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Vytápění Liberec/Vysvětlení ZD/"/>
    </mc:Choice>
  </mc:AlternateContent>
  <xr:revisionPtr revIDLastSave="0" documentId="8_{0A7ECB1C-F95D-4C4D-A75E-AD1CEBE6D6CE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Rekapitulace stavby" sheetId="1" r:id="rId1"/>
    <sheet name="A) 01-staveb.část " sheetId="2" r:id="rId2"/>
    <sheet name="B) 01-vytápění" sheetId="3" r:id="rId3"/>
    <sheet name="C) 01- El.,MaR" sheetId="4" r:id="rId4"/>
    <sheet name="D) 01-VRN,rezerva" sheetId="5" r:id="rId5"/>
    <sheet name="A) 02-staveb.část " sheetId="6" r:id="rId6"/>
    <sheet name="B) 02-vytápění" sheetId="7" r:id="rId7"/>
    <sheet name="C) 02- El.,MaR" sheetId="8" r:id="rId8"/>
    <sheet name="D) 02-VRN,rezerva" sheetId="9" r:id="rId9"/>
    <sheet name="A) 03-staveb.část " sheetId="10" r:id="rId10"/>
    <sheet name="B) 03-vytápění" sheetId="11" r:id="rId11"/>
    <sheet name="C) 03- El.,MaR" sheetId="12" r:id="rId12"/>
    <sheet name="D) 03-VRN,rezerva" sheetId="13" r:id="rId13"/>
  </sheets>
  <definedNames>
    <definedName name="_xlnm._FilterDatabase" localSheetId="1" hidden="1">'A) 01-staveb.část '!$C$127:$K$219</definedName>
    <definedName name="_xlnm._FilterDatabase" localSheetId="5" hidden="1">'A) 02-staveb.část '!$C$128:$K$186</definedName>
    <definedName name="_xlnm._FilterDatabase" localSheetId="9" hidden="1">'A) 03-staveb.část '!$C$126:$K$177</definedName>
    <definedName name="_xlnm._FilterDatabase" localSheetId="2" hidden="1">'B) 01-vytápění'!$C$129:$K$354</definedName>
    <definedName name="_xlnm._FilterDatabase" localSheetId="6" hidden="1">'B) 02-vytápění'!$C$124:$K$186</definedName>
    <definedName name="_xlnm._FilterDatabase" localSheetId="10" hidden="1">'B) 03-vytápění'!$C$130:$K$274</definedName>
    <definedName name="_xlnm._FilterDatabase" localSheetId="3" hidden="1">'C) 01- El.,MaR'!$C$122:$K$163</definedName>
    <definedName name="_xlnm._FilterDatabase" localSheetId="7" hidden="1">'C) 02- El.,MaR'!$C$122:$K$158</definedName>
    <definedName name="_xlnm._FilterDatabase" localSheetId="11" hidden="1">'C) 03- El.,MaR'!$C$122:$K$161</definedName>
    <definedName name="_xlnm._FilterDatabase" localSheetId="4" hidden="1">'D) 01-VRN,rezerva'!$C$121:$K$127</definedName>
    <definedName name="_xlnm._FilterDatabase" localSheetId="8" hidden="1">'D) 02-VRN,rezerva'!$C$121:$K$127</definedName>
    <definedName name="_xlnm._FilterDatabase" localSheetId="12" hidden="1">'D) 03-VRN,rezerva'!$C$121:$K$127</definedName>
    <definedName name="_xlnm.Print_Titles" localSheetId="1">'A) 01-staveb.část '!$127:$127</definedName>
    <definedName name="_xlnm.Print_Titles" localSheetId="5">'A) 02-staveb.část '!$128:$128</definedName>
    <definedName name="_xlnm.Print_Titles" localSheetId="9">'A) 03-staveb.část '!$126:$126</definedName>
    <definedName name="_xlnm.Print_Titles" localSheetId="2">'B) 01-vytápění'!$129:$129</definedName>
    <definedName name="_xlnm.Print_Titles" localSheetId="6">'B) 02-vytápění'!$124:$124</definedName>
    <definedName name="_xlnm.Print_Titles" localSheetId="10">'B) 03-vytápění'!$130:$130</definedName>
    <definedName name="_xlnm.Print_Titles" localSheetId="3">'C) 01- El.,MaR'!$122:$122</definedName>
    <definedName name="_xlnm.Print_Titles" localSheetId="7">'C) 02- El.,MaR'!$122:$122</definedName>
    <definedName name="_xlnm.Print_Titles" localSheetId="11">'C) 03- El.,MaR'!$122:$122</definedName>
    <definedName name="_xlnm.Print_Titles" localSheetId="4">'D) 01-VRN,rezerva'!$121:$121</definedName>
    <definedName name="_xlnm.Print_Titles" localSheetId="8">'D) 02-VRN,rezerva'!$121:$121</definedName>
    <definedName name="_xlnm.Print_Titles" localSheetId="12">'D) 03-VRN,rezerva'!$121:$121</definedName>
    <definedName name="_xlnm.Print_Titles" localSheetId="0">'Rekapitulace stavby'!$55:$55</definedName>
    <definedName name="_xlnm.Print_Area" localSheetId="1">'A) 01-staveb.část '!$C$82:$J$107,'A) 01-staveb.část '!$C$113:$K$219</definedName>
    <definedName name="_xlnm.Print_Area" localSheetId="5">'A) 02-staveb.část '!$C$82:$J$108,'A) 02-staveb.část '!$C$114:$K$186</definedName>
    <definedName name="_xlnm.Print_Area" localSheetId="9">'A) 03-staveb.část '!$C$82:$J$106,'A) 03-staveb.část '!$C$112:$K$177</definedName>
    <definedName name="_xlnm.Print_Area" localSheetId="2">'B) 01-vytápění'!$C$82:$J$109,'B) 01-vytápění'!$C$115:$K$354</definedName>
    <definedName name="_xlnm.Print_Area" localSheetId="6">'B) 02-vytápění'!$C$82:$J$104,'B) 02-vytápění'!$C$110:$K$186</definedName>
    <definedName name="_xlnm.Print_Area" localSheetId="10">'B) 03-vytápění'!$C$82:$J$110,'B) 03-vytápění'!$C$116:$K$274</definedName>
    <definedName name="_xlnm.Print_Area" localSheetId="3">'C) 01- El.,MaR'!$C$82:$J$102,'C) 01- El.,MaR'!$C$108:$K$163</definedName>
    <definedName name="_xlnm.Print_Area" localSheetId="7">'C) 02- El.,MaR'!$C$82:$J$102,'C) 02- El.,MaR'!$C$108:$K$158</definedName>
    <definedName name="_xlnm.Print_Area" localSheetId="11">'C) 03- El.,MaR'!$C$82:$J$102,'C) 03- El.,MaR'!$C$108:$K$161</definedName>
    <definedName name="_xlnm.Print_Area" localSheetId="4">'D) 01-VRN,rezerva'!$C$82:$J$101,'D) 01-VRN,rezerva'!$C$107:$K$127</definedName>
    <definedName name="_xlnm.Print_Area" localSheetId="8">'D) 02-VRN,rezerva'!$C$82:$J$101,'D) 02-VRN,rezerva'!$C$107:$K$127</definedName>
    <definedName name="_xlnm.Print_Area" localSheetId="12">'D) 03-VRN,rezerva'!$C$82:$J$101,'D) 03-VRN,rezerva'!$C$107:$K$127</definedName>
    <definedName name="_xlnm.Print_Area" localSheetId="0">'Rekapitulace stavby'!$D$4:$AO$39,'Rekapitulace stavby'!$C$45:$AQ$73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3" l="1"/>
  <c r="J38" i="13"/>
  <c r="AY72" i="1" s="1"/>
  <c r="J37" i="13"/>
  <c r="AX72" i="1" s="1"/>
  <c r="BI127" i="13"/>
  <c r="BH127" i="13"/>
  <c r="BG127" i="13"/>
  <c r="BF127" i="13"/>
  <c r="T127" i="13"/>
  <c r="R127" i="13"/>
  <c r="P127" i="13"/>
  <c r="BK127" i="13"/>
  <c r="J127" i="13"/>
  <c r="BE127" i="13" s="1"/>
  <c r="BI126" i="13"/>
  <c r="BH126" i="13"/>
  <c r="BG126" i="13"/>
  <c r="F37" i="13" s="1"/>
  <c r="BB72" i="1" s="1"/>
  <c r="BF126" i="13"/>
  <c r="T126" i="13"/>
  <c r="R126" i="13"/>
  <c r="P126" i="13"/>
  <c r="BK126" i="13"/>
  <c r="J126" i="13"/>
  <c r="BE126" i="13"/>
  <c r="BI125" i="13"/>
  <c r="BH125" i="13"/>
  <c r="F38" i="13" s="1"/>
  <c r="BC72" i="1" s="1"/>
  <c r="BG125" i="13"/>
  <c r="BF125" i="13"/>
  <c r="T125" i="13"/>
  <c r="T124" i="13"/>
  <c r="T123" i="13" s="1"/>
  <c r="T122" i="13" s="1"/>
  <c r="R125" i="13"/>
  <c r="R124" i="13"/>
  <c r="R123" i="13" s="1"/>
  <c r="R122" i="13" s="1"/>
  <c r="P125" i="13"/>
  <c r="P124" i="13"/>
  <c r="P123" i="13" s="1"/>
  <c r="P122" i="13" s="1"/>
  <c r="AU72" i="1" s="1"/>
  <c r="BK125" i="13"/>
  <c r="J125" i="13"/>
  <c r="BE125" i="13" s="1"/>
  <c r="J118" i="13"/>
  <c r="F118" i="13"/>
  <c r="F116" i="13"/>
  <c r="E114" i="13"/>
  <c r="J93" i="13"/>
  <c r="F93" i="13"/>
  <c r="F91" i="13"/>
  <c r="E89" i="13"/>
  <c r="J26" i="13"/>
  <c r="E26" i="13"/>
  <c r="J119" i="13" s="1"/>
  <c r="J25" i="13"/>
  <c r="J20" i="13"/>
  <c r="E20" i="13"/>
  <c r="J19" i="13"/>
  <c r="J14" i="13"/>
  <c r="J116" i="13" s="1"/>
  <c r="E7" i="13"/>
  <c r="E85" i="13" s="1"/>
  <c r="J39" i="12"/>
  <c r="J38" i="12"/>
  <c r="AY71" i="1"/>
  <c r="J37" i="12"/>
  <c r="AX71" i="1"/>
  <c r="BI161" i="12"/>
  <c r="BH161" i="12"/>
  <c r="BG161" i="12"/>
  <c r="BF161" i="12"/>
  <c r="T161" i="12"/>
  <c r="R161" i="12"/>
  <c r="P161" i="12"/>
  <c r="BK161" i="12"/>
  <c r="J161" i="12"/>
  <c r="BE161" i="12" s="1"/>
  <c r="BI160" i="12"/>
  <c r="BH160" i="12"/>
  <c r="BG160" i="12"/>
  <c r="BF160" i="12"/>
  <c r="T160" i="12"/>
  <c r="R160" i="12"/>
  <c r="P160" i="12"/>
  <c r="BK160" i="12"/>
  <c r="J160" i="12"/>
  <c r="BE160" i="12"/>
  <c r="BI159" i="12"/>
  <c r="BH159" i="12"/>
  <c r="BG159" i="12"/>
  <c r="BF159" i="12"/>
  <c r="T159" i="12"/>
  <c r="R159" i="12"/>
  <c r="P159" i="12"/>
  <c r="BK159" i="12"/>
  <c r="J159" i="12"/>
  <c r="BE159" i="12" s="1"/>
  <c r="BI158" i="12"/>
  <c r="BH158" i="12"/>
  <c r="BG158" i="12"/>
  <c r="BF158" i="12"/>
  <c r="T158" i="12"/>
  <c r="R158" i="12"/>
  <c r="P158" i="12"/>
  <c r="BK158" i="12"/>
  <c r="J158" i="12"/>
  <c r="BE158" i="12" s="1"/>
  <c r="BI157" i="12"/>
  <c r="BH157" i="12"/>
  <c r="BG157" i="12"/>
  <c r="BF157" i="12"/>
  <c r="T157" i="12"/>
  <c r="R157" i="12"/>
  <c r="P157" i="12"/>
  <c r="BK157" i="12"/>
  <c r="J157" i="12"/>
  <c r="BE157" i="12" s="1"/>
  <c r="BI156" i="12"/>
  <c r="BH156" i="12"/>
  <c r="BG156" i="12"/>
  <c r="BF156" i="12"/>
  <c r="T156" i="12"/>
  <c r="R156" i="12"/>
  <c r="P156" i="12"/>
  <c r="BK156" i="12"/>
  <c r="J156" i="12"/>
  <c r="BE156" i="12" s="1"/>
  <c r="BI155" i="12"/>
  <c r="BH155" i="12"/>
  <c r="BG155" i="12"/>
  <c r="BF155" i="12"/>
  <c r="T155" i="12"/>
  <c r="R155" i="12"/>
  <c r="P155" i="12"/>
  <c r="BK155" i="12"/>
  <c r="J155" i="12"/>
  <c r="BE155" i="12" s="1"/>
  <c r="BI154" i="12"/>
  <c r="BH154" i="12"/>
  <c r="BG154" i="12"/>
  <c r="BF154" i="12"/>
  <c r="T154" i="12"/>
  <c r="R154" i="12"/>
  <c r="P154" i="12"/>
  <c r="BK154" i="12"/>
  <c r="J154" i="12"/>
  <c r="BE154" i="12"/>
  <c r="BI153" i="12"/>
  <c r="BH153" i="12"/>
  <c r="BG153" i="12"/>
  <c r="BF153" i="12"/>
  <c r="T153" i="12"/>
  <c r="R153" i="12"/>
  <c r="P153" i="12"/>
  <c r="BK153" i="12"/>
  <c r="J153" i="12"/>
  <c r="BE153" i="12" s="1"/>
  <c r="BI152" i="12"/>
  <c r="BH152" i="12"/>
  <c r="BG152" i="12"/>
  <c r="BF152" i="12"/>
  <c r="T152" i="12"/>
  <c r="R152" i="12"/>
  <c r="P152" i="12"/>
  <c r="BK152" i="12"/>
  <c r="J152" i="12"/>
  <c r="BE152" i="12" s="1"/>
  <c r="BI151" i="12"/>
  <c r="BH151" i="12"/>
  <c r="BG151" i="12"/>
  <c r="BF151" i="12"/>
  <c r="T151" i="12"/>
  <c r="R151" i="12"/>
  <c r="P151" i="12"/>
  <c r="BK151" i="12"/>
  <c r="J151" i="12"/>
  <c r="BE151" i="12" s="1"/>
  <c r="BI150" i="12"/>
  <c r="BH150" i="12"/>
  <c r="BG150" i="12"/>
  <c r="BF150" i="12"/>
  <c r="T150" i="12"/>
  <c r="R150" i="12"/>
  <c r="P150" i="12"/>
  <c r="BK150" i="12"/>
  <c r="J150" i="12"/>
  <c r="BE150" i="12" s="1"/>
  <c r="BI149" i="12"/>
  <c r="BH149" i="12"/>
  <c r="BG149" i="12"/>
  <c r="BF149" i="12"/>
  <c r="T149" i="12"/>
  <c r="R149" i="12"/>
  <c r="P149" i="12"/>
  <c r="BK149" i="12"/>
  <c r="J149" i="12"/>
  <c r="BE149" i="12" s="1"/>
  <c r="BI148" i="12"/>
  <c r="BH148" i="12"/>
  <c r="BG148" i="12"/>
  <c r="BF148" i="12"/>
  <c r="T148" i="12"/>
  <c r="R148" i="12"/>
  <c r="P148" i="12"/>
  <c r="BK148" i="12"/>
  <c r="J148" i="12"/>
  <c r="BE148" i="12" s="1"/>
  <c r="BI147" i="12"/>
  <c r="BH147" i="12"/>
  <c r="BG147" i="12"/>
  <c r="BF147" i="12"/>
  <c r="T147" i="12"/>
  <c r="R147" i="12"/>
  <c r="P147" i="12"/>
  <c r="BK147" i="12"/>
  <c r="J147" i="12"/>
  <c r="BE147" i="12" s="1"/>
  <c r="BI146" i="12"/>
  <c r="BH146" i="12"/>
  <c r="BG146" i="12"/>
  <c r="BF146" i="12"/>
  <c r="T146" i="12"/>
  <c r="R146" i="12"/>
  <c r="P146" i="12"/>
  <c r="BK146" i="12"/>
  <c r="J146" i="12"/>
  <c r="BE146" i="12"/>
  <c r="BI145" i="12"/>
  <c r="BH145" i="12"/>
  <c r="BG145" i="12"/>
  <c r="BF145" i="12"/>
  <c r="T145" i="12"/>
  <c r="R145" i="12"/>
  <c r="P145" i="12"/>
  <c r="BK145" i="12"/>
  <c r="J145" i="12"/>
  <c r="BE145" i="12" s="1"/>
  <c r="BI144" i="12"/>
  <c r="BH144" i="12"/>
  <c r="BG144" i="12"/>
  <c r="BF144" i="12"/>
  <c r="T144" i="12"/>
  <c r="R144" i="12"/>
  <c r="P144" i="12"/>
  <c r="BK144" i="12"/>
  <c r="J144" i="12"/>
  <c r="BE144" i="12"/>
  <c r="BI143" i="12"/>
  <c r="BH143" i="12"/>
  <c r="BG143" i="12"/>
  <c r="BF143" i="12"/>
  <c r="T143" i="12"/>
  <c r="R143" i="12"/>
  <c r="P143" i="12"/>
  <c r="BK143" i="12"/>
  <c r="J143" i="12"/>
  <c r="BE143" i="12" s="1"/>
  <c r="BI142" i="12"/>
  <c r="BH142" i="12"/>
  <c r="BG142" i="12"/>
  <c r="BF142" i="12"/>
  <c r="T142" i="12"/>
  <c r="R142" i="12"/>
  <c r="P142" i="12"/>
  <c r="BK142" i="12"/>
  <c r="J142" i="12"/>
  <c r="BE142" i="12" s="1"/>
  <c r="BI141" i="12"/>
  <c r="BH141" i="12"/>
  <c r="BG141" i="12"/>
  <c r="BF141" i="12"/>
  <c r="T141" i="12"/>
  <c r="R141" i="12"/>
  <c r="P141" i="12"/>
  <c r="BK141" i="12"/>
  <c r="J141" i="12"/>
  <c r="BE141" i="12" s="1"/>
  <c r="BI140" i="12"/>
  <c r="BH140" i="12"/>
  <c r="BG140" i="12"/>
  <c r="BF140" i="12"/>
  <c r="T140" i="12"/>
  <c r="R140" i="12"/>
  <c r="P140" i="12"/>
  <c r="BK140" i="12"/>
  <c r="J140" i="12"/>
  <c r="BE140" i="12" s="1"/>
  <c r="BI139" i="12"/>
  <c r="BH139" i="12"/>
  <c r="BG139" i="12"/>
  <c r="BF139" i="12"/>
  <c r="T139" i="12"/>
  <c r="R139" i="12"/>
  <c r="P139" i="12"/>
  <c r="BK139" i="12"/>
  <c r="J139" i="12"/>
  <c r="BE139" i="12" s="1"/>
  <c r="BI138" i="12"/>
  <c r="BH138" i="12"/>
  <c r="BG138" i="12"/>
  <c r="BF138" i="12"/>
  <c r="T138" i="12"/>
  <c r="R138" i="12"/>
  <c r="P138" i="12"/>
  <c r="BK138" i="12"/>
  <c r="J138" i="12"/>
  <c r="BE138" i="12"/>
  <c r="BI137" i="12"/>
  <c r="BH137" i="12"/>
  <c r="BG137" i="12"/>
  <c r="BF137" i="12"/>
  <c r="T137" i="12"/>
  <c r="R137" i="12"/>
  <c r="P137" i="12"/>
  <c r="BK137" i="12"/>
  <c r="J137" i="12"/>
  <c r="BE137" i="12" s="1"/>
  <c r="BI136" i="12"/>
  <c r="BH136" i="12"/>
  <c r="BG136" i="12"/>
  <c r="BF136" i="12"/>
  <c r="T136" i="12"/>
  <c r="R136" i="12"/>
  <c r="P136" i="12"/>
  <c r="BK136" i="12"/>
  <c r="J136" i="12"/>
  <c r="BE136" i="12"/>
  <c r="BI135" i="12"/>
  <c r="BH135" i="12"/>
  <c r="BG135" i="12"/>
  <c r="BF135" i="12"/>
  <c r="T135" i="12"/>
  <c r="R135" i="12"/>
  <c r="P135" i="12"/>
  <c r="BK135" i="12"/>
  <c r="J135" i="12"/>
  <c r="BE135" i="12" s="1"/>
  <c r="BI134" i="12"/>
  <c r="BH134" i="12"/>
  <c r="BG134" i="12"/>
  <c r="BF134" i="12"/>
  <c r="T134" i="12"/>
  <c r="T133" i="12" s="1"/>
  <c r="R134" i="12"/>
  <c r="P134" i="12"/>
  <c r="P133" i="12" s="1"/>
  <c r="BK134" i="12"/>
  <c r="J134" i="12"/>
  <c r="BE134" i="12" s="1"/>
  <c r="BI132" i="12"/>
  <c r="BH132" i="12"/>
  <c r="BG132" i="12"/>
  <c r="BF132" i="12"/>
  <c r="T132" i="12"/>
  <c r="R132" i="12"/>
  <c r="P132" i="12"/>
  <c r="BK132" i="12"/>
  <c r="J132" i="12"/>
  <c r="BE132" i="12" s="1"/>
  <c r="BI131" i="12"/>
  <c r="BH131" i="12"/>
  <c r="BG131" i="12"/>
  <c r="BF131" i="12"/>
  <c r="T131" i="12"/>
  <c r="R131" i="12"/>
  <c r="P131" i="12"/>
  <c r="BK131" i="12"/>
  <c r="J131" i="12"/>
  <c r="BE131" i="12" s="1"/>
  <c r="BI130" i="12"/>
  <c r="BH130" i="12"/>
  <c r="BG130" i="12"/>
  <c r="BF130" i="12"/>
  <c r="T130" i="12"/>
  <c r="R130" i="12"/>
  <c r="P130" i="12"/>
  <c r="BK130" i="12"/>
  <c r="J130" i="12"/>
  <c r="BE130" i="12" s="1"/>
  <c r="BI129" i="12"/>
  <c r="BH129" i="12"/>
  <c r="BG129" i="12"/>
  <c r="BF129" i="12"/>
  <c r="T129" i="12"/>
  <c r="R129" i="12"/>
  <c r="P129" i="12"/>
  <c r="BK129" i="12"/>
  <c r="J129" i="12"/>
  <c r="BE129" i="12" s="1"/>
  <c r="BI128" i="12"/>
  <c r="BH128" i="12"/>
  <c r="BG128" i="12"/>
  <c r="BF128" i="12"/>
  <c r="T128" i="12"/>
  <c r="R128" i="12"/>
  <c r="P128" i="12"/>
  <c r="BK128" i="12"/>
  <c r="J128" i="12"/>
  <c r="BE128" i="12" s="1"/>
  <c r="BI127" i="12"/>
  <c r="BH127" i="12"/>
  <c r="BG127" i="12"/>
  <c r="BF127" i="12"/>
  <c r="T127" i="12"/>
  <c r="R127" i="12"/>
  <c r="P127" i="12"/>
  <c r="BK127" i="12"/>
  <c r="J127" i="12"/>
  <c r="BE127" i="12" s="1"/>
  <c r="BI126" i="12"/>
  <c r="BH126" i="12"/>
  <c r="BG126" i="12"/>
  <c r="BF126" i="12"/>
  <c r="T126" i="12"/>
  <c r="R126" i="12"/>
  <c r="P126" i="12"/>
  <c r="P125" i="12"/>
  <c r="BK126" i="12"/>
  <c r="J126" i="12"/>
  <c r="BE126" i="12" s="1"/>
  <c r="F117" i="12"/>
  <c r="E115" i="12"/>
  <c r="F91" i="12"/>
  <c r="E89" i="12"/>
  <c r="J26" i="12"/>
  <c r="E26" i="12"/>
  <c r="J120" i="12" s="1"/>
  <c r="J25" i="12"/>
  <c r="J23" i="12"/>
  <c r="E23" i="12"/>
  <c r="J119" i="12" s="1"/>
  <c r="J22" i="12"/>
  <c r="J20" i="12"/>
  <c r="E20" i="12"/>
  <c r="F94" i="12" s="1"/>
  <c r="J19" i="12"/>
  <c r="J17" i="12"/>
  <c r="E17" i="12"/>
  <c r="F93" i="12" s="1"/>
  <c r="J16" i="12"/>
  <c r="J14" i="12"/>
  <c r="J91" i="12" s="1"/>
  <c r="E7" i="12"/>
  <c r="E111" i="12" s="1"/>
  <c r="E85" i="12"/>
  <c r="J39" i="11"/>
  <c r="J38" i="11"/>
  <c r="AY70" i="1"/>
  <c r="J37" i="11"/>
  <c r="AX70" i="1" s="1"/>
  <c r="BI274" i="11"/>
  <c r="BH274" i="11"/>
  <c r="BG274" i="11"/>
  <c r="BF274" i="11"/>
  <c r="T274" i="11"/>
  <c r="R274" i="11"/>
  <c r="P274" i="11"/>
  <c r="BK274" i="11"/>
  <c r="J274" i="11"/>
  <c r="BE274" i="11" s="1"/>
  <c r="BI273" i="11"/>
  <c r="BH273" i="11"/>
  <c r="BG273" i="11"/>
  <c r="BF273" i="11"/>
  <c r="T273" i="11"/>
  <c r="R273" i="11"/>
  <c r="P273" i="11"/>
  <c r="BK273" i="11"/>
  <c r="J273" i="11"/>
  <c r="BE273" i="11" s="1"/>
  <c r="BI272" i="11"/>
  <c r="BH272" i="11"/>
  <c r="BG272" i="11"/>
  <c r="BF272" i="11"/>
  <c r="T272" i="11"/>
  <c r="R272" i="11"/>
  <c r="P272" i="11"/>
  <c r="BK272" i="11"/>
  <c r="J272" i="11"/>
  <c r="BE272" i="11" s="1"/>
  <c r="BI271" i="11"/>
  <c r="BH271" i="11"/>
  <c r="BG271" i="11"/>
  <c r="BF271" i="11"/>
  <c r="T271" i="11"/>
  <c r="R271" i="11"/>
  <c r="P271" i="11"/>
  <c r="BK271" i="11"/>
  <c r="J271" i="11"/>
  <c r="BE271" i="11" s="1"/>
  <c r="BI270" i="11"/>
  <c r="BH270" i="11"/>
  <c r="BG270" i="11"/>
  <c r="BF270" i="11"/>
  <c r="T270" i="11"/>
  <c r="R270" i="11"/>
  <c r="P270" i="11"/>
  <c r="BK270" i="11"/>
  <c r="J270" i="11"/>
  <c r="BE270" i="11" s="1"/>
  <c r="BI269" i="11"/>
  <c r="BH269" i="11"/>
  <c r="BG269" i="11"/>
  <c r="BF269" i="11"/>
  <c r="T269" i="11"/>
  <c r="R269" i="11"/>
  <c r="P269" i="11"/>
  <c r="BK269" i="11"/>
  <c r="J269" i="11"/>
  <c r="BE269" i="11" s="1"/>
  <c r="BI268" i="11"/>
  <c r="BH268" i="11"/>
  <c r="BG268" i="11"/>
  <c r="BF268" i="11"/>
  <c r="T268" i="11"/>
  <c r="R268" i="11"/>
  <c r="P268" i="11"/>
  <c r="BK268" i="11"/>
  <c r="J268" i="11"/>
  <c r="BE268" i="11" s="1"/>
  <c r="BI267" i="11"/>
  <c r="BH267" i="11"/>
  <c r="BG267" i="11"/>
  <c r="BF267" i="11"/>
  <c r="T267" i="11"/>
  <c r="R267" i="11"/>
  <c r="P267" i="11"/>
  <c r="BK267" i="11"/>
  <c r="J267" i="11"/>
  <c r="BE267" i="11" s="1"/>
  <c r="BI266" i="11"/>
  <c r="BH266" i="11"/>
  <c r="BG266" i="11"/>
  <c r="BF266" i="11"/>
  <c r="T266" i="11"/>
  <c r="R266" i="11"/>
  <c r="P266" i="11"/>
  <c r="BK266" i="11"/>
  <c r="J266" i="11"/>
  <c r="BE266" i="11" s="1"/>
  <c r="BI264" i="11"/>
  <c r="BH264" i="11"/>
  <c r="BG264" i="11"/>
  <c r="BF264" i="11"/>
  <c r="T264" i="11"/>
  <c r="R264" i="11"/>
  <c r="P264" i="11"/>
  <c r="BK264" i="11"/>
  <c r="J264" i="11"/>
  <c r="BE264" i="11" s="1"/>
  <c r="BI263" i="11"/>
  <c r="BH263" i="11"/>
  <c r="BG263" i="11"/>
  <c r="BF263" i="11"/>
  <c r="T263" i="11"/>
  <c r="R263" i="11"/>
  <c r="P263" i="11"/>
  <c r="BK263" i="11"/>
  <c r="J263" i="11"/>
  <c r="BE263" i="11" s="1"/>
  <c r="BI262" i="11"/>
  <c r="BH262" i="11"/>
  <c r="BG262" i="11"/>
  <c r="BF262" i="11"/>
  <c r="T262" i="11"/>
  <c r="R262" i="11"/>
  <c r="P262" i="11"/>
  <c r="BK262" i="11"/>
  <c r="J262" i="11"/>
  <c r="BE262" i="11" s="1"/>
  <c r="BI260" i="11"/>
  <c r="BH260" i="11"/>
  <c r="BG260" i="11"/>
  <c r="BF260" i="11"/>
  <c r="T260" i="11"/>
  <c r="R260" i="11"/>
  <c r="P260" i="11"/>
  <c r="BK260" i="11"/>
  <c r="J260" i="11"/>
  <c r="BE260" i="11" s="1"/>
  <c r="BI259" i="11"/>
  <c r="BH259" i="11"/>
  <c r="BG259" i="11"/>
  <c r="BF259" i="11"/>
  <c r="T259" i="11"/>
  <c r="R259" i="11"/>
  <c r="P259" i="11"/>
  <c r="BK259" i="11"/>
  <c r="J259" i="11"/>
  <c r="BE259" i="11" s="1"/>
  <c r="BI258" i="11"/>
  <c r="BH258" i="11"/>
  <c r="BG258" i="11"/>
  <c r="BF258" i="11"/>
  <c r="T258" i="11"/>
  <c r="R258" i="11"/>
  <c r="P258" i="11"/>
  <c r="BK258" i="11"/>
  <c r="J258" i="11"/>
  <c r="BE258" i="11" s="1"/>
  <c r="BI257" i="11"/>
  <c r="BH257" i="11"/>
  <c r="BG257" i="11"/>
  <c r="BF257" i="11"/>
  <c r="T257" i="11"/>
  <c r="R257" i="11"/>
  <c r="P257" i="11"/>
  <c r="BK257" i="11"/>
  <c r="J257" i="11"/>
  <c r="BE257" i="11" s="1"/>
  <c r="BI256" i="11"/>
  <c r="BH256" i="11"/>
  <c r="BG256" i="11"/>
  <c r="BF256" i="11"/>
  <c r="T256" i="11"/>
  <c r="R256" i="11"/>
  <c r="P256" i="11"/>
  <c r="BK256" i="11"/>
  <c r="J256" i="11"/>
  <c r="BE256" i="11" s="1"/>
  <c r="BI255" i="11"/>
  <c r="BH255" i="11"/>
  <c r="BG255" i="11"/>
  <c r="BF255" i="11"/>
  <c r="T255" i="11"/>
  <c r="R255" i="11"/>
  <c r="P255" i="11"/>
  <c r="BK255" i="11"/>
  <c r="J255" i="11"/>
  <c r="BE255" i="11" s="1"/>
  <c r="BI253" i="11"/>
  <c r="BH253" i="11"/>
  <c r="BG253" i="11"/>
  <c r="BF253" i="11"/>
  <c r="T253" i="11"/>
  <c r="R253" i="11"/>
  <c r="P253" i="11"/>
  <c r="BK253" i="11"/>
  <c r="J253" i="11"/>
  <c r="BE253" i="11" s="1"/>
  <c r="BI252" i="11"/>
  <c r="BH252" i="11"/>
  <c r="BG252" i="11"/>
  <c r="BF252" i="11"/>
  <c r="T252" i="11"/>
  <c r="R252" i="11"/>
  <c r="P252" i="11"/>
  <c r="BK252" i="11"/>
  <c r="J252" i="11"/>
  <c r="BE252" i="11" s="1"/>
  <c r="BI251" i="11"/>
  <c r="BH251" i="11"/>
  <c r="BG251" i="11"/>
  <c r="BF251" i="11"/>
  <c r="T251" i="11"/>
  <c r="R251" i="11"/>
  <c r="P251" i="11"/>
  <c r="BK251" i="11"/>
  <c r="J251" i="11"/>
  <c r="BE251" i="11" s="1"/>
  <c r="BI250" i="11"/>
  <c r="BH250" i="11"/>
  <c r="BG250" i="11"/>
  <c r="BF250" i="11"/>
  <c r="T250" i="11"/>
  <c r="R250" i="11"/>
  <c r="P250" i="11"/>
  <c r="BK250" i="11"/>
  <c r="J250" i="11"/>
  <c r="BE250" i="11" s="1"/>
  <c r="BI247" i="11"/>
  <c r="BH247" i="11"/>
  <c r="BG247" i="11"/>
  <c r="BF247" i="11"/>
  <c r="T247" i="11"/>
  <c r="R247" i="11"/>
  <c r="P247" i="11"/>
  <c r="BK247" i="11"/>
  <c r="J247" i="11"/>
  <c r="BE247" i="11" s="1"/>
  <c r="BI246" i="11"/>
  <c r="BH246" i="11"/>
  <c r="BG246" i="11"/>
  <c r="BF246" i="11"/>
  <c r="T246" i="11"/>
  <c r="R246" i="11"/>
  <c r="P246" i="11"/>
  <c r="BK246" i="11"/>
  <c r="J246" i="11"/>
  <c r="BE246" i="11" s="1"/>
  <c r="BI243" i="11"/>
  <c r="BH243" i="11"/>
  <c r="BG243" i="11"/>
  <c r="BF243" i="11"/>
  <c r="T243" i="11"/>
  <c r="R243" i="11"/>
  <c r="P243" i="11"/>
  <c r="BK243" i="11"/>
  <c r="J243" i="11"/>
  <c r="BE243" i="11" s="1"/>
  <c r="BI242" i="11"/>
  <c r="BH242" i="11"/>
  <c r="BG242" i="11"/>
  <c r="BF242" i="11"/>
  <c r="T242" i="11"/>
  <c r="R242" i="11"/>
  <c r="P242" i="11"/>
  <c r="BK242" i="11"/>
  <c r="J242" i="11"/>
  <c r="BE242" i="11" s="1"/>
  <c r="BI241" i="11"/>
  <c r="BH241" i="11"/>
  <c r="BG241" i="11"/>
  <c r="BF241" i="11"/>
  <c r="T241" i="11"/>
  <c r="R241" i="11"/>
  <c r="P241" i="11"/>
  <c r="BK241" i="11"/>
  <c r="J241" i="11"/>
  <c r="BE241" i="11" s="1"/>
  <c r="BI240" i="11"/>
  <c r="BH240" i="11"/>
  <c r="BG240" i="11"/>
  <c r="BF240" i="11"/>
  <c r="T240" i="11"/>
  <c r="R240" i="11"/>
  <c r="P240" i="11"/>
  <c r="BK240" i="11"/>
  <c r="J240" i="11"/>
  <c r="BE240" i="11" s="1"/>
  <c r="BI239" i="11"/>
  <c r="BH239" i="11"/>
  <c r="BG239" i="11"/>
  <c r="BF239" i="11"/>
  <c r="T239" i="11"/>
  <c r="R239" i="11"/>
  <c r="P239" i="11"/>
  <c r="BK239" i="11"/>
  <c r="J239" i="11"/>
  <c r="BE239" i="11" s="1"/>
  <c r="BI238" i="11"/>
  <c r="BH238" i="11"/>
  <c r="BG238" i="11"/>
  <c r="BF238" i="11"/>
  <c r="T238" i="11"/>
  <c r="R238" i="11"/>
  <c r="P238" i="11"/>
  <c r="BK238" i="11"/>
  <c r="J238" i="11"/>
  <c r="BE238" i="11" s="1"/>
  <c r="BI235" i="11"/>
  <c r="BH235" i="11"/>
  <c r="BG235" i="11"/>
  <c r="BF235" i="11"/>
  <c r="T235" i="11"/>
  <c r="R235" i="11"/>
  <c r="P235" i="11"/>
  <c r="BK235" i="11"/>
  <c r="J235" i="11"/>
  <c r="BE235" i="11" s="1"/>
  <c r="BI231" i="11"/>
  <c r="BH231" i="11"/>
  <c r="BG231" i="11"/>
  <c r="BF231" i="11"/>
  <c r="T231" i="11"/>
  <c r="R231" i="11"/>
  <c r="P231" i="11"/>
  <c r="BK231" i="11"/>
  <c r="J231" i="11"/>
  <c r="BE231" i="11" s="1"/>
  <c r="BI227" i="11"/>
  <c r="BH227" i="11"/>
  <c r="BG227" i="11"/>
  <c r="BF227" i="11"/>
  <c r="T227" i="11"/>
  <c r="R227" i="11"/>
  <c r="P227" i="11"/>
  <c r="BK227" i="11"/>
  <c r="J227" i="11"/>
  <c r="BE227" i="11" s="1"/>
  <c r="BI226" i="11"/>
  <c r="BH226" i="11"/>
  <c r="BG226" i="11"/>
  <c r="BF226" i="11"/>
  <c r="T226" i="11"/>
  <c r="R226" i="11"/>
  <c r="P226" i="11"/>
  <c r="BK226" i="11"/>
  <c r="J226" i="11"/>
  <c r="BE226" i="11" s="1"/>
  <c r="BI222" i="11"/>
  <c r="BH222" i="11"/>
  <c r="BG222" i="11"/>
  <c r="BF222" i="11"/>
  <c r="T222" i="11"/>
  <c r="R222" i="11"/>
  <c r="P222" i="11"/>
  <c r="BK222" i="11"/>
  <c r="J222" i="11"/>
  <c r="BE222" i="11" s="1"/>
  <c r="BI221" i="11"/>
  <c r="BH221" i="11"/>
  <c r="BG221" i="11"/>
  <c r="BF221" i="11"/>
  <c r="T221" i="11"/>
  <c r="R221" i="11"/>
  <c r="P221" i="11"/>
  <c r="BK221" i="11"/>
  <c r="J221" i="11"/>
  <c r="BE221" i="11" s="1"/>
  <c r="BI217" i="11"/>
  <c r="BH217" i="11"/>
  <c r="BG217" i="11"/>
  <c r="BF217" i="11"/>
  <c r="T217" i="11"/>
  <c r="R217" i="11"/>
  <c r="P217" i="11"/>
  <c r="BK217" i="11"/>
  <c r="J217" i="11"/>
  <c r="BE217" i="11" s="1"/>
  <c r="BI216" i="11"/>
  <c r="BH216" i="11"/>
  <c r="BG216" i="11"/>
  <c r="BF216" i="11"/>
  <c r="T216" i="11"/>
  <c r="R216" i="11"/>
  <c r="P216" i="11"/>
  <c r="BK216" i="11"/>
  <c r="J216" i="11"/>
  <c r="BE216" i="11" s="1"/>
  <c r="BI212" i="11"/>
  <c r="BH212" i="11"/>
  <c r="BG212" i="11"/>
  <c r="BF212" i="11"/>
  <c r="T212" i="11"/>
  <c r="R212" i="11"/>
  <c r="P212" i="11"/>
  <c r="BK212" i="11"/>
  <c r="J212" i="11"/>
  <c r="BE212" i="11"/>
  <c r="BI209" i="11"/>
  <c r="BH209" i="11"/>
  <c r="BG209" i="11"/>
  <c r="BF209" i="11"/>
  <c r="T209" i="11"/>
  <c r="R209" i="11"/>
  <c r="P209" i="11"/>
  <c r="BK209" i="11"/>
  <c r="J209" i="11"/>
  <c r="BE209" i="11" s="1"/>
  <c r="BI205" i="11"/>
  <c r="BH205" i="11"/>
  <c r="BG205" i="11"/>
  <c r="BF205" i="11"/>
  <c r="T205" i="11"/>
  <c r="R205" i="11"/>
  <c r="P205" i="11"/>
  <c r="BK205" i="11"/>
  <c r="J205" i="11"/>
  <c r="BE205" i="11" s="1"/>
  <c r="BI201" i="11"/>
  <c r="BH201" i="11"/>
  <c r="BG201" i="11"/>
  <c r="BF201" i="11"/>
  <c r="T201" i="11"/>
  <c r="R201" i="11"/>
  <c r="P201" i="11"/>
  <c r="BK201" i="11"/>
  <c r="J201" i="11"/>
  <c r="BE201" i="11" s="1"/>
  <c r="BI200" i="11"/>
  <c r="BH200" i="11"/>
  <c r="BG200" i="11"/>
  <c r="BF200" i="11"/>
  <c r="T200" i="11"/>
  <c r="R200" i="11"/>
  <c r="P200" i="11"/>
  <c r="BK200" i="11"/>
  <c r="J200" i="11"/>
  <c r="BE200" i="11" s="1"/>
  <c r="BI197" i="11"/>
  <c r="BH197" i="11"/>
  <c r="BG197" i="11"/>
  <c r="BF197" i="11"/>
  <c r="T197" i="11"/>
  <c r="R197" i="11"/>
  <c r="P197" i="11"/>
  <c r="BK197" i="11"/>
  <c r="J197" i="11"/>
  <c r="BE197" i="11" s="1"/>
  <c r="BI196" i="11"/>
  <c r="BH196" i="11"/>
  <c r="BG196" i="11"/>
  <c r="BF196" i="11"/>
  <c r="T196" i="11"/>
  <c r="R196" i="11"/>
  <c r="P196" i="11"/>
  <c r="BK196" i="11"/>
  <c r="J196" i="11"/>
  <c r="BE196" i="11" s="1"/>
  <c r="BI193" i="11"/>
  <c r="BH193" i="11"/>
  <c r="BG193" i="11"/>
  <c r="BF193" i="11"/>
  <c r="T193" i="11"/>
  <c r="R193" i="11"/>
  <c r="P193" i="11"/>
  <c r="BK193" i="11"/>
  <c r="J193" i="11"/>
  <c r="BE193" i="11" s="1"/>
  <c r="BI188" i="11"/>
  <c r="BH188" i="11"/>
  <c r="BG188" i="11"/>
  <c r="BF188" i="11"/>
  <c r="T188" i="11"/>
  <c r="R188" i="11"/>
  <c r="P188" i="11"/>
  <c r="BK188" i="11"/>
  <c r="J188" i="11"/>
  <c r="BE188" i="11" s="1"/>
  <c r="BI184" i="11"/>
  <c r="BH184" i="11"/>
  <c r="BG184" i="11"/>
  <c r="BF184" i="11"/>
  <c r="T184" i="11"/>
  <c r="R184" i="11"/>
  <c r="P184" i="11"/>
  <c r="BK184" i="11"/>
  <c r="J184" i="11"/>
  <c r="BE184" i="11" s="1"/>
  <c r="BI180" i="11"/>
  <c r="BH180" i="11"/>
  <c r="BG180" i="11"/>
  <c r="BF180" i="11"/>
  <c r="T180" i="11"/>
  <c r="R180" i="11"/>
  <c r="P180" i="11"/>
  <c r="BK180" i="11"/>
  <c r="J180" i="11"/>
  <c r="BE180" i="11" s="1"/>
  <c r="BI177" i="11"/>
  <c r="BH177" i="11"/>
  <c r="BG177" i="11"/>
  <c r="BF177" i="11"/>
  <c r="T177" i="11"/>
  <c r="R177" i="11"/>
  <c r="P177" i="11"/>
  <c r="BK177" i="11"/>
  <c r="J177" i="11"/>
  <c r="BE177" i="11" s="1"/>
  <c r="BI176" i="11"/>
  <c r="BH176" i="11"/>
  <c r="BG176" i="11"/>
  <c r="BF176" i="11"/>
  <c r="T176" i="11"/>
  <c r="R176" i="11"/>
  <c r="P176" i="11"/>
  <c r="BK176" i="11"/>
  <c r="J176" i="11"/>
  <c r="BE176" i="11" s="1"/>
  <c r="BI175" i="11"/>
  <c r="BH175" i="11"/>
  <c r="BG175" i="11"/>
  <c r="BF175" i="11"/>
  <c r="T175" i="11"/>
  <c r="R175" i="11"/>
  <c r="P175" i="11"/>
  <c r="BK175" i="11"/>
  <c r="J175" i="11"/>
  <c r="BE175" i="11" s="1"/>
  <c r="BI174" i="11"/>
  <c r="BH174" i="11"/>
  <c r="BG174" i="11"/>
  <c r="BF174" i="11"/>
  <c r="T174" i="11"/>
  <c r="R174" i="11"/>
  <c r="P174" i="11"/>
  <c r="BK174" i="11"/>
  <c r="J174" i="11"/>
  <c r="BE174" i="11" s="1"/>
  <c r="BI173" i="11"/>
  <c r="BH173" i="11"/>
  <c r="BG173" i="11"/>
  <c r="BF173" i="11"/>
  <c r="T173" i="11"/>
  <c r="R173" i="11"/>
  <c r="P173" i="11"/>
  <c r="BK173" i="11"/>
  <c r="J173" i="11"/>
  <c r="BE173" i="11" s="1"/>
  <c r="BI172" i="11"/>
  <c r="BH172" i="11"/>
  <c r="BG172" i="11"/>
  <c r="BF172" i="11"/>
  <c r="T172" i="11"/>
  <c r="R172" i="11"/>
  <c r="P172" i="11"/>
  <c r="BK172" i="11"/>
  <c r="J172" i="11"/>
  <c r="BE172" i="11" s="1"/>
  <c r="BI171" i="11"/>
  <c r="BH171" i="11"/>
  <c r="BG171" i="11"/>
  <c r="BF171" i="11"/>
  <c r="T171" i="11"/>
  <c r="R171" i="11"/>
  <c r="P171" i="11"/>
  <c r="BK171" i="11"/>
  <c r="J171" i="11"/>
  <c r="BE171" i="11" s="1"/>
  <c r="BI170" i="11"/>
  <c r="BH170" i="11"/>
  <c r="BG170" i="11"/>
  <c r="BF170" i="11"/>
  <c r="T170" i="11"/>
  <c r="R170" i="11"/>
  <c r="P170" i="11"/>
  <c r="BK170" i="11"/>
  <c r="J170" i="11"/>
  <c r="BE170" i="11" s="1"/>
  <c r="BI168" i="11"/>
  <c r="BH168" i="11"/>
  <c r="BG168" i="11"/>
  <c r="BF168" i="11"/>
  <c r="T168" i="11"/>
  <c r="R168" i="11"/>
  <c r="P168" i="11"/>
  <c r="BK168" i="11"/>
  <c r="J168" i="11"/>
  <c r="BE168" i="11" s="1"/>
  <c r="BI167" i="11"/>
  <c r="BH167" i="11"/>
  <c r="BG167" i="11"/>
  <c r="BF167" i="11"/>
  <c r="T167" i="11"/>
  <c r="R167" i="11"/>
  <c r="P167" i="11"/>
  <c r="BK167" i="11"/>
  <c r="J167" i="11"/>
  <c r="BE167" i="11"/>
  <c r="BI166" i="11"/>
  <c r="BH166" i="11"/>
  <c r="BG166" i="11"/>
  <c r="BF166" i="11"/>
  <c r="T166" i="11"/>
  <c r="R166" i="11"/>
  <c r="P166" i="11"/>
  <c r="BK166" i="11"/>
  <c r="J166" i="11"/>
  <c r="BE166" i="11" s="1"/>
  <c r="BI165" i="11"/>
  <c r="BH165" i="11"/>
  <c r="BG165" i="11"/>
  <c r="BF165" i="11"/>
  <c r="T165" i="11"/>
  <c r="R165" i="11"/>
  <c r="P165" i="11"/>
  <c r="BK165" i="11"/>
  <c r="J165" i="11"/>
  <c r="BE165" i="11" s="1"/>
  <c r="BI164" i="11"/>
  <c r="BH164" i="11"/>
  <c r="BG164" i="11"/>
  <c r="BF164" i="11"/>
  <c r="T164" i="11"/>
  <c r="R164" i="11"/>
  <c r="P164" i="11"/>
  <c r="BK164" i="11"/>
  <c r="J164" i="11"/>
  <c r="BE164" i="11" s="1"/>
  <c r="BI163" i="11"/>
  <c r="BH163" i="11"/>
  <c r="BG163" i="11"/>
  <c r="BF163" i="11"/>
  <c r="T163" i="11"/>
  <c r="T162" i="11" s="1"/>
  <c r="R163" i="11"/>
  <c r="P163" i="11"/>
  <c r="BK163" i="11"/>
  <c r="J163" i="11"/>
  <c r="BE163" i="11" s="1"/>
  <c r="BI161" i="11"/>
  <c r="BH161" i="11"/>
  <c r="BG161" i="11"/>
  <c r="BF161" i="11"/>
  <c r="T161" i="11"/>
  <c r="R161" i="11"/>
  <c r="P161" i="11"/>
  <c r="BK161" i="11"/>
  <c r="J161" i="11"/>
  <c r="BE161" i="11" s="1"/>
  <c r="BI160" i="11"/>
  <c r="BH160" i="11"/>
  <c r="BG160" i="11"/>
  <c r="BF160" i="11"/>
  <c r="T160" i="11"/>
  <c r="R160" i="11"/>
  <c r="P160" i="11"/>
  <c r="BK160" i="11"/>
  <c r="J160" i="11"/>
  <c r="BE160" i="11" s="1"/>
  <c r="BI159" i="11"/>
  <c r="BH159" i="11"/>
  <c r="BG159" i="11"/>
  <c r="BF159" i="11"/>
  <c r="T159" i="11"/>
  <c r="R159" i="11"/>
  <c r="P159" i="11"/>
  <c r="BK159" i="11"/>
  <c r="J159" i="11"/>
  <c r="BE159" i="11" s="1"/>
  <c r="BI158" i="11"/>
  <c r="BH158" i="11"/>
  <c r="BG158" i="11"/>
  <c r="BF158" i="11"/>
  <c r="T158" i="11"/>
  <c r="R158" i="11"/>
  <c r="P158" i="11"/>
  <c r="BK158" i="11"/>
  <c r="J158" i="11"/>
  <c r="BE158" i="11" s="1"/>
  <c r="BI157" i="11"/>
  <c r="BH157" i="11"/>
  <c r="BG157" i="11"/>
  <c r="BF157" i="11"/>
  <c r="T157" i="11"/>
  <c r="R157" i="11"/>
  <c r="P157" i="11"/>
  <c r="BK157" i="11"/>
  <c r="J157" i="11"/>
  <c r="BE157" i="11" s="1"/>
  <c r="BI156" i="11"/>
  <c r="BH156" i="11"/>
  <c r="BG156" i="11"/>
  <c r="BF156" i="11"/>
  <c r="T156" i="11"/>
  <c r="R156" i="11"/>
  <c r="P156" i="11"/>
  <c r="BK156" i="11"/>
  <c r="J156" i="11"/>
  <c r="BE156" i="11" s="1"/>
  <c r="BI155" i="11"/>
  <c r="BH155" i="11"/>
  <c r="BG155" i="11"/>
  <c r="BF155" i="11"/>
  <c r="T155" i="11"/>
  <c r="R155" i="11"/>
  <c r="P155" i="11"/>
  <c r="BK155" i="11"/>
  <c r="J155" i="11"/>
  <c r="BE155" i="11" s="1"/>
  <c r="BI154" i="11"/>
  <c r="BH154" i="11"/>
  <c r="BG154" i="11"/>
  <c r="BF154" i="11"/>
  <c r="T154" i="11"/>
  <c r="R154" i="11"/>
  <c r="P154" i="11"/>
  <c r="BK154" i="11"/>
  <c r="J154" i="11"/>
  <c r="BE154" i="11" s="1"/>
  <c r="BI153" i="11"/>
  <c r="BH153" i="11"/>
  <c r="BG153" i="11"/>
  <c r="BF153" i="11"/>
  <c r="T153" i="11"/>
  <c r="R153" i="11"/>
  <c r="P153" i="11"/>
  <c r="BK153" i="11"/>
  <c r="J153" i="11"/>
  <c r="BE153" i="11" s="1"/>
  <c r="BI152" i="11"/>
  <c r="BH152" i="11"/>
  <c r="BG152" i="11"/>
  <c r="BF152" i="11"/>
  <c r="T152" i="11"/>
  <c r="R152" i="11"/>
  <c r="P152" i="11"/>
  <c r="BK152" i="11"/>
  <c r="J152" i="11"/>
  <c r="BE152" i="11" s="1"/>
  <c r="BI151" i="11"/>
  <c r="BH151" i="11"/>
  <c r="BG151" i="11"/>
  <c r="BF151" i="11"/>
  <c r="T151" i="11"/>
  <c r="R151" i="11"/>
  <c r="P151" i="11"/>
  <c r="BK151" i="11"/>
  <c r="J151" i="11"/>
  <c r="BE151" i="11"/>
  <c r="BI150" i="11"/>
  <c r="BH150" i="11"/>
  <c r="BG150" i="11"/>
  <c r="BF150" i="11"/>
  <c r="T150" i="11"/>
  <c r="R150" i="11"/>
  <c r="P150" i="11"/>
  <c r="BK150" i="11"/>
  <c r="J150" i="11"/>
  <c r="BE150" i="11" s="1"/>
  <c r="BI149" i="11"/>
  <c r="BH149" i="11"/>
  <c r="BG149" i="11"/>
  <c r="BF149" i="11"/>
  <c r="T149" i="11"/>
  <c r="R149" i="11"/>
  <c r="P149" i="11"/>
  <c r="BK149" i="11"/>
  <c r="J149" i="11"/>
  <c r="BE149" i="11" s="1"/>
  <c r="BI148" i="11"/>
  <c r="BH148" i="11"/>
  <c r="BG148" i="11"/>
  <c r="BF148" i="11"/>
  <c r="T148" i="11"/>
  <c r="R148" i="11"/>
  <c r="P148" i="11"/>
  <c r="BK148" i="11"/>
  <c r="J148" i="11"/>
  <c r="BE148" i="11" s="1"/>
  <c r="BI147" i="11"/>
  <c r="BH147" i="11"/>
  <c r="BG147" i="11"/>
  <c r="BF147" i="11"/>
  <c r="T147" i="11"/>
  <c r="R147" i="11"/>
  <c r="P147" i="11"/>
  <c r="BK147" i="11"/>
  <c r="J147" i="11"/>
  <c r="BE147" i="11" s="1"/>
  <c r="BI146" i="11"/>
  <c r="BH146" i="11"/>
  <c r="BG146" i="11"/>
  <c r="BF146" i="11"/>
  <c r="T146" i="11"/>
  <c r="R146" i="11"/>
  <c r="P146" i="11"/>
  <c r="BK146" i="11"/>
  <c r="J146" i="11"/>
  <c r="BE146" i="11" s="1"/>
  <c r="BI145" i="11"/>
  <c r="BH145" i="11"/>
  <c r="BG145" i="11"/>
  <c r="BF145" i="11"/>
  <c r="T145" i="11"/>
  <c r="R145" i="11"/>
  <c r="P145" i="11"/>
  <c r="BK145" i="11"/>
  <c r="J145" i="11"/>
  <c r="BE145" i="11" s="1"/>
  <c r="BI144" i="11"/>
  <c r="BH144" i="11"/>
  <c r="BG144" i="11"/>
  <c r="BF144" i="11"/>
  <c r="T144" i="11"/>
  <c r="R144" i="11"/>
  <c r="P144" i="11"/>
  <c r="BK144" i="11"/>
  <c r="J144" i="11"/>
  <c r="BE144" i="11" s="1"/>
  <c r="BI143" i="11"/>
  <c r="BH143" i="11"/>
  <c r="BG143" i="11"/>
  <c r="BF143" i="11"/>
  <c r="T143" i="11"/>
  <c r="R143" i="11"/>
  <c r="P143" i="11"/>
  <c r="BK143" i="11"/>
  <c r="J143" i="11"/>
  <c r="BE143" i="11" s="1"/>
  <c r="BI142" i="11"/>
  <c r="BH142" i="11"/>
  <c r="BG142" i="11"/>
  <c r="BF142" i="11"/>
  <c r="T142" i="11"/>
  <c r="R142" i="11"/>
  <c r="P142" i="11"/>
  <c r="BK142" i="11"/>
  <c r="J142" i="11"/>
  <c r="BE142" i="11" s="1"/>
  <c r="BI141" i="11"/>
  <c r="BH141" i="11"/>
  <c r="BG141" i="11"/>
  <c r="BF141" i="11"/>
  <c r="T141" i="11"/>
  <c r="R141" i="11"/>
  <c r="P141" i="11"/>
  <c r="BK141" i="11"/>
  <c r="J141" i="11"/>
  <c r="BE141" i="11" s="1"/>
  <c r="BI140" i="11"/>
  <c r="BH140" i="11"/>
  <c r="BG140" i="11"/>
  <c r="BF140" i="11"/>
  <c r="T140" i="11"/>
  <c r="R140" i="11"/>
  <c r="P140" i="11"/>
  <c r="BK140" i="11"/>
  <c r="J140" i="11"/>
  <c r="BE140" i="11" s="1"/>
  <c r="BI139" i="11"/>
  <c r="BH139" i="11"/>
  <c r="BG139" i="11"/>
  <c r="BF139" i="11"/>
  <c r="T139" i="11"/>
  <c r="R139" i="11"/>
  <c r="P139" i="11"/>
  <c r="P138" i="11" s="1"/>
  <c r="BK139" i="11"/>
  <c r="J139" i="11"/>
  <c r="BE139" i="11" s="1"/>
  <c r="BI137" i="11"/>
  <c r="BH137" i="11"/>
  <c r="BG137" i="11"/>
  <c r="BF137" i="11"/>
  <c r="T137" i="11"/>
  <c r="R137" i="11"/>
  <c r="P137" i="11"/>
  <c r="BK137" i="11"/>
  <c r="J137" i="11"/>
  <c r="BE137" i="11" s="1"/>
  <c r="BI136" i="11"/>
  <c r="BH136" i="11"/>
  <c r="BG136" i="11"/>
  <c r="BF136" i="11"/>
  <c r="T136" i="11"/>
  <c r="R136" i="11"/>
  <c r="P136" i="11"/>
  <c r="BK136" i="11"/>
  <c r="J136" i="11"/>
  <c r="BE136" i="11" s="1"/>
  <c r="BI135" i="11"/>
  <c r="BH135" i="11"/>
  <c r="BG135" i="11"/>
  <c r="BF135" i="11"/>
  <c r="T135" i="11"/>
  <c r="R135" i="11"/>
  <c r="P135" i="11"/>
  <c r="P134" i="11" s="1"/>
  <c r="BK135" i="11"/>
  <c r="J135" i="11"/>
  <c r="BE135" i="11" s="1"/>
  <c r="F125" i="11"/>
  <c r="E123" i="11"/>
  <c r="F91" i="11"/>
  <c r="E89" i="11"/>
  <c r="J26" i="11"/>
  <c r="E26" i="11"/>
  <c r="J25" i="11"/>
  <c r="J23" i="11"/>
  <c r="E23" i="11"/>
  <c r="J93" i="11" s="1"/>
  <c r="J127" i="11"/>
  <c r="J22" i="11"/>
  <c r="J20" i="11"/>
  <c r="E20" i="11"/>
  <c r="F128" i="11" s="1"/>
  <c r="J19" i="11"/>
  <c r="J17" i="11"/>
  <c r="E17" i="11"/>
  <c r="F93" i="11" s="1"/>
  <c r="J16" i="11"/>
  <c r="J14" i="11"/>
  <c r="J91" i="11" s="1"/>
  <c r="J125" i="11"/>
  <c r="E7" i="11"/>
  <c r="E119" i="11" s="1"/>
  <c r="J39" i="10"/>
  <c r="J38" i="10"/>
  <c r="AY69" i="1" s="1"/>
  <c r="J37" i="10"/>
  <c r="AX69" i="1" s="1"/>
  <c r="BI177" i="10"/>
  <c r="BH177" i="10"/>
  <c r="BG177" i="10"/>
  <c r="BF177" i="10"/>
  <c r="T177" i="10"/>
  <c r="T176" i="10" s="1"/>
  <c r="R177" i="10"/>
  <c r="R176" i="10" s="1"/>
  <c r="P177" i="10"/>
  <c r="P176" i="10" s="1"/>
  <c r="BK177" i="10"/>
  <c r="BK176" i="10" s="1"/>
  <c r="J176" i="10" s="1"/>
  <c r="J105" i="10" s="1"/>
  <c r="J177" i="10"/>
  <c r="BE177" i="10"/>
  <c r="BI175" i="10"/>
  <c r="BH175" i="10"/>
  <c r="BG175" i="10"/>
  <c r="BF175" i="10"/>
  <c r="T175" i="10"/>
  <c r="R175" i="10"/>
  <c r="P175" i="10"/>
  <c r="BK175" i="10"/>
  <c r="J175" i="10"/>
  <c r="BE175" i="10" s="1"/>
  <c r="BI174" i="10"/>
  <c r="BH174" i="10"/>
  <c r="BG174" i="10"/>
  <c r="BF174" i="10"/>
  <c r="T174" i="10"/>
  <c r="R174" i="10"/>
  <c r="P174" i="10"/>
  <c r="BK174" i="10"/>
  <c r="J174" i="10"/>
  <c r="BE174" i="10" s="1"/>
  <c r="BI173" i="10"/>
  <c r="BH173" i="10"/>
  <c r="BG173" i="10"/>
  <c r="BF173" i="10"/>
  <c r="T173" i="10"/>
  <c r="R173" i="10"/>
  <c r="R172" i="10" s="1"/>
  <c r="P173" i="10"/>
  <c r="BK173" i="10"/>
  <c r="J173" i="10"/>
  <c r="BE173" i="10"/>
  <c r="BI171" i="10"/>
  <c r="BH171" i="10"/>
  <c r="BG171" i="10"/>
  <c r="BF171" i="10"/>
  <c r="T171" i="10"/>
  <c r="R171" i="10"/>
  <c r="P171" i="10"/>
  <c r="BK171" i="10"/>
  <c r="J171" i="10"/>
  <c r="BE171" i="10" s="1"/>
  <c r="BI170" i="10"/>
  <c r="BH170" i="10"/>
  <c r="BG170" i="10"/>
  <c r="BF170" i="10"/>
  <c r="T170" i="10"/>
  <c r="R170" i="10"/>
  <c r="P170" i="10"/>
  <c r="BK170" i="10"/>
  <c r="J170" i="10"/>
  <c r="BE170" i="10" s="1"/>
  <c r="BI168" i="10"/>
  <c r="BH168" i="10"/>
  <c r="BG168" i="10"/>
  <c r="BF168" i="10"/>
  <c r="T168" i="10"/>
  <c r="R168" i="10"/>
  <c r="P168" i="10"/>
  <c r="BK168" i="10"/>
  <c r="J168" i="10"/>
  <c r="BE168" i="10" s="1"/>
  <c r="BI167" i="10"/>
  <c r="BH167" i="10"/>
  <c r="BG167" i="10"/>
  <c r="BF167" i="10"/>
  <c r="T167" i="10"/>
  <c r="R167" i="10"/>
  <c r="P167" i="10"/>
  <c r="BK167" i="10"/>
  <c r="J167" i="10"/>
  <c r="BE167" i="10" s="1"/>
  <c r="BI166" i="10"/>
  <c r="BH166" i="10"/>
  <c r="BG166" i="10"/>
  <c r="BF166" i="10"/>
  <c r="T166" i="10"/>
  <c r="R166" i="10"/>
  <c r="P166" i="10"/>
  <c r="BK166" i="10"/>
  <c r="J166" i="10"/>
  <c r="BE166" i="10" s="1"/>
  <c r="BI165" i="10"/>
  <c r="BH165" i="10"/>
  <c r="BG165" i="10"/>
  <c r="BF165" i="10"/>
  <c r="T165" i="10"/>
  <c r="R165" i="10"/>
  <c r="P165" i="10"/>
  <c r="BK165" i="10"/>
  <c r="J165" i="10"/>
  <c r="BE165" i="10" s="1"/>
  <c r="BI164" i="10"/>
  <c r="BH164" i="10"/>
  <c r="BG164" i="10"/>
  <c r="BF164" i="10"/>
  <c r="T164" i="10"/>
  <c r="R164" i="10"/>
  <c r="P164" i="10"/>
  <c r="BK164" i="10"/>
  <c r="J164" i="10"/>
  <c r="BE164" i="10" s="1"/>
  <c r="BI163" i="10"/>
  <c r="BH163" i="10"/>
  <c r="BG163" i="10"/>
  <c r="BF163" i="10"/>
  <c r="T163" i="10"/>
  <c r="R163" i="10"/>
  <c r="P163" i="10"/>
  <c r="BK163" i="10"/>
  <c r="J163" i="10"/>
  <c r="BE163" i="10" s="1"/>
  <c r="BI162" i="10"/>
  <c r="BH162" i="10"/>
  <c r="BG162" i="10"/>
  <c r="BF162" i="10"/>
  <c r="T162" i="10"/>
  <c r="R162" i="10"/>
  <c r="P162" i="10"/>
  <c r="BK162" i="10"/>
  <c r="J162" i="10"/>
  <c r="BE162" i="10" s="1"/>
  <c r="BI160" i="10"/>
  <c r="BH160" i="10"/>
  <c r="BG160" i="10"/>
  <c r="BF160" i="10"/>
  <c r="T160" i="10"/>
  <c r="R160" i="10"/>
  <c r="P160" i="10"/>
  <c r="BK160" i="10"/>
  <c r="J160" i="10"/>
  <c r="BE160" i="10" s="1"/>
  <c r="BI158" i="10"/>
  <c r="BH158" i="10"/>
  <c r="BG158" i="10"/>
  <c r="BF158" i="10"/>
  <c r="T158" i="10"/>
  <c r="R158" i="10"/>
  <c r="P158" i="10"/>
  <c r="BK158" i="10"/>
  <c r="J158" i="10"/>
  <c r="BE158" i="10" s="1"/>
  <c r="BI156" i="10"/>
  <c r="BH156" i="10"/>
  <c r="BG156" i="10"/>
  <c r="BF156" i="10"/>
  <c r="T156" i="10"/>
  <c r="R156" i="10"/>
  <c r="P156" i="10"/>
  <c r="BK156" i="10"/>
  <c r="J156" i="10"/>
  <c r="BE156" i="10" s="1"/>
  <c r="BI152" i="10"/>
  <c r="BH152" i="10"/>
  <c r="BG152" i="10"/>
  <c r="BF152" i="10"/>
  <c r="T152" i="10"/>
  <c r="R152" i="10"/>
  <c r="P152" i="10"/>
  <c r="BK152" i="10"/>
  <c r="J152" i="10"/>
  <c r="BE152" i="10" s="1"/>
  <c r="BI150" i="10"/>
  <c r="BH150" i="10"/>
  <c r="BG150" i="10"/>
  <c r="BF150" i="10"/>
  <c r="T150" i="10"/>
  <c r="R150" i="10"/>
  <c r="P150" i="10"/>
  <c r="BK150" i="10"/>
  <c r="J150" i="10"/>
  <c r="BE150" i="10" s="1"/>
  <c r="BI148" i="10"/>
  <c r="BH148" i="10"/>
  <c r="BG148" i="10"/>
  <c r="BF148" i="10"/>
  <c r="T148" i="10"/>
  <c r="R148" i="10"/>
  <c r="P148" i="10"/>
  <c r="BK148" i="10"/>
  <c r="J148" i="10"/>
  <c r="BE148" i="10" s="1"/>
  <c r="BI147" i="10"/>
  <c r="BH147" i="10"/>
  <c r="BG147" i="10"/>
  <c r="BF147" i="10"/>
  <c r="T147" i="10"/>
  <c r="R147" i="10"/>
  <c r="P147" i="10"/>
  <c r="BK147" i="10"/>
  <c r="J147" i="10"/>
  <c r="BE147" i="10" s="1"/>
  <c r="BI144" i="10"/>
  <c r="BH144" i="10"/>
  <c r="BG144" i="10"/>
  <c r="BF144" i="10"/>
  <c r="T144" i="10"/>
  <c r="R144" i="10"/>
  <c r="P144" i="10"/>
  <c r="BK144" i="10"/>
  <c r="J144" i="10"/>
  <c r="BE144" i="10" s="1"/>
  <c r="BI142" i="10"/>
  <c r="BH142" i="10"/>
  <c r="BG142" i="10"/>
  <c r="BF142" i="10"/>
  <c r="T142" i="10"/>
  <c r="R142" i="10"/>
  <c r="P142" i="10"/>
  <c r="BK142" i="10"/>
  <c r="J142" i="10"/>
  <c r="BE142" i="10" s="1"/>
  <c r="BI140" i="10"/>
  <c r="BH140" i="10"/>
  <c r="BG140" i="10"/>
  <c r="BF140" i="10"/>
  <c r="T140" i="10"/>
  <c r="R140" i="10"/>
  <c r="P140" i="10"/>
  <c r="BK140" i="10"/>
  <c r="J140" i="10"/>
  <c r="BE140" i="10" s="1"/>
  <c r="BI138" i="10"/>
  <c r="BH138" i="10"/>
  <c r="BG138" i="10"/>
  <c r="BF138" i="10"/>
  <c r="T138" i="10"/>
  <c r="R138" i="10"/>
  <c r="P138" i="10"/>
  <c r="BK138" i="10"/>
  <c r="J138" i="10"/>
  <c r="BE138" i="10" s="1"/>
  <c r="BI135" i="10"/>
  <c r="BH135" i="10"/>
  <c r="BG135" i="10"/>
  <c r="BF135" i="10"/>
  <c r="T135" i="10"/>
  <c r="R135" i="10"/>
  <c r="P135" i="10"/>
  <c r="BK135" i="10"/>
  <c r="J135" i="10"/>
  <c r="BE135" i="10" s="1"/>
  <c r="BI134" i="10"/>
  <c r="BH134" i="10"/>
  <c r="BG134" i="10"/>
  <c r="BF134" i="10"/>
  <c r="T134" i="10"/>
  <c r="R134" i="10"/>
  <c r="P134" i="10"/>
  <c r="BK134" i="10"/>
  <c r="J134" i="10"/>
  <c r="BE134" i="10" s="1"/>
  <c r="BI133" i="10"/>
  <c r="BH133" i="10"/>
  <c r="BG133" i="10"/>
  <c r="BF133" i="10"/>
  <c r="T133" i="10"/>
  <c r="R133" i="10"/>
  <c r="P133" i="10"/>
  <c r="BK133" i="10"/>
  <c r="J133" i="10"/>
  <c r="BE133" i="10" s="1"/>
  <c r="BI132" i="10"/>
  <c r="BH132" i="10"/>
  <c r="BG132" i="10"/>
  <c r="BF132" i="10"/>
  <c r="T132" i="10"/>
  <c r="R132" i="10"/>
  <c r="P132" i="10"/>
  <c r="BK132" i="10"/>
  <c r="J132" i="10"/>
  <c r="BE132" i="10" s="1"/>
  <c r="BI131" i="10"/>
  <c r="BH131" i="10"/>
  <c r="BG131" i="10"/>
  <c r="BF131" i="10"/>
  <c r="T131" i="10"/>
  <c r="R131" i="10"/>
  <c r="P131" i="10"/>
  <c r="BK131" i="10"/>
  <c r="J131" i="10"/>
  <c r="BE131" i="10" s="1"/>
  <c r="BI130" i="10"/>
  <c r="BH130" i="10"/>
  <c r="BG130" i="10"/>
  <c r="BF130" i="10"/>
  <c r="T130" i="10"/>
  <c r="R130" i="10"/>
  <c r="P130" i="10"/>
  <c r="BK130" i="10"/>
  <c r="J130" i="10"/>
  <c r="BE130" i="10" s="1"/>
  <c r="J123" i="10"/>
  <c r="F123" i="10"/>
  <c r="F121" i="10"/>
  <c r="E119" i="10"/>
  <c r="J93" i="10"/>
  <c r="F93" i="10"/>
  <c r="F91" i="10"/>
  <c r="E89" i="10"/>
  <c r="J26" i="10"/>
  <c r="E26" i="10"/>
  <c r="J94" i="10" s="1"/>
  <c r="J25" i="10"/>
  <c r="J20" i="10"/>
  <c r="E20" i="10"/>
  <c r="F124" i="10" s="1"/>
  <c r="J19" i="10"/>
  <c r="J14" i="10"/>
  <c r="J121" i="10" s="1"/>
  <c r="E7" i="10"/>
  <c r="E115" i="10" s="1"/>
  <c r="E85" i="10"/>
  <c r="J39" i="9"/>
  <c r="J38" i="9"/>
  <c r="AY67" i="1"/>
  <c r="J37" i="9"/>
  <c r="AX67" i="1"/>
  <c r="BI127" i="9"/>
  <c r="BH127" i="9"/>
  <c r="BG127" i="9"/>
  <c r="BF127" i="9"/>
  <c r="T127" i="9"/>
  <c r="R127" i="9"/>
  <c r="P127" i="9"/>
  <c r="BK127" i="9"/>
  <c r="J127" i="9"/>
  <c r="BE127" i="9" s="1"/>
  <c r="BI126" i="9"/>
  <c r="BH126" i="9"/>
  <c r="BG126" i="9"/>
  <c r="BF126" i="9"/>
  <c r="T126" i="9"/>
  <c r="R126" i="9"/>
  <c r="P126" i="9"/>
  <c r="BK126" i="9"/>
  <c r="J126" i="9"/>
  <c r="BE126" i="9"/>
  <c r="BI125" i="9"/>
  <c r="F39" i="9" s="1"/>
  <c r="BD67" i="1" s="1"/>
  <c r="BH125" i="9"/>
  <c r="BG125" i="9"/>
  <c r="F37" i="9" s="1"/>
  <c r="BB67" i="1" s="1"/>
  <c r="BF125" i="9"/>
  <c r="T125" i="9"/>
  <c r="T124" i="9" s="1"/>
  <c r="T123" i="9" s="1"/>
  <c r="T122" i="9" s="1"/>
  <c r="R125" i="9"/>
  <c r="R124" i="9"/>
  <c r="R123" i="9" s="1"/>
  <c r="R122" i="9" s="1"/>
  <c r="P125" i="9"/>
  <c r="P124" i="9" s="1"/>
  <c r="P123" i="9" s="1"/>
  <c r="P122" i="9" s="1"/>
  <c r="AU67" i="1" s="1"/>
  <c r="BK125" i="9"/>
  <c r="J125" i="9"/>
  <c r="BE125" i="9" s="1"/>
  <c r="J118" i="9"/>
  <c r="F118" i="9"/>
  <c r="F116" i="9"/>
  <c r="E114" i="9"/>
  <c r="J93" i="9"/>
  <c r="F93" i="9"/>
  <c r="F91" i="9"/>
  <c r="E89" i="9"/>
  <c r="J26" i="9"/>
  <c r="E26" i="9"/>
  <c r="J119" i="9" s="1"/>
  <c r="J25" i="9"/>
  <c r="J20" i="9"/>
  <c r="E20" i="9"/>
  <c r="F119" i="9" s="1"/>
  <c r="J19" i="9"/>
  <c r="J14" i="9"/>
  <c r="J116" i="9" s="1"/>
  <c r="E7" i="9"/>
  <c r="E85" i="9" s="1"/>
  <c r="J39" i="8"/>
  <c r="J38" i="8"/>
  <c r="AY66" i="1" s="1"/>
  <c r="J37" i="8"/>
  <c r="AX66" i="1" s="1"/>
  <c r="BI158" i="8"/>
  <c r="BH158" i="8"/>
  <c r="BG158" i="8"/>
  <c r="BF158" i="8"/>
  <c r="T158" i="8"/>
  <c r="R158" i="8"/>
  <c r="P158" i="8"/>
  <c r="BK158" i="8"/>
  <c r="J158" i="8"/>
  <c r="BE158" i="8" s="1"/>
  <c r="BI157" i="8"/>
  <c r="BH157" i="8"/>
  <c r="BG157" i="8"/>
  <c r="BF157" i="8"/>
  <c r="T157" i="8"/>
  <c r="R157" i="8"/>
  <c r="P157" i="8"/>
  <c r="BK157" i="8"/>
  <c r="J157" i="8"/>
  <c r="BE157" i="8" s="1"/>
  <c r="BI156" i="8"/>
  <c r="BH156" i="8"/>
  <c r="BG156" i="8"/>
  <c r="BF156" i="8"/>
  <c r="T156" i="8"/>
  <c r="R156" i="8"/>
  <c r="P156" i="8"/>
  <c r="BK156" i="8"/>
  <c r="J156" i="8"/>
  <c r="BE156" i="8" s="1"/>
  <c r="BI155" i="8"/>
  <c r="BH155" i="8"/>
  <c r="BG155" i="8"/>
  <c r="BF155" i="8"/>
  <c r="T155" i="8"/>
  <c r="R155" i="8"/>
  <c r="P155" i="8"/>
  <c r="BK155" i="8"/>
  <c r="J155" i="8"/>
  <c r="BE155" i="8"/>
  <c r="BI154" i="8"/>
  <c r="BH154" i="8"/>
  <c r="BG154" i="8"/>
  <c r="BF154" i="8"/>
  <c r="T154" i="8"/>
  <c r="R154" i="8"/>
  <c r="P154" i="8"/>
  <c r="BK154" i="8"/>
  <c r="J154" i="8"/>
  <c r="BE154" i="8" s="1"/>
  <c r="BI153" i="8"/>
  <c r="BH153" i="8"/>
  <c r="BG153" i="8"/>
  <c r="BF153" i="8"/>
  <c r="T153" i="8"/>
  <c r="R153" i="8"/>
  <c r="P153" i="8"/>
  <c r="BK153" i="8"/>
  <c r="J153" i="8"/>
  <c r="BE153" i="8" s="1"/>
  <c r="BI152" i="8"/>
  <c r="BH152" i="8"/>
  <c r="BG152" i="8"/>
  <c r="BF152" i="8"/>
  <c r="T152" i="8"/>
  <c r="R152" i="8"/>
  <c r="P152" i="8"/>
  <c r="BK152" i="8"/>
  <c r="J152" i="8"/>
  <c r="BE152" i="8" s="1"/>
  <c r="BI151" i="8"/>
  <c r="BH151" i="8"/>
  <c r="BG151" i="8"/>
  <c r="BF151" i="8"/>
  <c r="T151" i="8"/>
  <c r="R151" i="8"/>
  <c r="P151" i="8"/>
  <c r="BK151" i="8"/>
  <c r="J151" i="8"/>
  <c r="BE151" i="8" s="1"/>
  <c r="BI150" i="8"/>
  <c r="BH150" i="8"/>
  <c r="BG150" i="8"/>
  <c r="BF150" i="8"/>
  <c r="T150" i="8"/>
  <c r="R150" i="8"/>
  <c r="P150" i="8"/>
  <c r="BK150" i="8"/>
  <c r="J150" i="8"/>
  <c r="BE150" i="8" s="1"/>
  <c r="BI149" i="8"/>
  <c r="BH149" i="8"/>
  <c r="BG149" i="8"/>
  <c r="BF149" i="8"/>
  <c r="T149" i="8"/>
  <c r="R149" i="8"/>
  <c r="P149" i="8"/>
  <c r="BK149" i="8"/>
  <c r="J149" i="8"/>
  <c r="BE149" i="8"/>
  <c r="BI148" i="8"/>
  <c r="BH148" i="8"/>
  <c r="BG148" i="8"/>
  <c r="BF148" i="8"/>
  <c r="T148" i="8"/>
  <c r="R148" i="8"/>
  <c r="P148" i="8"/>
  <c r="BK148" i="8"/>
  <c r="J148" i="8"/>
  <c r="BE148" i="8" s="1"/>
  <c r="BI147" i="8"/>
  <c r="BH147" i="8"/>
  <c r="BG147" i="8"/>
  <c r="BF147" i="8"/>
  <c r="T147" i="8"/>
  <c r="R147" i="8"/>
  <c r="P147" i="8"/>
  <c r="BK147" i="8"/>
  <c r="J147" i="8"/>
  <c r="BE147" i="8" s="1"/>
  <c r="BI146" i="8"/>
  <c r="BH146" i="8"/>
  <c r="BG146" i="8"/>
  <c r="BF146" i="8"/>
  <c r="T146" i="8"/>
  <c r="R146" i="8"/>
  <c r="P146" i="8"/>
  <c r="BK146" i="8"/>
  <c r="J146" i="8"/>
  <c r="BE146" i="8" s="1"/>
  <c r="BI145" i="8"/>
  <c r="BH145" i="8"/>
  <c r="BG145" i="8"/>
  <c r="BF145" i="8"/>
  <c r="T145" i="8"/>
  <c r="R145" i="8"/>
  <c r="P145" i="8"/>
  <c r="BK145" i="8"/>
  <c r="J145" i="8"/>
  <c r="BE145" i="8" s="1"/>
  <c r="BI144" i="8"/>
  <c r="BH144" i="8"/>
  <c r="BG144" i="8"/>
  <c r="BF144" i="8"/>
  <c r="T144" i="8"/>
  <c r="R144" i="8"/>
  <c r="P144" i="8"/>
  <c r="BK144" i="8"/>
  <c r="J144" i="8"/>
  <c r="BE144" i="8" s="1"/>
  <c r="BI143" i="8"/>
  <c r="BH143" i="8"/>
  <c r="BG143" i="8"/>
  <c r="BF143" i="8"/>
  <c r="T143" i="8"/>
  <c r="R143" i="8"/>
  <c r="P143" i="8"/>
  <c r="BK143" i="8"/>
  <c r="J143" i="8"/>
  <c r="BE143" i="8" s="1"/>
  <c r="BI142" i="8"/>
  <c r="BH142" i="8"/>
  <c r="BG142" i="8"/>
  <c r="BF142" i="8"/>
  <c r="T142" i="8"/>
  <c r="R142" i="8"/>
  <c r="P142" i="8"/>
  <c r="BK142" i="8"/>
  <c r="J142" i="8"/>
  <c r="BE142" i="8" s="1"/>
  <c r="BI141" i="8"/>
  <c r="BH141" i="8"/>
  <c r="BG141" i="8"/>
  <c r="BF141" i="8"/>
  <c r="T141" i="8"/>
  <c r="R141" i="8"/>
  <c r="P141" i="8"/>
  <c r="BK141" i="8"/>
  <c r="J141" i="8"/>
  <c r="BE141" i="8"/>
  <c r="BI140" i="8"/>
  <c r="BH140" i="8"/>
  <c r="BG140" i="8"/>
  <c r="BF140" i="8"/>
  <c r="T140" i="8"/>
  <c r="R140" i="8"/>
  <c r="P140" i="8"/>
  <c r="BK140" i="8"/>
  <c r="J140" i="8"/>
  <c r="BE140" i="8" s="1"/>
  <c r="BI139" i="8"/>
  <c r="BH139" i="8"/>
  <c r="BG139" i="8"/>
  <c r="BF139" i="8"/>
  <c r="T139" i="8"/>
  <c r="R139" i="8"/>
  <c r="P139" i="8"/>
  <c r="BK139" i="8"/>
  <c r="J139" i="8"/>
  <c r="BE139" i="8"/>
  <c r="BI138" i="8"/>
  <c r="BH138" i="8"/>
  <c r="BG138" i="8"/>
  <c r="BF138" i="8"/>
  <c r="T138" i="8"/>
  <c r="R138" i="8"/>
  <c r="P138" i="8"/>
  <c r="BK138" i="8"/>
  <c r="J138" i="8"/>
  <c r="BE138" i="8" s="1"/>
  <c r="BI137" i="8"/>
  <c r="BH137" i="8"/>
  <c r="BG137" i="8"/>
  <c r="BF137" i="8"/>
  <c r="T137" i="8"/>
  <c r="R137" i="8"/>
  <c r="P137" i="8"/>
  <c r="BK137" i="8"/>
  <c r="J137" i="8"/>
  <c r="BE137" i="8" s="1"/>
  <c r="BI136" i="8"/>
  <c r="BH136" i="8"/>
  <c r="BG136" i="8"/>
  <c r="BF136" i="8"/>
  <c r="T136" i="8"/>
  <c r="R136" i="8"/>
  <c r="P136" i="8"/>
  <c r="BK136" i="8"/>
  <c r="J136" i="8"/>
  <c r="BE136" i="8" s="1"/>
  <c r="BI135" i="8"/>
  <c r="BH135" i="8"/>
  <c r="BG135" i="8"/>
  <c r="BF135" i="8"/>
  <c r="T135" i="8"/>
  <c r="R135" i="8"/>
  <c r="P135" i="8"/>
  <c r="BK135" i="8"/>
  <c r="J135" i="8"/>
  <c r="BE135" i="8" s="1"/>
  <c r="BI134" i="8"/>
  <c r="BH134" i="8"/>
  <c r="BG134" i="8"/>
  <c r="BF134" i="8"/>
  <c r="T134" i="8"/>
  <c r="R134" i="8"/>
  <c r="P134" i="8"/>
  <c r="BK134" i="8"/>
  <c r="J134" i="8"/>
  <c r="BE134" i="8" s="1"/>
  <c r="BI132" i="8"/>
  <c r="BH132" i="8"/>
  <c r="BG132" i="8"/>
  <c r="BF132" i="8"/>
  <c r="T132" i="8"/>
  <c r="R132" i="8"/>
  <c r="P132" i="8"/>
  <c r="BK132" i="8"/>
  <c r="J132" i="8"/>
  <c r="BE132" i="8" s="1"/>
  <c r="BI131" i="8"/>
  <c r="BH131" i="8"/>
  <c r="BG131" i="8"/>
  <c r="BF131" i="8"/>
  <c r="T131" i="8"/>
  <c r="R131" i="8"/>
  <c r="P131" i="8"/>
  <c r="BK131" i="8"/>
  <c r="J131" i="8"/>
  <c r="BE131" i="8" s="1"/>
  <c r="BI130" i="8"/>
  <c r="BH130" i="8"/>
  <c r="BG130" i="8"/>
  <c r="BF130" i="8"/>
  <c r="T130" i="8"/>
  <c r="R130" i="8"/>
  <c r="P130" i="8"/>
  <c r="BK130" i="8"/>
  <c r="J130" i="8"/>
  <c r="BE130" i="8" s="1"/>
  <c r="BI129" i="8"/>
  <c r="BH129" i="8"/>
  <c r="BG129" i="8"/>
  <c r="BF129" i="8"/>
  <c r="T129" i="8"/>
  <c r="R129" i="8"/>
  <c r="P129" i="8"/>
  <c r="BK129" i="8"/>
  <c r="J129" i="8"/>
  <c r="BE129" i="8" s="1"/>
  <c r="BI128" i="8"/>
  <c r="BH128" i="8"/>
  <c r="BG128" i="8"/>
  <c r="BF128" i="8"/>
  <c r="T128" i="8"/>
  <c r="R128" i="8"/>
  <c r="P128" i="8"/>
  <c r="BK128" i="8"/>
  <c r="J128" i="8"/>
  <c r="BE128" i="8" s="1"/>
  <c r="BI127" i="8"/>
  <c r="BH127" i="8"/>
  <c r="BG127" i="8"/>
  <c r="BF127" i="8"/>
  <c r="T127" i="8"/>
  <c r="R127" i="8"/>
  <c r="P127" i="8"/>
  <c r="BK127" i="8"/>
  <c r="J127" i="8"/>
  <c r="BE127" i="8"/>
  <c r="BI126" i="8"/>
  <c r="BH126" i="8"/>
  <c r="BG126" i="8"/>
  <c r="BF126" i="8"/>
  <c r="T126" i="8"/>
  <c r="R126" i="8"/>
  <c r="P126" i="8"/>
  <c r="BK126" i="8"/>
  <c r="J126" i="8"/>
  <c r="BE126" i="8" s="1"/>
  <c r="F117" i="8"/>
  <c r="E115" i="8"/>
  <c r="F91" i="8"/>
  <c r="E89" i="8"/>
  <c r="J26" i="8"/>
  <c r="E26" i="8"/>
  <c r="J120" i="8" s="1"/>
  <c r="J25" i="8"/>
  <c r="J23" i="8"/>
  <c r="E23" i="8"/>
  <c r="J22" i="8"/>
  <c r="J20" i="8"/>
  <c r="E20" i="8"/>
  <c r="F120" i="8" s="1"/>
  <c r="J19" i="8"/>
  <c r="J17" i="8"/>
  <c r="E17" i="8"/>
  <c r="F119" i="8" s="1"/>
  <c r="J16" i="8"/>
  <c r="J14" i="8"/>
  <c r="J117" i="8" s="1"/>
  <c r="E7" i="8"/>
  <c r="E111" i="8" s="1"/>
  <c r="J39" i="7"/>
  <c r="J38" i="7"/>
  <c r="AY65" i="1" s="1"/>
  <c r="J37" i="7"/>
  <c r="AX65" i="1"/>
  <c r="BI186" i="7"/>
  <c r="BH186" i="7"/>
  <c r="BG186" i="7"/>
  <c r="BF186" i="7"/>
  <c r="T186" i="7"/>
  <c r="R186" i="7"/>
  <c r="P186" i="7"/>
  <c r="BK186" i="7"/>
  <c r="J186" i="7"/>
  <c r="BE186" i="7" s="1"/>
  <c r="BI185" i="7"/>
  <c r="BH185" i="7"/>
  <c r="BG185" i="7"/>
  <c r="BF185" i="7"/>
  <c r="T185" i="7"/>
  <c r="R185" i="7"/>
  <c r="P185" i="7"/>
  <c r="BK185" i="7"/>
  <c r="J185" i="7"/>
  <c r="BE185" i="7" s="1"/>
  <c r="BI184" i="7"/>
  <c r="BH184" i="7"/>
  <c r="BG184" i="7"/>
  <c r="BF184" i="7"/>
  <c r="T184" i="7"/>
  <c r="R184" i="7"/>
  <c r="P184" i="7"/>
  <c r="BK184" i="7"/>
  <c r="J184" i="7"/>
  <c r="BE184" i="7" s="1"/>
  <c r="BI183" i="7"/>
  <c r="BH183" i="7"/>
  <c r="BG183" i="7"/>
  <c r="BF183" i="7"/>
  <c r="T183" i="7"/>
  <c r="R183" i="7"/>
  <c r="P183" i="7"/>
  <c r="BK183" i="7"/>
  <c r="J183" i="7"/>
  <c r="BE183" i="7"/>
  <c r="BI182" i="7"/>
  <c r="BH182" i="7"/>
  <c r="BG182" i="7"/>
  <c r="BF182" i="7"/>
  <c r="T182" i="7"/>
  <c r="R182" i="7"/>
  <c r="P182" i="7"/>
  <c r="BK182" i="7"/>
  <c r="J182" i="7"/>
  <c r="BE182" i="7" s="1"/>
  <c r="BI181" i="7"/>
  <c r="BH181" i="7"/>
  <c r="BG181" i="7"/>
  <c r="BF181" i="7"/>
  <c r="T181" i="7"/>
  <c r="R181" i="7"/>
  <c r="P181" i="7"/>
  <c r="BK181" i="7"/>
  <c r="J181" i="7"/>
  <c r="BE181" i="7" s="1"/>
  <c r="BI180" i="7"/>
  <c r="BH180" i="7"/>
  <c r="BG180" i="7"/>
  <c r="BF180" i="7"/>
  <c r="T180" i="7"/>
  <c r="R180" i="7"/>
  <c r="P180" i="7"/>
  <c r="BK180" i="7"/>
  <c r="J180" i="7"/>
  <c r="BE180" i="7" s="1"/>
  <c r="BI179" i="7"/>
  <c r="BH179" i="7"/>
  <c r="BG179" i="7"/>
  <c r="BF179" i="7"/>
  <c r="T179" i="7"/>
  <c r="R179" i="7"/>
  <c r="P179" i="7"/>
  <c r="BK179" i="7"/>
  <c r="J179" i="7"/>
  <c r="BE179" i="7"/>
  <c r="BI178" i="7"/>
  <c r="BH178" i="7"/>
  <c r="BG178" i="7"/>
  <c r="BF178" i="7"/>
  <c r="T178" i="7"/>
  <c r="R178" i="7"/>
  <c r="P178" i="7"/>
  <c r="BK178" i="7"/>
  <c r="J178" i="7"/>
  <c r="BE178" i="7" s="1"/>
  <c r="BI176" i="7"/>
  <c r="BH176" i="7"/>
  <c r="BG176" i="7"/>
  <c r="BF176" i="7"/>
  <c r="T176" i="7"/>
  <c r="R176" i="7"/>
  <c r="P176" i="7"/>
  <c r="BK176" i="7"/>
  <c r="J176" i="7"/>
  <c r="BE176" i="7" s="1"/>
  <c r="BI175" i="7"/>
  <c r="BH175" i="7"/>
  <c r="BG175" i="7"/>
  <c r="BF175" i="7"/>
  <c r="T175" i="7"/>
  <c r="R175" i="7"/>
  <c r="P175" i="7"/>
  <c r="BK175" i="7"/>
  <c r="J175" i="7"/>
  <c r="BE175" i="7"/>
  <c r="BI174" i="7"/>
  <c r="BH174" i="7"/>
  <c r="BG174" i="7"/>
  <c r="BF174" i="7"/>
  <c r="T174" i="7"/>
  <c r="R174" i="7"/>
  <c r="P174" i="7"/>
  <c r="BK174" i="7"/>
  <c r="J174" i="7"/>
  <c r="BE174" i="7" s="1"/>
  <c r="BI173" i="7"/>
  <c r="BH173" i="7"/>
  <c r="BG173" i="7"/>
  <c r="BF173" i="7"/>
  <c r="T173" i="7"/>
  <c r="R173" i="7"/>
  <c r="P173" i="7"/>
  <c r="BK173" i="7"/>
  <c r="J173" i="7"/>
  <c r="BE173" i="7" s="1"/>
  <c r="BI172" i="7"/>
  <c r="BH172" i="7"/>
  <c r="BG172" i="7"/>
  <c r="BF172" i="7"/>
  <c r="T172" i="7"/>
  <c r="R172" i="7"/>
  <c r="P172" i="7"/>
  <c r="BK172" i="7"/>
  <c r="J172" i="7"/>
  <c r="BE172" i="7" s="1"/>
  <c r="BI171" i="7"/>
  <c r="BH171" i="7"/>
  <c r="BG171" i="7"/>
  <c r="BF171" i="7"/>
  <c r="T171" i="7"/>
  <c r="R171" i="7"/>
  <c r="P171" i="7"/>
  <c r="BK171" i="7"/>
  <c r="J171" i="7"/>
  <c r="BE171" i="7" s="1"/>
  <c r="BI170" i="7"/>
  <c r="BH170" i="7"/>
  <c r="BG170" i="7"/>
  <c r="BF170" i="7"/>
  <c r="T170" i="7"/>
  <c r="R170" i="7"/>
  <c r="P170" i="7"/>
  <c r="BK170" i="7"/>
  <c r="J170" i="7"/>
  <c r="BE170" i="7" s="1"/>
  <c r="BI169" i="7"/>
  <c r="BH169" i="7"/>
  <c r="BG169" i="7"/>
  <c r="BF169" i="7"/>
  <c r="T169" i="7"/>
  <c r="R169" i="7"/>
  <c r="P169" i="7"/>
  <c r="BK169" i="7"/>
  <c r="J169" i="7"/>
  <c r="BE169" i="7" s="1"/>
  <c r="BI168" i="7"/>
  <c r="BH168" i="7"/>
  <c r="BG168" i="7"/>
  <c r="BF168" i="7"/>
  <c r="T168" i="7"/>
  <c r="R168" i="7"/>
  <c r="P168" i="7"/>
  <c r="BK168" i="7"/>
  <c r="J168" i="7"/>
  <c r="BE168" i="7" s="1"/>
  <c r="BI167" i="7"/>
  <c r="BH167" i="7"/>
  <c r="BG167" i="7"/>
  <c r="BF167" i="7"/>
  <c r="T167" i="7"/>
  <c r="R167" i="7"/>
  <c r="P167" i="7"/>
  <c r="BK167" i="7"/>
  <c r="J167" i="7"/>
  <c r="BE167" i="7" s="1"/>
  <c r="BI166" i="7"/>
  <c r="BH166" i="7"/>
  <c r="BG166" i="7"/>
  <c r="BF166" i="7"/>
  <c r="T166" i="7"/>
  <c r="R166" i="7"/>
  <c r="P166" i="7"/>
  <c r="BK166" i="7"/>
  <c r="J166" i="7"/>
  <c r="BE166" i="7" s="1"/>
  <c r="BI165" i="7"/>
  <c r="BH165" i="7"/>
  <c r="BG165" i="7"/>
  <c r="BF165" i="7"/>
  <c r="T165" i="7"/>
  <c r="R165" i="7"/>
  <c r="P165" i="7"/>
  <c r="BK165" i="7"/>
  <c r="J165" i="7"/>
  <c r="BE165" i="7" s="1"/>
  <c r="BI164" i="7"/>
  <c r="BH164" i="7"/>
  <c r="BG164" i="7"/>
  <c r="BF164" i="7"/>
  <c r="T164" i="7"/>
  <c r="R164" i="7"/>
  <c r="P164" i="7"/>
  <c r="BK164" i="7"/>
  <c r="J164" i="7"/>
  <c r="BE164" i="7" s="1"/>
  <c r="BI163" i="7"/>
  <c r="BH163" i="7"/>
  <c r="BG163" i="7"/>
  <c r="BF163" i="7"/>
  <c r="T163" i="7"/>
  <c r="R163" i="7"/>
  <c r="P163" i="7"/>
  <c r="BK163" i="7"/>
  <c r="J163" i="7"/>
  <c r="BE163" i="7" s="1"/>
  <c r="BI162" i="7"/>
  <c r="BH162" i="7"/>
  <c r="BG162" i="7"/>
  <c r="BF162" i="7"/>
  <c r="T162" i="7"/>
  <c r="R162" i="7"/>
  <c r="P162" i="7"/>
  <c r="BK162" i="7"/>
  <c r="J162" i="7"/>
  <c r="BE162" i="7" s="1"/>
  <c r="BI161" i="7"/>
  <c r="BH161" i="7"/>
  <c r="BG161" i="7"/>
  <c r="BF161" i="7"/>
  <c r="T161" i="7"/>
  <c r="R161" i="7"/>
  <c r="P161" i="7"/>
  <c r="BK161" i="7"/>
  <c r="J161" i="7"/>
  <c r="BE161" i="7" s="1"/>
  <c r="BI160" i="7"/>
  <c r="BH160" i="7"/>
  <c r="BG160" i="7"/>
  <c r="BF160" i="7"/>
  <c r="T160" i="7"/>
  <c r="R160" i="7"/>
  <c r="P160" i="7"/>
  <c r="BK160" i="7"/>
  <c r="J160" i="7"/>
  <c r="BE160" i="7" s="1"/>
  <c r="BI159" i="7"/>
  <c r="BH159" i="7"/>
  <c r="BG159" i="7"/>
  <c r="BF159" i="7"/>
  <c r="T159" i="7"/>
  <c r="R159" i="7"/>
  <c r="P159" i="7"/>
  <c r="BK159" i="7"/>
  <c r="J159" i="7"/>
  <c r="BE159" i="7" s="1"/>
  <c r="BI158" i="7"/>
  <c r="BH158" i="7"/>
  <c r="BG158" i="7"/>
  <c r="BF158" i="7"/>
  <c r="T158" i="7"/>
  <c r="R158" i="7"/>
  <c r="P158" i="7"/>
  <c r="BK158" i="7"/>
  <c r="J158" i="7"/>
  <c r="BE158" i="7" s="1"/>
  <c r="BI157" i="7"/>
  <c r="BH157" i="7"/>
  <c r="BG157" i="7"/>
  <c r="BF157" i="7"/>
  <c r="T157" i="7"/>
  <c r="R157" i="7"/>
  <c r="P157" i="7"/>
  <c r="BK157" i="7"/>
  <c r="J157" i="7"/>
  <c r="BE157" i="7" s="1"/>
  <c r="BI156" i="7"/>
  <c r="BH156" i="7"/>
  <c r="BG156" i="7"/>
  <c r="BF156" i="7"/>
  <c r="T156" i="7"/>
  <c r="R156" i="7"/>
  <c r="P156" i="7"/>
  <c r="BK156" i="7"/>
  <c r="J156" i="7"/>
  <c r="BE156" i="7" s="1"/>
  <c r="BI155" i="7"/>
  <c r="BH155" i="7"/>
  <c r="BG155" i="7"/>
  <c r="BF155" i="7"/>
  <c r="T155" i="7"/>
  <c r="R155" i="7"/>
  <c r="P155" i="7"/>
  <c r="BK155" i="7"/>
  <c r="J155" i="7"/>
  <c r="BE155" i="7" s="1"/>
  <c r="BI154" i="7"/>
  <c r="BH154" i="7"/>
  <c r="BG154" i="7"/>
  <c r="BF154" i="7"/>
  <c r="T154" i="7"/>
  <c r="R154" i="7"/>
  <c r="P154" i="7"/>
  <c r="BK154" i="7"/>
  <c r="J154" i="7"/>
  <c r="BE154" i="7" s="1"/>
  <c r="BI153" i="7"/>
  <c r="BH153" i="7"/>
  <c r="BG153" i="7"/>
  <c r="BF153" i="7"/>
  <c r="T153" i="7"/>
  <c r="R153" i="7"/>
  <c r="P153" i="7"/>
  <c r="BK153" i="7"/>
  <c r="J153" i="7"/>
  <c r="BE153" i="7" s="1"/>
  <c r="BI152" i="7"/>
  <c r="BH152" i="7"/>
  <c r="BG152" i="7"/>
  <c r="BF152" i="7"/>
  <c r="T152" i="7"/>
  <c r="R152" i="7"/>
  <c r="P152" i="7"/>
  <c r="BK152" i="7"/>
  <c r="J152" i="7"/>
  <c r="BE152" i="7" s="1"/>
  <c r="BI151" i="7"/>
  <c r="BH151" i="7"/>
  <c r="BG151" i="7"/>
  <c r="BF151" i="7"/>
  <c r="T151" i="7"/>
  <c r="R151" i="7"/>
  <c r="P151" i="7"/>
  <c r="BK151" i="7"/>
  <c r="J151" i="7"/>
  <c r="BE151" i="7" s="1"/>
  <c r="BI150" i="7"/>
  <c r="BH150" i="7"/>
  <c r="BG150" i="7"/>
  <c r="BF150" i="7"/>
  <c r="T150" i="7"/>
  <c r="R150" i="7"/>
  <c r="P150" i="7"/>
  <c r="BK150" i="7"/>
  <c r="J150" i="7"/>
  <c r="BE150" i="7" s="1"/>
  <c r="BI149" i="7"/>
  <c r="BH149" i="7"/>
  <c r="BG149" i="7"/>
  <c r="BF149" i="7"/>
  <c r="T149" i="7"/>
  <c r="R149" i="7"/>
  <c r="P149" i="7"/>
  <c r="BK149" i="7"/>
  <c r="J149" i="7"/>
  <c r="BE149" i="7" s="1"/>
  <c r="BI148" i="7"/>
  <c r="BH148" i="7"/>
  <c r="BG148" i="7"/>
  <c r="BF148" i="7"/>
  <c r="T148" i="7"/>
  <c r="R148" i="7"/>
  <c r="P148" i="7"/>
  <c r="BK148" i="7"/>
  <c r="J148" i="7"/>
  <c r="BE148" i="7" s="1"/>
  <c r="BI147" i="7"/>
  <c r="BH147" i="7"/>
  <c r="BG147" i="7"/>
  <c r="BF147" i="7"/>
  <c r="T147" i="7"/>
  <c r="R147" i="7"/>
  <c r="P147" i="7"/>
  <c r="BK147" i="7"/>
  <c r="J147" i="7"/>
  <c r="BE147" i="7" s="1"/>
  <c r="BI146" i="7"/>
  <c r="BH146" i="7"/>
  <c r="BG146" i="7"/>
  <c r="BF146" i="7"/>
  <c r="T146" i="7"/>
  <c r="R146" i="7"/>
  <c r="P146" i="7"/>
  <c r="BK146" i="7"/>
  <c r="J146" i="7"/>
  <c r="BE146" i="7" s="1"/>
  <c r="BI145" i="7"/>
  <c r="BH145" i="7"/>
  <c r="BG145" i="7"/>
  <c r="BF145" i="7"/>
  <c r="T145" i="7"/>
  <c r="R145" i="7"/>
  <c r="P145" i="7"/>
  <c r="BK145" i="7"/>
  <c r="J145" i="7"/>
  <c r="BE145" i="7" s="1"/>
  <c r="BI144" i="7"/>
  <c r="BH144" i="7"/>
  <c r="BG144" i="7"/>
  <c r="BF144" i="7"/>
  <c r="T144" i="7"/>
  <c r="R144" i="7"/>
  <c r="P144" i="7"/>
  <c r="BK144" i="7"/>
  <c r="J144" i="7"/>
  <c r="BE144" i="7" s="1"/>
  <c r="BI143" i="7"/>
  <c r="BH143" i="7"/>
  <c r="BG143" i="7"/>
  <c r="BF143" i="7"/>
  <c r="T143" i="7"/>
  <c r="R143" i="7"/>
  <c r="P143" i="7"/>
  <c r="BK143" i="7"/>
  <c r="J143" i="7"/>
  <c r="BE143" i="7"/>
  <c r="BI142" i="7"/>
  <c r="BH142" i="7"/>
  <c r="BG142" i="7"/>
  <c r="BF142" i="7"/>
  <c r="T142" i="7"/>
  <c r="R142" i="7"/>
  <c r="P142" i="7"/>
  <c r="BK142" i="7"/>
  <c r="J142" i="7"/>
  <c r="BE142" i="7" s="1"/>
  <c r="BI141" i="7"/>
  <c r="BH141" i="7"/>
  <c r="BG141" i="7"/>
  <c r="BF141" i="7"/>
  <c r="T141" i="7"/>
  <c r="R141" i="7"/>
  <c r="P141" i="7"/>
  <c r="BK141" i="7"/>
  <c r="J141" i="7"/>
  <c r="BE141" i="7" s="1"/>
  <c r="BI140" i="7"/>
  <c r="BH140" i="7"/>
  <c r="BG140" i="7"/>
  <c r="BF140" i="7"/>
  <c r="T140" i="7"/>
  <c r="R140" i="7"/>
  <c r="P140" i="7"/>
  <c r="BK140" i="7"/>
  <c r="J140" i="7"/>
  <c r="BE140" i="7" s="1"/>
  <c r="BI139" i="7"/>
  <c r="BH139" i="7"/>
  <c r="BG139" i="7"/>
  <c r="BF139" i="7"/>
  <c r="T139" i="7"/>
  <c r="R139" i="7"/>
  <c r="R137" i="7" s="1"/>
  <c r="P139" i="7"/>
  <c r="BK139" i="7"/>
  <c r="J139" i="7"/>
  <c r="BE139" i="7" s="1"/>
  <c r="BI138" i="7"/>
  <c r="BH138" i="7"/>
  <c r="BG138" i="7"/>
  <c r="BF138" i="7"/>
  <c r="T138" i="7"/>
  <c r="R138" i="7"/>
  <c r="P138" i="7"/>
  <c r="BK138" i="7"/>
  <c r="J138" i="7"/>
  <c r="BE138" i="7" s="1"/>
  <c r="BI136" i="7"/>
  <c r="BH136" i="7"/>
  <c r="BG136" i="7"/>
  <c r="BF136" i="7"/>
  <c r="T136" i="7"/>
  <c r="R136" i="7"/>
  <c r="P136" i="7"/>
  <c r="BK136" i="7"/>
  <c r="J136" i="7"/>
  <c r="BE136" i="7" s="1"/>
  <c r="BI135" i="7"/>
  <c r="BH135" i="7"/>
  <c r="BG135" i="7"/>
  <c r="BF135" i="7"/>
  <c r="T135" i="7"/>
  <c r="R135" i="7"/>
  <c r="P135" i="7"/>
  <c r="BK135" i="7"/>
  <c r="J135" i="7"/>
  <c r="BE135" i="7" s="1"/>
  <c r="BI134" i="7"/>
  <c r="BH134" i="7"/>
  <c r="BG134" i="7"/>
  <c r="BF134" i="7"/>
  <c r="T134" i="7"/>
  <c r="R134" i="7"/>
  <c r="P134" i="7"/>
  <c r="BK134" i="7"/>
  <c r="J134" i="7"/>
  <c r="BE134" i="7" s="1"/>
  <c r="BI133" i="7"/>
  <c r="BH133" i="7"/>
  <c r="BG133" i="7"/>
  <c r="BF133" i="7"/>
  <c r="T133" i="7"/>
  <c r="R133" i="7"/>
  <c r="P133" i="7"/>
  <c r="BK133" i="7"/>
  <c r="J133" i="7"/>
  <c r="BE133" i="7" s="1"/>
  <c r="BI132" i="7"/>
  <c r="BH132" i="7"/>
  <c r="BG132" i="7"/>
  <c r="BF132" i="7"/>
  <c r="T132" i="7"/>
  <c r="R132" i="7"/>
  <c r="P132" i="7"/>
  <c r="BK132" i="7"/>
  <c r="J132" i="7"/>
  <c r="BE132" i="7" s="1"/>
  <c r="BI131" i="7"/>
  <c r="BH131" i="7"/>
  <c r="BG131" i="7"/>
  <c r="BF131" i="7"/>
  <c r="T131" i="7"/>
  <c r="R131" i="7"/>
  <c r="P131" i="7"/>
  <c r="BK131" i="7"/>
  <c r="J131" i="7"/>
  <c r="BE131" i="7" s="1"/>
  <c r="BI130" i="7"/>
  <c r="BH130" i="7"/>
  <c r="BG130" i="7"/>
  <c r="BF130" i="7"/>
  <c r="T130" i="7"/>
  <c r="R130" i="7"/>
  <c r="P130" i="7"/>
  <c r="BK130" i="7"/>
  <c r="J130" i="7"/>
  <c r="BE130" i="7" s="1"/>
  <c r="BI129" i="7"/>
  <c r="BH129" i="7"/>
  <c r="BG129" i="7"/>
  <c r="BF129" i="7"/>
  <c r="T129" i="7"/>
  <c r="R129" i="7"/>
  <c r="P129" i="7"/>
  <c r="BK129" i="7"/>
  <c r="J129" i="7"/>
  <c r="BE129" i="7" s="1"/>
  <c r="F119" i="7"/>
  <c r="E117" i="7"/>
  <c r="F91" i="7"/>
  <c r="E89" i="7"/>
  <c r="J26" i="7"/>
  <c r="E26" i="7"/>
  <c r="J94" i="7" s="1"/>
  <c r="J25" i="7"/>
  <c r="J23" i="7"/>
  <c r="E23" i="7"/>
  <c r="J22" i="7"/>
  <c r="J20" i="7"/>
  <c r="E20" i="7"/>
  <c r="F122" i="7" s="1"/>
  <c r="J19" i="7"/>
  <c r="J17" i="7"/>
  <c r="E17" i="7"/>
  <c r="F121" i="7" s="1"/>
  <c r="J16" i="7"/>
  <c r="J14" i="7"/>
  <c r="J119" i="7" s="1"/>
  <c r="E7" i="7"/>
  <c r="E113" i="7" s="1"/>
  <c r="E85" i="7"/>
  <c r="J39" i="6"/>
  <c r="J38" i="6"/>
  <c r="AY64" i="1" s="1"/>
  <c r="J37" i="6"/>
  <c r="AX64" i="1"/>
  <c r="BI186" i="6"/>
  <c r="BH186" i="6"/>
  <c r="BG186" i="6"/>
  <c r="BF186" i="6"/>
  <c r="T186" i="6"/>
  <c r="T185" i="6" s="1"/>
  <c r="R186" i="6"/>
  <c r="R185" i="6" s="1"/>
  <c r="P186" i="6"/>
  <c r="P185" i="6" s="1"/>
  <c r="BK186" i="6"/>
  <c r="BK185" i="6" s="1"/>
  <c r="J185" i="6" s="1"/>
  <c r="J107" i="6" s="1"/>
  <c r="J186" i="6"/>
  <c r="BE186" i="6" s="1"/>
  <c r="BI183" i="6"/>
  <c r="BH183" i="6"/>
  <c r="BG183" i="6"/>
  <c r="BF183" i="6"/>
  <c r="T183" i="6"/>
  <c r="R183" i="6"/>
  <c r="P183" i="6"/>
  <c r="BK183" i="6"/>
  <c r="J183" i="6"/>
  <c r="BE183" i="6" s="1"/>
  <c r="BI181" i="6"/>
  <c r="BH181" i="6"/>
  <c r="BG181" i="6"/>
  <c r="BF181" i="6"/>
  <c r="T181" i="6"/>
  <c r="R181" i="6"/>
  <c r="P181" i="6"/>
  <c r="BK181" i="6"/>
  <c r="J181" i="6"/>
  <c r="BE181" i="6" s="1"/>
  <c r="BI180" i="6"/>
  <c r="BH180" i="6"/>
  <c r="BG180" i="6"/>
  <c r="BF180" i="6"/>
  <c r="T180" i="6"/>
  <c r="R180" i="6"/>
  <c r="P180" i="6"/>
  <c r="BK180" i="6"/>
  <c r="J180" i="6"/>
  <c r="BE180" i="6" s="1"/>
  <c r="BI178" i="6"/>
  <c r="BH178" i="6"/>
  <c r="BG178" i="6"/>
  <c r="BF178" i="6"/>
  <c r="T178" i="6"/>
  <c r="R178" i="6"/>
  <c r="P178" i="6"/>
  <c r="BK178" i="6"/>
  <c r="J178" i="6"/>
  <c r="BE178" i="6" s="1"/>
  <c r="BI177" i="6"/>
  <c r="BH177" i="6"/>
  <c r="BG177" i="6"/>
  <c r="BF177" i="6"/>
  <c r="T177" i="6"/>
  <c r="R177" i="6"/>
  <c r="P177" i="6"/>
  <c r="BK177" i="6"/>
  <c r="J177" i="6"/>
  <c r="BE177" i="6" s="1"/>
  <c r="BI175" i="6"/>
  <c r="BH175" i="6"/>
  <c r="BG175" i="6"/>
  <c r="BF175" i="6"/>
  <c r="T175" i="6"/>
  <c r="R175" i="6"/>
  <c r="P175" i="6"/>
  <c r="BK175" i="6"/>
  <c r="J175" i="6"/>
  <c r="BE175" i="6" s="1"/>
  <c r="BI174" i="6"/>
  <c r="BH174" i="6"/>
  <c r="BG174" i="6"/>
  <c r="BF174" i="6"/>
  <c r="T174" i="6"/>
  <c r="R174" i="6"/>
  <c r="P174" i="6"/>
  <c r="BK174" i="6"/>
  <c r="J174" i="6"/>
  <c r="BE174" i="6" s="1"/>
  <c r="BI171" i="6"/>
  <c r="BH171" i="6"/>
  <c r="BG171" i="6"/>
  <c r="BF171" i="6"/>
  <c r="T171" i="6"/>
  <c r="R171" i="6"/>
  <c r="P171" i="6"/>
  <c r="BK171" i="6"/>
  <c r="J171" i="6"/>
  <c r="BE171" i="6" s="1"/>
  <c r="BI167" i="6"/>
  <c r="BH167" i="6"/>
  <c r="BG167" i="6"/>
  <c r="BF167" i="6"/>
  <c r="T167" i="6"/>
  <c r="R167" i="6"/>
  <c r="P167" i="6"/>
  <c r="BK167" i="6"/>
  <c r="J167" i="6"/>
  <c r="BE167" i="6" s="1"/>
  <c r="BI166" i="6"/>
  <c r="BH166" i="6"/>
  <c r="BG166" i="6"/>
  <c r="BF166" i="6"/>
  <c r="T166" i="6"/>
  <c r="R166" i="6"/>
  <c r="P166" i="6"/>
  <c r="BK166" i="6"/>
  <c r="J166" i="6"/>
  <c r="BE166" i="6" s="1"/>
  <c r="BI165" i="6"/>
  <c r="BH165" i="6"/>
  <c r="BG165" i="6"/>
  <c r="BF165" i="6"/>
  <c r="T165" i="6"/>
  <c r="R165" i="6"/>
  <c r="P165" i="6"/>
  <c r="BK165" i="6"/>
  <c r="J165" i="6"/>
  <c r="BE165" i="6" s="1"/>
  <c r="BI164" i="6"/>
  <c r="BH164" i="6"/>
  <c r="BG164" i="6"/>
  <c r="BF164" i="6"/>
  <c r="T164" i="6"/>
  <c r="R164" i="6"/>
  <c r="P164" i="6"/>
  <c r="BK164" i="6"/>
  <c r="J164" i="6"/>
  <c r="BE164" i="6" s="1"/>
  <c r="BI163" i="6"/>
  <c r="BH163" i="6"/>
  <c r="BG163" i="6"/>
  <c r="BF163" i="6"/>
  <c r="T163" i="6"/>
  <c r="R163" i="6"/>
  <c r="P163" i="6"/>
  <c r="BK163" i="6"/>
  <c r="J163" i="6"/>
  <c r="BE163" i="6" s="1"/>
  <c r="BI162" i="6"/>
  <c r="BH162" i="6"/>
  <c r="BG162" i="6"/>
  <c r="BF162" i="6"/>
  <c r="T162" i="6"/>
  <c r="R162" i="6"/>
  <c r="P162" i="6"/>
  <c r="BK162" i="6"/>
  <c r="J162" i="6"/>
  <c r="BE162" i="6" s="1"/>
  <c r="BI161" i="6"/>
  <c r="BH161" i="6"/>
  <c r="BG161" i="6"/>
  <c r="BF161" i="6"/>
  <c r="T161" i="6"/>
  <c r="R161" i="6"/>
  <c r="P161" i="6"/>
  <c r="BK161" i="6"/>
  <c r="J161" i="6"/>
  <c r="BE161" i="6" s="1"/>
  <c r="BI160" i="6"/>
  <c r="BH160" i="6"/>
  <c r="BG160" i="6"/>
  <c r="BF160" i="6"/>
  <c r="T160" i="6"/>
  <c r="R160" i="6"/>
  <c r="P160" i="6"/>
  <c r="BK160" i="6"/>
  <c r="J160" i="6"/>
  <c r="BE160" i="6" s="1"/>
  <c r="BI158" i="6"/>
  <c r="BH158" i="6"/>
  <c r="BG158" i="6"/>
  <c r="BF158" i="6"/>
  <c r="T158" i="6"/>
  <c r="R158" i="6"/>
  <c r="P158" i="6"/>
  <c r="BK158" i="6"/>
  <c r="J158" i="6"/>
  <c r="BE158" i="6" s="1"/>
  <c r="BI157" i="6"/>
  <c r="BH157" i="6"/>
  <c r="BG157" i="6"/>
  <c r="BF157" i="6"/>
  <c r="T157" i="6"/>
  <c r="R157" i="6"/>
  <c r="P157" i="6"/>
  <c r="BK157" i="6"/>
  <c r="J157" i="6"/>
  <c r="BE157" i="6" s="1"/>
  <c r="BI155" i="6"/>
  <c r="BH155" i="6"/>
  <c r="BG155" i="6"/>
  <c r="BF155" i="6"/>
  <c r="T155" i="6"/>
  <c r="R155" i="6"/>
  <c r="P155" i="6"/>
  <c r="BK155" i="6"/>
  <c r="J155" i="6"/>
  <c r="BE155" i="6" s="1"/>
  <c r="BI154" i="6"/>
  <c r="BH154" i="6"/>
  <c r="BG154" i="6"/>
  <c r="BF154" i="6"/>
  <c r="T154" i="6"/>
  <c r="R154" i="6"/>
  <c r="P154" i="6"/>
  <c r="BK154" i="6"/>
  <c r="J154" i="6"/>
  <c r="BE154" i="6" s="1"/>
  <c r="BI153" i="6"/>
  <c r="BH153" i="6"/>
  <c r="BG153" i="6"/>
  <c r="BF153" i="6"/>
  <c r="T153" i="6"/>
  <c r="R153" i="6"/>
  <c r="P153" i="6"/>
  <c r="BK153" i="6"/>
  <c r="J153" i="6"/>
  <c r="BE153" i="6" s="1"/>
  <c r="BI152" i="6"/>
  <c r="BH152" i="6"/>
  <c r="BG152" i="6"/>
  <c r="BF152" i="6"/>
  <c r="T152" i="6"/>
  <c r="R152" i="6"/>
  <c r="P152" i="6"/>
  <c r="BK152" i="6"/>
  <c r="J152" i="6"/>
  <c r="BE152" i="6" s="1"/>
  <c r="BI149" i="6"/>
  <c r="BH149" i="6"/>
  <c r="BG149" i="6"/>
  <c r="BF149" i="6"/>
  <c r="T149" i="6"/>
  <c r="R149" i="6"/>
  <c r="P149" i="6"/>
  <c r="BK149" i="6"/>
  <c r="J149" i="6"/>
  <c r="BE149" i="6" s="1"/>
  <c r="BI147" i="6"/>
  <c r="BH147" i="6"/>
  <c r="BG147" i="6"/>
  <c r="BF147" i="6"/>
  <c r="T147" i="6"/>
  <c r="R147" i="6"/>
  <c r="P147" i="6"/>
  <c r="BK147" i="6"/>
  <c r="J147" i="6"/>
  <c r="BE147" i="6" s="1"/>
  <c r="BI145" i="6"/>
  <c r="BH145" i="6"/>
  <c r="BG145" i="6"/>
  <c r="BF145" i="6"/>
  <c r="T145" i="6"/>
  <c r="R145" i="6"/>
  <c r="P145" i="6"/>
  <c r="BK145" i="6"/>
  <c r="J145" i="6"/>
  <c r="BE145" i="6" s="1"/>
  <c r="BI142" i="6"/>
  <c r="BH142" i="6"/>
  <c r="BG142" i="6"/>
  <c r="BF142" i="6"/>
  <c r="T142" i="6"/>
  <c r="R142" i="6"/>
  <c r="P142" i="6"/>
  <c r="BK142" i="6"/>
  <c r="J142" i="6"/>
  <c r="BE142" i="6" s="1"/>
  <c r="BI141" i="6"/>
  <c r="BH141" i="6"/>
  <c r="BG141" i="6"/>
  <c r="BF141" i="6"/>
  <c r="T141" i="6"/>
  <c r="R141" i="6"/>
  <c r="P141" i="6"/>
  <c r="BK141" i="6"/>
  <c r="J141" i="6"/>
  <c r="BE141" i="6" s="1"/>
  <c r="BI140" i="6"/>
  <c r="BH140" i="6"/>
  <c r="BG140" i="6"/>
  <c r="BF140" i="6"/>
  <c r="T140" i="6"/>
  <c r="R140" i="6"/>
  <c r="P140" i="6"/>
  <c r="BK140" i="6"/>
  <c r="J140" i="6"/>
  <c r="BE140" i="6" s="1"/>
  <c r="BI139" i="6"/>
  <c r="BH139" i="6"/>
  <c r="BG139" i="6"/>
  <c r="BF139" i="6"/>
  <c r="T139" i="6"/>
  <c r="R139" i="6"/>
  <c r="P139" i="6"/>
  <c r="BK139" i="6"/>
  <c r="J139" i="6"/>
  <c r="BE139" i="6" s="1"/>
  <c r="BI138" i="6"/>
  <c r="BH138" i="6"/>
  <c r="BG138" i="6"/>
  <c r="BF138" i="6"/>
  <c r="T138" i="6"/>
  <c r="R138" i="6"/>
  <c r="P138" i="6"/>
  <c r="BK138" i="6"/>
  <c r="J138" i="6"/>
  <c r="BE138" i="6" s="1"/>
  <c r="BI137" i="6"/>
  <c r="BH137" i="6"/>
  <c r="BG137" i="6"/>
  <c r="BF137" i="6"/>
  <c r="T137" i="6"/>
  <c r="R137" i="6"/>
  <c r="P137" i="6"/>
  <c r="BK137" i="6"/>
  <c r="J137" i="6"/>
  <c r="BE137" i="6" s="1"/>
  <c r="BI136" i="6"/>
  <c r="BH136" i="6"/>
  <c r="BG136" i="6"/>
  <c r="BF136" i="6"/>
  <c r="T136" i="6"/>
  <c r="R136" i="6"/>
  <c r="P136" i="6"/>
  <c r="BK136" i="6"/>
  <c r="J136" i="6"/>
  <c r="BE136" i="6" s="1"/>
  <c r="BI135" i="6"/>
  <c r="BH135" i="6"/>
  <c r="BG135" i="6"/>
  <c r="BF135" i="6"/>
  <c r="T135" i="6"/>
  <c r="R135" i="6"/>
  <c r="P135" i="6"/>
  <c r="BK135" i="6"/>
  <c r="J135" i="6"/>
  <c r="BE135" i="6" s="1"/>
  <c r="BI134" i="6"/>
  <c r="BH134" i="6"/>
  <c r="BG134" i="6"/>
  <c r="BF134" i="6"/>
  <c r="T134" i="6"/>
  <c r="R134" i="6"/>
  <c r="P134" i="6"/>
  <c r="BK134" i="6"/>
  <c r="J134" i="6"/>
  <c r="BE134" i="6" s="1"/>
  <c r="BI132" i="6"/>
  <c r="BH132" i="6"/>
  <c r="BG132" i="6"/>
  <c r="BF132" i="6"/>
  <c r="T132" i="6"/>
  <c r="T131" i="6" s="1"/>
  <c r="R132" i="6"/>
  <c r="R131" i="6" s="1"/>
  <c r="P132" i="6"/>
  <c r="P131" i="6" s="1"/>
  <c r="BK132" i="6"/>
  <c r="BK131" i="6" s="1"/>
  <c r="J132" i="6"/>
  <c r="BE132" i="6" s="1"/>
  <c r="J125" i="6"/>
  <c r="F125" i="6"/>
  <c r="F123" i="6"/>
  <c r="E121" i="6"/>
  <c r="J93" i="6"/>
  <c r="F93" i="6"/>
  <c r="F91" i="6"/>
  <c r="E89" i="6"/>
  <c r="J26" i="6"/>
  <c r="E26" i="6"/>
  <c r="J94" i="6" s="1"/>
  <c r="J25" i="6"/>
  <c r="J20" i="6"/>
  <c r="E20" i="6"/>
  <c r="F94" i="6" s="1"/>
  <c r="J19" i="6"/>
  <c r="J14" i="6"/>
  <c r="J123" i="6" s="1"/>
  <c r="E7" i="6"/>
  <c r="E85" i="6" s="1"/>
  <c r="J39" i="5"/>
  <c r="J38" i="5"/>
  <c r="AY62" i="1"/>
  <c r="J37" i="5"/>
  <c r="AX62" i="1" s="1"/>
  <c r="BI127" i="5"/>
  <c r="BH127" i="5"/>
  <c r="BG127" i="5"/>
  <c r="BF127" i="5"/>
  <c r="T127" i="5"/>
  <c r="R127" i="5"/>
  <c r="P127" i="5"/>
  <c r="BK127" i="5"/>
  <c r="J127" i="5"/>
  <c r="BE127" i="5"/>
  <c r="BI126" i="5"/>
  <c r="BH126" i="5"/>
  <c r="BG126" i="5"/>
  <c r="BF126" i="5"/>
  <c r="T126" i="5"/>
  <c r="R126" i="5"/>
  <c r="P126" i="5"/>
  <c r="BK126" i="5"/>
  <c r="J126" i="5"/>
  <c r="BE126" i="5" s="1"/>
  <c r="BI125" i="5"/>
  <c r="F39" i="5" s="1"/>
  <c r="BD62" i="1" s="1"/>
  <c r="BH125" i="5"/>
  <c r="BG125" i="5"/>
  <c r="F37" i="5" s="1"/>
  <c r="BB62" i="1" s="1"/>
  <c r="BF125" i="5"/>
  <c r="J36" i="5" s="1"/>
  <c r="AW62" i="1" s="1"/>
  <c r="T125" i="5"/>
  <c r="T124" i="5" s="1"/>
  <c r="T123" i="5" s="1"/>
  <c r="T122" i="5" s="1"/>
  <c r="R125" i="5"/>
  <c r="R124" i="5" s="1"/>
  <c r="R123" i="5" s="1"/>
  <c r="R122" i="5" s="1"/>
  <c r="P125" i="5"/>
  <c r="P124" i="5" s="1"/>
  <c r="P123" i="5" s="1"/>
  <c r="P122" i="5" s="1"/>
  <c r="AU62" i="1" s="1"/>
  <c r="BK125" i="5"/>
  <c r="J125" i="5"/>
  <c r="BE125" i="5" s="1"/>
  <c r="F116" i="5"/>
  <c r="E114" i="5"/>
  <c r="F91" i="5"/>
  <c r="E89" i="5"/>
  <c r="J26" i="5"/>
  <c r="E26" i="5"/>
  <c r="J119" i="5" s="1"/>
  <c r="J25" i="5"/>
  <c r="J23" i="5"/>
  <c r="E23" i="5"/>
  <c r="J93" i="5" s="1"/>
  <c r="J22" i="5"/>
  <c r="J20" i="5"/>
  <c r="E20" i="5"/>
  <c r="F119" i="5" s="1"/>
  <c r="J19" i="5"/>
  <c r="J17" i="5"/>
  <c r="E17" i="5"/>
  <c r="F118" i="5" s="1"/>
  <c r="J16" i="5"/>
  <c r="J14" i="5"/>
  <c r="J116" i="5" s="1"/>
  <c r="E7" i="5"/>
  <c r="E110" i="5" s="1"/>
  <c r="J39" i="4"/>
  <c r="J38" i="4"/>
  <c r="AY61" i="1" s="1"/>
  <c r="J37" i="4"/>
  <c r="AX61" i="1"/>
  <c r="BI163" i="4"/>
  <c r="BH163" i="4"/>
  <c r="BG163" i="4"/>
  <c r="BF163" i="4"/>
  <c r="T163" i="4"/>
  <c r="R163" i="4"/>
  <c r="P163" i="4"/>
  <c r="BK163" i="4"/>
  <c r="J163" i="4"/>
  <c r="BE163" i="4" s="1"/>
  <c r="BI162" i="4"/>
  <c r="BH162" i="4"/>
  <c r="BG162" i="4"/>
  <c r="BF162" i="4"/>
  <c r="T162" i="4"/>
  <c r="R162" i="4"/>
  <c r="P162" i="4"/>
  <c r="BK162" i="4"/>
  <c r="J162" i="4"/>
  <c r="BE162" i="4"/>
  <c r="BI161" i="4"/>
  <c r="BH161" i="4"/>
  <c r="BG161" i="4"/>
  <c r="BF161" i="4"/>
  <c r="T161" i="4"/>
  <c r="R161" i="4"/>
  <c r="P161" i="4"/>
  <c r="BK161" i="4"/>
  <c r="J161" i="4"/>
  <c r="BE161" i="4" s="1"/>
  <c r="BI160" i="4"/>
  <c r="BH160" i="4"/>
  <c r="BG160" i="4"/>
  <c r="BF160" i="4"/>
  <c r="T160" i="4"/>
  <c r="R160" i="4"/>
  <c r="P160" i="4"/>
  <c r="BK160" i="4"/>
  <c r="J160" i="4"/>
  <c r="BE160" i="4" s="1"/>
  <c r="BI159" i="4"/>
  <c r="BH159" i="4"/>
  <c r="BG159" i="4"/>
  <c r="BF159" i="4"/>
  <c r="T159" i="4"/>
  <c r="R159" i="4"/>
  <c r="P159" i="4"/>
  <c r="BK159" i="4"/>
  <c r="J159" i="4"/>
  <c r="BE159" i="4" s="1"/>
  <c r="BI158" i="4"/>
  <c r="BH158" i="4"/>
  <c r="BG158" i="4"/>
  <c r="BF158" i="4"/>
  <c r="T158" i="4"/>
  <c r="R158" i="4"/>
  <c r="P158" i="4"/>
  <c r="BK158" i="4"/>
  <c r="J158" i="4"/>
  <c r="BE158" i="4"/>
  <c r="BI157" i="4"/>
  <c r="BH157" i="4"/>
  <c r="BG157" i="4"/>
  <c r="BF157" i="4"/>
  <c r="T157" i="4"/>
  <c r="R157" i="4"/>
  <c r="P157" i="4"/>
  <c r="BK157" i="4"/>
  <c r="J157" i="4"/>
  <c r="BE157" i="4" s="1"/>
  <c r="BI156" i="4"/>
  <c r="BH156" i="4"/>
  <c r="BG156" i="4"/>
  <c r="BF156" i="4"/>
  <c r="T156" i="4"/>
  <c r="R156" i="4"/>
  <c r="P156" i="4"/>
  <c r="BK156" i="4"/>
  <c r="J156" i="4"/>
  <c r="BE156" i="4" s="1"/>
  <c r="BI155" i="4"/>
  <c r="BH155" i="4"/>
  <c r="BG155" i="4"/>
  <c r="BF155" i="4"/>
  <c r="T155" i="4"/>
  <c r="R155" i="4"/>
  <c r="P155" i="4"/>
  <c r="BK155" i="4"/>
  <c r="J155" i="4"/>
  <c r="BE155" i="4" s="1"/>
  <c r="BI154" i="4"/>
  <c r="BH154" i="4"/>
  <c r="BG154" i="4"/>
  <c r="BF154" i="4"/>
  <c r="T154" i="4"/>
  <c r="R154" i="4"/>
  <c r="P154" i="4"/>
  <c r="BK154" i="4"/>
  <c r="J154" i="4"/>
  <c r="BE154" i="4" s="1"/>
  <c r="BI153" i="4"/>
  <c r="BH153" i="4"/>
  <c r="BG153" i="4"/>
  <c r="BF153" i="4"/>
  <c r="T153" i="4"/>
  <c r="R153" i="4"/>
  <c r="P153" i="4"/>
  <c r="BK153" i="4"/>
  <c r="J153" i="4"/>
  <c r="BE153" i="4" s="1"/>
  <c r="BI152" i="4"/>
  <c r="BH152" i="4"/>
  <c r="BG152" i="4"/>
  <c r="BF152" i="4"/>
  <c r="T152" i="4"/>
  <c r="R152" i="4"/>
  <c r="P152" i="4"/>
  <c r="BK152" i="4"/>
  <c r="J152" i="4"/>
  <c r="BE152" i="4" s="1"/>
  <c r="BI151" i="4"/>
  <c r="BH151" i="4"/>
  <c r="BG151" i="4"/>
  <c r="BF151" i="4"/>
  <c r="T151" i="4"/>
  <c r="R151" i="4"/>
  <c r="P151" i="4"/>
  <c r="BK151" i="4"/>
  <c r="J151" i="4"/>
  <c r="BE151" i="4" s="1"/>
  <c r="BI150" i="4"/>
  <c r="BH150" i="4"/>
  <c r="BG150" i="4"/>
  <c r="BF150" i="4"/>
  <c r="T150" i="4"/>
  <c r="R150" i="4"/>
  <c r="P150" i="4"/>
  <c r="BK150" i="4"/>
  <c r="J150" i="4"/>
  <c r="BE150" i="4"/>
  <c r="BI149" i="4"/>
  <c r="BH149" i="4"/>
  <c r="BG149" i="4"/>
  <c r="BF149" i="4"/>
  <c r="T149" i="4"/>
  <c r="R149" i="4"/>
  <c r="P149" i="4"/>
  <c r="BK149" i="4"/>
  <c r="J149" i="4"/>
  <c r="BE149" i="4" s="1"/>
  <c r="BI148" i="4"/>
  <c r="BH148" i="4"/>
  <c r="BG148" i="4"/>
  <c r="BF148" i="4"/>
  <c r="T148" i="4"/>
  <c r="R148" i="4"/>
  <c r="P148" i="4"/>
  <c r="BK148" i="4"/>
  <c r="J148" i="4"/>
  <c r="BE148" i="4" s="1"/>
  <c r="BI147" i="4"/>
  <c r="BH147" i="4"/>
  <c r="BG147" i="4"/>
  <c r="BF147" i="4"/>
  <c r="T147" i="4"/>
  <c r="R147" i="4"/>
  <c r="P147" i="4"/>
  <c r="BK147" i="4"/>
  <c r="J147" i="4"/>
  <c r="BE147" i="4" s="1"/>
  <c r="BI146" i="4"/>
  <c r="BH146" i="4"/>
  <c r="BG146" i="4"/>
  <c r="BF146" i="4"/>
  <c r="T146" i="4"/>
  <c r="R146" i="4"/>
  <c r="P146" i="4"/>
  <c r="BK146" i="4"/>
  <c r="J146" i="4"/>
  <c r="BE146" i="4" s="1"/>
  <c r="BI145" i="4"/>
  <c r="BH145" i="4"/>
  <c r="BG145" i="4"/>
  <c r="BF145" i="4"/>
  <c r="T145" i="4"/>
  <c r="R145" i="4"/>
  <c r="P145" i="4"/>
  <c r="BK145" i="4"/>
  <c r="J145" i="4"/>
  <c r="BE145" i="4" s="1"/>
  <c r="BI144" i="4"/>
  <c r="BH144" i="4"/>
  <c r="BG144" i="4"/>
  <c r="BF144" i="4"/>
  <c r="T144" i="4"/>
  <c r="R144" i="4"/>
  <c r="P144" i="4"/>
  <c r="BK144" i="4"/>
  <c r="J144" i="4"/>
  <c r="BE144" i="4" s="1"/>
  <c r="BI143" i="4"/>
  <c r="BH143" i="4"/>
  <c r="BG143" i="4"/>
  <c r="BF143" i="4"/>
  <c r="T143" i="4"/>
  <c r="R143" i="4"/>
  <c r="P143" i="4"/>
  <c r="BK143" i="4"/>
  <c r="J143" i="4"/>
  <c r="BE143" i="4" s="1"/>
  <c r="BI142" i="4"/>
  <c r="BH142" i="4"/>
  <c r="BG142" i="4"/>
  <c r="BF142" i="4"/>
  <c r="T142" i="4"/>
  <c r="R142" i="4"/>
  <c r="P142" i="4"/>
  <c r="BK142" i="4"/>
  <c r="J142" i="4"/>
  <c r="BE142" i="4" s="1"/>
  <c r="BI141" i="4"/>
  <c r="BH141" i="4"/>
  <c r="BG141" i="4"/>
  <c r="BF141" i="4"/>
  <c r="T141" i="4"/>
  <c r="R141" i="4"/>
  <c r="P141" i="4"/>
  <c r="BK141" i="4"/>
  <c r="J141" i="4"/>
  <c r="BE141" i="4" s="1"/>
  <c r="BI140" i="4"/>
  <c r="BH140" i="4"/>
  <c r="BG140" i="4"/>
  <c r="BF140" i="4"/>
  <c r="T140" i="4"/>
  <c r="R140" i="4"/>
  <c r="P140" i="4"/>
  <c r="BK140" i="4"/>
  <c r="J140" i="4"/>
  <c r="BE140" i="4"/>
  <c r="BI139" i="4"/>
  <c r="BH139" i="4"/>
  <c r="BG139" i="4"/>
  <c r="BF139" i="4"/>
  <c r="T139" i="4"/>
  <c r="R139" i="4"/>
  <c r="P139" i="4"/>
  <c r="BK139" i="4"/>
  <c r="J139" i="4"/>
  <c r="BE139" i="4" s="1"/>
  <c r="BI138" i="4"/>
  <c r="BH138" i="4"/>
  <c r="BG138" i="4"/>
  <c r="BF138" i="4"/>
  <c r="T138" i="4"/>
  <c r="R138" i="4"/>
  <c r="P138" i="4"/>
  <c r="BK138" i="4"/>
  <c r="J138" i="4"/>
  <c r="BE138" i="4" s="1"/>
  <c r="BI136" i="4"/>
  <c r="BH136" i="4"/>
  <c r="BG136" i="4"/>
  <c r="BF136" i="4"/>
  <c r="T136" i="4"/>
  <c r="R136" i="4"/>
  <c r="P136" i="4"/>
  <c r="BK136" i="4"/>
  <c r="J136" i="4"/>
  <c r="BE136" i="4" s="1"/>
  <c r="BI135" i="4"/>
  <c r="BH135" i="4"/>
  <c r="BG135" i="4"/>
  <c r="BF135" i="4"/>
  <c r="T135" i="4"/>
  <c r="R135" i="4"/>
  <c r="P135" i="4"/>
  <c r="BK135" i="4"/>
  <c r="J135" i="4"/>
  <c r="BE135" i="4" s="1"/>
  <c r="BI134" i="4"/>
  <c r="BH134" i="4"/>
  <c r="BG134" i="4"/>
  <c r="BF134" i="4"/>
  <c r="T134" i="4"/>
  <c r="R134" i="4"/>
  <c r="P134" i="4"/>
  <c r="BK134" i="4"/>
  <c r="J134" i="4"/>
  <c r="BE134" i="4" s="1"/>
  <c r="BI133" i="4"/>
  <c r="BH133" i="4"/>
  <c r="BG133" i="4"/>
  <c r="BF133" i="4"/>
  <c r="T133" i="4"/>
  <c r="R133" i="4"/>
  <c r="P133" i="4"/>
  <c r="BK133" i="4"/>
  <c r="J133" i="4"/>
  <c r="BE133" i="4" s="1"/>
  <c r="BI132" i="4"/>
  <c r="BH132" i="4"/>
  <c r="BG132" i="4"/>
  <c r="BF132" i="4"/>
  <c r="T132" i="4"/>
  <c r="R132" i="4"/>
  <c r="P132" i="4"/>
  <c r="BK132" i="4"/>
  <c r="J132" i="4"/>
  <c r="BE132" i="4" s="1"/>
  <c r="BI131" i="4"/>
  <c r="BH131" i="4"/>
  <c r="BG131" i="4"/>
  <c r="BF131" i="4"/>
  <c r="T131" i="4"/>
  <c r="R131" i="4"/>
  <c r="P131" i="4"/>
  <c r="BK131" i="4"/>
  <c r="J131" i="4"/>
  <c r="BE131" i="4" s="1"/>
  <c r="BI130" i="4"/>
  <c r="BH130" i="4"/>
  <c r="BG130" i="4"/>
  <c r="BF130" i="4"/>
  <c r="T130" i="4"/>
  <c r="R130" i="4"/>
  <c r="P130" i="4"/>
  <c r="BK130" i="4"/>
  <c r="J130" i="4"/>
  <c r="BE130" i="4" s="1"/>
  <c r="BI129" i="4"/>
  <c r="BH129" i="4"/>
  <c r="BG129" i="4"/>
  <c r="BF129" i="4"/>
  <c r="T129" i="4"/>
  <c r="R129" i="4"/>
  <c r="P129" i="4"/>
  <c r="BK129" i="4"/>
  <c r="J129" i="4"/>
  <c r="BE129" i="4" s="1"/>
  <c r="BI128" i="4"/>
  <c r="BH128" i="4"/>
  <c r="BG128" i="4"/>
  <c r="BF128" i="4"/>
  <c r="T128" i="4"/>
  <c r="R128" i="4"/>
  <c r="P128" i="4"/>
  <c r="BK128" i="4"/>
  <c r="J128" i="4"/>
  <c r="BE128" i="4"/>
  <c r="BI127" i="4"/>
  <c r="BH127" i="4"/>
  <c r="BG127" i="4"/>
  <c r="BF127" i="4"/>
  <c r="T127" i="4"/>
  <c r="R127" i="4"/>
  <c r="P127" i="4"/>
  <c r="BK127" i="4"/>
  <c r="J127" i="4"/>
  <c r="BE127" i="4" s="1"/>
  <c r="BI126" i="4"/>
  <c r="BH126" i="4"/>
  <c r="BG126" i="4"/>
  <c r="BF126" i="4"/>
  <c r="T126" i="4"/>
  <c r="R126" i="4"/>
  <c r="P126" i="4"/>
  <c r="BK126" i="4"/>
  <c r="J126" i="4"/>
  <c r="BE126" i="4" s="1"/>
  <c r="F117" i="4"/>
  <c r="E115" i="4"/>
  <c r="F91" i="4"/>
  <c r="E89" i="4"/>
  <c r="J26" i="4"/>
  <c r="E26" i="4"/>
  <c r="J120" i="4" s="1"/>
  <c r="J25" i="4"/>
  <c r="J23" i="4"/>
  <c r="E23" i="4"/>
  <c r="J119" i="4" s="1"/>
  <c r="J22" i="4"/>
  <c r="J20" i="4"/>
  <c r="E20" i="4"/>
  <c r="F120" i="4" s="1"/>
  <c r="F94" i="4"/>
  <c r="J19" i="4"/>
  <c r="J17" i="4"/>
  <c r="E17" i="4"/>
  <c r="F119" i="4" s="1"/>
  <c r="J16" i="4"/>
  <c r="J14" i="4"/>
  <c r="J117" i="4" s="1"/>
  <c r="E7" i="4"/>
  <c r="E111" i="4"/>
  <c r="E85" i="4"/>
  <c r="J39" i="3"/>
  <c r="J38" i="3"/>
  <c r="AY60" i="1"/>
  <c r="J37" i="3"/>
  <c r="AX60" i="1" s="1"/>
  <c r="BI354" i="3"/>
  <c r="BH354" i="3"/>
  <c r="BG354" i="3"/>
  <c r="BF354" i="3"/>
  <c r="T354" i="3"/>
  <c r="R354" i="3"/>
  <c r="P354" i="3"/>
  <c r="BK354" i="3"/>
  <c r="J354" i="3"/>
  <c r="BE354" i="3"/>
  <c r="BI353" i="3"/>
  <c r="BH353" i="3"/>
  <c r="BG353" i="3"/>
  <c r="BF353" i="3"/>
  <c r="T353" i="3"/>
  <c r="R353" i="3"/>
  <c r="P353" i="3"/>
  <c r="BK353" i="3"/>
  <c r="J353" i="3"/>
  <c r="BE353" i="3" s="1"/>
  <c r="BI352" i="3"/>
  <c r="BH352" i="3"/>
  <c r="BG352" i="3"/>
  <c r="BF352" i="3"/>
  <c r="T352" i="3"/>
  <c r="R352" i="3"/>
  <c r="P352" i="3"/>
  <c r="BK352" i="3"/>
  <c r="J352" i="3"/>
  <c r="BE352" i="3"/>
  <c r="BI351" i="3"/>
  <c r="BH351" i="3"/>
  <c r="BG351" i="3"/>
  <c r="BF351" i="3"/>
  <c r="T351" i="3"/>
  <c r="R351" i="3"/>
  <c r="P351" i="3"/>
  <c r="BK351" i="3"/>
  <c r="J351" i="3"/>
  <c r="BE351" i="3" s="1"/>
  <c r="BI350" i="3"/>
  <c r="BH350" i="3"/>
  <c r="BG350" i="3"/>
  <c r="BF350" i="3"/>
  <c r="T350" i="3"/>
  <c r="R350" i="3"/>
  <c r="P350" i="3"/>
  <c r="BK350" i="3"/>
  <c r="J350" i="3"/>
  <c r="BE350" i="3" s="1"/>
  <c r="BI345" i="3"/>
  <c r="BH345" i="3"/>
  <c r="BG345" i="3"/>
  <c r="BF345" i="3"/>
  <c r="T345" i="3"/>
  <c r="R345" i="3"/>
  <c r="P345" i="3"/>
  <c r="BK345" i="3"/>
  <c r="J345" i="3"/>
  <c r="BE345" i="3" s="1"/>
  <c r="BI344" i="3"/>
  <c r="BH344" i="3"/>
  <c r="BG344" i="3"/>
  <c r="BF344" i="3"/>
  <c r="T344" i="3"/>
  <c r="R344" i="3"/>
  <c r="P344" i="3"/>
  <c r="BK344" i="3"/>
  <c r="J344" i="3"/>
  <c r="BE344" i="3" s="1"/>
  <c r="BI343" i="3"/>
  <c r="BH343" i="3"/>
  <c r="BG343" i="3"/>
  <c r="BF343" i="3"/>
  <c r="T343" i="3"/>
  <c r="R343" i="3"/>
  <c r="R342" i="3" s="1"/>
  <c r="P343" i="3"/>
  <c r="BK343" i="3"/>
  <c r="J343" i="3"/>
  <c r="BE343" i="3" s="1"/>
  <c r="BI340" i="3"/>
  <c r="BH340" i="3"/>
  <c r="BG340" i="3"/>
  <c r="BF340" i="3"/>
  <c r="T340" i="3"/>
  <c r="R340" i="3"/>
  <c r="P340" i="3"/>
  <c r="BK340" i="3"/>
  <c r="J340" i="3"/>
  <c r="BE340" i="3" s="1"/>
  <c r="BI337" i="3"/>
  <c r="BH337" i="3"/>
  <c r="BG337" i="3"/>
  <c r="BF337" i="3"/>
  <c r="T337" i="3"/>
  <c r="R337" i="3"/>
  <c r="P337" i="3"/>
  <c r="BK337" i="3"/>
  <c r="J337" i="3"/>
  <c r="BE337" i="3"/>
  <c r="BI333" i="3"/>
  <c r="BH333" i="3"/>
  <c r="BG333" i="3"/>
  <c r="BF333" i="3"/>
  <c r="T333" i="3"/>
  <c r="R333" i="3"/>
  <c r="P333" i="3"/>
  <c r="BK333" i="3"/>
  <c r="J333" i="3"/>
  <c r="BE333" i="3" s="1"/>
  <c r="BI331" i="3"/>
  <c r="BH331" i="3"/>
  <c r="BG331" i="3"/>
  <c r="BF331" i="3"/>
  <c r="T331" i="3"/>
  <c r="R331" i="3"/>
  <c r="P331" i="3"/>
  <c r="BK331" i="3"/>
  <c r="J331" i="3"/>
  <c r="BE331" i="3" s="1"/>
  <c r="BI329" i="3"/>
  <c r="BH329" i="3"/>
  <c r="BG329" i="3"/>
  <c r="BF329" i="3"/>
  <c r="T329" i="3"/>
  <c r="R329" i="3"/>
  <c r="P329" i="3"/>
  <c r="BK329" i="3"/>
  <c r="J329" i="3"/>
  <c r="BE329" i="3" s="1"/>
  <c r="BI327" i="3"/>
  <c r="BH327" i="3"/>
  <c r="BG327" i="3"/>
  <c r="BF327" i="3"/>
  <c r="T327" i="3"/>
  <c r="R327" i="3"/>
  <c r="P327" i="3"/>
  <c r="BK327" i="3"/>
  <c r="J327" i="3"/>
  <c r="BE327" i="3" s="1"/>
  <c r="BI325" i="3"/>
  <c r="BH325" i="3"/>
  <c r="BG325" i="3"/>
  <c r="BF325" i="3"/>
  <c r="T325" i="3"/>
  <c r="R325" i="3"/>
  <c r="P325" i="3"/>
  <c r="BK325" i="3"/>
  <c r="J325" i="3"/>
  <c r="BE325" i="3" s="1"/>
  <c r="BI320" i="3"/>
  <c r="BH320" i="3"/>
  <c r="BG320" i="3"/>
  <c r="BF320" i="3"/>
  <c r="T320" i="3"/>
  <c r="R320" i="3"/>
  <c r="P320" i="3"/>
  <c r="BK320" i="3"/>
  <c r="J320" i="3"/>
  <c r="BE320" i="3" s="1"/>
  <c r="BI317" i="3"/>
  <c r="BH317" i="3"/>
  <c r="BG317" i="3"/>
  <c r="BF317" i="3"/>
  <c r="T317" i="3"/>
  <c r="R317" i="3"/>
  <c r="P317" i="3"/>
  <c r="BK317" i="3"/>
  <c r="J317" i="3"/>
  <c r="BE317" i="3" s="1"/>
  <c r="BI312" i="3"/>
  <c r="BH312" i="3"/>
  <c r="BG312" i="3"/>
  <c r="BF312" i="3"/>
  <c r="T312" i="3"/>
  <c r="R312" i="3"/>
  <c r="P312" i="3"/>
  <c r="BK312" i="3"/>
  <c r="J312" i="3"/>
  <c r="BE312" i="3"/>
  <c r="BI307" i="3"/>
  <c r="BH307" i="3"/>
  <c r="BG307" i="3"/>
  <c r="BF307" i="3"/>
  <c r="T307" i="3"/>
  <c r="R307" i="3"/>
  <c r="P307" i="3"/>
  <c r="BK307" i="3"/>
  <c r="J307" i="3"/>
  <c r="BE307" i="3" s="1"/>
  <c r="BI305" i="3"/>
  <c r="BH305" i="3"/>
  <c r="BG305" i="3"/>
  <c r="BF305" i="3"/>
  <c r="T305" i="3"/>
  <c r="R305" i="3"/>
  <c r="P305" i="3"/>
  <c r="BK305" i="3"/>
  <c r="J305" i="3"/>
  <c r="BE305" i="3" s="1"/>
  <c r="BI301" i="3"/>
  <c r="BH301" i="3"/>
  <c r="BG301" i="3"/>
  <c r="BF301" i="3"/>
  <c r="T301" i="3"/>
  <c r="R301" i="3"/>
  <c r="P301" i="3"/>
  <c r="BK301" i="3"/>
  <c r="J301" i="3"/>
  <c r="BE301" i="3" s="1"/>
  <c r="BI297" i="3"/>
  <c r="BH297" i="3"/>
  <c r="BG297" i="3"/>
  <c r="BF297" i="3"/>
  <c r="T297" i="3"/>
  <c r="R297" i="3"/>
  <c r="P297" i="3"/>
  <c r="BK297" i="3"/>
  <c r="J297" i="3"/>
  <c r="BE297" i="3" s="1"/>
  <c r="BI292" i="3"/>
  <c r="BH292" i="3"/>
  <c r="BG292" i="3"/>
  <c r="BF292" i="3"/>
  <c r="T292" i="3"/>
  <c r="R292" i="3"/>
  <c r="P292" i="3"/>
  <c r="BK292" i="3"/>
  <c r="J292" i="3"/>
  <c r="BE292" i="3" s="1"/>
  <c r="BI290" i="3"/>
  <c r="BH290" i="3"/>
  <c r="BG290" i="3"/>
  <c r="BF290" i="3"/>
  <c r="T290" i="3"/>
  <c r="R290" i="3"/>
  <c r="P290" i="3"/>
  <c r="BK290" i="3"/>
  <c r="J290" i="3"/>
  <c r="BE290" i="3" s="1"/>
  <c r="BI286" i="3"/>
  <c r="BH286" i="3"/>
  <c r="BG286" i="3"/>
  <c r="BF286" i="3"/>
  <c r="T286" i="3"/>
  <c r="R286" i="3"/>
  <c r="P286" i="3"/>
  <c r="BK286" i="3"/>
  <c r="J286" i="3"/>
  <c r="BE286" i="3" s="1"/>
  <c r="BI282" i="3"/>
  <c r="BH282" i="3"/>
  <c r="BG282" i="3"/>
  <c r="BF282" i="3"/>
  <c r="T282" i="3"/>
  <c r="R282" i="3"/>
  <c r="P282" i="3"/>
  <c r="BK282" i="3"/>
  <c r="J282" i="3"/>
  <c r="BE282" i="3"/>
  <c r="BI277" i="3"/>
  <c r="BH277" i="3"/>
  <c r="BG277" i="3"/>
  <c r="BF277" i="3"/>
  <c r="T277" i="3"/>
  <c r="R277" i="3"/>
  <c r="P277" i="3"/>
  <c r="BK277" i="3"/>
  <c r="J277" i="3"/>
  <c r="BE277" i="3" s="1"/>
  <c r="BI276" i="3"/>
  <c r="BH276" i="3"/>
  <c r="BG276" i="3"/>
  <c r="BF276" i="3"/>
  <c r="T276" i="3"/>
  <c r="R276" i="3"/>
  <c r="P276" i="3"/>
  <c r="BK276" i="3"/>
  <c r="J276" i="3"/>
  <c r="BE276" i="3" s="1"/>
  <c r="BI272" i="3"/>
  <c r="BH272" i="3"/>
  <c r="BG272" i="3"/>
  <c r="BF272" i="3"/>
  <c r="T272" i="3"/>
  <c r="R272" i="3"/>
  <c r="P272" i="3"/>
  <c r="BK272" i="3"/>
  <c r="J272" i="3"/>
  <c r="BE272" i="3" s="1"/>
  <c r="BI267" i="3"/>
  <c r="BH267" i="3"/>
  <c r="BG267" i="3"/>
  <c r="BF267" i="3"/>
  <c r="T267" i="3"/>
  <c r="R267" i="3"/>
  <c r="P267" i="3"/>
  <c r="BK267" i="3"/>
  <c r="J267" i="3"/>
  <c r="BE267" i="3" s="1"/>
  <c r="BI262" i="3"/>
  <c r="BH262" i="3"/>
  <c r="BG262" i="3"/>
  <c r="BF262" i="3"/>
  <c r="T262" i="3"/>
  <c r="R262" i="3"/>
  <c r="P262" i="3"/>
  <c r="BK262" i="3"/>
  <c r="J262" i="3"/>
  <c r="BE262" i="3" s="1"/>
  <c r="BI257" i="3"/>
  <c r="BH257" i="3"/>
  <c r="BG257" i="3"/>
  <c r="BF257" i="3"/>
  <c r="T257" i="3"/>
  <c r="R257" i="3"/>
  <c r="P257" i="3"/>
  <c r="BK257" i="3"/>
  <c r="J257" i="3"/>
  <c r="BE257" i="3" s="1"/>
  <c r="BI253" i="3"/>
  <c r="BH253" i="3"/>
  <c r="BG253" i="3"/>
  <c r="BF253" i="3"/>
  <c r="T253" i="3"/>
  <c r="R253" i="3"/>
  <c r="P253" i="3"/>
  <c r="BK253" i="3"/>
  <c r="J253" i="3"/>
  <c r="BE253" i="3" s="1"/>
  <c r="BI249" i="3"/>
  <c r="BH249" i="3"/>
  <c r="BG249" i="3"/>
  <c r="BF249" i="3"/>
  <c r="T249" i="3"/>
  <c r="R249" i="3"/>
  <c r="P249" i="3"/>
  <c r="BK249" i="3"/>
  <c r="J249" i="3"/>
  <c r="BE249" i="3" s="1"/>
  <c r="BI245" i="3"/>
  <c r="BH245" i="3"/>
  <c r="BG245" i="3"/>
  <c r="BF245" i="3"/>
  <c r="T245" i="3"/>
  <c r="R245" i="3"/>
  <c r="P245" i="3"/>
  <c r="BK245" i="3"/>
  <c r="J245" i="3"/>
  <c r="BE245" i="3" s="1"/>
  <c r="BI241" i="3"/>
  <c r="BH241" i="3"/>
  <c r="BG241" i="3"/>
  <c r="BF241" i="3"/>
  <c r="T241" i="3"/>
  <c r="R241" i="3"/>
  <c r="P241" i="3"/>
  <c r="BK241" i="3"/>
  <c r="J241" i="3"/>
  <c r="BE241" i="3" s="1"/>
  <c r="BI239" i="3"/>
  <c r="BH239" i="3"/>
  <c r="BG239" i="3"/>
  <c r="BF239" i="3"/>
  <c r="T239" i="3"/>
  <c r="R239" i="3"/>
  <c r="P239" i="3"/>
  <c r="BK239" i="3"/>
  <c r="J239" i="3"/>
  <c r="BE239" i="3" s="1"/>
  <c r="BI237" i="3"/>
  <c r="BH237" i="3"/>
  <c r="BG237" i="3"/>
  <c r="BF237" i="3"/>
  <c r="T237" i="3"/>
  <c r="R237" i="3"/>
  <c r="P237" i="3"/>
  <c r="BK237" i="3"/>
  <c r="J237" i="3"/>
  <c r="BE237" i="3"/>
  <c r="BI235" i="3"/>
  <c r="BH235" i="3"/>
  <c r="BG235" i="3"/>
  <c r="BF235" i="3"/>
  <c r="T235" i="3"/>
  <c r="R235" i="3"/>
  <c r="R230" i="3" s="1"/>
  <c r="P235" i="3"/>
  <c r="BK235" i="3"/>
  <c r="J235" i="3"/>
  <c r="BE235" i="3" s="1"/>
  <c r="BI233" i="3"/>
  <c r="BH233" i="3"/>
  <c r="BG233" i="3"/>
  <c r="BF233" i="3"/>
  <c r="T233" i="3"/>
  <c r="R233" i="3"/>
  <c r="P233" i="3"/>
  <c r="BK233" i="3"/>
  <c r="J233" i="3"/>
  <c r="BE233" i="3" s="1"/>
  <c r="BI231" i="3"/>
  <c r="BH231" i="3"/>
  <c r="BG231" i="3"/>
  <c r="BF231" i="3"/>
  <c r="T231" i="3"/>
  <c r="R231" i="3"/>
  <c r="P231" i="3"/>
  <c r="BK231" i="3"/>
  <c r="J231" i="3"/>
  <c r="BE231" i="3" s="1"/>
  <c r="BI225" i="3"/>
  <c r="BH225" i="3"/>
  <c r="BG225" i="3"/>
  <c r="BF225" i="3"/>
  <c r="T225" i="3"/>
  <c r="R225" i="3"/>
  <c r="P225" i="3"/>
  <c r="BK225" i="3"/>
  <c r="J225" i="3"/>
  <c r="BE225" i="3" s="1"/>
  <c r="BI221" i="3"/>
  <c r="BH221" i="3"/>
  <c r="BG221" i="3"/>
  <c r="BF221" i="3"/>
  <c r="T221" i="3"/>
  <c r="R221" i="3"/>
  <c r="P221" i="3"/>
  <c r="BK221" i="3"/>
  <c r="J221" i="3"/>
  <c r="BE221" i="3" s="1"/>
  <c r="BI216" i="3"/>
  <c r="BH216" i="3"/>
  <c r="BG216" i="3"/>
  <c r="BF216" i="3"/>
  <c r="T216" i="3"/>
  <c r="R216" i="3"/>
  <c r="P216" i="3"/>
  <c r="BK216" i="3"/>
  <c r="J216" i="3"/>
  <c r="BE216" i="3"/>
  <c r="BI211" i="3"/>
  <c r="BH211" i="3"/>
  <c r="BG211" i="3"/>
  <c r="BF211" i="3"/>
  <c r="T211" i="3"/>
  <c r="R211" i="3"/>
  <c r="P211" i="3"/>
  <c r="BK211" i="3"/>
  <c r="J211" i="3"/>
  <c r="BE211" i="3" s="1"/>
  <c r="BI207" i="3"/>
  <c r="BH207" i="3"/>
  <c r="BG207" i="3"/>
  <c r="BF207" i="3"/>
  <c r="T207" i="3"/>
  <c r="R207" i="3"/>
  <c r="P207" i="3"/>
  <c r="P206" i="3" s="1"/>
  <c r="BK207" i="3"/>
  <c r="J207" i="3"/>
  <c r="BE207" i="3" s="1"/>
  <c r="BI204" i="3"/>
  <c r="BH204" i="3"/>
  <c r="BG204" i="3"/>
  <c r="BF204" i="3"/>
  <c r="T204" i="3"/>
  <c r="R204" i="3"/>
  <c r="P204" i="3"/>
  <c r="BK204" i="3"/>
  <c r="J204" i="3"/>
  <c r="BE204" i="3"/>
  <c r="BI203" i="3"/>
  <c r="BH203" i="3"/>
  <c r="BG203" i="3"/>
  <c r="BF203" i="3"/>
  <c r="T203" i="3"/>
  <c r="R203" i="3"/>
  <c r="P203" i="3"/>
  <c r="BK203" i="3"/>
  <c r="J203" i="3"/>
  <c r="BE203" i="3" s="1"/>
  <c r="BI202" i="3"/>
  <c r="BH202" i="3"/>
  <c r="BG202" i="3"/>
  <c r="BF202" i="3"/>
  <c r="T202" i="3"/>
  <c r="R202" i="3"/>
  <c r="P202" i="3"/>
  <c r="BK202" i="3"/>
  <c r="J202" i="3"/>
  <c r="BE202" i="3" s="1"/>
  <c r="BI201" i="3"/>
  <c r="BH201" i="3"/>
  <c r="BG201" i="3"/>
  <c r="BF201" i="3"/>
  <c r="T201" i="3"/>
  <c r="R201" i="3"/>
  <c r="P201" i="3"/>
  <c r="BK201" i="3"/>
  <c r="J201" i="3"/>
  <c r="BE201" i="3" s="1"/>
  <c r="BI200" i="3"/>
  <c r="BH200" i="3"/>
  <c r="BG200" i="3"/>
  <c r="BF200" i="3"/>
  <c r="T200" i="3"/>
  <c r="R200" i="3"/>
  <c r="P200" i="3"/>
  <c r="BK200" i="3"/>
  <c r="J200" i="3"/>
  <c r="BE200" i="3" s="1"/>
  <c r="BI199" i="3"/>
  <c r="BH199" i="3"/>
  <c r="BG199" i="3"/>
  <c r="BF199" i="3"/>
  <c r="T199" i="3"/>
  <c r="T197" i="3" s="1"/>
  <c r="R199" i="3"/>
  <c r="P199" i="3"/>
  <c r="BK199" i="3"/>
  <c r="J199" i="3"/>
  <c r="BE199" i="3" s="1"/>
  <c r="BI198" i="3"/>
  <c r="BH198" i="3"/>
  <c r="BG198" i="3"/>
  <c r="BF198" i="3"/>
  <c r="T198" i="3"/>
  <c r="R198" i="3"/>
  <c r="P198" i="3"/>
  <c r="BK198" i="3"/>
  <c r="J198" i="3"/>
  <c r="BE198" i="3" s="1"/>
  <c r="BI196" i="3"/>
  <c r="BH196" i="3"/>
  <c r="BG196" i="3"/>
  <c r="BF196" i="3"/>
  <c r="T196" i="3"/>
  <c r="R196" i="3"/>
  <c r="P196" i="3"/>
  <c r="BK196" i="3"/>
  <c r="J196" i="3"/>
  <c r="BE196" i="3" s="1"/>
  <c r="BI195" i="3"/>
  <c r="BH195" i="3"/>
  <c r="BG195" i="3"/>
  <c r="BF195" i="3"/>
  <c r="T195" i="3"/>
  <c r="R195" i="3"/>
  <c r="P195" i="3"/>
  <c r="BK195" i="3"/>
  <c r="J195" i="3"/>
  <c r="BE195" i="3" s="1"/>
  <c r="BI194" i="3"/>
  <c r="BH194" i="3"/>
  <c r="BG194" i="3"/>
  <c r="BF194" i="3"/>
  <c r="T194" i="3"/>
  <c r="R194" i="3"/>
  <c r="P194" i="3"/>
  <c r="BK194" i="3"/>
  <c r="J194" i="3"/>
  <c r="BE194" i="3" s="1"/>
  <c r="BI193" i="3"/>
  <c r="BH193" i="3"/>
  <c r="BG193" i="3"/>
  <c r="BF193" i="3"/>
  <c r="T193" i="3"/>
  <c r="R193" i="3"/>
  <c r="P193" i="3"/>
  <c r="BK193" i="3"/>
  <c r="J193" i="3"/>
  <c r="BE193" i="3"/>
  <c r="BI192" i="3"/>
  <c r="BH192" i="3"/>
  <c r="BG192" i="3"/>
  <c r="BF192" i="3"/>
  <c r="T192" i="3"/>
  <c r="R192" i="3"/>
  <c r="P192" i="3"/>
  <c r="BK192" i="3"/>
  <c r="J192" i="3"/>
  <c r="BE192" i="3" s="1"/>
  <c r="BI191" i="3"/>
  <c r="BH191" i="3"/>
  <c r="BG191" i="3"/>
  <c r="BF191" i="3"/>
  <c r="T191" i="3"/>
  <c r="R191" i="3"/>
  <c r="P191" i="3"/>
  <c r="BK191" i="3"/>
  <c r="J191" i="3"/>
  <c r="BE191" i="3" s="1"/>
  <c r="BI190" i="3"/>
  <c r="BH190" i="3"/>
  <c r="BG190" i="3"/>
  <c r="BF190" i="3"/>
  <c r="T190" i="3"/>
  <c r="R190" i="3"/>
  <c r="P190" i="3"/>
  <c r="BK190" i="3"/>
  <c r="J190" i="3"/>
  <c r="BE190" i="3" s="1"/>
  <c r="BI189" i="3"/>
  <c r="BH189" i="3"/>
  <c r="BG189" i="3"/>
  <c r="BF189" i="3"/>
  <c r="T189" i="3"/>
  <c r="R189" i="3"/>
  <c r="P189" i="3"/>
  <c r="BK189" i="3"/>
  <c r="J189" i="3"/>
  <c r="BE189" i="3" s="1"/>
  <c r="BI188" i="3"/>
  <c r="BH188" i="3"/>
  <c r="BG188" i="3"/>
  <c r="BF188" i="3"/>
  <c r="T188" i="3"/>
  <c r="R188" i="3"/>
  <c r="P188" i="3"/>
  <c r="BK188" i="3"/>
  <c r="J188" i="3"/>
  <c r="BE188" i="3" s="1"/>
  <c r="BI187" i="3"/>
  <c r="BH187" i="3"/>
  <c r="BG187" i="3"/>
  <c r="BF187" i="3"/>
  <c r="T187" i="3"/>
  <c r="R187" i="3"/>
  <c r="P187" i="3"/>
  <c r="BK187" i="3"/>
  <c r="J187" i="3"/>
  <c r="BE187" i="3" s="1"/>
  <c r="BI186" i="3"/>
  <c r="BH186" i="3"/>
  <c r="BG186" i="3"/>
  <c r="BF186" i="3"/>
  <c r="T186" i="3"/>
  <c r="R186" i="3"/>
  <c r="P186" i="3"/>
  <c r="BK186" i="3"/>
  <c r="J186" i="3"/>
  <c r="BE186" i="3" s="1"/>
  <c r="BI185" i="3"/>
  <c r="BH185" i="3"/>
  <c r="BG185" i="3"/>
  <c r="BF185" i="3"/>
  <c r="T185" i="3"/>
  <c r="R185" i="3"/>
  <c r="P185" i="3"/>
  <c r="BK185" i="3"/>
  <c r="J185" i="3"/>
  <c r="BE185" i="3"/>
  <c r="BI184" i="3"/>
  <c r="BH184" i="3"/>
  <c r="BG184" i="3"/>
  <c r="BF184" i="3"/>
  <c r="T184" i="3"/>
  <c r="R184" i="3"/>
  <c r="P184" i="3"/>
  <c r="BK184" i="3"/>
  <c r="J184" i="3"/>
  <c r="BE184" i="3" s="1"/>
  <c r="BI183" i="3"/>
  <c r="BH183" i="3"/>
  <c r="BG183" i="3"/>
  <c r="BF183" i="3"/>
  <c r="T183" i="3"/>
  <c r="R183" i="3"/>
  <c r="P183" i="3"/>
  <c r="BK183" i="3"/>
  <c r="J183" i="3"/>
  <c r="BE183" i="3" s="1"/>
  <c r="BI182" i="3"/>
  <c r="BH182" i="3"/>
  <c r="BG182" i="3"/>
  <c r="BF182" i="3"/>
  <c r="T182" i="3"/>
  <c r="R182" i="3"/>
  <c r="P182" i="3"/>
  <c r="BK182" i="3"/>
  <c r="J182" i="3"/>
  <c r="BE182" i="3" s="1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T177" i="3"/>
  <c r="R177" i="3"/>
  <c r="P177" i="3"/>
  <c r="BK177" i="3"/>
  <c r="J177" i="3"/>
  <c r="BE177" i="3" s="1"/>
  <c r="BI176" i="3"/>
  <c r="BH176" i="3"/>
  <c r="BG176" i="3"/>
  <c r="BF176" i="3"/>
  <c r="T176" i="3"/>
  <c r="R176" i="3"/>
  <c r="P176" i="3"/>
  <c r="BK176" i="3"/>
  <c r="J176" i="3"/>
  <c r="BE176" i="3" s="1"/>
  <c r="BI175" i="3"/>
  <c r="BH175" i="3"/>
  <c r="BG175" i="3"/>
  <c r="BF175" i="3"/>
  <c r="T175" i="3"/>
  <c r="T173" i="3" s="1"/>
  <c r="R175" i="3"/>
  <c r="P175" i="3"/>
  <c r="BK175" i="3"/>
  <c r="J175" i="3"/>
  <c r="BE175" i="3" s="1"/>
  <c r="BI174" i="3"/>
  <c r="BH174" i="3"/>
  <c r="BG174" i="3"/>
  <c r="BF174" i="3"/>
  <c r="T174" i="3"/>
  <c r="R174" i="3"/>
  <c r="P174" i="3"/>
  <c r="P173" i="3" s="1"/>
  <c r="BK174" i="3"/>
  <c r="J174" i="3"/>
  <c r="BE174" i="3" s="1"/>
  <c r="BI172" i="3"/>
  <c r="BH172" i="3"/>
  <c r="BG172" i="3"/>
  <c r="BF172" i="3"/>
  <c r="T172" i="3"/>
  <c r="R172" i="3"/>
  <c r="P172" i="3"/>
  <c r="BK172" i="3"/>
  <c r="J172" i="3"/>
  <c r="BE172" i="3" s="1"/>
  <c r="BI171" i="3"/>
  <c r="BH171" i="3"/>
  <c r="BG171" i="3"/>
  <c r="BF171" i="3"/>
  <c r="T171" i="3"/>
  <c r="R171" i="3"/>
  <c r="P171" i="3"/>
  <c r="BK171" i="3"/>
  <c r="J171" i="3"/>
  <c r="BE171" i="3" s="1"/>
  <c r="BI170" i="3"/>
  <c r="BH170" i="3"/>
  <c r="BG170" i="3"/>
  <c r="BF170" i="3"/>
  <c r="T170" i="3"/>
  <c r="R170" i="3"/>
  <c r="P170" i="3"/>
  <c r="BK170" i="3"/>
  <c r="J170" i="3"/>
  <c r="BE170" i="3" s="1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BK167" i="3"/>
  <c r="J167" i="3"/>
  <c r="BE167" i="3"/>
  <c r="BI166" i="3"/>
  <c r="BH166" i="3"/>
  <c r="BG166" i="3"/>
  <c r="BF166" i="3"/>
  <c r="T166" i="3"/>
  <c r="R166" i="3"/>
  <c r="P166" i="3"/>
  <c r="BK166" i="3"/>
  <c r="J166" i="3"/>
  <c r="BE166" i="3" s="1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R162" i="3"/>
  <c r="P162" i="3"/>
  <c r="BK162" i="3"/>
  <c r="J162" i="3"/>
  <c r="BE162" i="3" s="1"/>
  <c r="BI161" i="3"/>
  <c r="BH161" i="3"/>
  <c r="BG161" i="3"/>
  <c r="BF161" i="3"/>
  <c r="T161" i="3"/>
  <c r="R161" i="3"/>
  <c r="P161" i="3"/>
  <c r="BK161" i="3"/>
  <c r="J161" i="3"/>
  <c r="BE161" i="3" s="1"/>
  <c r="BI160" i="3"/>
  <c r="BH160" i="3"/>
  <c r="BG160" i="3"/>
  <c r="BF160" i="3"/>
  <c r="T160" i="3"/>
  <c r="R160" i="3"/>
  <c r="P160" i="3"/>
  <c r="BK160" i="3"/>
  <c r="J160" i="3"/>
  <c r="BE160" i="3" s="1"/>
  <c r="BI159" i="3"/>
  <c r="BH159" i="3"/>
  <c r="BG159" i="3"/>
  <c r="BF159" i="3"/>
  <c r="T159" i="3"/>
  <c r="R159" i="3"/>
  <c r="P159" i="3"/>
  <c r="BK159" i="3"/>
  <c r="J159" i="3"/>
  <c r="BE159" i="3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 s="1"/>
  <c r="BI156" i="3"/>
  <c r="BH156" i="3"/>
  <c r="BG156" i="3"/>
  <c r="BF156" i="3"/>
  <c r="T156" i="3"/>
  <c r="R156" i="3"/>
  <c r="P156" i="3"/>
  <c r="BK156" i="3"/>
  <c r="J156" i="3"/>
  <c r="BE156" i="3" s="1"/>
  <c r="BI155" i="3"/>
  <c r="BH155" i="3"/>
  <c r="BG155" i="3"/>
  <c r="BF155" i="3"/>
  <c r="T155" i="3"/>
  <c r="R155" i="3"/>
  <c r="P155" i="3"/>
  <c r="BK155" i="3"/>
  <c r="J155" i="3"/>
  <c r="BE155" i="3" s="1"/>
  <c r="BI154" i="3"/>
  <c r="BH154" i="3"/>
  <c r="BG154" i="3"/>
  <c r="BF154" i="3"/>
  <c r="T154" i="3"/>
  <c r="R154" i="3"/>
  <c r="P154" i="3"/>
  <c r="BK154" i="3"/>
  <c r="J154" i="3"/>
  <c r="BE154" i="3" s="1"/>
  <c r="BI153" i="3"/>
  <c r="BH153" i="3"/>
  <c r="BG153" i="3"/>
  <c r="BF153" i="3"/>
  <c r="T153" i="3"/>
  <c r="R153" i="3"/>
  <c r="P153" i="3"/>
  <c r="BK153" i="3"/>
  <c r="J153" i="3"/>
  <c r="BE153" i="3" s="1"/>
  <c r="BI152" i="3"/>
  <c r="BH152" i="3"/>
  <c r="BG152" i="3"/>
  <c r="BF152" i="3"/>
  <c r="T152" i="3"/>
  <c r="R152" i="3"/>
  <c r="P152" i="3"/>
  <c r="BK152" i="3"/>
  <c r="J152" i="3"/>
  <c r="BE152" i="3" s="1"/>
  <c r="BI151" i="3"/>
  <c r="BH151" i="3"/>
  <c r="BG151" i="3"/>
  <c r="BF151" i="3"/>
  <c r="T151" i="3"/>
  <c r="R151" i="3"/>
  <c r="P151" i="3"/>
  <c r="BK151" i="3"/>
  <c r="J151" i="3"/>
  <c r="BE151" i="3"/>
  <c r="BI150" i="3"/>
  <c r="BH150" i="3"/>
  <c r="BG150" i="3"/>
  <c r="BF150" i="3"/>
  <c r="T150" i="3"/>
  <c r="R150" i="3"/>
  <c r="P150" i="3"/>
  <c r="BK150" i="3"/>
  <c r="J150" i="3"/>
  <c r="BE150" i="3" s="1"/>
  <c r="BI148" i="3"/>
  <c r="BH148" i="3"/>
  <c r="BG148" i="3"/>
  <c r="BF148" i="3"/>
  <c r="T148" i="3"/>
  <c r="R148" i="3"/>
  <c r="P148" i="3"/>
  <c r="BK148" i="3"/>
  <c r="J148" i="3"/>
  <c r="BE148" i="3" s="1"/>
  <c r="BI147" i="3"/>
  <c r="BH147" i="3"/>
  <c r="BG147" i="3"/>
  <c r="BF147" i="3"/>
  <c r="T147" i="3"/>
  <c r="R147" i="3"/>
  <c r="P147" i="3"/>
  <c r="BK147" i="3"/>
  <c r="J147" i="3"/>
  <c r="BE147" i="3"/>
  <c r="BI146" i="3"/>
  <c r="BH146" i="3"/>
  <c r="BG146" i="3"/>
  <c r="BF146" i="3"/>
  <c r="T146" i="3"/>
  <c r="R146" i="3"/>
  <c r="P146" i="3"/>
  <c r="BK146" i="3"/>
  <c r="J146" i="3"/>
  <c r="BE146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P143" i="3"/>
  <c r="BK143" i="3"/>
  <c r="J143" i="3"/>
  <c r="BE143" i="3" s="1"/>
  <c r="BI142" i="3"/>
  <c r="BH142" i="3"/>
  <c r="BG142" i="3"/>
  <c r="BF142" i="3"/>
  <c r="T142" i="3"/>
  <c r="R142" i="3"/>
  <c r="P142" i="3"/>
  <c r="BK142" i="3"/>
  <c r="J142" i="3"/>
  <c r="BE142" i="3" s="1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 s="1"/>
  <c r="BI139" i="3"/>
  <c r="BH139" i="3"/>
  <c r="BG139" i="3"/>
  <c r="BF139" i="3"/>
  <c r="T139" i="3"/>
  <c r="R139" i="3"/>
  <c r="P139" i="3"/>
  <c r="BK139" i="3"/>
  <c r="J139" i="3"/>
  <c r="BE139" i="3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T136" i="3"/>
  <c r="R136" i="3"/>
  <c r="P136" i="3"/>
  <c r="BK136" i="3"/>
  <c r="J136" i="3"/>
  <c r="BE136" i="3" s="1"/>
  <c r="BI135" i="3"/>
  <c r="BH135" i="3"/>
  <c r="BG135" i="3"/>
  <c r="BF135" i="3"/>
  <c r="T135" i="3"/>
  <c r="R135" i="3"/>
  <c r="P135" i="3"/>
  <c r="BK135" i="3"/>
  <c r="J135" i="3"/>
  <c r="BE135" i="3" s="1"/>
  <c r="BI134" i="3"/>
  <c r="BH134" i="3"/>
  <c r="BG134" i="3"/>
  <c r="BF134" i="3"/>
  <c r="T134" i="3"/>
  <c r="R134" i="3"/>
  <c r="P134" i="3"/>
  <c r="P133" i="3" s="1"/>
  <c r="BK134" i="3"/>
  <c r="BK133" i="3" s="1"/>
  <c r="J133" i="3" s="1"/>
  <c r="J101" i="3" s="1"/>
  <c r="J134" i="3"/>
  <c r="BE134" i="3" s="1"/>
  <c r="F124" i="3"/>
  <c r="E122" i="3"/>
  <c r="F91" i="3"/>
  <c r="E89" i="3"/>
  <c r="J26" i="3"/>
  <c r="E26" i="3"/>
  <c r="J127" i="3" s="1"/>
  <c r="J25" i="3"/>
  <c r="J23" i="3"/>
  <c r="E23" i="3"/>
  <c r="J126" i="3"/>
  <c r="J93" i="3"/>
  <c r="J22" i="3"/>
  <c r="J20" i="3"/>
  <c r="E20" i="3"/>
  <c r="F127" i="3" s="1"/>
  <c r="J19" i="3"/>
  <c r="J17" i="3"/>
  <c r="E17" i="3"/>
  <c r="F93" i="3" s="1"/>
  <c r="F126" i="3"/>
  <c r="J16" i="3"/>
  <c r="J14" i="3"/>
  <c r="J91" i="3" s="1"/>
  <c r="J124" i="3"/>
  <c r="E7" i="3"/>
  <c r="E118" i="3" s="1"/>
  <c r="J39" i="2"/>
  <c r="J38" i="2"/>
  <c r="AY59" i="1" s="1"/>
  <c r="J37" i="2"/>
  <c r="AX59" i="1" s="1"/>
  <c r="BI219" i="2"/>
  <c r="BH219" i="2"/>
  <c r="BG219" i="2"/>
  <c r="BF219" i="2"/>
  <c r="T219" i="2"/>
  <c r="T218" i="2" s="1"/>
  <c r="R219" i="2"/>
  <c r="R218" i="2" s="1"/>
  <c r="P219" i="2"/>
  <c r="P218" i="2" s="1"/>
  <c r="BK219" i="2"/>
  <c r="BK218" i="2" s="1"/>
  <c r="J218" i="2" s="1"/>
  <c r="J106" i="2" s="1"/>
  <c r="J219" i="2"/>
  <c r="BE219" i="2" s="1"/>
  <c r="BI217" i="2"/>
  <c r="BH217" i="2"/>
  <c r="BG217" i="2"/>
  <c r="BF217" i="2"/>
  <c r="T217" i="2"/>
  <c r="R217" i="2"/>
  <c r="P217" i="2"/>
  <c r="BK217" i="2"/>
  <c r="J217" i="2"/>
  <c r="BE217" i="2" s="1"/>
  <c r="BI216" i="2"/>
  <c r="BH216" i="2"/>
  <c r="BG216" i="2"/>
  <c r="BF216" i="2"/>
  <c r="T216" i="2"/>
  <c r="R216" i="2"/>
  <c r="P216" i="2"/>
  <c r="BK216" i="2"/>
  <c r="J216" i="2"/>
  <c r="BE216" i="2" s="1"/>
  <c r="BI214" i="2"/>
  <c r="BH214" i="2"/>
  <c r="BG214" i="2"/>
  <c r="BF214" i="2"/>
  <c r="T214" i="2"/>
  <c r="R214" i="2"/>
  <c r="P214" i="2"/>
  <c r="BK214" i="2"/>
  <c r="J214" i="2"/>
  <c r="BE214" i="2" s="1"/>
  <c r="BI213" i="2"/>
  <c r="BH213" i="2"/>
  <c r="BG213" i="2"/>
  <c r="BF213" i="2"/>
  <c r="T213" i="2"/>
  <c r="R213" i="2"/>
  <c r="P213" i="2"/>
  <c r="BK213" i="2"/>
  <c r="J213" i="2"/>
  <c r="BE213" i="2" s="1"/>
  <c r="BI212" i="2"/>
  <c r="BH212" i="2"/>
  <c r="BG212" i="2"/>
  <c r="BF212" i="2"/>
  <c r="T212" i="2"/>
  <c r="R212" i="2"/>
  <c r="P212" i="2"/>
  <c r="BK212" i="2"/>
  <c r="J212" i="2"/>
  <c r="BE212" i="2" s="1"/>
  <c r="BI210" i="2"/>
  <c r="BH210" i="2"/>
  <c r="BG210" i="2"/>
  <c r="BF210" i="2"/>
  <c r="T210" i="2"/>
  <c r="R210" i="2"/>
  <c r="P210" i="2"/>
  <c r="BK210" i="2"/>
  <c r="J210" i="2"/>
  <c r="BE210" i="2" s="1"/>
  <c r="BI209" i="2"/>
  <c r="BH209" i="2"/>
  <c r="BG209" i="2"/>
  <c r="BF209" i="2"/>
  <c r="T209" i="2"/>
  <c r="R209" i="2"/>
  <c r="P209" i="2"/>
  <c r="BK209" i="2"/>
  <c r="J209" i="2"/>
  <c r="BE209" i="2" s="1"/>
  <c r="BI208" i="2"/>
  <c r="BH208" i="2"/>
  <c r="BG208" i="2"/>
  <c r="BF208" i="2"/>
  <c r="T208" i="2"/>
  <c r="R208" i="2"/>
  <c r="P208" i="2"/>
  <c r="BK208" i="2"/>
  <c r="J208" i="2"/>
  <c r="BE208" i="2" s="1"/>
  <c r="BI204" i="2"/>
  <c r="BH204" i="2"/>
  <c r="BG204" i="2"/>
  <c r="BF204" i="2"/>
  <c r="T204" i="2"/>
  <c r="R204" i="2"/>
  <c r="P204" i="2"/>
  <c r="BK204" i="2"/>
  <c r="J204" i="2"/>
  <c r="BE204" i="2" s="1"/>
  <c r="BI202" i="2"/>
  <c r="BH202" i="2"/>
  <c r="BG202" i="2"/>
  <c r="BF202" i="2"/>
  <c r="T202" i="2"/>
  <c r="R202" i="2"/>
  <c r="P202" i="2"/>
  <c r="BK202" i="2"/>
  <c r="J202" i="2"/>
  <c r="BE202" i="2" s="1"/>
  <c r="BI200" i="2"/>
  <c r="BH200" i="2"/>
  <c r="BG200" i="2"/>
  <c r="BF200" i="2"/>
  <c r="T200" i="2"/>
  <c r="R200" i="2"/>
  <c r="P200" i="2"/>
  <c r="BK200" i="2"/>
  <c r="J200" i="2"/>
  <c r="BE200" i="2" s="1"/>
  <c r="BI199" i="2"/>
  <c r="BH199" i="2"/>
  <c r="BG199" i="2"/>
  <c r="BF199" i="2"/>
  <c r="T199" i="2"/>
  <c r="R199" i="2"/>
  <c r="P199" i="2"/>
  <c r="BK199" i="2"/>
  <c r="J199" i="2"/>
  <c r="BE199" i="2" s="1"/>
  <c r="BI198" i="2"/>
  <c r="BH198" i="2"/>
  <c r="BG198" i="2"/>
  <c r="BF198" i="2"/>
  <c r="T198" i="2"/>
  <c r="R198" i="2"/>
  <c r="P198" i="2"/>
  <c r="BK198" i="2"/>
  <c r="J198" i="2"/>
  <c r="BE198" i="2" s="1"/>
  <c r="BI197" i="2"/>
  <c r="BH197" i="2"/>
  <c r="BG197" i="2"/>
  <c r="BF197" i="2"/>
  <c r="T197" i="2"/>
  <c r="R197" i="2"/>
  <c r="P197" i="2"/>
  <c r="BK197" i="2"/>
  <c r="J197" i="2"/>
  <c r="BE197" i="2" s="1"/>
  <c r="BI196" i="2"/>
  <c r="BH196" i="2"/>
  <c r="BG196" i="2"/>
  <c r="BF196" i="2"/>
  <c r="T196" i="2"/>
  <c r="R196" i="2"/>
  <c r="P196" i="2"/>
  <c r="BK196" i="2"/>
  <c r="J196" i="2"/>
  <c r="BE196" i="2" s="1"/>
  <c r="BI195" i="2"/>
  <c r="BH195" i="2"/>
  <c r="BG195" i="2"/>
  <c r="BF195" i="2"/>
  <c r="T195" i="2"/>
  <c r="R195" i="2"/>
  <c r="P195" i="2"/>
  <c r="BK195" i="2"/>
  <c r="J195" i="2"/>
  <c r="BE195" i="2" s="1"/>
  <c r="BI194" i="2"/>
  <c r="BH194" i="2"/>
  <c r="BG194" i="2"/>
  <c r="BF194" i="2"/>
  <c r="T194" i="2"/>
  <c r="R194" i="2"/>
  <c r="P194" i="2"/>
  <c r="BK194" i="2"/>
  <c r="J194" i="2"/>
  <c r="BE194" i="2" s="1"/>
  <c r="BI192" i="2"/>
  <c r="BH192" i="2"/>
  <c r="BG192" i="2"/>
  <c r="BF192" i="2"/>
  <c r="T192" i="2"/>
  <c r="R192" i="2"/>
  <c r="P192" i="2"/>
  <c r="BK192" i="2"/>
  <c r="J192" i="2"/>
  <c r="BE192" i="2" s="1"/>
  <c r="BI191" i="2"/>
  <c r="BH191" i="2"/>
  <c r="BG191" i="2"/>
  <c r="BF191" i="2"/>
  <c r="T191" i="2"/>
  <c r="R191" i="2"/>
  <c r="P191" i="2"/>
  <c r="BK191" i="2"/>
  <c r="J191" i="2"/>
  <c r="BE191" i="2" s="1"/>
  <c r="BI189" i="2"/>
  <c r="BH189" i="2"/>
  <c r="BG189" i="2"/>
  <c r="BF189" i="2"/>
  <c r="T189" i="2"/>
  <c r="R189" i="2"/>
  <c r="P189" i="2"/>
  <c r="BK189" i="2"/>
  <c r="J189" i="2"/>
  <c r="BE189" i="2" s="1"/>
  <c r="BI188" i="2"/>
  <c r="BH188" i="2"/>
  <c r="BG188" i="2"/>
  <c r="BF188" i="2"/>
  <c r="T188" i="2"/>
  <c r="R188" i="2"/>
  <c r="P188" i="2"/>
  <c r="BK188" i="2"/>
  <c r="J188" i="2"/>
  <c r="BE188" i="2" s="1"/>
  <c r="BI187" i="2"/>
  <c r="BH187" i="2"/>
  <c r="BG187" i="2"/>
  <c r="BF187" i="2"/>
  <c r="T187" i="2"/>
  <c r="R187" i="2"/>
  <c r="P187" i="2"/>
  <c r="BK187" i="2"/>
  <c r="J187" i="2"/>
  <c r="BE187" i="2" s="1"/>
  <c r="BI186" i="2"/>
  <c r="BH186" i="2"/>
  <c r="BG186" i="2"/>
  <c r="BF186" i="2"/>
  <c r="T186" i="2"/>
  <c r="R186" i="2"/>
  <c r="P186" i="2"/>
  <c r="BK186" i="2"/>
  <c r="J186" i="2"/>
  <c r="BE186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 s="1"/>
  <c r="BI178" i="2"/>
  <c r="BH178" i="2"/>
  <c r="BG178" i="2"/>
  <c r="BF178" i="2"/>
  <c r="T178" i="2"/>
  <c r="R178" i="2"/>
  <c r="P178" i="2"/>
  <c r="BK178" i="2"/>
  <c r="J178" i="2"/>
  <c r="BE178" i="2" s="1"/>
  <c r="BI177" i="2"/>
  <c r="BH177" i="2"/>
  <c r="BG177" i="2"/>
  <c r="BF177" i="2"/>
  <c r="T177" i="2"/>
  <c r="R177" i="2"/>
  <c r="P177" i="2"/>
  <c r="BK177" i="2"/>
  <c r="J177" i="2"/>
  <c r="BE177" i="2" s="1"/>
  <c r="BI173" i="2"/>
  <c r="BH173" i="2"/>
  <c r="BG173" i="2"/>
  <c r="BF173" i="2"/>
  <c r="T173" i="2"/>
  <c r="R173" i="2"/>
  <c r="P173" i="2"/>
  <c r="BK173" i="2"/>
  <c r="J173" i="2"/>
  <c r="BE173" i="2" s="1"/>
  <c r="BI171" i="2"/>
  <c r="BH171" i="2"/>
  <c r="BG171" i="2"/>
  <c r="BF171" i="2"/>
  <c r="T171" i="2"/>
  <c r="R171" i="2"/>
  <c r="P171" i="2"/>
  <c r="BK171" i="2"/>
  <c r="J171" i="2"/>
  <c r="BE171" i="2" s="1"/>
  <c r="BI170" i="2"/>
  <c r="BH170" i="2"/>
  <c r="BG170" i="2"/>
  <c r="BF170" i="2"/>
  <c r="T170" i="2"/>
  <c r="R170" i="2"/>
  <c r="P170" i="2"/>
  <c r="BK170" i="2"/>
  <c r="J170" i="2"/>
  <c r="BE170" i="2" s="1"/>
  <c r="BI169" i="2"/>
  <c r="BH169" i="2"/>
  <c r="BG169" i="2"/>
  <c r="BF169" i="2"/>
  <c r="T169" i="2"/>
  <c r="R169" i="2"/>
  <c r="P169" i="2"/>
  <c r="BK169" i="2"/>
  <c r="J169" i="2"/>
  <c r="BE169" i="2" s="1"/>
  <c r="BI168" i="2"/>
  <c r="BH168" i="2"/>
  <c r="BG168" i="2"/>
  <c r="BF168" i="2"/>
  <c r="T168" i="2"/>
  <c r="R168" i="2"/>
  <c r="P168" i="2"/>
  <c r="BK168" i="2"/>
  <c r="J168" i="2"/>
  <c r="BE168" i="2" s="1"/>
  <c r="BI167" i="2"/>
  <c r="BH167" i="2"/>
  <c r="BG167" i="2"/>
  <c r="BF167" i="2"/>
  <c r="T167" i="2"/>
  <c r="R167" i="2"/>
  <c r="P167" i="2"/>
  <c r="BK167" i="2"/>
  <c r="J167" i="2"/>
  <c r="BE167" i="2" s="1"/>
  <c r="BI166" i="2"/>
  <c r="BH166" i="2"/>
  <c r="BG166" i="2"/>
  <c r="BF166" i="2"/>
  <c r="T166" i="2"/>
  <c r="R166" i="2"/>
  <c r="P166" i="2"/>
  <c r="BK166" i="2"/>
  <c r="J166" i="2"/>
  <c r="BE166" i="2" s="1"/>
  <c r="BI164" i="2"/>
  <c r="BH164" i="2"/>
  <c r="BG164" i="2"/>
  <c r="BF164" i="2"/>
  <c r="T164" i="2"/>
  <c r="R164" i="2"/>
  <c r="P164" i="2"/>
  <c r="BK164" i="2"/>
  <c r="J164" i="2"/>
  <c r="BE164" i="2" s="1"/>
  <c r="BI163" i="2"/>
  <c r="BH163" i="2"/>
  <c r="BG163" i="2"/>
  <c r="BF163" i="2"/>
  <c r="T163" i="2"/>
  <c r="R163" i="2"/>
  <c r="P163" i="2"/>
  <c r="BK163" i="2"/>
  <c r="J163" i="2"/>
  <c r="BE163" i="2" s="1"/>
  <c r="BI162" i="2"/>
  <c r="BH162" i="2"/>
  <c r="BG162" i="2"/>
  <c r="BF162" i="2"/>
  <c r="T162" i="2"/>
  <c r="R162" i="2"/>
  <c r="P162" i="2"/>
  <c r="BK162" i="2"/>
  <c r="J162" i="2"/>
  <c r="BE162" i="2" s="1"/>
  <c r="BI158" i="2"/>
  <c r="BH158" i="2"/>
  <c r="BG158" i="2"/>
  <c r="BF158" i="2"/>
  <c r="T158" i="2"/>
  <c r="R158" i="2"/>
  <c r="P158" i="2"/>
  <c r="BK158" i="2"/>
  <c r="J158" i="2"/>
  <c r="BE158" i="2" s="1"/>
  <c r="BI157" i="2"/>
  <c r="BH157" i="2"/>
  <c r="BG157" i="2"/>
  <c r="BF157" i="2"/>
  <c r="T157" i="2"/>
  <c r="R157" i="2"/>
  <c r="P157" i="2"/>
  <c r="BK157" i="2"/>
  <c r="J157" i="2"/>
  <c r="BE157" i="2" s="1"/>
  <c r="BI155" i="2"/>
  <c r="BH155" i="2"/>
  <c r="BG155" i="2"/>
  <c r="BF155" i="2"/>
  <c r="T155" i="2"/>
  <c r="R155" i="2"/>
  <c r="P155" i="2"/>
  <c r="BK155" i="2"/>
  <c r="J155" i="2"/>
  <c r="BE155" i="2" s="1"/>
  <c r="BI153" i="2"/>
  <c r="BH153" i="2"/>
  <c r="BG153" i="2"/>
  <c r="BF153" i="2"/>
  <c r="T153" i="2"/>
  <c r="R153" i="2"/>
  <c r="P153" i="2"/>
  <c r="BK153" i="2"/>
  <c r="J153" i="2"/>
  <c r="BE153" i="2" s="1"/>
  <c r="BI151" i="2"/>
  <c r="BH151" i="2"/>
  <c r="BG151" i="2"/>
  <c r="BF151" i="2"/>
  <c r="T151" i="2"/>
  <c r="R151" i="2"/>
  <c r="P151" i="2"/>
  <c r="BK151" i="2"/>
  <c r="J151" i="2"/>
  <c r="BE151" i="2" s="1"/>
  <c r="BI149" i="2"/>
  <c r="BH149" i="2"/>
  <c r="BG149" i="2"/>
  <c r="BF149" i="2"/>
  <c r="T149" i="2"/>
  <c r="R149" i="2"/>
  <c r="P149" i="2"/>
  <c r="BK149" i="2"/>
  <c r="J149" i="2"/>
  <c r="BE149" i="2" s="1"/>
  <c r="BI148" i="2"/>
  <c r="BH148" i="2"/>
  <c r="BG148" i="2"/>
  <c r="BF148" i="2"/>
  <c r="T148" i="2"/>
  <c r="R148" i="2"/>
  <c r="P148" i="2"/>
  <c r="BK148" i="2"/>
  <c r="J148" i="2"/>
  <c r="BE148" i="2" s="1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R146" i="2"/>
  <c r="P146" i="2"/>
  <c r="BK146" i="2"/>
  <c r="J146" i="2"/>
  <c r="BE146" i="2" s="1"/>
  <c r="BI142" i="2"/>
  <c r="BH142" i="2"/>
  <c r="BG142" i="2"/>
  <c r="BF142" i="2"/>
  <c r="T142" i="2"/>
  <c r="R142" i="2"/>
  <c r="P142" i="2"/>
  <c r="BK142" i="2"/>
  <c r="J142" i="2"/>
  <c r="BE142" i="2" s="1"/>
  <c r="BI140" i="2"/>
  <c r="BH140" i="2"/>
  <c r="BG140" i="2"/>
  <c r="BF140" i="2"/>
  <c r="T140" i="2"/>
  <c r="R140" i="2"/>
  <c r="P140" i="2"/>
  <c r="BK140" i="2"/>
  <c r="J140" i="2"/>
  <c r="BE140" i="2" s="1"/>
  <c r="BI138" i="2"/>
  <c r="BH138" i="2"/>
  <c r="BG138" i="2"/>
  <c r="BF138" i="2"/>
  <c r="T138" i="2"/>
  <c r="R138" i="2"/>
  <c r="P138" i="2"/>
  <c r="BK138" i="2"/>
  <c r="J138" i="2"/>
  <c r="BE138" i="2" s="1"/>
  <c r="BI136" i="2"/>
  <c r="BH136" i="2"/>
  <c r="BG136" i="2"/>
  <c r="BF136" i="2"/>
  <c r="T136" i="2"/>
  <c r="R136" i="2"/>
  <c r="P136" i="2"/>
  <c r="BK136" i="2"/>
  <c r="J136" i="2"/>
  <c r="BE136" i="2" s="1"/>
  <c r="BI134" i="2"/>
  <c r="BH134" i="2"/>
  <c r="BG134" i="2"/>
  <c r="BF134" i="2"/>
  <c r="T134" i="2"/>
  <c r="R134" i="2"/>
  <c r="P134" i="2"/>
  <c r="BK134" i="2"/>
  <c r="J134" i="2"/>
  <c r="BE134" i="2" s="1"/>
  <c r="BI131" i="2"/>
  <c r="BH131" i="2"/>
  <c r="BG131" i="2"/>
  <c r="BF131" i="2"/>
  <c r="T131" i="2"/>
  <c r="R131" i="2"/>
  <c r="P131" i="2"/>
  <c r="BK131" i="2"/>
  <c r="J131" i="2"/>
  <c r="BE131" i="2" s="1"/>
  <c r="F122" i="2"/>
  <c r="E120" i="2"/>
  <c r="F91" i="2"/>
  <c r="E89" i="2"/>
  <c r="J26" i="2"/>
  <c r="E26" i="2"/>
  <c r="J125" i="2" s="1"/>
  <c r="J25" i="2"/>
  <c r="J23" i="2"/>
  <c r="E23" i="2"/>
  <c r="J93" i="2" s="1"/>
  <c r="J22" i="2"/>
  <c r="J20" i="2"/>
  <c r="E20" i="2"/>
  <c r="F125" i="2" s="1"/>
  <c r="J19" i="2"/>
  <c r="J17" i="2"/>
  <c r="E17" i="2"/>
  <c r="F93" i="2" s="1"/>
  <c r="J16" i="2"/>
  <c r="J14" i="2"/>
  <c r="J91" i="2" s="1"/>
  <c r="E7" i="2"/>
  <c r="E116" i="2" s="1"/>
  <c r="AS68" i="1"/>
  <c r="AS63" i="1"/>
  <c r="AS58" i="1"/>
  <c r="AM53" i="1"/>
  <c r="AM52" i="1"/>
  <c r="L52" i="1"/>
  <c r="AM50" i="1"/>
  <c r="L50" i="1"/>
  <c r="L48" i="1"/>
  <c r="BK124" i="13" l="1"/>
  <c r="F36" i="13"/>
  <c r="BA72" i="1" s="1"/>
  <c r="F39" i="13"/>
  <c r="BD72" i="1" s="1"/>
  <c r="R133" i="12"/>
  <c r="T125" i="12"/>
  <c r="F39" i="12"/>
  <c r="BD71" i="1" s="1"/>
  <c r="F37" i="12"/>
  <c r="BB71" i="1" s="1"/>
  <c r="F35" i="12"/>
  <c r="AZ71" i="1" s="1"/>
  <c r="BK133" i="12"/>
  <c r="J133" i="12" s="1"/>
  <c r="J101" i="12" s="1"/>
  <c r="R125" i="12"/>
  <c r="R124" i="12" s="1"/>
  <c r="R123" i="12" s="1"/>
  <c r="T138" i="11"/>
  <c r="R169" i="11"/>
  <c r="T134" i="11"/>
  <c r="T254" i="11"/>
  <c r="BK134" i="11"/>
  <c r="J134" i="11" s="1"/>
  <c r="J101" i="11" s="1"/>
  <c r="F39" i="11"/>
  <c r="BD70" i="1" s="1"/>
  <c r="R179" i="11"/>
  <c r="T192" i="11"/>
  <c r="BK162" i="11"/>
  <c r="J162" i="11" s="1"/>
  <c r="J103" i="11" s="1"/>
  <c r="BK179" i="11"/>
  <c r="J179" i="11" s="1"/>
  <c r="J106" i="11" s="1"/>
  <c r="P162" i="11"/>
  <c r="BK169" i="11"/>
  <c r="J169" i="11" s="1"/>
  <c r="J104" i="11" s="1"/>
  <c r="BK192" i="11"/>
  <c r="P254" i="11"/>
  <c r="P261" i="11"/>
  <c r="P179" i="11"/>
  <c r="BK138" i="11"/>
  <c r="J138" i="11" s="1"/>
  <c r="J102" i="11" s="1"/>
  <c r="R138" i="11"/>
  <c r="F37" i="11"/>
  <c r="BB70" i="1" s="1"/>
  <c r="R192" i="11"/>
  <c r="R254" i="11"/>
  <c r="R261" i="11"/>
  <c r="BK261" i="11"/>
  <c r="J261" i="11" s="1"/>
  <c r="J109" i="11" s="1"/>
  <c r="F38" i="9"/>
  <c r="BC67" i="1" s="1"/>
  <c r="F36" i="9"/>
  <c r="BA67" i="1" s="1"/>
  <c r="J36" i="8"/>
  <c r="AW66" i="1" s="1"/>
  <c r="R133" i="8"/>
  <c r="P133" i="8"/>
  <c r="F38" i="8"/>
  <c r="BC66" i="1" s="1"/>
  <c r="BK125" i="8"/>
  <c r="BK133" i="8"/>
  <c r="J133" i="8" s="1"/>
  <c r="J101" i="8" s="1"/>
  <c r="R125" i="8"/>
  <c r="R124" i="8" s="1"/>
  <c r="R123" i="8" s="1"/>
  <c r="F36" i="8"/>
  <c r="BA66" i="1" s="1"/>
  <c r="P128" i="7"/>
  <c r="F36" i="7"/>
  <c r="BA65" i="1" s="1"/>
  <c r="BK137" i="7"/>
  <c r="J137" i="7" s="1"/>
  <c r="J102" i="7" s="1"/>
  <c r="R128" i="7"/>
  <c r="P137" i="7"/>
  <c r="T177" i="7"/>
  <c r="BK177" i="7"/>
  <c r="J177" i="7" s="1"/>
  <c r="J103" i="7" s="1"/>
  <c r="R177" i="7"/>
  <c r="F39" i="7"/>
  <c r="BD65" i="1" s="1"/>
  <c r="P177" i="7"/>
  <c r="BK124" i="5"/>
  <c r="F38" i="5"/>
  <c r="BC62" i="1" s="1"/>
  <c r="R125" i="4"/>
  <c r="T137" i="4"/>
  <c r="P137" i="4"/>
  <c r="F37" i="4"/>
  <c r="BB61" i="1" s="1"/>
  <c r="J36" i="4"/>
  <c r="AW61" i="1" s="1"/>
  <c r="BK137" i="4"/>
  <c r="J137" i="4" s="1"/>
  <c r="J101" i="4" s="1"/>
  <c r="T125" i="4"/>
  <c r="T124" i="4" s="1"/>
  <c r="T123" i="4" s="1"/>
  <c r="F38" i="4"/>
  <c r="BC61" i="1" s="1"/>
  <c r="BK125" i="4"/>
  <c r="BK124" i="4" s="1"/>
  <c r="R137" i="4"/>
  <c r="R124" i="4" s="1"/>
  <c r="R123" i="4" s="1"/>
  <c r="P125" i="4"/>
  <c r="P124" i="4" s="1"/>
  <c r="P123" i="4" s="1"/>
  <c r="AU61" i="1" s="1"/>
  <c r="F36" i="4"/>
  <c r="BA61" i="1" s="1"/>
  <c r="F39" i="4"/>
  <c r="BD61" i="1" s="1"/>
  <c r="R133" i="3"/>
  <c r="T133" i="3"/>
  <c r="T149" i="3"/>
  <c r="R173" i="3"/>
  <c r="P197" i="3"/>
  <c r="T206" i="3"/>
  <c r="BK173" i="3"/>
  <c r="J173" i="3" s="1"/>
  <c r="J103" i="3" s="1"/>
  <c r="P205" i="3"/>
  <c r="F37" i="3"/>
  <c r="BB60" i="1" s="1"/>
  <c r="P230" i="3"/>
  <c r="P149" i="3"/>
  <c r="P132" i="3" s="1"/>
  <c r="P131" i="3" s="1"/>
  <c r="P130" i="3" s="1"/>
  <c r="AU60" i="1" s="1"/>
  <c r="R149" i="3"/>
  <c r="R132" i="3" s="1"/>
  <c r="BK230" i="3"/>
  <c r="J230" i="3" s="1"/>
  <c r="J107" i="3" s="1"/>
  <c r="T230" i="3"/>
  <c r="P342" i="3"/>
  <c r="F39" i="3"/>
  <c r="BD60" i="1" s="1"/>
  <c r="BK342" i="3"/>
  <c r="J342" i="3" s="1"/>
  <c r="J108" i="3" s="1"/>
  <c r="BK149" i="3"/>
  <c r="J149" i="3" s="1"/>
  <c r="J102" i="3" s="1"/>
  <c r="BK197" i="3"/>
  <c r="J197" i="3" s="1"/>
  <c r="J104" i="3" s="1"/>
  <c r="R197" i="3"/>
  <c r="BK206" i="3"/>
  <c r="BK205" i="3" s="1"/>
  <c r="J205" i="3" s="1"/>
  <c r="J105" i="3" s="1"/>
  <c r="T342" i="3"/>
  <c r="T205" i="3" s="1"/>
  <c r="F39" i="10"/>
  <c r="BD69" i="1" s="1"/>
  <c r="BK137" i="10"/>
  <c r="BK146" i="10"/>
  <c r="J146" i="10" s="1"/>
  <c r="J103" i="10" s="1"/>
  <c r="J36" i="10"/>
  <c r="AW69" i="1" s="1"/>
  <c r="R146" i="10"/>
  <c r="F36" i="10"/>
  <c r="BA69" i="1" s="1"/>
  <c r="J91" i="10"/>
  <c r="F38" i="10"/>
  <c r="BC69" i="1" s="1"/>
  <c r="T137" i="10"/>
  <c r="T146" i="10"/>
  <c r="BK172" i="10"/>
  <c r="J172" i="10" s="1"/>
  <c r="J104" i="10" s="1"/>
  <c r="BK129" i="10"/>
  <c r="BK128" i="10" s="1"/>
  <c r="R137" i="10"/>
  <c r="R136" i="10" s="1"/>
  <c r="P133" i="6"/>
  <c r="P130" i="6" s="1"/>
  <c r="T151" i="6"/>
  <c r="T144" i="6"/>
  <c r="T133" i="6"/>
  <c r="T130" i="6" s="1"/>
  <c r="R133" i="6"/>
  <c r="R130" i="6" s="1"/>
  <c r="F39" i="6"/>
  <c r="BD64" i="1" s="1"/>
  <c r="R159" i="6"/>
  <c r="R144" i="6"/>
  <c r="P151" i="6"/>
  <c r="BK133" i="6"/>
  <c r="J133" i="6" s="1"/>
  <c r="J101" i="6" s="1"/>
  <c r="BK151" i="6"/>
  <c r="J151" i="6" s="1"/>
  <c r="J104" i="6" s="1"/>
  <c r="R151" i="6"/>
  <c r="F37" i="6"/>
  <c r="BB64" i="1" s="1"/>
  <c r="F38" i="6"/>
  <c r="BC64" i="1" s="1"/>
  <c r="R176" i="6"/>
  <c r="P144" i="6"/>
  <c r="T159" i="6"/>
  <c r="P159" i="6"/>
  <c r="BK176" i="6"/>
  <c r="J176" i="6" s="1"/>
  <c r="J106" i="6" s="1"/>
  <c r="T176" i="6"/>
  <c r="J36" i="6"/>
  <c r="AW64" i="1" s="1"/>
  <c r="BK159" i="6"/>
  <c r="J159" i="6" s="1"/>
  <c r="J105" i="6" s="1"/>
  <c r="P130" i="2"/>
  <c r="J124" i="2"/>
  <c r="F124" i="2"/>
  <c r="R211" i="2"/>
  <c r="T185" i="2"/>
  <c r="J122" i="2"/>
  <c r="R165" i="2"/>
  <c r="P165" i="2"/>
  <c r="T165" i="2"/>
  <c r="P185" i="2"/>
  <c r="F37" i="2"/>
  <c r="BB59" i="1" s="1"/>
  <c r="P193" i="2"/>
  <c r="BK141" i="2"/>
  <c r="J141" i="2" s="1"/>
  <c r="J101" i="2" s="1"/>
  <c r="R141" i="2"/>
  <c r="T130" i="2"/>
  <c r="P141" i="2"/>
  <c r="R185" i="2"/>
  <c r="T193" i="2"/>
  <c r="BK185" i="2"/>
  <c r="J185" i="2" s="1"/>
  <c r="J103" i="2" s="1"/>
  <c r="BK211" i="2"/>
  <c r="J211" i="2" s="1"/>
  <c r="J105" i="2" s="1"/>
  <c r="T211" i="2"/>
  <c r="R130" i="2"/>
  <c r="BK130" i="2"/>
  <c r="T141" i="2"/>
  <c r="BK165" i="2"/>
  <c r="J165" i="2" s="1"/>
  <c r="J102" i="2" s="1"/>
  <c r="F39" i="2"/>
  <c r="BD59" i="1" s="1"/>
  <c r="P211" i="2"/>
  <c r="F38" i="2"/>
  <c r="BC59" i="1" s="1"/>
  <c r="BK193" i="2"/>
  <c r="J193" i="2" s="1"/>
  <c r="J104" i="2" s="1"/>
  <c r="R193" i="2"/>
  <c r="F36" i="2"/>
  <c r="BA59" i="1" s="1"/>
  <c r="J94" i="3"/>
  <c r="J94" i="8"/>
  <c r="J124" i="10"/>
  <c r="AS57" i="1"/>
  <c r="J93" i="4"/>
  <c r="F120" i="12"/>
  <c r="J93" i="12"/>
  <c r="J118" i="5"/>
  <c r="J94" i="5"/>
  <c r="J91" i="7"/>
  <c r="F93" i="7"/>
  <c r="J122" i="7"/>
  <c r="F93" i="8"/>
  <c r="E85" i="11"/>
  <c r="E85" i="2"/>
  <c r="E85" i="3"/>
  <c r="E117" i="6"/>
  <c r="F126" i="6"/>
  <c r="F94" i="7"/>
  <c r="J91" i="8"/>
  <c r="F94" i="10"/>
  <c r="F127" i="11"/>
  <c r="F94" i="11"/>
  <c r="J117" i="12"/>
  <c r="E110" i="13"/>
  <c r="F94" i="13"/>
  <c r="J35" i="2"/>
  <c r="AV59" i="1" s="1"/>
  <c r="F35" i="2"/>
  <c r="AZ59" i="1" s="1"/>
  <c r="F36" i="3"/>
  <c r="BA60" i="1" s="1"/>
  <c r="J36" i="3"/>
  <c r="AW60" i="1" s="1"/>
  <c r="J36" i="2"/>
  <c r="AW59" i="1" s="1"/>
  <c r="J206" i="3"/>
  <c r="J106" i="3" s="1"/>
  <c r="R206" i="3"/>
  <c r="R205" i="3" s="1"/>
  <c r="J35" i="4"/>
  <c r="AV61" i="1" s="1"/>
  <c r="AT61" i="1" s="1"/>
  <c r="J94" i="2"/>
  <c r="BK123" i="5"/>
  <c r="J124" i="5"/>
  <c r="J100" i="5" s="1"/>
  <c r="F35" i="6"/>
  <c r="AZ64" i="1" s="1"/>
  <c r="J35" i="6"/>
  <c r="AV64" i="1" s="1"/>
  <c r="F94" i="3"/>
  <c r="J35" i="3"/>
  <c r="AV60" i="1" s="1"/>
  <c r="F35" i="3"/>
  <c r="AZ60" i="1" s="1"/>
  <c r="F38" i="3"/>
  <c r="BC60" i="1" s="1"/>
  <c r="J125" i="4"/>
  <c r="J100" i="4" s="1"/>
  <c r="J35" i="5"/>
  <c r="AV62" i="1" s="1"/>
  <c r="AT62" i="1" s="1"/>
  <c r="F35" i="5"/>
  <c r="AZ62" i="1" s="1"/>
  <c r="J131" i="6"/>
  <c r="J100" i="6" s="1"/>
  <c r="J126" i="6"/>
  <c r="F36" i="6"/>
  <c r="BA64" i="1" s="1"/>
  <c r="BK144" i="6"/>
  <c r="P176" i="6"/>
  <c r="J35" i="7"/>
  <c r="AV65" i="1" s="1"/>
  <c r="T128" i="7"/>
  <c r="F37" i="7"/>
  <c r="BB65" i="1" s="1"/>
  <c r="T137" i="7"/>
  <c r="J94" i="4"/>
  <c r="F35" i="4"/>
  <c r="AZ61" i="1" s="1"/>
  <c r="J91" i="5"/>
  <c r="F93" i="5"/>
  <c r="F36" i="5"/>
  <c r="BA62" i="1" s="1"/>
  <c r="J93" i="8"/>
  <c r="J119" i="8"/>
  <c r="BK124" i="8"/>
  <c r="J125" i="8"/>
  <c r="J100" i="8" s="1"/>
  <c r="J35" i="9"/>
  <c r="AV67" i="1" s="1"/>
  <c r="F35" i="9"/>
  <c r="AZ67" i="1" s="1"/>
  <c r="J91" i="4"/>
  <c r="F93" i="4"/>
  <c r="E85" i="5"/>
  <c r="F94" i="5"/>
  <c r="J91" i="6"/>
  <c r="J121" i="7"/>
  <c r="J93" i="7"/>
  <c r="F35" i="7"/>
  <c r="AZ65" i="1" s="1"/>
  <c r="BK128" i="7"/>
  <c r="J36" i="7"/>
  <c r="AW65" i="1" s="1"/>
  <c r="F38" i="7"/>
  <c r="BC65" i="1" s="1"/>
  <c r="J35" i="8"/>
  <c r="AV66" i="1" s="1"/>
  <c r="AT66" i="1" s="1"/>
  <c r="F35" i="8"/>
  <c r="AZ66" i="1" s="1"/>
  <c r="T125" i="8"/>
  <c r="T133" i="8"/>
  <c r="F39" i="8"/>
  <c r="BD66" i="1" s="1"/>
  <c r="P125" i="8"/>
  <c r="P124" i="8" s="1"/>
  <c r="P123" i="8" s="1"/>
  <c r="AU66" i="1" s="1"/>
  <c r="F37" i="8"/>
  <c r="BB66" i="1" s="1"/>
  <c r="J35" i="10"/>
  <c r="AV69" i="1" s="1"/>
  <c r="F35" i="10"/>
  <c r="AZ69" i="1" s="1"/>
  <c r="E110" i="9"/>
  <c r="J36" i="9"/>
  <c r="AW67" i="1" s="1"/>
  <c r="P129" i="10"/>
  <c r="P128" i="10" s="1"/>
  <c r="F37" i="10"/>
  <c r="BB69" i="1" s="1"/>
  <c r="T172" i="10"/>
  <c r="R134" i="11"/>
  <c r="R133" i="11" s="1"/>
  <c r="F38" i="11"/>
  <c r="BC70" i="1" s="1"/>
  <c r="J137" i="10"/>
  <c r="J102" i="10" s="1"/>
  <c r="F36" i="11"/>
  <c r="BA70" i="1" s="1"/>
  <c r="J36" i="11"/>
  <c r="AW70" i="1" s="1"/>
  <c r="E85" i="8"/>
  <c r="F94" i="8"/>
  <c r="J91" i="9"/>
  <c r="F94" i="9"/>
  <c r="T129" i="10"/>
  <c r="T128" i="10" s="1"/>
  <c r="P146" i="10"/>
  <c r="P172" i="10"/>
  <c r="J94" i="11"/>
  <c r="J128" i="11"/>
  <c r="J35" i="11"/>
  <c r="AV70" i="1" s="1"/>
  <c r="J192" i="11"/>
  <c r="J107" i="11" s="1"/>
  <c r="J94" i="9"/>
  <c r="BK124" i="9"/>
  <c r="R129" i="10"/>
  <c r="R128" i="10" s="1"/>
  <c r="P137" i="10"/>
  <c r="F35" i="11"/>
  <c r="AZ70" i="1" s="1"/>
  <c r="R162" i="11"/>
  <c r="P169" i="11"/>
  <c r="P133" i="11" s="1"/>
  <c r="T179" i="11"/>
  <c r="T261" i="11"/>
  <c r="F119" i="12"/>
  <c r="J35" i="12"/>
  <c r="AV71" i="1" s="1"/>
  <c r="P124" i="12"/>
  <c r="P123" i="12" s="1"/>
  <c r="AU71" i="1" s="1"/>
  <c r="J91" i="13"/>
  <c r="J35" i="13"/>
  <c r="AV72" i="1" s="1"/>
  <c r="F35" i="13"/>
  <c r="AZ72" i="1" s="1"/>
  <c r="P192" i="11"/>
  <c r="BK254" i="11"/>
  <c r="J254" i="11" s="1"/>
  <c r="J108" i="11" s="1"/>
  <c r="J94" i="12"/>
  <c r="BK125" i="12"/>
  <c r="T124" i="12"/>
  <c r="T123" i="12" s="1"/>
  <c r="J36" i="12"/>
  <c r="AW71" i="1" s="1"/>
  <c r="F36" i="12"/>
  <c r="BA71" i="1" s="1"/>
  <c r="F38" i="12"/>
  <c r="BC71" i="1" s="1"/>
  <c r="J124" i="13"/>
  <c r="J100" i="13" s="1"/>
  <c r="BK123" i="13"/>
  <c r="T169" i="11"/>
  <c r="T133" i="11" s="1"/>
  <c r="J36" i="13"/>
  <c r="AW72" i="1" s="1"/>
  <c r="J94" i="13"/>
  <c r="AT60" i="1" l="1"/>
  <c r="BB68" i="1"/>
  <c r="AX68" i="1" s="1"/>
  <c r="R178" i="11"/>
  <c r="BD68" i="1"/>
  <c r="BK133" i="11"/>
  <c r="BK178" i="11"/>
  <c r="J178" i="11" s="1"/>
  <c r="J105" i="11" s="1"/>
  <c r="P178" i="11"/>
  <c r="P132" i="11" s="1"/>
  <c r="P131" i="11" s="1"/>
  <c r="AU70" i="1" s="1"/>
  <c r="T178" i="11"/>
  <c r="T132" i="11" s="1"/>
  <c r="T131" i="11" s="1"/>
  <c r="BK136" i="10"/>
  <c r="J136" i="10" s="1"/>
  <c r="J101" i="10" s="1"/>
  <c r="BA63" i="1"/>
  <c r="AW63" i="1" s="1"/>
  <c r="P127" i="7"/>
  <c r="P126" i="7" s="1"/>
  <c r="P125" i="7" s="1"/>
  <c r="AU65" i="1" s="1"/>
  <c r="R127" i="7"/>
  <c r="R126" i="7" s="1"/>
  <c r="R125" i="7" s="1"/>
  <c r="AT64" i="1"/>
  <c r="BK130" i="6"/>
  <c r="BD63" i="1"/>
  <c r="BK132" i="3"/>
  <c r="BB58" i="1"/>
  <c r="AX58" i="1" s="1"/>
  <c r="T132" i="3"/>
  <c r="T131" i="3" s="1"/>
  <c r="T130" i="3" s="1"/>
  <c r="R131" i="3"/>
  <c r="R130" i="3" s="1"/>
  <c r="BD58" i="1"/>
  <c r="R127" i="10"/>
  <c r="AT69" i="1"/>
  <c r="J129" i="10"/>
  <c r="J100" i="10" s="1"/>
  <c r="T136" i="10"/>
  <c r="T127" i="10" s="1"/>
  <c r="P136" i="10"/>
  <c r="P127" i="10" s="1"/>
  <c r="AU69" i="1" s="1"/>
  <c r="BC63" i="1"/>
  <c r="AY63" i="1" s="1"/>
  <c r="R143" i="6"/>
  <c r="R129" i="6" s="1"/>
  <c r="P143" i="6"/>
  <c r="P129" i="6" s="1"/>
  <c r="AU64" i="1" s="1"/>
  <c r="AU63" i="1" s="1"/>
  <c r="T143" i="6"/>
  <c r="T129" i="6" s="1"/>
  <c r="BC58" i="1"/>
  <c r="AY58" i="1" s="1"/>
  <c r="R129" i="2"/>
  <c r="R128" i="2" s="1"/>
  <c r="P129" i="2"/>
  <c r="P128" i="2" s="1"/>
  <c r="AU59" i="1" s="1"/>
  <c r="AU58" i="1" s="1"/>
  <c r="BK129" i="2"/>
  <c r="J129" i="2" s="1"/>
  <c r="J99" i="2" s="1"/>
  <c r="J130" i="2"/>
  <c r="J100" i="2" s="1"/>
  <c r="T129" i="2"/>
  <c r="T128" i="2" s="1"/>
  <c r="AT70" i="1"/>
  <c r="BA58" i="1"/>
  <c r="AW58" i="1" s="1"/>
  <c r="AT71" i="1"/>
  <c r="BA68" i="1"/>
  <c r="AW68" i="1" s="1"/>
  <c r="BC68" i="1"/>
  <c r="AY68" i="1" s="1"/>
  <c r="AZ68" i="1"/>
  <c r="AV68" i="1" s="1"/>
  <c r="AT65" i="1"/>
  <c r="J123" i="5"/>
  <c r="J99" i="5" s="1"/>
  <c r="BK122" i="5"/>
  <c r="J122" i="5" s="1"/>
  <c r="R132" i="11"/>
  <c r="R131" i="11" s="1"/>
  <c r="AT67" i="1"/>
  <c r="J132" i="3"/>
  <c r="J100" i="3" s="1"/>
  <c r="BK131" i="3"/>
  <c r="AZ58" i="1"/>
  <c r="BK124" i="12"/>
  <c r="J125" i="12"/>
  <c r="J100" i="12" s="1"/>
  <c r="AT72" i="1"/>
  <c r="J123" i="13"/>
  <c r="J99" i="13" s="1"/>
  <c r="BK122" i="13"/>
  <c r="J122" i="13" s="1"/>
  <c r="J124" i="9"/>
  <c r="J100" i="9" s="1"/>
  <c r="BK123" i="9"/>
  <c r="T124" i="8"/>
  <c r="T123" i="8" s="1"/>
  <c r="BB63" i="1"/>
  <c r="J144" i="6"/>
  <c r="J103" i="6" s="1"/>
  <c r="BK143" i="6"/>
  <c r="J143" i="6" s="1"/>
  <c r="J102" i="6" s="1"/>
  <c r="AZ63" i="1"/>
  <c r="AV63" i="1" s="1"/>
  <c r="AT63" i="1" s="1"/>
  <c r="AT59" i="1"/>
  <c r="J133" i="11"/>
  <c r="J100" i="11" s="1"/>
  <c r="J128" i="7"/>
  <c r="J101" i="7" s="1"/>
  <c r="BK127" i="7"/>
  <c r="J124" i="8"/>
  <c r="J99" i="8" s="1"/>
  <c r="BK123" i="8"/>
  <c r="J123" i="8" s="1"/>
  <c r="J128" i="10"/>
  <c r="J99" i="10" s="1"/>
  <c r="BK127" i="10"/>
  <c r="J127" i="10" s="1"/>
  <c r="T127" i="7"/>
  <c r="T126" i="7" s="1"/>
  <c r="T125" i="7" s="1"/>
  <c r="J130" i="6"/>
  <c r="J99" i="6" s="1"/>
  <c r="J124" i="4"/>
  <c r="J99" i="4" s="1"/>
  <c r="BK123" i="4"/>
  <c r="J123" i="4" s="1"/>
  <c r="BK132" i="11" l="1"/>
  <c r="AU68" i="1"/>
  <c r="BD57" i="1"/>
  <c r="W33" i="1" s="1"/>
  <c r="AU57" i="1"/>
  <c r="BK128" i="2"/>
  <c r="J128" i="2" s="1"/>
  <c r="J32" i="2" s="1"/>
  <c r="BK122" i="9"/>
  <c r="J122" i="9" s="1"/>
  <c r="J123" i="9"/>
  <c r="J99" i="9" s="1"/>
  <c r="J131" i="3"/>
  <c r="J99" i="3" s="1"/>
  <c r="BK130" i="3"/>
  <c r="J130" i="3" s="1"/>
  <c r="J98" i="5"/>
  <c r="J32" i="5"/>
  <c r="BC57" i="1"/>
  <c r="J32" i="4"/>
  <c r="J98" i="4"/>
  <c r="J132" i="11"/>
  <c r="J99" i="11" s="1"/>
  <c r="BK131" i="11"/>
  <c r="J131" i="11" s="1"/>
  <c r="J98" i="8"/>
  <c r="J32" i="8"/>
  <c r="J32" i="10"/>
  <c r="J98" i="10"/>
  <c r="BK126" i="7"/>
  <c r="J127" i="7"/>
  <c r="J100" i="7" s="1"/>
  <c r="AX63" i="1"/>
  <c r="BB57" i="1"/>
  <c r="J32" i="13"/>
  <c r="J98" i="13"/>
  <c r="BK123" i="12"/>
  <c r="J123" i="12" s="1"/>
  <c r="J124" i="12"/>
  <c r="J99" i="12" s="1"/>
  <c r="BA57" i="1"/>
  <c r="BK129" i="6"/>
  <c r="J129" i="6" s="1"/>
  <c r="AZ57" i="1"/>
  <c r="AV58" i="1"/>
  <c r="AT58" i="1" s="1"/>
  <c r="AT68" i="1"/>
  <c r="J98" i="2" l="1"/>
  <c r="AW57" i="1"/>
  <c r="AK30" i="1" s="1"/>
  <c r="W30" i="1"/>
  <c r="J126" i="7"/>
  <c r="J99" i="7" s="1"/>
  <c r="BK125" i="7"/>
  <c r="J125" i="7" s="1"/>
  <c r="AG61" i="1"/>
  <c r="AN61" i="1" s="1"/>
  <c r="J41" i="4"/>
  <c r="J32" i="3"/>
  <c r="J98" i="3"/>
  <c r="J98" i="6"/>
  <c r="J32" i="6"/>
  <c r="W31" i="1"/>
  <c r="AX57" i="1"/>
  <c r="J98" i="11"/>
  <c r="J32" i="11"/>
  <c r="AY57" i="1"/>
  <c r="W32" i="1"/>
  <c r="W29" i="1"/>
  <c r="AV57" i="1"/>
  <c r="AG72" i="1"/>
  <c r="AN72" i="1" s="1"/>
  <c r="J41" i="13"/>
  <c r="J98" i="12"/>
  <c r="J32" i="12"/>
  <c r="J41" i="10"/>
  <c r="AG69" i="1"/>
  <c r="AG62" i="1"/>
  <c r="AN62" i="1" s="1"/>
  <c r="J41" i="5"/>
  <c r="AG59" i="1"/>
  <c r="J41" i="2"/>
  <c r="J41" i="8"/>
  <c r="AG66" i="1"/>
  <c r="AN66" i="1" s="1"/>
  <c r="J98" i="9"/>
  <c r="J32" i="9"/>
  <c r="AG67" i="1" l="1"/>
  <c r="AN67" i="1" s="1"/>
  <c r="J41" i="9"/>
  <c r="J41" i="3"/>
  <c r="AG60" i="1"/>
  <c r="AN60" i="1" s="1"/>
  <c r="AN69" i="1"/>
  <c r="AT57" i="1"/>
  <c r="AK29" i="1"/>
  <c r="J41" i="11"/>
  <c r="AG70" i="1"/>
  <c r="AN70" i="1" s="1"/>
  <c r="J41" i="6"/>
  <c r="AG64" i="1"/>
  <c r="J98" i="7"/>
  <c r="J32" i="7"/>
  <c r="AN59" i="1"/>
  <c r="AG71" i="1"/>
  <c r="AN71" i="1" s="1"/>
  <c r="J41" i="12"/>
  <c r="AG58" i="1" l="1"/>
  <c r="AN58" i="1" s="1"/>
  <c r="AN64" i="1"/>
  <c r="J41" i="7"/>
  <c r="AG65" i="1"/>
  <c r="AN65" i="1" s="1"/>
  <c r="AG68" i="1"/>
  <c r="AN68" i="1" s="1"/>
  <c r="AG63" i="1" l="1"/>
  <c r="AN63" i="1" l="1"/>
  <c r="AG57" i="1"/>
  <c r="AN57" i="1" l="1"/>
  <c r="AK26" i="1"/>
  <c r="AK35" i="1" s="1"/>
</calcChain>
</file>

<file path=xl/sharedStrings.xml><?xml version="1.0" encoding="utf-8"?>
<sst xmlns="http://schemas.openxmlformats.org/spreadsheetml/2006/main" count="11254" uniqueCount="1447">
  <si>
    <t>Export Komplet</t>
  </si>
  <si>
    <t/>
  </si>
  <si>
    <t>2.0</t>
  </si>
  <si>
    <t>False</t>
  </si>
  <si>
    <t>{2a58593c-56f4-494b-b826-9ae92a56edae}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</si>
  <si>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</si>
  <si>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</si>
  <si>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</si>
  <si>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</si>
  <si>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</si>
  <si>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</si>
  <si>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</si>
  <si>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</si>
  <si>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1</t>
  </si>
  <si>
    <t>Stavba:</t>
  </si>
  <si>
    <t>Rozdělení vytápění na cestmistrovství Liberec</t>
  </si>
  <si>
    <t>KSO:</t>
  </si>
  <si>
    <t>CC-CZ:</t>
  </si>
  <si>
    <t>Místo:</t>
  </si>
  <si>
    <t xml:space="preserve"> </t>
  </si>
  <si>
    <t>Datum:</t>
  </si>
  <si>
    <t>15. 10. 2020</t>
  </si>
  <si>
    <t>Zadavatel:</t>
  </si>
  <si>
    <t>IČ:</t>
  </si>
  <si>
    <t>Silnice LK a.s. Čsl.armády 24, Jablonec nad Nisou</t>
  </si>
  <si>
    <t>DIČ:</t>
  </si>
  <si>
    <t>Zhotovitel:</t>
  </si>
  <si>
    <t>Projektant:</t>
  </si>
  <si>
    <t>Toinsta společnost projektantů Jablonec nad Nisou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</si>
  <si>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</si>
  <si>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</si>
  <si>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</si>
  <si>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</si>
  <si>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</si>
  <si>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</si>
  <si>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</si>
  <si>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</si>
  <si>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</si>
  <si>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</si>
  <si>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</si>
  <si>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</si>
  <si>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</si>
  <si>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</si>
  <si>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</si>
  <si>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</si>
  <si>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</si>
  <si>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</si>
  <si>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</si>
  <si>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</si>
  <si>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</si>
  <si>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</si>
  <si>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</si>
  <si>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</si>
  <si>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</si>
  <si>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</si>
  <si>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</si>
  <si>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</si>
  <si>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</si>
  <si>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</si>
  <si>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</si>
  <si>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</si>
  <si>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</si>
  <si>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</si>
  <si>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</si>
  <si>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</si>
  <si>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</si>
  <si>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</si>
  <si>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</si>
  <si>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</si>
  <si>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</si>
  <si>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</si>
  <si>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</si>
  <si>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</si>
  <si>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</si>
  <si>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</si>
  <si>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</si>
  <si>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</si>
  <si>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Garáže - dílny</t>
  </si>
  <si>
    <t>STA</t>
  </si>
  <si>
    <t>{8f2a0f13-a798-4a78-ac77-c92393216864}</t>
  </si>
  <si>
    <t>2</t>
  </si>
  <si>
    <t>/</t>
  </si>
  <si>
    <t>A)</t>
  </si>
  <si>
    <t>Stavební část</t>
  </si>
  <si>
    <t>Soupis</t>
  </si>
  <si>
    <t>{883dd86e-71de-4601-9f31-02cc8419796c}</t>
  </si>
  <si>
    <t>B)</t>
  </si>
  <si>
    <t>Vytápění</t>
  </si>
  <si>
    <t>{d16dc586-0d24-4635-98b1-1d11cec9d66c}</t>
  </si>
  <si>
    <t>C)</t>
  </si>
  <si>
    <t>Elektroinstalace</t>
  </si>
  <si>
    <t>{e83b8f10-67bd-43f9-b820-f7ddb8c5e179}</t>
  </si>
  <si>
    <t>D)</t>
  </si>
  <si>
    <t>Vedlejší náklady,rozpočtová rezerva</t>
  </si>
  <si>
    <t>{41c8d393-be1e-4c96-aa3f-d45e1afbed3b}</t>
  </si>
  <si>
    <t>SO 02</t>
  </si>
  <si>
    <t>Garáže - sklad</t>
  </si>
  <si>
    <t>{fb26169c-6ed6-4b9c-b853-802b41e92c76}</t>
  </si>
  <si>
    <t>{38134017-2395-4f7f-a195-ab3a9c65ee25}</t>
  </si>
  <si>
    <t>{a0c04a81-f012-4f2f-8f80-ffacfae988c6}</t>
  </si>
  <si>
    <t>{cc25c0e6-32df-4b83-9022-f5d88fb598c5}</t>
  </si>
  <si>
    <t>{fd4edece-671c-464f-9487-ac50bea78892}</t>
  </si>
  <si>
    <t>SO 03</t>
  </si>
  <si>
    <t xml:space="preserve">Hala pro údržbu-samostatný přístavek </t>
  </si>
  <si>
    <t>{e3626de6-9926-4649-b326-0e0193a0db65}</t>
  </si>
  <si>
    <t>{0f307283-ac24-44e0-be5f-6879c4c625f5}</t>
  </si>
  <si>
    <t>{6d5b3837-e608-43b1-921d-8a5662ccd808}</t>
  </si>
  <si>
    <t>{e1a55a10-0e24-4c7b-9f75-7378c49debf0}</t>
  </si>
  <si>
    <t>{3c5a8da8-6d19-475f-8595-37fc4232cfc0}</t>
  </si>
  <si>
    <t>sdk1</t>
  </si>
  <si>
    <t>21,67</t>
  </si>
  <si>
    <t>maz1</t>
  </si>
  <si>
    <t>0,932</t>
  </si>
  <si>
    <t>KRYCÍ LIST SOUPISU PRACÍ</t>
  </si>
  <si>
    <t>věnec1</t>
  </si>
  <si>
    <t>-2,323</t>
  </si>
  <si>
    <t>b1</t>
  </si>
  <si>
    <t>7,432</t>
  </si>
  <si>
    <t>s1</t>
  </si>
  <si>
    <t>17,5</t>
  </si>
  <si>
    <t>o1</t>
  </si>
  <si>
    <t>4,85</t>
  </si>
  <si>
    <t>Objekt:</t>
  </si>
  <si>
    <t>fas1</t>
  </si>
  <si>
    <t>29,5</t>
  </si>
  <si>
    <t>SO 01 - Garáže - dílny</t>
  </si>
  <si>
    <t>malba1</t>
  </si>
  <si>
    <t>145,08</t>
  </si>
  <si>
    <t>Soupis:</t>
  </si>
  <si>
    <t>A)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</si>
  <si>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</si>
  <si>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</si>
  <si>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</si>
  <si>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</si>
  <si>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</si>
  <si>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</si>
  <si>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práce,základy,hydroizolace</t>
  </si>
  <si>
    <t xml:space="preserve">    3 - Svislé, kompletní a vodorovné konstrukce</t>
  </si>
  <si>
    <t xml:space="preserve">    6 - Úpravy povrchů, podlahy a osazování výplní</t>
  </si>
  <si>
    <t xml:space="preserve">    784 - Nátěry, malby</t>
  </si>
  <si>
    <t xml:space="preserve">    9 - Bourací práce,demontáže,ostatní</t>
  </si>
  <si>
    <t xml:space="preserve">    997 - Přesun sutě</t>
  </si>
  <si>
    <t xml:space="preserve">    998 - Přesun hmot HSV a PSV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</si>
  <si>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</si>
  <si>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</si>
  <si>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</si>
  <si>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</si>
  <si>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</si>
  <si>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</si>
  <si>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</si>
  <si>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</si>
  <si>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</si>
  <si>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</si>
  <si>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</si>
  <si>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</si>
  <si>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</si>
  <si>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</si>
  <si>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</si>
  <si>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</si>
  <si>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práce,základy,hydroizolace</t>
  </si>
  <si>
    <t>K</t>
  </si>
  <si>
    <t>139711101</t>
  </si>
  <si>
    <t>Vykopávka v uzavřených prostorách v hornině tř. 1 až 4 s naložením výkopku</t>
  </si>
  <si>
    <t>m3</t>
  </si>
  <si>
    <t>CS ÚRS 2019 01</t>
  </si>
  <si>
    <t>4</t>
  </si>
  <si>
    <t>113185434</t>
  </si>
  <si>
    <t>VV</t>
  </si>
  <si>
    <t>"pás v podlaze pro základ zdi" (1,63+0,30+7,34)*0,40*0,60</t>
  </si>
  <si>
    <t>Součet</t>
  </si>
  <si>
    <t>274313611</t>
  </si>
  <si>
    <t>Základové pásy z betonu tř. C 16/20</t>
  </si>
  <si>
    <t>135571507</t>
  </si>
  <si>
    <t xml:space="preserve"> (1,63+0,30+7,34)*0,40*0,70</t>
  </si>
  <si>
    <t>3</t>
  </si>
  <si>
    <t>711111001</t>
  </si>
  <si>
    <t>Provedení izolace proti zemní vlhkosti vodorovné za studena nátěrem penetračním</t>
  </si>
  <si>
    <t>m2</t>
  </si>
  <si>
    <t>16</t>
  </si>
  <si>
    <t>-1732300399</t>
  </si>
  <si>
    <t>3,90</t>
  </si>
  <si>
    <t>M</t>
  </si>
  <si>
    <t>11163150</t>
  </si>
  <si>
    <t>lak penetrační asfaltový</t>
  </si>
  <si>
    <t>t</t>
  </si>
  <si>
    <t>32</t>
  </si>
  <si>
    <t>209945958</t>
  </si>
  <si>
    <t>3,9*0,00039 'Přepočtené koeficientem množství</t>
  </si>
  <si>
    <t>5</t>
  </si>
  <si>
    <t>711141R03</t>
  </si>
  <si>
    <t xml:space="preserve">D+M hydroizolace asfal. pásy přitavením s napojením na stáv.izolaci asfaltovým tmelem vč.příplatku za složitost kompletního provedení </t>
  </si>
  <si>
    <t>1529054869</t>
  </si>
  <si>
    <t>Svislé, kompletní a vodorovné konstrukce</t>
  </si>
  <si>
    <t>6</t>
  </si>
  <si>
    <t>311272221.XLA</t>
  </si>
  <si>
    <t>Zdivo z tvárnic porobetonových P2-400 tl zdiva 300 mm</t>
  </si>
  <si>
    <t>780908580</t>
  </si>
  <si>
    <t>(7,64+1,65)*3,50</t>
  </si>
  <si>
    <t>"odpočet věnce" - (7,64+1,65)*0,25</t>
  </si>
  <si>
    <t>7</t>
  </si>
  <si>
    <t>417321515</t>
  </si>
  <si>
    <t>Ztužující pásy a věnce ze ŽB tř. C 25/30</t>
  </si>
  <si>
    <t>-588351464</t>
  </si>
  <si>
    <t>8</t>
  </si>
  <si>
    <t>417351115</t>
  </si>
  <si>
    <t>Zřízení bednění ztužujících věnců</t>
  </si>
  <si>
    <t>-1962959559</t>
  </si>
  <si>
    <t>9</t>
  </si>
  <si>
    <t>417351116</t>
  </si>
  <si>
    <t>Odstranění bednění ztužujících věnců</t>
  </si>
  <si>
    <t>1973227491</t>
  </si>
  <si>
    <t>10</t>
  </si>
  <si>
    <t>417361821</t>
  </si>
  <si>
    <t>Výztuž ztužujících pásů a věnců betonářskou ocelí 10 505 s připojením do zdiva</t>
  </si>
  <si>
    <t>197867033</t>
  </si>
  <si>
    <t>"viz tabulka oceli"  (28,0+7,89)*1,12*0,001</t>
  </si>
  <si>
    <t>11</t>
  </si>
  <si>
    <t>317941199</t>
  </si>
  <si>
    <t>Osazování ocelových válcovaných nosníků IPE do č 22 vč.podbetonování a zazdívky kapes</t>
  </si>
  <si>
    <t>-1926522505</t>
  </si>
  <si>
    <t>298,62*0,001</t>
  </si>
  <si>
    <t>12</t>
  </si>
  <si>
    <t>13010748</t>
  </si>
  <si>
    <t>ocel profilová IPE 160 jakost 11 375</t>
  </si>
  <si>
    <t>-1014293697</t>
  </si>
  <si>
    <t>0,299*1,05</t>
  </si>
  <si>
    <t>13</t>
  </si>
  <si>
    <t>317944321</t>
  </si>
  <si>
    <t>Válcované nosníky L50/50/6 dodatečně osazované do připravených otvorů (montážní otvor)</t>
  </si>
  <si>
    <t>173462878</t>
  </si>
  <si>
    <t>9,60*1,15*0,001</t>
  </si>
  <si>
    <t>14</t>
  </si>
  <si>
    <t>411354259</t>
  </si>
  <si>
    <t>Bednění stropů ztracené z ocelových plechů trapézových VIKAM Tr.55/250mm tl.1mm osazených a přichycených k ocel.nosníků</t>
  </si>
  <si>
    <t>477839381</t>
  </si>
  <si>
    <t>631311126</t>
  </si>
  <si>
    <t>Mazanina tl do 120 mm z betonu prostého  tř. C 25/30 (zalití vln trapézu s betonovou vrstvou nad plechem)</t>
  </si>
  <si>
    <t>-1835731274</t>
  </si>
  <si>
    <t>" vlny 60% tl."  22,0*0,06*0,6</t>
  </si>
  <si>
    <t>7,64*3,05*0,04</t>
  </si>
  <si>
    <t>631319R03</t>
  </si>
  <si>
    <t>Příplatek k mazanině tl do 80 mm za konečné přehlazení povrchu</t>
  </si>
  <si>
    <t>-1780556895</t>
  </si>
  <si>
    <t>17</t>
  </si>
  <si>
    <t>316381117</t>
  </si>
  <si>
    <t>Komínové krycí desky tl do 120 mm z betonu tř. C 25/30 XF3 s konstrukční obvodovou výztuží včetně bednění, s povrchem vyhlazeným ve spádu k okrajům s přesahy 80 mm</t>
  </si>
  <si>
    <t>-1415975196</t>
  </si>
  <si>
    <t>18</t>
  </si>
  <si>
    <t>764200R04</t>
  </si>
  <si>
    <t>Oplechování komínové desky s okapničkou a manžetami pro potrubí kouřovodů z Pz s povrchovou úpravou-komplexní atyp.provedení</t>
  </si>
  <si>
    <t>1721900873</t>
  </si>
  <si>
    <t>Úpravy povrchů, podlahy a osazování výplní</t>
  </si>
  <si>
    <t>19</t>
  </si>
  <si>
    <t>612321141</t>
  </si>
  <si>
    <t>Omítka vnitřních ploch stěn hlazená z typové směsi na porobeton (dle výrobce) tl.15mm vč.penetrace,ručně</t>
  </si>
  <si>
    <t>1433831311</t>
  </si>
  <si>
    <t>20</t>
  </si>
  <si>
    <t>612325302</t>
  </si>
  <si>
    <t>Omítka vnitřní ostění a malých ploch do 0,50m2,štuková (oprava dotčených ploch stavebními úpravami  na stáv.omítce)</t>
  </si>
  <si>
    <t>1143146766</t>
  </si>
  <si>
    <t>611325223</t>
  </si>
  <si>
    <t>Úplné utěsnění a zapravení jednotlivých ploch po prostupech do pl. 0,50m2  dle norem v TZ ( dotěsnění hmotami reakce na oheň A1 nebo A2) - souhrnná zprůměrovaná cena</t>
  </si>
  <si>
    <t>kus</t>
  </si>
  <si>
    <t>-1390719263</t>
  </si>
  <si>
    <t>22</t>
  </si>
  <si>
    <t>622000000</t>
  </si>
  <si>
    <t>Drobná oprava venkovní omítky (kolem vybouraných otvorů-prostupy a poškozené plochy komínového tělěsa)</t>
  </si>
  <si>
    <t>kpl</t>
  </si>
  <si>
    <t>49697160</t>
  </si>
  <si>
    <t>23</t>
  </si>
  <si>
    <t>763131400</t>
  </si>
  <si>
    <t>SDK zavěšený systémový podhled, desky tl.15mm s požární odolností  1x REI 15 (bez TI)- komplexní provedení</t>
  </si>
  <si>
    <t>-916759920</t>
  </si>
  <si>
    <t>24</t>
  </si>
  <si>
    <t>763131771</t>
  </si>
  <si>
    <t>Příplatek k SDK podhledu za rovinnost kvality Q2</t>
  </si>
  <si>
    <t>1778595966</t>
  </si>
  <si>
    <t>25</t>
  </si>
  <si>
    <t>632902111</t>
  </si>
  <si>
    <t xml:space="preserve">Příprava povrchu betonových mazanin poškozených ploch obroušením a očištěním </t>
  </si>
  <si>
    <t>-1156307794</t>
  </si>
  <si>
    <t>"po odbouraném soklu a nové zdi" 3,00*4,50+4,0</t>
  </si>
  <si>
    <t>"nová kotelna před nátěrem" 22,0</t>
  </si>
  <si>
    <t>26</t>
  </si>
  <si>
    <t>632690R05</t>
  </si>
  <si>
    <t>Vyspravení betonových podlah cement.potěrem tl do 15 mm</t>
  </si>
  <si>
    <t>501364767</t>
  </si>
  <si>
    <t>27</t>
  </si>
  <si>
    <t>642942000</t>
  </si>
  <si>
    <t>Osazování a dodávka ocel.rámu s povrchovou úpravou pro jednokřídlové dveře (pořární uzávěr) do stávajícího otvoru</t>
  </si>
  <si>
    <t>1971847064</t>
  </si>
  <si>
    <t>28</t>
  </si>
  <si>
    <t>61160255</t>
  </si>
  <si>
    <t xml:space="preserve">dtto, ale D+M dveřní křídlo jednokřídlové ocelové s povrchovou úpravou (požární uzávěr EWC 30 DP1) vč.kování  vel.800 x1970mm-kompletizovaná dodávka </t>
  </si>
  <si>
    <t>-1803072717</t>
  </si>
  <si>
    <t>29</t>
  </si>
  <si>
    <t>766660717</t>
  </si>
  <si>
    <t xml:space="preserve">dtto, ale dodávka a montáž samozavírače jednokřídlových dveří-kompletní provedení </t>
  </si>
  <si>
    <t>-756283275</t>
  </si>
  <si>
    <t>30</t>
  </si>
  <si>
    <t>644941R00</t>
  </si>
  <si>
    <t>Osazování ventilačních mřížek velikosti do 0,25m2 vč.chráničky</t>
  </si>
  <si>
    <t>1868126945</t>
  </si>
  <si>
    <t>31</t>
  </si>
  <si>
    <t>59816R003</t>
  </si>
  <si>
    <t xml:space="preserve">protidešťová žaluzie (mřížka) se síťkou </t>
  </si>
  <si>
    <t>1877990750</t>
  </si>
  <si>
    <t>641988R06</t>
  </si>
  <si>
    <t>Drobné stavební práce (zabezpečení a ochrana krytiny střechy při bourání, úprava části stáv.vrat zrušením větrání a novým doplněním s přizpůsobením k vratům, zednické přípomoci instalacím atd.)</t>
  </si>
  <si>
    <t>248753405</t>
  </si>
  <si>
    <t>33</t>
  </si>
  <si>
    <t>641951NC1</t>
  </si>
  <si>
    <t xml:space="preserve">D+M  hasicí přístroj CO2 (sněhový) s hasící schopností min.55B </t>
  </si>
  <si>
    <t>-1589499704</t>
  </si>
  <si>
    <t>784</t>
  </si>
  <si>
    <t>Nátěry, malby</t>
  </si>
  <si>
    <t>34</t>
  </si>
  <si>
    <t>783932000</t>
  </si>
  <si>
    <t>Celoplošné vyrovnání betonové podlahy stěrkou tloušťky do 2 mm (nová kotelna)</t>
  </si>
  <si>
    <t>-182031777</t>
  </si>
  <si>
    <t>35</t>
  </si>
  <si>
    <t>783927151</t>
  </si>
  <si>
    <t>dtto,odolnýnátěr dvojnásobný na betonovou podlahu s vytažením do soklíku</t>
  </si>
  <si>
    <t>1646530625</t>
  </si>
  <si>
    <t>36</t>
  </si>
  <si>
    <t>784171R01</t>
  </si>
  <si>
    <t xml:space="preserve">Zakrytí ploch (materiál ve specifikaci) včetně pozdějšího odkrytí, plochy podlah,výplní otvorů,zařízení apod. </t>
  </si>
  <si>
    <t>454505245</t>
  </si>
  <si>
    <t>37</t>
  </si>
  <si>
    <t>581248400</t>
  </si>
  <si>
    <t>fólie pro malířské potřeby zakrývací</t>
  </si>
  <si>
    <t>-936645714</t>
  </si>
  <si>
    <t>85*1,12 'Přepočtené koeficientem množství</t>
  </si>
  <si>
    <t>38</t>
  </si>
  <si>
    <t>784111001</t>
  </si>
  <si>
    <t>Očištění podkladu před malbou</t>
  </si>
  <si>
    <t>-1846931774</t>
  </si>
  <si>
    <t>39</t>
  </si>
  <si>
    <t>784211R07</t>
  </si>
  <si>
    <t>Malířský nátěr dvojnásobný středně otěruvzdorný,bílý v místnostech do 3,80m s penetrací (dotčené plochy stavebními úpravami)</t>
  </si>
  <si>
    <t>2010975437</t>
  </si>
  <si>
    <t>Bourací práce,demontáže,ostatní</t>
  </si>
  <si>
    <t>40</t>
  </si>
  <si>
    <t>941111112</t>
  </si>
  <si>
    <t>Montáž lešení řadového trubkového lehkého s podlahami zatížení do 150 kg/m2 š do 0,9 m v do 10 m (výlez na střechu)</t>
  </si>
  <si>
    <t>1624705626</t>
  </si>
  <si>
    <t>41</t>
  </si>
  <si>
    <t>941111212</t>
  </si>
  <si>
    <t>Příplatek k lešení řadovému trubkovému lehkému s podlahami š 0,9 m v 10 m za první a ZKD den použití</t>
  </si>
  <si>
    <t>-1003984931</t>
  </si>
  <si>
    <t>42</t>
  </si>
  <si>
    <t>941111811</t>
  </si>
  <si>
    <t>Demontáž lešení řadového trubkového lehkého s podlahami zatížení do 150 kg/m2 š do 0,9 m v do 10 m</t>
  </si>
  <si>
    <t>-1939321767</t>
  </si>
  <si>
    <t>43</t>
  </si>
  <si>
    <t>949101111</t>
  </si>
  <si>
    <t xml:space="preserve">Lešení pomocné pro objekty pozemních staveb s lešeňovou podlahou v do 1,9 m </t>
  </si>
  <si>
    <t>CS ÚRS 2013 01</t>
  </si>
  <si>
    <t>1051433199</t>
  </si>
  <si>
    <t>44</t>
  </si>
  <si>
    <t>949101112</t>
  </si>
  <si>
    <t>Lešení pomocné pro objekty pozemních staveb s lešeňovou podlahou v do 3,5 m zatížení do 150 kg/m2</t>
  </si>
  <si>
    <t>-1020388245</t>
  </si>
  <si>
    <t>45</t>
  </si>
  <si>
    <t>952901221</t>
  </si>
  <si>
    <t>Vyčištění budov průmyslových objektů při jakékoliv výšce podlaží</t>
  </si>
  <si>
    <t>-375425628</t>
  </si>
  <si>
    <t>46</t>
  </si>
  <si>
    <t>962032641</t>
  </si>
  <si>
    <t>Bourání zdiva komínového nad střechou z cihel na MC i s komínovou deskou vč.následné začištění plochy po vybourání</t>
  </si>
  <si>
    <t>1664464647</t>
  </si>
  <si>
    <t>1,80*1,12*4,0</t>
  </si>
  <si>
    <t>47</t>
  </si>
  <si>
    <t>977311113</t>
  </si>
  <si>
    <t>Řezání stávajících betonových mazanin hl do 120 mm (pruh pro zdivo)</t>
  </si>
  <si>
    <t>m</t>
  </si>
  <si>
    <t>-1658519851</t>
  </si>
  <si>
    <t>9,27+8,67</t>
  </si>
  <si>
    <t>48</t>
  </si>
  <si>
    <t>965043R01</t>
  </si>
  <si>
    <t xml:space="preserve">Bourání železobetonové podlahy vč.souvisejícího souvrství tl přes 150 mm pl přes 4 m2 </t>
  </si>
  <si>
    <t>-463595011</t>
  </si>
  <si>
    <t>"stáv.sokl" 4,13*2,80*0,15</t>
  </si>
  <si>
    <t>"pás v podlaze pro základ zdi" (1,63+0,30+7,34)*0,30*0,22</t>
  </si>
  <si>
    <t>49</t>
  </si>
  <si>
    <t>968072099</t>
  </si>
  <si>
    <t xml:space="preserve">Vybourání výplní otvorů pl.do 2,0m2 (stáv.dveře vč.zárubně) </t>
  </si>
  <si>
    <t>2082955818</t>
  </si>
  <si>
    <t>50</t>
  </si>
  <si>
    <t>971033441</t>
  </si>
  <si>
    <t>Vybourání otvorů ve zdivu cihelném pl do 0,25 m2 na MVC  tl do 300 mm (otvory pro přívody,odvody spalin)</t>
  </si>
  <si>
    <t>1010573525</t>
  </si>
  <si>
    <t>51</t>
  </si>
  <si>
    <t>973011R02</t>
  </si>
  <si>
    <t>Vysekání kapes ve stěnách pl.do 0,04m2 hl.150mm</t>
  </si>
  <si>
    <t>1631819398</t>
  </si>
  <si>
    <t>997</t>
  </si>
  <si>
    <t>Přesun sutě</t>
  </si>
  <si>
    <t>52</t>
  </si>
  <si>
    <t>997013211</t>
  </si>
  <si>
    <t>Vnitrostaveništní doprava suti,zeminy a kameniva pro objekty v do 9,0 m ručně vodorovně  do 50m (suť,zemina)</t>
  </si>
  <si>
    <t>245603137</t>
  </si>
  <si>
    <t>53</t>
  </si>
  <si>
    <t>997013511</t>
  </si>
  <si>
    <t>Naložení a odvoz suti a vybouraných hmot na skládku do 1 km s naložením a se složením</t>
  </si>
  <si>
    <t>1886533783</t>
  </si>
  <si>
    <t>54</t>
  </si>
  <si>
    <t>997013509</t>
  </si>
  <si>
    <t>Příplatek k odvozu suti a vybouraných hmot na skládku ZKD 1 km přes 1 km</t>
  </si>
  <si>
    <t>-251464360</t>
  </si>
  <si>
    <t>22,894*12 'Přepočtené koeficientem množství</t>
  </si>
  <si>
    <t>55</t>
  </si>
  <si>
    <t>997013801</t>
  </si>
  <si>
    <t>Poplatek za uložení na skládce (skládkovné) stavebního odpadu betonového,kamenivo kód odpadu 170 101</t>
  </si>
  <si>
    <t>-600961526</t>
  </si>
  <si>
    <t>56</t>
  </si>
  <si>
    <t>997223855</t>
  </si>
  <si>
    <t>Poplatek za uložení na skládce (skládkovné) zeminy kód odpadu 170 504</t>
  </si>
  <si>
    <t>-223337693</t>
  </si>
  <si>
    <t>998</t>
  </si>
  <si>
    <t>Přesun hmot HSV a PSV</t>
  </si>
  <si>
    <t>57</t>
  </si>
  <si>
    <t>998018001</t>
  </si>
  <si>
    <t>Přesun hmot ruční pro budovy v do 6 m vodorovná dopravní vzdálenost do 50 m</t>
  </si>
  <si>
    <t>-1723543920</t>
  </si>
  <si>
    <t>B) - Vytápění</t>
  </si>
  <si>
    <t>PSV - Práce a dodávky PSV</t>
  </si>
  <si>
    <t xml:space="preserve">    731 - Kotelna,strojovna</t>
  </si>
  <si>
    <t xml:space="preserve">      01 -   -demontáže</t>
  </si>
  <si>
    <t xml:space="preserve">      02 -  - kotelna, strojovna</t>
  </si>
  <si>
    <t xml:space="preserve">      02a -  -vyvložkování komína,vnitř.kanalizace, vodovod, plynovod</t>
  </si>
  <si>
    <t xml:space="preserve">      03 -   -ostatní konstrukce a práce</t>
  </si>
  <si>
    <t xml:space="preserve">    733 - Rozvodné potrubí -větve V1,V2,V3</t>
  </si>
  <si>
    <t xml:space="preserve">      04 -  - demontáže</t>
  </si>
  <si>
    <t xml:space="preserve">      05 -  - potrubní rozvody</t>
  </si>
  <si>
    <t xml:space="preserve">      06 -   -ostatní konstrukce a práce (V1,V2,V3)</t>
  </si>
  <si>
    <t>PSV</t>
  </si>
  <si>
    <t>Práce a dodávky PSV</t>
  </si>
  <si>
    <t>731</t>
  </si>
  <si>
    <t>Kotelna,strojovna</t>
  </si>
  <si>
    <t>01</t>
  </si>
  <si>
    <t xml:space="preserve">  -demontáže</t>
  </si>
  <si>
    <t>731100000</t>
  </si>
  <si>
    <t>Demontáž kotle 11 článků</t>
  </si>
  <si>
    <t>1765087746</t>
  </si>
  <si>
    <t>731201822</t>
  </si>
  <si>
    <t>Demontáž kotle ocelového výkon do 465 kW</t>
  </si>
  <si>
    <t>-1156347704</t>
  </si>
  <si>
    <t>731391815</t>
  </si>
  <si>
    <t xml:space="preserve">Vypuštění vody z kotle </t>
  </si>
  <si>
    <t>1375844315</t>
  </si>
  <si>
    <t>732110813</t>
  </si>
  <si>
    <t>Demontáž rozdělovače do DN 300</t>
  </si>
  <si>
    <t>-545780351</t>
  </si>
  <si>
    <t>732320814</t>
  </si>
  <si>
    <t>Demontáž odpojení nádrže od rozvodů potrubí</t>
  </si>
  <si>
    <t>-851810350</t>
  </si>
  <si>
    <t>732324814</t>
  </si>
  <si>
    <t>Demontáž vypuštění vody z nádrže obsah do 500 litrů</t>
  </si>
  <si>
    <t>1434527017</t>
  </si>
  <si>
    <t>732393815</t>
  </si>
  <si>
    <t>Rozřezání demontované nádrže do 1000 litrů</t>
  </si>
  <si>
    <t>1888255466</t>
  </si>
  <si>
    <t>732420812</t>
  </si>
  <si>
    <t>Demontáž čerpadla oběhového spirálního DN 40</t>
  </si>
  <si>
    <t>-1244577757</t>
  </si>
  <si>
    <t>733120815</t>
  </si>
  <si>
    <t>Demontáž potrubí ocelového hladkého do D 38</t>
  </si>
  <si>
    <t>-1797187467</t>
  </si>
  <si>
    <t>733120819</t>
  </si>
  <si>
    <t>Demontáž potrubí ocelového hladkého do D 60,3</t>
  </si>
  <si>
    <t>1708777565</t>
  </si>
  <si>
    <t>733120826</t>
  </si>
  <si>
    <t>Demontáž potrubí ocelového hladkého do D 89</t>
  </si>
  <si>
    <t>1600993929</t>
  </si>
  <si>
    <t>733191R02</t>
  </si>
  <si>
    <t>Odřezání držáku potrubí s demontáží podpěr a konzol nebo výložníků</t>
  </si>
  <si>
    <t>36915000</t>
  </si>
  <si>
    <t>713400R03</t>
  </si>
  <si>
    <t xml:space="preserve">Odstranění izolace tepelné potrubí </t>
  </si>
  <si>
    <t>1500992736</t>
  </si>
  <si>
    <t>734100813</t>
  </si>
  <si>
    <t>Demontáž armatury přírubové s přírubami do DN 150</t>
  </si>
  <si>
    <t>-1490952664</t>
  </si>
  <si>
    <t>734200813</t>
  </si>
  <si>
    <t>Demontáž armatury závitové do G 6/4</t>
  </si>
  <si>
    <t>-528075104</t>
  </si>
  <si>
    <t>02</t>
  </si>
  <si>
    <t xml:space="preserve"> - kotelna, strojovna</t>
  </si>
  <si>
    <t>731244494</t>
  </si>
  <si>
    <t>Montáž kotle nástěnného kondenzačního -kompletizovaná montáž</t>
  </si>
  <si>
    <t>soubor</t>
  </si>
  <si>
    <t>708719183</t>
  </si>
  <si>
    <t>484177NC1</t>
  </si>
  <si>
    <t>plynový kondenzační nástěný kotel RENDAMAX R40 EVO 80 - kompletizovaná dodávka</t>
  </si>
  <si>
    <t>-507501091</t>
  </si>
  <si>
    <t>732420R01</t>
  </si>
  <si>
    <t>D+M čerpadlo teplovodní oběhové Yonos PARA 30/7,5PWM pro vytápění-kompletizované provedení</t>
  </si>
  <si>
    <t>1188321649</t>
  </si>
  <si>
    <t>734251212</t>
  </si>
  <si>
    <t>Ventil pojistný G 3/4" x 1" KD</t>
  </si>
  <si>
    <t>-574586562</t>
  </si>
  <si>
    <t>73200R006</t>
  </si>
  <si>
    <t>D+M úpravna vody Fillsoft II filtr s výměnnými náplněmi a s příslušenstvím</t>
  </si>
  <si>
    <t>-1438690797</t>
  </si>
  <si>
    <t>732000R06a</t>
  </si>
  <si>
    <t>D+M doplňovací zařízení Magcontrol</t>
  </si>
  <si>
    <t>497457969</t>
  </si>
  <si>
    <t>73200R006b</t>
  </si>
  <si>
    <t>D+M dtto,ale příslušenství pro doplňovací zařízení systémový oddělovač Fillset</t>
  </si>
  <si>
    <t>-901035372</t>
  </si>
  <si>
    <t>731110R05</t>
  </si>
  <si>
    <t xml:space="preserve">D+M neutralizační nádoba (box) včetně náplně </t>
  </si>
  <si>
    <t>-1970020343</t>
  </si>
  <si>
    <t>734160R04</t>
  </si>
  <si>
    <t>D+M magnetický filtr Flamcovent CLEAN SMART 2˝</t>
  </si>
  <si>
    <t>-361482297</t>
  </si>
  <si>
    <t>732110R07</t>
  </si>
  <si>
    <t>Hydraulický vyrovnávač dynamických tlaků vel.II</t>
  </si>
  <si>
    <t>1900389630</t>
  </si>
  <si>
    <t>732331617</t>
  </si>
  <si>
    <t>Nádoba tlaková expanzní s membránou  objemu 80 l</t>
  </si>
  <si>
    <t>-446649434</t>
  </si>
  <si>
    <t>733111115</t>
  </si>
  <si>
    <t>Potrubí ocelové závitové bezešvé běžné v kotelnách nebo strojovnách DN 25</t>
  </si>
  <si>
    <t>858926667</t>
  </si>
  <si>
    <t>733111116</t>
  </si>
  <si>
    <t>Potrubí ocelové závitové bezešvé běžné v kotelnách nebo strojovnách DN 32</t>
  </si>
  <si>
    <t>-1351540129</t>
  </si>
  <si>
    <t>733121218</t>
  </si>
  <si>
    <t>Potrubí ocelové hladké bezešvé v kotelnách nebo strojovnách D 57x2,9</t>
  </si>
  <si>
    <t>-747189546</t>
  </si>
  <si>
    <t>733121222</t>
  </si>
  <si>
    <t>Potrubí ocelové hladké bezešvé v kotelnách nebo strojovnách D 76x3,2</t>
  </si>
  <si>
    <t>-651150120</t>
  </si>
  <si>
    <t>734211127</t>
  </si>
  <si>
    <t xml:space="preserve">Ventil odvzdušňovací  1/2 " automatický </t>
  </si>
  <si>
    <t>1712029312</t>
  </si>
  <si>
    <t>734291122</t>
  </si>
  <si>
    <t>Kohout plnící a vypouštěcí G 3/8 "</t>
  </si>
  <si>
    <t>1998527967</t>
  </si>
  <si>
    <t>734292714</t>
  </si>
  <si>
    <t>Kohout kulový přímý 3/4 "</t>
  </si>
  <si>
    <t>1132481370</t>
  </si>
  <si>
    <t>734292715</t>
  </si>
  <si>
    <t>Kohout kulový přímý 1"</t>
  </si>
  <si>
    <t>-961442514</t>
  </si>
  <si>
    <t>734292716</t>
  </si>
  <si>
    <t>Kohout kulový přímý 5/4 "</t>
  </si>
  <si>
    <t>-419596692</t>
  </si>
  <si>
    <t>734410036</t>
  </si>
  <si>
    <t xml:space="preserve">Teploměr technický </t>
  </si>
  <si>
    <t>383292375</t>
  </si>
  <si>
    <t>734420R08</t>
  </si>
  <si>
    <t>Tlakoměr se zpětnou klapkou tlak 0-6kPa</t>
  </si>
  <si>
    <t>302640894</t>
  </si>
  <si>
    <t>739501HZS</t>
  </si>
  <si>
    <t>Topná zkouška,seřízení</t>
  </si>
  <si>
    <t>hod</t>
  </si>
  <si>
    <t>-803882431</t>
  </si>
  <si>
    <t>02a</t>
  </si>
  <si>
    <t xml:space="preserve"> -vyvložkování komína,vnitř.kanalizace, vodovod, plynovod</t>
  </si>
  <si>
    <t>721174042.PPL</t>
  </si>
  <si>
    <t>Potrubí kanalizační připojovací HT-Systém DN 40</t>
  </si>
  <si>
    <t>-1216777855</t>
  </si>
  <si>
    <t>721174043.PPL</t>
  </si>
  <si>
    <t>Potrubí kanalizační připojovací HT-Systém DN 50</t>
  </si>
  <si>
    <t>617888544</t>
  </si>
  <si>
    <t>721226500</t>
  </si>
  <si>
    <t>Zápachová uzávěrka DN 40</t>
  </si>
  <si>
    <t>-654342613</t>
  </si>
  <si>
    <t>95900000</t>
  </si>
  <si>
    <t xml:space="preserve">Odstranění stávajících komínových vložek do průměru 400mm vč.souvisejího přesunu suti v rámci stavby </t>
  </si>
  <si>
    <t>1182717703</t>
  </si>
  <si>
    <t>95300R050</t>
  </si>
  <si>
    <t>Montáž komínové vložky svislé a vodorovné spalinové potrubí troubami plastovými DN do 100 mm včetně kotvení- kompletizované provedení</t>
  </si>
  <si>
    <t>-1100971755</t>
  </si>
  <si>
    <t>"komínová vložka "  19,0</t>
  </si>
  <si>
    <t>"spalinové potrubí" 5,0</t>
  </si>
  <si>
    <t>55199R100</t>
  </si>
  <si>
    <t>dodávka komínové vložky plastové D100 pro kondenzační plynové vytápění vč.spalinového a připojovacího potrubí,kolena s revizním otvorem a ostatní příslušenství (zprůměrovaná cena za 1bm)</t>
  </si>
  <si>
    <t>44637095</t>
  </si>
  <si>
    <t>95300R150</t>
  </si>
  <si>
    <t>D+M větrací hlavice plastová vč.komín.manžety z nerez.plechu - kompletní provedeni</t>
  </si>
  <si>
    <t>-1171422297</t>
  </si>
  <si>
    <t>721170R20</t>
  </si>
  <si>
    <t>D+M potrubí spalovací v HT systému DN 150</t>
  </si>
  <si>
    <t>545331527</t>
  </si>
  <si>
    <t>721170R20a</t>
  </si>
  <si>
    <t>dtto,ale větrání kotelny (potrubí v HT systému DN 150)</t>
  </si>
  <si>
    <t>716931780</t>
  </si>
  <si>
    <t>721100R21</t>
  </si>
  <si>
    <t>D + M mřížka D150</t>
  </si>
  <si>
    <t>774802827</t>
  </si>
  <si>
    <t>721100R22</t>
  </si>
  <si>
    <t>D + M žaluzie protidešťová 250x100mm</t>
  </si>
  <si>
    <t>-763452005</t>
  </si>
  <si>
    <t>722174003</t>
  </si>
  <si>
    <t>Potrubí vodovodní plastové PPR D 25 x 3,5 mm</t>
  </si>
  <si>
    <t>1728660508</t>
  </si>
  <si>
    <t>722174004</t>
  </si>
  <si>
    <t>Potrubí vodovodní plastové PPR D 32 x 4,4 mm</t>
  </si>
  <si>
    <t>1709538334</t>
  </si>
  <si>
    <t>723230R098</t>
  </si>
  <si>
    <t>D+M elektromagnetický ventil EVPE 1040.02 20W</t>
  </si>
  <si>
    <t>-2075072728</t>
  </si>
  <si>
    <t>723111202</t>
  </si>
  <si>
    <t>Potrubí ocelové závitové černé bezešvé svařované běžné DN 15</t>
  </si>
  <si>
    <t>-1357130713</t>
  </si>
  <si>
    <t>723111203</t>
  </si>
  <si>
    <t>Potrubí ocelové závitové černé bezešvé svařované běžné DN 20</t>
  </si>
  <si>
    <t>-244120179</t>
  </si>
  <si>
    <t>723111206</t>
  </si>
  <si>
    <t>Potrubí ocelové závitové černé bezešvé svařované běžné DN 40</t>
  </si>
  <si>
    <t>-2122713020</t>
  </si>
  <si>
    <t>723150367</t>
  </si>
  <si>
    <t>Chránička D 57x2,9 mm</t>
  </si>
  <si>
    <t>-526658296</t>
  </si>
  <si>
    <t>723231161</t>
  </si>
  <si>
    <t>Kohout kulový přímý  3/8"</t>
  </si>
  <si>
    <t>1630500682</t>
  </si>
  <si>
    <t>58</t>
  </si>
  <si>
    <t>723231163</t>
  </si>
  <si>
    <t>Kohout kulový přímý 3/4"</t>
  </si>
  <si>
    <t>601958942</t>
  </si>
  <si>
    <t>03</t>
  </si>
  <si>
    <t xml:space="preserve">  -ostatní konstrukce a práce</t>
  </si>
  <si>
    <t>59</t>
  </si>
  <si>
    <t>73420R099</t>
  </si>
  <si>
    <t>Montáž a dodávka izolace tepelné potrubí a ohybů (přepočet na celkovou rozvinutou plochu tepelné izolace v m2, tlouštky 50mm)</t>
  </si>
  <si>
    <t>1200661125</t>
  </si>
  <si>
    <t>60</t>
  </si>
  <si>
    <t>78300R100</t>
  </si>
  <si>
    <t>Nátěry syntetické potrubí barva dražší lesklý povrch 1x antikorozní, 1x základní, 1x email</t>
  </si>
  <si>
    <t>-1221001109</t>
  </si>
  <si>
    <t>61</t>
  </si>
  <si>
    <t>73450R101</t>
  </si>
  <si>
    <t>D+M objímky (pouta) pro připevnění potrubí vč.uchycení-zednická přípomoc</t>
  </si>
  <si>
    <t>1113780470</t>
  </si>
  <si>
    <t>62</t>
  </si>
  <si>
    <t>739002HZS</t>
  </si>
  <si>
    <t>Zednické přípomoci ostatních částí (bourací práce-průrazy,zpětné zapravení otvorů a dalších dotčených ploch stěn,různé drobné úpravy atd.)</t>
  </si>
  <si>
    <t>1719454315</t>
  </si>
  <si>
    <t>63</t>
  </si>
  <si>
    <t>739500HZS</t>
  </si>
  <si>
    <t>Revize tlakových nádob,odkouření komína,topná zkouška</t>
  </si>
  <si>
    <t>1937518530</t>
  </si>
  <si>
    <t>64</t>
  </si>
  <si>
    <t>998700SC1</t>
  </si>
  <si>
    <t>Likvidace odpadu, odvoz na řízenou skládku a do sběrného dvora vč.poplatků (souhrnná cena)</t>
  </si>
  <si>
    <t>-1010200934</t>
  </si>
  <si>
    <t>65</t>
  </si>
  <si>
    <t>9987310000</t>
  </si>
  <si>
    <t>Staveništní přesun hmot pro kotelnu resp.strojovnu</t>
  </si>
  <si>
    <t>-472882740</t>
  </si>
  <si>
    <t>733</t>
  </si>
  <si>
    <t>Rozvodné potrubí -větve V1,V2,V3</t>
  </si>
  <si>
    <t>04</t>
  </si>
  <si>
    <t xml:space="preserve"> - demontáže</t>
  </si>
  <si>
    <t>66</t>
  </si>
  <si>
    <t>733110803</t>
  </si>
  <si>
    <t>Demontáž potrubí ocelového závitového do DN 15</t>
  </si>
  <si>
    <t>476633491</t>
  </si>
  <si>
    <t>"větev V1 "  110</t>
  </si>
  <si>
    <t>"větev V2 "  57</t>
  </si>
  <si>
    <t>67</t>
  </si>
  <si>
    <t>733110806</t>
  </si>
  <si>
    <t>Demontáž potrubí ocelového závitového do DN 32</t>
  </si>
  <si>
    <t>237002609</t>
  </si>
  <si>
    <t>"větev V1 "  77</t>
  </si>
  <si>
    <t>"větev V2 "  54</t>
  </si>
  <si>
    <t>"větev V3 "  108</t>
  </si>
  <si>
    <t>68</t>
  </si>
  <si>
    <t>733110808</t>
  </si>
  <si>
    <t>Demontáž potrubí ocelového závitového do DN 50</t>
  </si>
  <si>
    <t>-2140110828</t>
  </si>
  <si>
    <t>"větev V1 "  92</t>
  </si>
  <si>
    <t>"větev V2 " 96</t>
  </si>
  <si>
    <t>"větev V3 "28</t>
  </si>
  <si>
    <t>69</t>
  </si>
  <si>
    <t>733110810</t>
  </si>
  <si>
    <t>Demontáž potrubí ocelového závitového do DN 80</t>
  </si>
  <si>
    <t>86687403</t>
  </si>
  <si>
    <t>"větev V1 "  58</t>
  </si>
  <si>
    <t>"větev V3  "  72</t>
  </si>
  <si>
    <t>70</t>
  </si>
  <si>
    <t>734200821</t>
  </si>
  <si>
    <t>Demontáž armatury závitové se dvěma závity do 1/2"</t>
  </si>
  <si>
    <t>397271860</t>
  </si>
  <si>
    <t>"větev V1 " 85</t>
  </si>
  <si>
    <t>"větev V2 " 43</t>
  </si>
  <si>
    <t>"větev V3 "26</t>
  </si>
  <si>
    <t>05</t>
  </si>
  <si>
    <t xml:space="preserve"> - potrubní rozvody</t>
  </si>
  <si>
    <t>71</t>
  </si>
  <si>
    <t>732111132</t>
  </si>
  <si>
    <t>Tělesa rozdělovačů a sběračů DN 125 z trub ocelových bezešvých</t>
  </si>
  <si>
    <t>2090551941</t>
  </si>
  <si>
    <t>"větev V1 "  2</t>
  </si>
  <si>
    <t>72</t>
  </si>
  <si>
    <t>732111232</t>
  </si>
  <si>
    <t>Příplatek k rozdělovačům a sběračům za každých dalších 0,5 m tělesa DN 125</t>
  </si>
  <si>
    <t>278327511</t>
  </si>
  <si>
    <t>73</t>
  </si>
  <si>
    <t>732111312</t>
  </si>
  <si>
    <t>Trubková hrdla rozdělovačů a sběračů bez přírub DN 20</t>
  </si>
  <si>
    <t>1459732032</t>
  </si>
  <si>
    <t>74</t>
  </si>
  <si>
    <t>732111318</t>
  </si>
  <si>
    <t>Trubková hrdla rozdělovačů a sběračů bez přírub DN 50</t>
  </si>
  <si>
    <t>-330152261</t>
  </si>
  <si>
    <t>"větev V1 "  8</t>
  </si>
  <si>
    <t>75</t>
  </si>
  <si>
    <t>732111322</t>
  </si>
  <si>
    <t>Trubková hrdla rozdělovačů a sběračů bez přírub DN 65</t>
  </si>
  <si>
    <t>-840717673</t>
  </si>
  <si>
    <t>76</t>
  </si>
  <si>
    <t>733111102</t>
  </si>
  <si>
    <t>Potrubí ocelové závitové bezešvé běžné nízkotlaké DN 10</t>
  </si>
  <si>
    <t>-496838190</t>
  </si>
  <si>
    <t>"větev V1" 58</t>
  </si>
  <si>
    <t>"větev V2" 39</t>
  </si>
  <si>
    <t>77</t>
  </si>
  <si>
    <t>733111103</t>
  </si>
  <si>
    <t>Potrubí ocelové závitové bezešvé běžné nízkotlaké DN 15</t>
  </si>
  <si>
    <t>-447500880</t>
  </si>
  <si>
    <t>"větev V1" 52</t>
  </si>
  <si>
    <t>"větev V2" 18</t>
  </si>
  <si>
    <t>78</t>
  </si>
  <si>
    <t>733111104</t>
  </si>
  <si>
    <t>Potrubí ocelové závitové bezešvé běžné nízkotlaké DN 20</t>
  </si>
  <si>
    <t>-840697790</t>
  </si>
  <si>
    <t>"větev V1" 22</t>
  </si>
  <si>
    <t>"větev V2" 40</t>
  </si>
  <si>
    <t>79</t>
  </si>
  <si>
    <t>733111105</t>
  </si>
  <si>
    <t>Potrubí ocelové závitové bezešvé běžné nízkotlaké DN 25</t>
  </si>
  <si>
    <t>-1261333344</t>
  </si>
  <si>
    <t>"větev V3"93</t>
  </si>
  <si>
    <t>80</t>
  </si>
  <si>
    <t>733111106</t>
  </si>
  <si>
    <t>Potrubí ocelové závitové bezešvé běžné nízkotlaké DN 32</t>
  </si>
  <si>
    <t>1004711544</t>
  </si>
  <si>
    <t>"větev V1" 33</t>
  </si>
  <si>
    <t>"větev V21" 14</t>
  </si>
  <si>
    <t>"větev V3" 14</t>
  </si>
  <si>
    <t>81</t>
  </si>
  <si>
    <t>733111107</t>
  </si>
  <si>
    <t>Potrubí ocelové závitové bezešvé běžné nízkotlaké DN 40</t>
  </si>
  <si>
    <t>-1501296269</t>
  </si>
  <si>
    <t>"větev V1" 26</t>
  </si>
  <si>
    <t>"větev V2" 57</t>
  </si>
  <si>
    <t>82</t>
  </si>
  <si>
    <t>733111108</t>
  </si>
  <si>
    <t>Potrubí ocelové závitové bezešvé běžné nízkotlaké DN 50</t>
  </si>
  <si>
    <t>-833042756</t>
  </si>
  <si>
    <t>"větev V1" 66</t>
  </si>
  <si>
    <t>83</t>
  </si>
  <si>
    <t>733121122</t>
  </si>
  <si>
    <t>Potrubí ocelové hladké bezešvé běžné nízkotlaké D 76x3,2</t>
  </si>
  <si>
    <t>1238804233</t>
  </si>
  <si>
    <t>"větev V3" 72</t>
  </si>
  <si>
    <t>84</t>
  </si>
  <si>
    <t>73451R102</t>
  </si>
  <si>
    <t>Přpevnění potrubí na stávající konzole</t>
  </si>
  <si>
    <t>-23671810</t>
  </si>
  <si>
    <t>85</t>
  </si>
  <si>
    <t>620655267</t>
  </si>
  <si>
    <t>"větev V1"  2</t>
  </si>
  <si>
    <t>"větev V2"  4</t>
  </si>
  <si>
    <t>"větev V3"  4</t>
  </si>
  <si>
    <t>86</t>
  </si>
  <si>
    <t>734221535</t>
  </si>
  <si>
    <t>Ventil závitový termostatický rohový dvouregulační G 3/8 PN 16 do 110°C bez hlavice ovládání</t>
  </si>
  <si>
    <t>-504797101</t>
  </si>
  <si>
    <t>"větev V1"  11</t>
  </si>
  <si>
    <t>"větev V2"5</t>
  </si>
  <si>
    <t>87</t>
  </si>
  <si>
    <t>734221551</t>
  </si>
  <si>
    <t>Ventil závitový termostatický přímý dvouregulační G 3/8 PN 16 do 110°C bez hlavice ovládání</t>
  </si>
  <si>
    <t>1854985687</t>
  </si>
  <si>
    <t>"větev V1"  20</t>
  </si>
  <si>
    <t>"větev V2"  3</t>
  </si>
  <si>
    <t>88</t>
  </si>
  <si>
    <t>734221552</t>
  </si>
  <si>
    <t>Ventil závitový termostatický přímý dvouregulační G 1/2 PN 16 do 110°C bez hlavice ovládání</t>
  </si>
  <si>
    <t>1993403194</t>
  </si>
  <si>
    <t>"větev V2"   7</t>
  </si>
  <si>
    <t>89</t>
  </si>
  <si>
    <t>734242417</t>
  </si>
  <si>
    <t>Ventil závitový zpětný přímý G 2 PN 16 do 110°C</t>
  </si>
  <si>
    <t>-2095320021</t>
  </si>
  <si>
    <t>"větev V1"  1</t>
  </si>
  <si>
    <t>"větev V2"  1</t>
  </si>
  <si>
    <t>"větev V3"  1</t>
  </si>
  <si>
    <t>90</t>
  </si>
  <si>
    <t>734261411</t>
  </si>
  <si>
    <t>Šroubení regulační radiátorové rohové G 3/8 bez vypouštění</t>
  </si>
  <si>
    <t>-1664257296</t>
  </si>
  <si>
    <t>"větev V2" 5</t>
  </si>
  <si>
    <t>91</t>
  </si>
  <si>
    <t>734261711</t>
  </si>
  <si>
    <t>Šroubení regulační radiátorové přímé G 3/8 bez vypouštění</t>
  </si>
  <si>
    <t>-2042520474</t>
  </si>
  <si>
    <t>92</t>
  </si>
  <si>
    <t>734261712</t>
  </si>
  <si>
    <t>Šroubení regulační radiátorové přímé G 1/2 bez vypouštění</t>
  </si>
  <si>
    <t>1750896106</t>
  </si>
  <si>
    <t>"větev V2"  7</t>
  </si>
  <si>
    <t>93</t>
  </si>
  <si>
    <t>169936787</t>
  </si>
  <si>
    <t>"větev V1"  21</t>
  </si>
  <si>
    <t>"větev V2" 13</t>
  </si>
  <si>
    <t>"větev V3"   13</t>
  </si>
  <si>
    <t>94</t>
  </si>
  <si>
    <t>734291247</t>
  </si>
  <si>
    <t>Filtr závitový přímý G 2 PN 16 do 130°C s vnitřními závity</t>
  </si>
  <si>
    <t>1297164057</t>
  </si>
  <si>
    <t>95</t>
  </si>
  <si>
    <t>1443199086</t>
  </si>
  <si>
    <t>"větev V3" 6</t>
  </si>
  <si>
    <t>96</t>
  </si>
  <si>
    <t>734292718</t>
  </si>
  <si>
    <t>Kohout kulový přímý 2"</t>
  </si>
  <si>
    <t>-856140118</t>
  </si>
  <si>
    <t>"větev V1"  4</t>
  </si>
  <si>
    <t>97</t>
  </si>
  <si>
    <t>734295112</t>
  </si>
  <si>
    <t>Směšovací armatura trojcestná DN 25 s přímým průtokem (kvs 28)</t>
  </si>
  <si>
    <t>1398487915</t>
  </si>
  <si>
    <t>98</t>
  </si>
  <si>
    <t>734295112a</t>
  </si>
  <si>
    <t>Směšovací armatura trojcestná DN 32 s přímým průtokem (kvs 32)</t>
  </si>
  <si>
    <t>1258272982</t>
  </si>
  <si>
    <t>99</t>
  </si>
  <si>
    <t>734295113</t>
  </si>
  <si>
    <t>Směšovací armatura trojcestná DN 32 s přímým průtokem (kvs 28)</t>
  </si>
  <si>
    <t>-678451080</t>
  </si>
  <si>
    <t>"větev V1 "  1</t>
  </si>
  <si>
    <t>100</t>
  </si>
  <si>
    <t>734200R22</t>
  </si>
  <si>
    <t>D+M ventil regulační USV-I, DN 25,vnitřní závit</t>
  </si>
  <si>
    <t>1721389163</t>
  </si>
  <si>
    <t>101</t>
  </si>
  <si>
    <t>732420R20</t>
  </si>
  <si>
    <t>D+M oběhové čerpadlo pro vytápění MAGNA1 32-40 F - přírubové provedení,tepelně-izolační kryt-kompletní provedení</t>
  </si>
  <si>
    <t>1348248267</t>
  </si>
  <si>
    <t>102</t>
  </si>
  <si>
    <t>732420R21</t>
  </si>
  <si>
    <t>D+M oběhové čerpadlo pro vytápění MAGNA1 32-60 F - přírubové provedení,tepelně-izolační kryt-kompletní provedení</t>
  </si>
  <si>
    <t>272746376</t>
  </si>
  <si>
    <t>103</t>
  </si>
  <si>
    <t>735111350</t>
  </si>
  <si>
    <t xml:space="preserve">Otopné těleso litinové článkové 500/160 mm se základním nátěrem výkon 53-152 W /článek připojovací rozteč/hloubka (mm) 500/160 (0,255 m2/kus) </t>
  </si>
  <si>
    <t>-1854902404</t>
  </si>
  <si>
    <t>"větev V1  215 článků"   215*0,255</t>
  </si>
  <si>
    <t>06</t>
  </si>
  <si>
    <t xml:space="preserve">  -ostatní konstrukce a práce (V1,V2,V3)</t>
  </si>
  <si>
    <t>104</t>
  </si>
  <si>
    <t>78301R100</t>
  </si>
  <si>
    <t>1257137882</t>
  </si>
  <si>
    <t>105</t>
  </si>
  <si>
    <t>783617111a</t>
  </si>
  <si>
    <t>Krycí syntetický nátěr článkových otopných těles barva dražší lesklý povrch 1x email</t>
  </si>
  <si>
    <t>-531808619</t>
  </si>
  <si>
    <t>106</t>
  </si>
  <si>
    <t>73450R101a</t>
  </si>
  <si>
    <t>D+M objímky (pouta) pro připevnění potrubí vč.uchycení (zednická přípomoc)</t>
  </si>
  <si>
    <t>1065297597</t>
  </si>
  <si>
    <t>"V1"  128</t>
  </si>
  <si>
    <t>"V2"  79</t>
  </si>
  <si>
    <t>"V3"  60</t>
  </si>
  <si>
    <t>107</t>
  </si>
  <si>
    <t>734990KC1</t>
  </si>
  <si>
    <t>D+M nové konzole (zhotovení,osazení,dodávka materiálu) -kilogramová cena kompletizovaného provedení</t>
  </si>
  <si>
    <t>kg</t>
  </si>
  <si>
    <t>-1710833924</t>
  </si>
  <si>
    <t>108</t>
  </si>
  <si>
    <t>7390032HZS</t>
  </si>
  <si>
    <t>Zednické přípomoci ostatních částí (bourací práce-průrazy,zpětné zapravení otvorů a dalších dotčených ploch stěn,různé drobné úpravy,pracovní lešení atd.)</t>
  </si>
  <si>
    <t>1721947986</t>
  </si>
  <si>
    <t>109</t>
  </si>
  <si>
    <t>7395001HZS</t>
  </si>
  <si>
    <t>Tlaková zkouška ocelového potrubí,revize</t>
  </si>
  <si>
    <t>-633129887</t>
  </si>
  <si>
    <t>110</t>
  </si>
  <si>
    <t>998700SC1a</t>
  </si>
  <si>
    <t>1692772239</t>
  </si>
  <si>
    <t>111</t>
  </si>
  <si>
    <t>9987310000a</t>
  </si>
  <si>
    <t>Staveništní přesun hmot pro rozvody (V1,V2,V3)</t>
  </si>
  <si>
    <t>232742243</t>
  </si>
  <si>
    <t>C) - Elektroinstalace</t>
  </si>
  <si>
    <t>M - Práce a dodávky M</t>
  </si>
  <si>
    <t xml:space="preserve">    21M - Rozvaděč RK</t>
  </si>
  <si>
    <t xml:space="preserve">    21-M - Elektromontáže, M a R</t>
  </si>
  <si>
    <t>Práce a dodávky M</t>
  </si>
  <si>
    <t>21M</t>
  </si>
  <si>
    <t>Rozvaděč RK</t>
  </si>
  <si>
    <t>21M-50</t>
  </si>
  <si>
    <t>Skříň plech, na om, 72 mod., IP54</t>
  </si>
  <si>
    <t>54815084</t>
  </si>
  <si>
    <t>21M-51</t>
  </si>
  <si>
    <t>Vypinač 25A/1</t>
  </si>
  <si>
    <t>1002346729</t>
  </si>
  <si>
    <t>21M-52</t>
  </si>
  <si>
    <t>Jistič 10B/1</t>
  </si>
  <si>
    <t>-311438265</t>
  </si>
  <si>
    <t>21M-53</t>
  </si>
  <si>
    <t>Jistič 6B/1</t>
  </si>
  <si>
    <t>-1068411356</t>
  </si>
  <si>
    <t>21M-54</t>
  </si>
  <si>
    <t>Relé 2/0, 230 VAC</t>
  </si>
  <si>
    <t>-425942184</t>
  </si>
  <si>
    <t>21M-55</t>
  </si>
  <si>
    <t>Modul jištění kotelny</t>
  </si>
  <si>
    <t>-475172697</t>
  </si>
  <si>
    <t>21M-56</t>
  </si>
  <si>
    <t>Regulátor topné větve vč. svorek</t>
  </si>
  <si>
    <t>1497457074</t>
  </si>
  <si>
    <t>21M-57</t>
  </si>
  <si>
    <t>Ovládací panel vč. kabelu a krytky</t>
  </si>
  <si>
    <t>946765482</t>
  </si>
  <si>
    <t>21M-58</t>
  </si>
  <si>
    <t>Rozšiřovací modul vč. svorek a propoj. kabelu</t>
  </si>
  <si>
    <t>1236757865</t>
  </si>
  <si>
    <t>21M-59</t>
  </si>
  <si>
    <t>Příložné čidlo teploty</t>
  </si>
  <si>
    <t>-223108309</t>
  </si>
  <si>
    <t>21M-60</t>
  </si>
  <si>
    <t>Svorkovnice 2,5, kompletní,</t>
  </si>
  <si>
    <t>-724960840</t>
  </si>
  <si>
    <t>21-M</t>
  </si>
  <si>
    <t>Elektromontáže, M a R</t>
  </si>
  <si>
    <t>21M-01</t>
  </si>
  <si>
    <t>Kabel CYKY 3J x 2,5</t>
  </si>
  <si>
    <t>-669894879</t>
  </si>
  <si>
    <t>21M-02</t>
  </si>
  <si>
    <t>Kabel CYKY 3J x 1,5</t>
  </si>
  <si>
    <t>-1473069092</t>
  </si>
  <si>
    <t>21M-03</t>
  </si>
  <si>
    <t>Kabel H05VV-F 3J x 1,0</t>
  </si>
  <si>
    <t>1838806710</t>
  </si>
  <si>
    <t>21M-04</t>
  </si>
  <si>
    <t>Kabel H05VV-F 4J x 1,0</t>
  </si>
  <si>
    <t>1088214413</t>
  </si>
  <si>
    <t>21M-05</t>
  </si>
  <si>
    <t>Kabel JYTY 4 x 1,0</t>
  </si>
  <si>
    <t>-316057495</t>
  </si>
  <si>
    <t>21M-06</t>
  </si>
  <si>
    <t>Kabel JYTY 2 x 1,0</t>
  </si>
  <si>
    <t>2090840773</t>
  </si>
  <si>
    <t>21M-07</t>
  </si>
  <si>
    <t>Vodič CY4 zž</t>
  </si>
  <si>
    <t>373504322</t>
  </si>
  <si>
    <t>21M-08</t>
  </si>
  <si>
    <t>Drátěný kabelový žlab 30 x 65 vč. přísl.</t>
  </si>
  <si>
    <t>1087604652</t>
  </si>
  <si>
    <t>21M-09</t>
  </si>
  <si>
    <t>Kabelový žlab PVC 25 x 20</t>
  </si>
  <si>
    <t>-911742829</t>
  </si>
  <si>
    <t>21M-10</t>
  </si>
  <si>
    <t>Kabelový žlab PVC 40 x 25</t>
  </si>
  <si>
    <t>-1429924298</t>
  </si>
  <si>
    <t>21M-11</t>
  </si>
  <si>
    <t>Jistič 16B/1</t>
  </si>
  <si>
    <t>649322494</t>
  </si>
  <si>
    <t>21M-12</t>
  </si>
  <si>
    <t>915209595</t>
  </si>
  <si>
    <t>21M-13</t>
  </si>
  <si>
    <t>Čidlo úniku plynu, teplota /</t>
  </si>
  <si>
    <t>1489843260</t>
  </si>
  <si>
    <t>21M-14</t>
  </si>
  <si>
    <t>Manostat, 630 kPa,</t>
  </si>
  <si>
    <t>1661944909</t>
  </si>
  <si>
    <t>21M-15</t>
  </si>
  <si>
    <t>Tlačítko stop, 1/0, IP44, sklo</t>
  </si>
  <si>
    <t>295460455</t>
  </si>
  <si>
    <t>21M-16</t>
  </si>
  <si>
    <t>Krabicová rozvodka, IP44</t>
  </si>
  <si>
    <t>1670179077</t>
  </si>
  <si>
    <t>21M-17</t>
  </si>
  <si>
    <t>Spinač, IP44</t>
  </si>
  <si>
    <t>-506148337</t>
  </si>
  <si>
    <t>21M-18</t>
  </si>
  <si>
    <t>Zásuvka 230V/16A, IP44</t>
  </si>
  <si>
    <t>-573509254</t>
  </si>
  <si>
    <t>21M-19</t>
  </si>
  <si>
    <t>Svítidlo 2 x 36W,</t>
  </si>
  <si>
    <t>1664485626</t>
  </si>
  <si>
    <t>21M-20</t>
  </si>
  <si>
    <t>Servo 3 polohy, 230VAC,</t>
  </si>
  <si>
    <t>-1922295478</t>
  </si>
  <si>
    <t>21M-21</t>
  </si>
  <si>
    <t>Komunikační převodník kotle</t>
  </si>
  <si>
    <t>-794564919</t>
  </si>
  <si>
    <t>21M-22</t>
  </si>
  <si>
    <t>Komplet čidel kaskádní regulace /3 ks/</t>
  </si>
  <si>
    <t>-1880766027</t>
  </si>
  <si>
    <t>21M-23</t>
  </si>
  <si>
    <t>Demontáže</t>
  </si>
  <si>
    <t>-1654502616</t>
  </si>
  <si>
    <t>21M-24</t>
  </si>
  <si>
    <t>Montáž</t>
  </si>
  <si>
    <t>-705435806</t>
  </si>
  <si>
    <t>21M-25</t>
  </si>
  <si>
    <t>Seřízení, nastavení</t>
  </si>
  <si>
    <t>238120128</t>
  </si>
  <si>
    <t>21M-26</t>
  </si>
  <si>
    <t>Výchozí revizní zpráva</t>
  </si>
  <si>
    <t>-948337899</t>
  </si>
  <si>
    <t>D) - Vedlejší náklady,rozpočtová rezerva</t>
  </si>
  <si>
    <t>VRN - Vedlejší rozpočtové náklady</t>
  </si>
  <si>
    <t xml:space="preserve">    VRN3 - Zařízení staveniště,rozpočtová rezerva</t>
  </si>
  <si>
    <t>VRN</t>
  </si>
  <si>
    <t>Vedlejší rozpočtové náklady</t>
  </si>
  <si>
    <t>VRN3</t>
  </si>
  <si>
    <t>Zařízení staveniště,rozpočtová rezerva</t>
  </si>
  <si>
    <t>030001000</t>
  </si>
  <si>
    <t>Zařízení staveniště</t>
  </si>
  <si>
    <t>Kč</t>
  </si>
  <si>
    <t>1024</t>
  </si>
  <si>
    <t>371508677</t>
  </si>
  <si>
    <t>070001000</t>
  </si>
  <si>
    <t>Provozní vlivy,dále zabezpečení a průběžný úklid prostor související s prováděnými stavebními pracemi a ostatními úpravami,atd.</t>
  </si>
  <si>
    <t>-672946435</t>
  </si>
  <si>
    <t>052002000</t>
  </si>
  <si>
    <t>Finanční rezerva na nepředvídané náklady. Rezervu lze čerpat na základě investorem předem odsouhlasených víceprací.</t>
  </si>
  <si>
    <t>853971064</t>
  </si>
  <si>
    <t>pvc1_1</t>
  </si>
  <si>
    <t>12,2</t>
  </si>
  <si>
    <t>sdk6</t>
  </si>
  <si>
    <t>5,994</t>
  </si>
  <si>
    <t>om1</t>
  </si>
  <si>
    <t>40,023</t>
  </si>
  <si>
    <t>87,64</t>
  </si>
  <si>
    <t>o2</t>
  </si>
  <si>
    <t>0,122</t>
  </si>
  <si>
    <t>SO 02 - Garáže - sklad</t>
  </si>
  <si>
    <t xml:space="preserve">    3 - Svislé a kompletní konstrukce</t>
  </si>
  <si>
    <t xml:space="preserve">    763 - Konstrukce suché výstavby</t>
  </si>
  <si>
    <t xml:space="preserve">    99 - Přesun hmot HSV a PSV</t>
  </si>
  <si>
    <t>Svislé a kompletní konstrukce</t>
  </si>
  <si>
    <t>310238411</t>
  </si>
  <si>
    <t>Zazdívka otvorů pl do 1 m2 ve zdivu nadzákladovém cihlami na MVC vč.zazvázání do stáv.zdiva</t>
  </si>
  <si>
    <t>-1063184235</t>
  </si>
  <si>
    <t>612325225</t>
  </si>
  <si>
    <t>Vápenocementová štuková omítka malých ploch do 2,0 m2 na stěnách (zazdívka)</t>
  </si>
  <si>
    <t>1407127231</t>
  </si>
  <si>
    <t>1736281274</t>
  </si>
  <si>
    <t>1814374554</t>
  </si>
  <si>
    <t>612325421</t>
  </si>
  <si>
    <t>Oprava vnitřní vápenocementové štukové omítky stěn v rozsahu plochy do 20%</t>
  </si>
  <si>
    <t>-703366148</t>
  </si>
  <si>
    <t>Drobná oprava venkovní omítky (kolem vybouraných otvorů -prostupy)</t>
  </si>
  <si>
    <t>-1756505940</t>
  </si>
  <si>
    <t>-566361664</t>
  </si>
  <si>
    <t>Osazování a dodávka ocel.rámu pro jednokřídlové dveře (pořární uzávěr) do stávajícího otvoru</t>
  </si>
  <si>
    <t>1557108424</t>
  </si>
  <si>
    <t xml:space="preserve">dtto, ale D+M dveřní křídlo jednokřídlové ocelové (požární uzávěr EWC 30 DP1) vč.kování  vel.800 x1970mm </t>
  </si>
  <si>
    <t>1175576924</t>
  </si>
  <si>
    <t>-389315817</t>
  </si>
  <si>
    <t>763</t>
  </si>
  <si>
    <t>Konstrukce suché výstavby</t>
  </si>
  <si>
    <t>763111351</t>
  </si>
  <si>
    <t>SDK příčka tl 100 mm profil CW+UW 75 desky 1xRF 15 TI 50 mm EI 15 vč.kotvení k stěnám</t>
  </si>
  <si>
    <t>-1430542099</t>
  </si>
  <si>
    <t>2,54*2,36</t>
  </si>
  <si>
    <t>763111751</t>
  </si>
  <si>
    <t>Příplatek k SDK příčce za plochu do 6 m2 jednotlivě</t>
  </si>
  <si>
    <t>4284739</t>
  </si>
  <si>
    <t>763111771</t>
  </si>
  <si>
    <t>Příplatek k SDK příčce za rovinnost kvality Q2</t>
  </si>
  <si>
    <t>-2043400124</t>
  </si>
  <si>
    <t>sdk6*2</t>
  </si>
  <si>
    <t>-1956001198</t>
  </si>
  <si>
    <t>dtto,odolný nátěr dvojnásobný na betonovou podlahu s vytažením do soklíku</t>
  </si>
  <si>
    <t>-1112701733</t>
  </si>
  <si>
    <t>1172386518</t>
  </si>
  <si>
    <t>-1324417893</t>
  </si>
  <si>
    <t>60*1,12 'Přepočtené koeficientem množství</t>
  </si>
  <si>
    <t>-1899882871</t>
  </si>
  <si>
    <t>375050420</t>
  </si>
  <si>
    <t>-738083862</t>
  </si>
  <si>
    <t>1350700790</t>
  </si>
  <si>
    <t>-1889739790</t>
  </si>
  <si>
    <t>-1988229239</t>
  </si>
  <si>
    <t>968062354</t>
  </si>
  <si>
    <t>Vybourání okna ( výdejní) pl do 1 m2 s přisekáním ostění</t>
  </si>
  <si>
    <t>1742780417</t>
  </si>
  <si>
    <t>1923182535</t>
  </si>
  <si>
    <t>Vybourání otvorů ve zdivu cihelném pl do 0,25 m2 na MVC  tl přes 300 mm (otvory pro přívody,odvody spalin)</t>
  </si>
  <si>
    <t>-2127410748</t>
  </si>
  <si>
    <t>776201811</t>
  </si>
  <si>
    <t>Demontáž lepených povlakových podlah PVC vč.soklíku ručně</t>
  </si>
  <si>
    <t>-1596236332</t>
  </si>
  <si>
    <t>12,20</t>
  </si>
  <si>
    <t>"přípočet soklíků" pvc1_1*1,07</t>
  </si>
  <si>
    <t>776991821</t>
  </si>
  <si>
    <t xml:space="preserve">Očištění podlah odstranění lepidla ručně </t>
  </si>
  <si>
    <t>-1601568085</t>
  </si>
  <si>
    <t>632690R10</t>
  </si>
  <si>
    <t>Vyspravení betonových podlah beton tř. C 16/20 (rýha v podlaze)</t>
  </si>
  <si>
    <t>360821946</t>
  </si>
  <si>
    <t>978013141</t>
  </si>
  <si>
    <t>Otlučení vnitřní vápenocementové omítky stěn v rozsahu do 20 %</t>
  </si>
  <si>
    <t>809368944</t>
  </si>
  <si>
    <t>-147723466</t>
  </si>
  <si>
    <t>-419906411</t>
  </si>
  <si>
    <t>0,905*12 'Přepočtené koeficientem množství</t>
  </si>
  <si>
    <t>1236411483</t>
  </si>
  <si>
    <t>-1096997605</t>
  </si>
  <si>
    <t>0,905-o2</t>
  </si>
  <si>
    <t>997013814</t>
  </si>
  <si>
    <t>Poplatek za uložení na skládce (skládkovné) stavebního odpadu izolací ,dřevo kód odpadu 170 604</t>
  </si>
  <si>
    <t>222839903</t>
  </si>
  <si>
    <t>-1428450612</t>
  </si>
  <si>
    <t xml:space="preserve">    731 - Kotelna,potrubní rozvody</t>
  </si>
  <si>
    <t xml:space="preserve">      02 -  - kotelna,potrubní rozvody</t>
  </si>
  <si>
    <t>Kotelna,potrubní rozvody</t>
  </si>
  <si>
    <t>-1043771238</t>
  </si>
  <si>
    <t xml:space="preserve">Demontáž armatury přírubové </t>
  </si>
  <si>
    <t>-1751129138</t>
  </si>
  <si>
    <t>408736601</t>
  </si>
  <si>
    <t>1076171862</t>
  </si>
  <si>
    <t>-38489338</t>
  </si>
  <si>
    <t>Odřezání držáku potrubí s demontáží podpěr, konzol nebo výložníků</t>
  </si>
  <si>
    <t xml:space="preserve"> - kotelna,potrubní rozvody</t>
  </si>
  <si>
    <t>73201R006</t>
  </si>
  <si>
    <t>D+M úpravna vody Fillsoft I filtr s výměnnými náplněmi a s příslušenstvím</t>
  </si>
  <si>
    <t>732001R06a</t>
  </si>
  <si>
    <t>D+M doplňovací zařízení Fillcontrol</t>
  </si>
  <si>
    <t>731120R08</t>
  </si>
  <si>
    <t>D+M rozdělovací ventil BELIMO</t>
  </si>
  <si>
    <t>ks</t>
  </si>
  <si>
    <t>725532109</t>
  </si>
  <si>
    <t>Elektrický ohřívač zásobníkový akumulační závěsný OKC 80</t>
  </si>
  <si>
    <t>725933049</t>
  </si>
  <si>
    <t>733111114</t>
  </si>
  <si>
    <t>Potrubí ocelové závitové bezešvé běžné v kotelnách nebo strojovnách DN 20</t>
  </si>
  <si>
    <t>-1779908755</t>
  </si>
  <si>
    <t>-801804344</t>
  </si>
  <si>
    <t>-441860281</t>
  </si>
  <si>
    <t>1656803868</t>
  </si>
  <si>
    <t>787349791</t>
  </si>
  <si>
    <t>358455487</t>
  </si>
  <si>
    <t>1792382636</t>
  </si>
  <si>
    <t>1491331602</t>
  </si>
  <si>
    <t>1100792228</t>
  </si>
  <si>
    <t>-1706388483</t>
  </si>
  <si>
    <t>-1625759775</t>
  </si>
  <si>
    <t>722232044</t>
  </si>
  <si>
    <t>1003974283</t>
  </si>
  <si>
    <t>389842101</t>
  </si>
  <si>
    <t>D+M komín fasádní D100mm kompletizovaná dodávka ( provedení vč.uchycení v souladu s projektovou dokumentací)</t>
  </si>
  <si>
    <t>-1661021397</t>
  </si>
  <si>
    <t>721226511</t>
  </si>
  <si>
    <t>Zápachová uzávěrka</t>
  </si>
  <si>
    <t>-1454221199</t>
  </si>
  <si>
    <t>721171R20</t>
  </si>
  <si>
    <t>D+M potrubí spalinové /plast) HT  D 100</t>
  </si>
  <si>
    <t>721171R20a</t>
  </si>
  <si>
    <t>dtto,ale spalovací (potrubí v HT systému DN 100)</t>
  </si>
  <si>
    <t>D + M mřížka D150,větrací mřížka</t>
  </si>
  <si>
    <t>210689585</t>
  </si>
  <si>
    <t>723150366</t>
  </si>
  <si>
    <t>Chránička D 44,5x2,6 mm</t>
  </si>
  <si>
    <t>-1228122586</t>
  </si>
  <si>
    <t xml:space="preserve">Otopné těleso litinové článkové 500/160 mm se základním nátěrem výkon 53-152 W /článek připojovací rozteč/hloubka (mm) 500/160 (0,255 m2/kus-5čl.) </t>
  </si>
  <si>
    <t>1807146846</t>
  </si>
  <si>
    <t>-603659992</t>
  </si>
  <si>
    <t>1359132134</t>
  </si>
  <si>
    <t>Staveništní přesun hmot pro kotelnu,potrubí</t>
  </si>
  <si>
    <t>Skříň plech, na om, 36 mod., IP54</t>
  </si>
  <si>
    <t>21M-10a</t>
  </si>
  <si>
    <t>Jistič LP/N 13B/1</t>
  </si>
  <si>
    <t>21M-18a</t>
  </si>
  <si>
    <t>Svítidlo přisazené 1x 22W</t>
  </si>
  <si>
    <t>Komplet čidel kaskádní regulace /2 ks/</t>
  </si>
  <si>
    <t>21M-30</t>
  </si>
  <si>
    <t>Vestavný modul kotle ekviterm vč. čidla</t>
  </si>
  <si>
    <t>21M-31</t>
  </si>
  <si>
    <t>Přepínací ventil /UT/</t>
  </si>
  <si>
    <t>1967687645</t>
  </si>
  <si>
    <t>21M-31a</t>
  </si>
  <si>
    <t>Podstavec beton,podložka</t>
  </si>
  <si>
    <t>-2030583475</t>
  </si>
  <si>
    <t>21M-32</t>
  </si>
  <si>
    <t>Jímací tyč 2,0m</t>
  </si>
  <si>
    <t>-1764597589</t>
  </si>
  <si>
    <t>21M-33</t>
  </si>
  <si>
    <t>Svorka univerzál</t>
  </si>
  <si>
    <t>1823205576</t>
  </si>
  <si>
    <t>21M-34</t>
  </si>
  <si>
    <t>Lano FeZn 50</t>
  </si>
  <si>
    <t>646024229</t>
  </si>
  <si>
    <t>1353312880</t>
  </si>
  <si>
    <t>1761524347</t>
  </si>
  <si>
    <t>960721817</t>
  </si>
  <si>
    <t>t1</t>
  </si>
  <si>
    <t>5,6</t>
  </si>
  <si>
    <t>t2</t>
  </si>
  <si>
    <t xml:space="preserve">SO 03 - Hala pro údržbu-samostatný přístavek </t>
  </si>
  <si>
    <t xml:space="preserve">    5 - Stavební práce HSV</t>
  </si>
  <si>
    <t xml:space="preserve">    713 - Izolace tepelné,hydroizolace</t>
  </si>
  <si>
    <t xml:space="preserve">    762 - Konstrukce tesařsko-truhlářské</t>
  </si>
  <si>
    <t xml:space="preserve">    764 - Konstrukce klempířské</t>
  </si>
  <si>
    <t>Stavební práce HSV</t>
  </si>
  <si>
    <t>584190R01</t>
  </si>
  <si>
    <t xml:space="preserve">Úprava urovnáním stáv.plochy ze silničních panelů vč.očištění (příprava plochy pro osazení přístavku) </t>
  </si>
  <si>
    <t>1148000908</t>
  </si>
  <si>
    <t>977151R02</t>
  </si>
  <si>
    <t>Vrty diamantovými korunkami do D 70 mm do silničních panelů</t>
  </si>
  <si>
    <t>1217447805</t>
  </si>
  <si>
    <t>953960R03</t>
  </si>
  <si>
    <t>Osazení ocel.patek trámů (nosníky přístavku) do předem připravených děr v ŽB silničním panelu chemickou kotvou</t>
  </si>
  <si>
    <t>1140636894</t>
  </si>
  <si>
    <t>548000NC1</t>
  </si>
  <si>
    <t>kotva ocelová pozinkovaná pro uchycení trámů</t>
  </si>
  <si>
    <t>-1922973787</t>
  </si>
  <si>
    <t>Lešení s lešeňovou podlahou v do 1,90m</t>
  </si>
  <si>
    <t>1312953829</t>
  </si>
  <si>
    <t>6419517000</t>
  </si>
  <si>
    <t>D+M  PHP CO2 s hasící schopností minimálně 55B</t>
  </si>
  <si>
    <t>-51236809</t>
  </si>
  <si>
    <t>713</t>
  </si>
  <si>
    <t>Izolace tepelné,hydroizolace</t>
  </si>
  <si>
    <t>775591R11</t>
  </si>
  <si>
    <t>Montáž a dodávka parozábrany kompletní (stěny,podlaha,strop)</t>
  </si>
  <si>
    <t>-1711897979</t>
  </si>
  <si>
    <t>46,80</t>
  </si>
  <si>
    <t>775598R12</t>
  </si>
  <si>
    <t>Montáž a dodávka paropropustné pojistné hydroizolace (stěny,střecha)</t>
  </si>
  <si>
    <t>-1627301383</t>
  </si>
  <si>
    <t>41,70</t>
  </si>
  <si>
    <t>713131151</t>
  </si>
  <si>
    <t>Montáž izolace tepelné stěn vloženými rohožemi</t>
  </si>
  <si>
    <t>1756404415</t>
  </si>
  <si>
    <t>14,90</t>
  </si>
  <si>
    <t>63152000</t>
  </si>
  <si>
    <t>pásy tepelně izolační univerzální tl.140mm</t>
  </si>
  <si>
    <t>1563958670</t>
  </si>
  <si>
    <t>14,9*1,08 'Přepočtené koeficientem množství</t>
  </si>
  <si>
    <t>762</t>
  </si>
  <si>
    <t>Konstrukce tesařsko-truhlářské</t>
  </si>
  <si>
    <t>762082111</t>
  </si>
  <si>
    <t>Provedení úpravy tesařských viditelných konců krokví a okrajů střechy</t>
  </si>
  <si>
    <t>1639266788</t>
  </si>
  <si>
    <t>762123130</t>
  </si>
  <si>
    <t>Montáž tesařského nosného rámu z hraněného řeziva průřezové plochy do 224 cm2 (nosný rám -nosník 140 x 160mm)</t>
  </si>
  <si>
    <t>-2143723139</t>
  </si>
  <si>
    <t>" dle projektanta" (2,45*2+1,85*2)</t>
  </si>
  <si>
    <t>60512130</t>
  </si>
  <si>
    <t>hranol stavební řezivo průřezu do 224cm2 do dl 3m</t>
  </si>
  <si>
    <t>-596278574</t>
  </si>
  <si>
    <t>" dle projektanta" (2,45*2+1,85*2)*0,14*0,16*1,10</t>
  </si>
  <si>
    <t>762123R20</t>
  </si>
  <si>
    <t>Montáž tesařské vázané nosné konstrukce přístřešku z hraněného řeziva plochy do 100 cm2</t>
  </si>
  <si>
    <t>1498943162</t>
  </si>
  <si>
    <t>2,80*2</t>
  </si>
  <si>
    <t>(3,20*3+3,10+1,85*4+2,80*2+2,50*2+2,65*4+2,35*4+2,65*2+1,0)</t>
  </si>
  <si>
    <t>60512135</t>
  </si>
  <si>
    <t>konstrukční KVH hranol 60 x 140 mm jak.I (nosný rám,podlaha, stěny, krov)</t>
  </si>
  <si>
    <t>-1857253603</t>
  </si>
  <si>
    <t>t2+7,60+2,0</t>
  </si>
  <si>
    <t>60512136</t>
  </si>
  <si>
    <t>konstrukční KVH hranol 140 x 160 mm jak.I (pozednice)</t>
  </si>
  <si>
    <t>-243818055</t>
  </si>
  <si>
    <t>t1+0,4</t>
  </si>
  <si>
    <t>762341047</t>
  </si>
  <si>
    <t>Bednění střech z desek OSB tl 25 mm na pero a drážku</t>
  </si>
  <si>
    <t>-1807967619</t>
  </si>
  <si>
    <t>3,0*2,90</t>
  </si>
  <si>
    <t>762342441</t>
  </si>
  <si>
    <t>Montáž kontralatí na střechách 60/40mm vč.dodávky řeziva</t>
  </si>
  <si>
    <t>-1439985299</t>
  </si>
  <si>
    <t>762083122</t>
  </si>
  <si>
    <t>Impregnace řeziva proti dřevokaznému hmyzu, houbám a plísním máčením třída ohrožení 3 a 4</t>
  </si>
  <si>
    <t>-916768513</t>
  </si>
  <si>
    <t>762430036.CDC</t>
  </si>
  <si>
    <t>Obložení stěn z cementotřískových desek tl 20-22 mm broušených na pero a drážku šroubovaných s příplatkem pro malý rozsah a prořez (obklad vnitřních stěn,stropu a 2x podlaha)</t>
  </si>
  <si>
    <t>1615399316</t>
  </si>
  <si>
    <t>762190000</t>
  </si>
  <si>
    <t>Spojovací prostředky pro kompletní montáž celého přístřešku</t>
  </si>
  <si>
    <t>627414788</t>
  </si>
  <si>
    <t>76208SC1</t>
  </si>
  <si>
    <t>Zhotovení roštu z prken na střešní plášť (ochrana před případným pádům ledu ze sousední haly)-kompletní provedení vč.dodávky řeziva</t>
  </si>
  <si>
    <t>-1326193739</t>
  </si>
  <si>
    <t>766000R13</t>
  </si>
  <si>
    <t>Montáž a dodávka atyp. dřevěných dveří jednokřídlových vel.800x2000mm opláštěných deskami přizpůsobených obložení přístavku vč. kování (osazení do stěnových profilů)</t>
  </si>
  <si>
    <t>-1726062999</t>
  </si>
  <si>
    <t>766416R10</t>
  </si>
  <si>
    <t>Montáž obložení fasádní deskou vč.dodávky spojovacích prostředků a systémového příslušenství-kompletní provedení s zřízením daných prostupů a utěsnění ve stěně</t>
  </si>
  <si>
    <t>1347962093</t>
  </si>
  <si>
    <t>(1,90+2,50)*2*3,0-1,60</t>
  </si>
  <si>
    <t>deska cementotřísková fasádní s povrchou úpravou tl.14mm  (např.CETRIS FINISH)</t>
  </si>
  <si>
    <t>-267004060</t>
  </si>
  <si>
    <t>784000SC1</t>
  </si>
  <si>
    <t>Malba bílá (vybílení) vnitřního prostoru vč.penetrace</t>
  </si>
  <si>
    <t>-326187834</t>
  </si>
  <si>
    <t>764</t>
  </si>
  <si>
    <t>Konstrukce klempířské</t>
  </si>
  <si>
    <t>764111641</t>
  </si>
  <si>
    <t>Krytina střechy pultové drážkováním ze svitků z Pz plechu s povrchovou úpravou vč.okrajů (závětrné lišty)+systémová podkladní folie</t>
  </si>
  <si>
    <t>810493587</t>
  </si>
  <si>
    <t>764511601</t>
  </si>
  <si>
    <t>Žlab podokapní půlkruhový z Pz s povrchovou úpravou rš 250 mm</t>
  </si>
  <si>
    <t>-1234825676</t>
  </si>
  <si>
    <t>764518622</t>
  </si>
  <si>
    <t>Svody kruhové včetně objímek, kolen, odskoků z Pz s povrchovou úpravou průměru 100 mm</t>
  </si>
  <si>
    <t>-1182829187</t>
  </si>
  <si>
    <t>998011SC2</t>
  </si>
  <si>
    <t>Přesun hmot HSV a PSV objekt v do 6 m</t>
  </si>
  <si>
    <t>1507579513</t>
  </si>
  <si>
    <t xml:space="preserve">      02a -  - vnitř.kanalizace, vodovod, plynovod</t>
  </si>
  <si>
    <t xml:space="preserve">    733 - Rozvodné potrubí -větve V5-údržba, V6-myčka</t>
  </si>
  <si>
    <t xml:space="preserve">      06 -   -ostatní konstrukce a práce (V5, V6)</t>
  </si>
  <si>
    <t xml:space="preserve">      07 -  -zemní práce pro rozvod vytápění, ostatní venk.úpravy</t>
  </si>
  <si>
    <t xml:space="preserve">Demontáž čerpadla oběhového spirálního </t>
  </si>
  <si>
    <t>-1683321679</t>
  </si>
  <si>
    <t>Hydraulický vyrovnávač dynamických tlaků vel.I</t>
  </si>
  <si>
    <t>732331616</t>
  </si>
  <si>
    <t>Nádoba tlaková expanzní s membránou objemu 50 l</t>
  </si>
  <si>
    <t>19177051</t>
  </si>
  <si>
    <t>723234312</t>
  </si>
  <si>
    <t>Regulátor tlaku plynu B10</t>
  </si>
  <si>
    <t>1719217875</t>
  </si>
  <si>
    <t>1727873860</t>
  </si>
  <si>
    <t>-584738669</t>
  </si>
  <si>
    <t>-23008726</t>
  </si>
  <si>
    <t xml:space="preserve"> - vnitř.kanalizace, vodovod, plynovod</t>
  </si>
  <si>
    <t>D + M mřížka D100</t>
  </si>
  <si>
    <t>-1489880444</t>
  </si>
  <si>
    <t>Revize,topná zkouška</t>
  </si>
  <si>
    <t>Rozvodné potrubí -větve V5-údržba, V6-myčka</t>
  </si>
  <si>
    <t>"V5" 133</t>
  </si>
  <si>
    <t>"V6" 78</t>
  </si>
  <si>
    <t>"V5"72</t>
  </si>
  <si>
    <t>"V6" 118</t>
  </si>
  <si>
    <t>"V5" 45</t>
  </si>
  <si>
    <t>"V6"20</t>
  </si>
  <si>
    <t>"V5" 2</t>
  </si>
  <si>
    <t>"V5"2</t>
  </si>
  <si>
    <t>"V5" 125</t>
  </si>
  <si>
    <t>"V6" 49</t>
  </si>
  <si>
    <t>"V5" 8</t>
  </si>
  <si>
    <t>"V6" 29</t>
  </si>
  <si>
    <t>"V5" 19</t>
  </si>
  <si>
    <t>"V5" 52</t>
  </si>
  <si>
    <t>"V5" 4</t>
  </si>
  <si>
    <t>"V6" 4</t>
  </si>
  <si>
    <t>"V5" 14</t>
  </si>
  <si>
    <t>"V6" 6</t>
  </si>
  <si>
    <t>"V5"14</t>
  </si>
  <si>
    <t>"V5" 13</t>
  </si>
  <si>
    <t>"V6" 7</t>
  </si>
  <si>
    <t>514100174</t>
  </si>
  <si>
    <t>734242415</t>
  </si>
  <si>
    <t>Ventil závitový zpětný přímý 5/4"</t>
  </si>
  <si>
    <t>1212110048</t>
  </si>
  <si>
    <t>Filtr závitový přímý 2"</t>
  </si>
  <si>
    <t>926018699</t>
  </si>
  <si>
    <t>734242414</t>
  </si>
  <si>
    <t>Ventil závitový zpětný přímý 1"</t>
  </si>
  <si>
    <t>720923197</t>
  </si>
  <si>
    <t>734291244</t>
  </si>
  <si>
    <t>Filtr závitový přímý 1"</t>
  </si>
  <si>
    <t>1392018125</t>
  </si>
  <si>
    <t>732420NC3</t>
  </si>
  <si>
    <t>D+M čerpadlo teplovodní ALPHA 2 32-40</t>
  </si>
  <si>
    <t>-968543836</t>
  </si>
  <si>
    <t>"V5"1</t>
  </si>
  <si>
    <t>Směšovací armatura trojcestná 1" s přímým průtokem (kvs 4)</t>
  </si>
  <si>
    <t>732420NC4</t>
  </si>
  <si>
    <t>D+M čerpadlo teplovodní ALPHA 2 25-40</t>
  </si>
  <si>
    <t>-104235391</t>
  </si>
  <si>
    <t>"V6" 1</t>
  </si>
  <si>
    <t>734295110a</t>
  </si>
  <si>
    <t>Směšovací armatura trojcestná 1/2" s přímým průtokem (kvs2,5)</t>
  </si>
  <si>
    <t>721173R07</t>
  </si>
  <si>
    <t>D+M potrubí kanalizační plastové KG 110</t>
  </si>
  <si>
    <t>-1801005511</t>
  </si>
  <si>
    <t>722174R08</t>
  </si>
  <si>
    <t xml:space="preserve">D+M potrubí z polyetylenu  PE 100 SDR 11 svařované </t>
  </si>
  <si>
    <t>-2103307779</t>
  </si>
  <si>
    <t>727000R09</t>
  </si>
  <si>
    <t>D+M potrubí předizolované FLEXALEN VS-RH 125 A32</t>
  </si>
  <si>
    <t>185495996</t>
  </si>
  <si>
    <t xml:space="preserve">  -ostatní konstrukce a práce (V5, V6)</t>
  </si>
  <si>
    <t>Tlaková zkouška potrubí,revize</t>
  </si>
  <si>
    <t>Staveništní přesun hmot pro rozvody (V5,V6)</t>
  </si>
  <si>
    <t>07</t>
  </si>
  <si>
    <t xml:space="preserve"> -zemní práce pro rozvod vytápění, ostatní venk.úpravy</t>
  </si>
  <si>
    <t>919735112</t>
  </si>
  <si>
    <t>Řezání stávajícího živičného krytu s podkladem hl do 100 mm</t>
  </si>
  <si>
    <t>-957629853</t>
  </si>
  <si>
    <t>113109R01</t>
  </si>
  <si>
    <t>Odstranění  živičného krytu vč.podkladní vrstvy z drceného kameniva tl do 200 mm</t>
  </si>
  <si>
    <t>-1100218372</t>
  </si>
  <si>
    <t>132312201</t>
  </si>
  <si>
    <t>Hloubení rýh š přes 600 do 2000 mm ručním nebo pneum nářadím v soudržných horninách tř. 4</t>
  </si>
  <si>
    <t>-1658578384</t>
  </si>
  <si>
    <t>2,80+11,50+9,00</t>
  </si>
  <si>
    <t>451573111</t>
  </si>
  <si>
    <t>Lože a obsyp potrubí otevřený výkop ze štěrkopísku</t>
  </si>
  <si>
    <t>-1278319785</t>
  </si>
  <si>
    <t>459961113</t>
  </si>
  <si>
    <t xml:space="preserve">Krytí trubních vedení výstražnou fólií z PVC </t>
  </si>
  <si>
    <t>-359175032</t>
  </si>
  <si>
    <t>175111101</t>
  </si>
  <si>
    <t>Zásyp (obsypání) potrubí ručně sypaninou uloženou do 3 m s hutněním</t>
  </si>
  <si>
    <t>-1931031872</t>
  </si>
  <si>
    <t>564851111</t>
  </si>
  <si>
    <t>Podklad ze štěrkodrtě ŠD tl 140 mm (pod bet.deky)</t>
  </si>
  <si>
    <t>1639198773</t>
  </si>
  <si>
    <t>584120R02</t>
  </si>
  <si>
    <t>Osazení silničních desek celkové plochy do 50 m2</t>
  </si>
  <si>
    <t>581423059</t>
  </si>
  <si>
    <t>592130NC2</t>
  </si>
  <si>
    <t>deska betonová (např.PZD1200x290x100mm) vč.dovozu</t>
  </si>
  <si>
    <t>102642352</t>
  </si>
  <si>
    <t>573111NC2</t>
  </si>
  <si>
    <t xml:space="preserve">Postřik živičný infiltrační </t>
  </si>
  <si>
    <t>-1646219911</t>
  </si>
  <si>
    <t>576150NC1</t>
  </si>
  <si>
    <t>Asfaltový koberec tl 60 mm vč.spojení se stávající živičnou plochou</t>
  </si>
  <si>
    <t>322731294</t>
  </si>
  <si>
    <t>997000SC1</t>
  </si>
  <si>
    <t>Odvoz suti a vybouraných hmot na řízenou skládku vč.poplatku -souhrnná cena</t>
  </si>
  <si>
    <t>-474330753</t>
  </si>
  <si>
    <t>21M-00</t>
  </si>
  <si>
    <t>Kabel CYKY 5J x 6</t>
  </si>
  <si>
    <t>-1781150728</t>
  </si>
  <si>
    <t>-1555867471</t>
  </si>
  <si>
    <t>21M-15a</t>
  </si>
  <si>
    <t>Spinač 3553-01929, IP44</t>
  </si>
  <si>
    <t>-830997290</t>
  </si>
  <si>
    <t>Svítidlo lineární 2 x 40W,</t>
  </si>
  <si>
    <t>252292342</t>
  </si>
  <si>
    <t>21M-19a</t>
  </si>
  <si>
    <t>Zásuv.skříň,chránič, 1x16,32A/400, 2x16A/230,IP44</t>
  </si>
  <si>
    <t>907884851</t>
  </si>
  <si>
    <t>Jímací tyč 1,50m</t>
  </si>
  <si>
    <t>-113277977</t>
  </si>
  <si>
    <t>-1167876402</t>
  </si>
  <si>
    <t>-1181087976</t>
  </si>
  <si>
    <t>CDC.0838.URS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</si>
</sst>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4" fontId="19" fillId="5" borderId="22" xfId="0" applyNumberFormat="1" applyFont="1" applyFill="1" applyBorder="1" applyAlignment="1" applyProtection="1">
      <alignment vertical="center"/>
      <protection locked="0"/>
    </xf>
    <xf numFmtId="4" fontId="34" fillId="5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74"/>
  <sheetViews>
    <sheetView showGridLines="0" workbookViewId="0">
      <selection activeCell="D24" sqref="D2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185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S4" s="15" t="s">
        <v>11</v>
      </c>
    </row>
    <row r="5" spans="1:74" ht="12" customHeight="1">
      <c r="B5" s="18"/>
      <c r="D5" s="21" t="s">
        <v>12</v>
      </c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8"/>
      <c r="BS5" s="15" t="s">
        <v>6</v>
      </c>
    </row>
    <row r="6" spans="1:74" ht="36.950000000000003" customHeight="1">
      <c r="B6" s="18"/>
      <c r="D6" s="23" t="s">
        <v>14</v>
      </c>
      <c r="K6" s="184" t="s">
        <v>15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8"/>
      <c r="BS6" s="15" t="s">
        <v>6</v>
      </c>
    </row>
    <row r="7" spans="1:74" ht="12" customHeight="1">
      <c r="B7" s="18"/>
      <c r="D7" s="24" t="s">
        <v>16</v>
      </c>
      <c r="K7" s="22" t="s">
        <v>1</v>
      </c>
      <c r="AK7" s="24" t="s">
        <v>17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18</v>
      </c>
      <c r="K8" s="22" t="s">
        <v>19</v>
      </c>
      <c r="AK8" s="24" t="s">
        <v>20</v>
      </c>
      <c r="AN8" s="22" t="s">
        <v>21</v>
      </c>
      <c r="AR8" s="18"/>
      <c r="BS8" s="15" t="s">
        <v>6</v>
      </c>
    </row>
    <row r="9" spans="1:74" ht="14.45" customHeight="1">
      <c r="B9" s="18"/>
      <c r="AR9" s="18"/>
      <c r="BS9" s="15" t="s">
        <v>6</v>
      </c>
    </row>
    <row r="10" spans="1:74" ht="12" customHeight="1">
      <c r="B10" s="18"/>
      <c r="D10" s="24" t="s">
        <v>22</v>
      </c>
      <c r="AK10" s="24" t="s">
        <v>23</v>
      </c>
      <c r="AN10" s="22" t="s">
        <v>1</v>
      </c>
      <c r="AR10" s="18"/>
      <c r="BS10" s="15" t="s">
        <v>6</v>
      </c>
    </row>
    <row r="11" spans="1:74" ht="18.399999999999999" customHeight="1">
      <c r="B11" s="18"/>
      <c r="E11" s="22" t="s">
        <v>24</v>
      </c>
      <c r="AK11" s="24" t="s">
        <v>25</v>
      </c>
      <c r="AN11" s="22" t="s">
        <v>1</v>
      </c>
      <c r="AR11" s="18"/>
      <c r="BS11" s="15" t="s">
        <v>6</v>
      </c>
    </row>
    <row r="12" spans="1:74" ht="6.95" customHeight="1">
      <c r="B12" s="18"/>
      <c r="AR12" s="18"/>
      <c r="BS12" s="15" t="s">
        <v>6</v>
      </c>
    </row>
    <row r="13" spans="1:74" ht="12" customHeight="1">
      <c r="B13" s="18"/>
      <c r="D13" s="24" t="s">
        <v>26</v>
      </c>
      <c r="AK13" s="24" t="s">
        <v>23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19</v>
      </c>
      <c r="AK14" s="24" t="s">
        <v>25</v>
      </c>
      <c r="AN14" s="22" t="s">
        <v>1</v>
      </c>
      <c r="AR14" s="18"/>
      <c r="BS14" s="15" t="s">
        <v>6</v>
      </c>
    </row>
    <row r="15" spans="1:74" ht="6.95" customHeight="1">
      <c r="B15" s="18"/>
      <c r="AR15" s="18"/>
      <c r="BS15" s="15" t="s">
        <v>3</v>
      </c>
    </row>
    <row r="16" spans="1:74" ht="12" customHeight="1">
      <c r="B16" s="18"/>
      <c r="D16" s="24" t="s">
        <v>27</v>
      </c>
      <c r="AK16" s="24" t="s">
        <v>23</v>
      </c>
      <c r="AN16" s="22" t="s">
        <v>1</v>
      </c>
      <c r="AR16" s="18"/>
      <c r="BS16" s="15" t="s">
        <v>3</v>
      </c>
    </row>
    <row r="17" spans="2:71" ht="18.399999999999999" customHeight="1">
      <c r="B17" s="18"/>
      <c r="E17" s="22" t="s">
        <v>28</v>
      </c>
      <c r="AK17" s="24" t="s">
        <v>25</v>
      </c>
      <c r="AN17" s="22" t="s">
        <v>1</v>
      </c>
      <c r="AR17" s="18"/>
      <c r="BS17" s="15" t="s">
        <v>29</v>
      </c>
    </row>
    <row r="18" spans="2:71" ht="6.95" customHeight="1">
      <c r="B18" s="18"/>
      <c r="AR18" s="18"/>
      <c r="BS18" s="15" t="s">
        <v>6</v>
      </c>
    </row>
    <row r="19" spans="2:71" ht="12" customHeight="1">
      <c r="B19" s="18"/>
      <c r="D19" s="24"/>
      <c r="AK19" s="24"/>
      <c r="AN19" s="22"/>
      <c r="AR19" s="18"/>
      <c r="BS19" s="15" t="s">
        <v>6</v>
      </c>
    </row>
    <row r="20" spans="2:71" ht="18.399999999999999" customHeight="1">
      <c r="B20" s="18"/>
      <c r="E20" s="22"/>
      <c r="AK20" s="24"/>
      <c r="AN20" s="22"/>
      <c r="AR20" s="18"/>
      <c r="BS20" s="15" t="s">
        <v>29</v>
      </c>
    </row>
    <row r="21" spans="2:71" ht="6.95" customHeight="1">
      <c r="B21" s="18"/>
      <c r="AR21" s="18"/>
    </row>
    <row r="22" spans="2:71" ht="12" customHeight="1">
      <c r="B22" s="18"/>
      <c r="D22" s="24" t="s">
        <v>31</v>
      </c>
      <c r="AR22" s="18"/>
    </row>
    <row r="23" spans="2:71" ht="16.5" customHeight="1">
      <c r="B23" s="18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8"/>
    </row>
    <row r="24" spans="2:71" ht="6.95" customHeight="1">
      <c r="B24" s="18"/>
      <c r="AR24" s="18"/>
    </row>
    <row r="25" spans="2:7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" customHeight="1">
      <c r="B26" s="27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7">
        <f>ROUND(AG57,2)</f>
        <v>0</v>
      </c>
      <c r="AL26" s="188"/>
      <c r="AM26" s="188"/>
      <c r="AN26" s="188"/>
      <c r="AO26" s="188"/>
      <c r="AR26" s="27"/>
    </row>
    <row r="27" spans="2:71" s="1" customFormat="1" ht="6.95" customHeight="1">
      <c r="B27" s="27"/>
      <c r="AR27" s="27"/>
    </row>
    <row r="28" spans="2:71" s="1" customFormat="1" ht="12.75">
      <c r="B28" s="27"/>
      <c r="L28" s="189" t="s">
        <v>33</v>
      </c>
      <c r="M28" s="189"/>
      <c r="N28" s="189"/>
      <c r="O28" s="189"/>
      <c r="P28" s="189"/>
      <c r="W28" s="189" t="s">
        <v>34</v>
      </c>
      <c r="X28" s="189"/>
      <c r="Y28" s="189"/>
      <c r="Z28" s="189"/>
      <c r="AA28" s="189"/>
      <c r="AB28" s="189"/>
      <c r="AC28" s="189"/>
      <c r="AD28" s="189"/>
      <c r="AE28" s="189"/>
      <c r="AK28" s="189" t="s">
        <v>35</v>
      </c>
      <c r="AL28" s="189"/>
      <c r="AM28" s="189"/>
      <c r="AN28" s="189"/>
      <c r="AO28" s="189"/>
      <c r="AR28" s="27"/>
    </row>
    <row r="29" spans="2:71" s="2" customFormat="1" ht="14.45" customHeight="1">
      <c r="B29" s="31"/>
      <c r="D29" s="24" t="s">
        <v>36</v>
      </c>
      <c r="F29" s="24" t="s">
        <v>37</v>
      </c>
      <c r="L29" s="192">
        <v>0.21</v>
      </c>
      <c r="M29" s="191"/>
      <c r="N29" s="191"/>
      <c r="O29" s="191"/>
      <c r="P29" s="191"/>
      <c r="W29" s="190">
        <f>ROUND(AZ57,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ROUND(AV57, 2)</f>
        <v>0</v>
      </c>
      <c r="AL29" s="191"/>
      <c r="AM29" s="191"/>
      <c r="AN29" s="191"/>
      <c r="AO29" s="191"/>
      <c r="AR29" s="31"/>
    </row>
    <row r="30" spans="2:71" s="2" customFormat="1" ht="14.45" customHeight="1">
      <c r="B30" s="31"/>
      <c r="F30" s="24" t="s">
        <v>38</v>
      </c>
      <c r="L30" s="192">
        <v>0.15</v>
      </c>
      <c r="M30" s="191"/>
      <c r="N30" s="191"/>
      <c r="O30" s="191"/>
      <c r="P30" s="191"/>
      <c r="W30" s="190">
        <f>ROUND(BA57,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ROUND(AW57, 2)</f>
        <v>0</v>
      </c>
      <c r="AL30" s="191"/>
      <c r="AM30" s="191"/>
      <c r="AN30" s="191"/>
      <c r="AO30" s="191"/>
      <c r="AR30" s="31"/>
    </row>
    <row r="31" spans="2:71" s="2" customFormat="1" ht="14.45" hidden="1" customHeight="1">
      <c r="B31" s="31"/>
      <c r="F31" s="24" t="s">
        <v>39</v>
      </c>
      <c r="L31" s="192">
        <v>0.21</v>
      </c>
      <c r="M31" s="191"/>
      <c r="N31" s="191"/>
      <c r="O31" s="191"/>
      <c r="P31" s="191"/>
      <c r="W31" s="190">
        <f>ROUND(BB57,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1"/>
    </row>
    <row r="32" spans="2:71" s="2" customFormat="1" ht="14.45" hidden="1" customHeight="1">
      <c r="B32" s="31"/>
      <c r="F32" s="24" t="s">
        <v>40</v>
      </c>
      <c r="L32" s="192">
        <v>0.15</v>
      </c>
      <c r="M32" s="191"/>
      <c r="N32" s="191"/>
      <c r="O32" s="191"/>
      <c r="P32" s="191"/>
      <c r="W32" s="190">
        <f>ROUND(BC57,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1"/>
    </row>
    <row r="33" spans="2:44" s="2" customFormat="1" ht="14.45" hidden="1" customHeight="1">
      <c r="B33" s="31"/>
      <c r="F33" s="24" t="s">
        <v>41</v>
      </c>
      <c r="L33" s="192">
        <v>0</v>
      </c>
      <c r="M33" s="191"/>
      <c r="N33" s="191"/>
      <c r="O33" s="191"/>
      <c r="P33" s="191"/>
      <c r="W33" s="190">
        <f>ROUND(BD57,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1"/>
    </row>
    <row r="34" spans="2:44" s="1" customFormat="1" ht="6.95" customHeight="1">
      <c r="B34" s="27"/>
      <c r="AR34" s="27"/>
    </row>
    <row r="35" spans="2:44" s="1" customFormat="1" ht="25.9" customHeight="1"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193" t="s">
        <v>44</v>
      </c>
      <c r="Y35" s="194"/>
      <c r="Z35" s="194"/>
      <c r="AA35" s="194"/>
      <c r="AB35" s="194"/>
      <c r="AC35" s="34"/>
      <c r="AD35" s="34"/>
      <c r="AE35" s="34"/>
      <c r="AF35" s="34"/>
      <c r="AG35" s="34"/>
      <c r="AH35" s="34"/>
      <c r="AI35" s="34"/>
      <c r="AJ35" s="34"/>
      <c r="AK35" s="195">
        <f>SUM(AK26:AK33)</f>
        <v>0</v>
      </c>
      <c r="AL35" s="194"/>
      <c r="AM35" s="194"/>
      <c r="AN35" s="194"/>
      <c r="AO35" s="196"/>
      <c r="AP35" s="32"/>
      <c r="AQ35" s="32"/>
      <c r="AR35" s="27"/>
    </row>
    <row r="36" spans="2:44" s="1" customFormat="1" ht="6.95" customHeight="1">
      <c r="B36" s="27"/>
      <c r="AR36" s="27"/>
    </row>
    <row r="37" spans="2:44" s="1" customFormat="1" ht="14.45" customHeight="1">
      <c r="B37" s="27"/>
      <c r="AR37" s="27"/>
    </row>
    <row r="38" spans="2:44" ht="14.45" customHeight="1">
      <c r="B38" s="18"/>
      <c r="AR38" s="18"/>
    </row>
    <row r="39" spans="2:44" s="1" customFormat="1">
      <c r="B39" s="27"/>
      <c r="AR39" s="27"/>
    </row>
    <row r="40" spans="2:44" s="1" customFormat="1" ht="6.9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27"/>
    </row>
    <row r="44" spans="2:44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27"/>
    </row>
    <row r="45" spans="2:44" s="1" customFormat="1" ht="24.95" customHeight="1">
      <c r="B45" s="27"/>
      <c r="C45" s="19" t="s">
        <v>51</v>
      </c>
      <c r="AR45" s="27"/>
    </row>
    <row r="46" spans="2:44" s="1" customFormat="1" ht="6.95" customHeight="1">
      <c r="B46" s="27"/>
      <c r="AR46" s="27"/>
    </row>
    <row r="47" spans="2:44" s="3" customFormat="1" ht="12" customHeight="1">
      <c r="B47" s="43"/>
      <c r="C47" s="24" t="s">
        <v>12</v>
      </c>
      <c r="AR47" s="43"/>
    </row>
    <row r="48" spans="2:44" s="4" customFormat="1" ht="36.950000000000003" customHeight="1">
      <c r="B48" s="44"/>
      <c r="C48" s="45" t="s">
        <v>14</v>
      </c>
      <c r="L48" s="205" t="str">
        <f>K6</f>
        <v>Rozdělení vytápění na cestmistrovství Liberec</v>
      </c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R48" s="44"/>
    </row>
    <row r="49" spans="1:91" s="1" customFormat="1" ht="6.95" customHeight="1">
      <c r="B49" s="27"/>
      <c r="AR49" s="27"/>
    </row>
    <row r="50" spans="1:91" s="1" customFormat="1" ht="12" customHeight="1">
      <c r="B50" s="27"/>
      <c r="C50" s="24" t="s">
        <v>18</v>
      </c>
      <c r="L50" s="46" t="str">
        <f>IF(K8="","",K8)</f>
        <v xml:space="preserve"> </v>
      </c>
      <c r="AI50" s="24" t="s">
        <v>20</v>
      </c>
      <c r="AM50" s="207" t="str">
        <f>IF(AN8= "","",AN8)</f>
        <v>15. 10. 2020</v>
      </c>
      <c r="AN50" s="207"/>
      <c r="AR50" s="27"/>
    </row>
    <row r="51" spans="1:91" s="1" customFormat="1" ht="6.95" customHeight="1">
      <c r="B51" s="27"/>
      <c r="AR51" s="27"/>
    </row>
    <row r="52" spans="1:91" s="1" customFormat="1" ht="43.15" customHeight="1">
      <c r="B52" s="27"/>
      <c r="C52" s="24" t="s">
        <v>22</v>
      </c>
      <c r="L52" s="3" t="str">
        <f>IF(E11= "","",E11)</f>
        <v>Silnice LK a.s. Čsl.armády 24, Jablonec nad Nisou</v>
      </c>
      <c r="AI52" s="24" t="s">
        <v>27</v>
      </c>
      <c r="AM52" s="201" t="str">
        <f>IF(E17="","",E17)</f>
        <v>Toinsta společnost projektantů Jablonec nad Nisou</v>
      </c>
      <c r="AN52" s="202"/>
      <c r="AO52" s="202"/>
      <c r="AP52" s="202"/>
      <c r="AR52" s="27"/>
      <c r="AS52" s="209" t="s">
        <v>52</v>
      </c>
      <c r="AT52" s="210"/>
      <c r="AU52" s="48"/>
      <c r="AV52" s="48"/>
      <c r="AW52" s="48"/>
      <c r="AX52" s="48"/>
      <c r="AY52" s="48"/>
      <c r="AZ52" s="48"/>
      <c r="BA52" s="48"/>
      <c r="BB52" s="48"/>
      <c r="BC52" s="48"/>
      <c r="BD52" s="49"/>
    </row>
    <row r="53" spans="1:91" s="1" customFormat="1" ht="15.2" customHeight="1">
      <c r="B53" s="27"/>
      <c r="C53" s="24"/>
      <c r="L53" s="3"/>
      <c r="AI53" s="24"/>
      <c r="AM53" s="201" t="str">
        <f>IF(E20="","",E20)</f>
        <v/>
      </c>
      <c r="AN53" s="202"/>
      <c r="AO53" s="202"/>
      <c r="AP53" s="202"/>
      <c r="AR53" s="27"/>
      <c r="AS53" s="211"/>
      <c r="AT53" s="212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1" customFormat="1" ht="10.9" customHeight="1">
      <c r="B54" s="27"/>
      <c r="AR54" s="27"/>
      <c r="AS54" s="211"/>
      <c r="AT54" s="212"/>
      <c r="AU54" s="50"/>
      <c r="AV54" s="50"/>
      <c r="AW54" s="50"/>
      <c r="AX54" s="50"/>
      <c r="AY54" s="50"/>
      <c r="AZ54" s="50"/>
      <c r="BA54" s="50"/>
      <c r="BB54" s="50"/>
      <c r="BC54" s="50"/>
      <c r="BD54" s="51"/>
    </row>
    <row r="55" spans="1:91" s="1" customFormat="1" ht="29.25" customHeight="1">
      <c r="B55" s="27"/>
      <c r="C55" s="198" t="s">
        <v>53</v>
      </c>
      <c r="D55" s="199"/>
      <c r="E55" s="199"/>
      <c r="F55" s="199"/>
      <c r="G55" s="199"/>
      <c r="H55" s="52"/>
      <c r="I55" s="208" t="s">
        <v>54</v>
      </c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213" t="s">
        <v>55</v>
      </c>
      <c r="AH55" s="199"/>
      <c r="AI55" s="199"/>
      <c r="AJ55" s="199"/>
      <c r="AK55" s="199"/>
      <c r="AL55" s="199"/>
      <c r="AM55" s="199"/>
      <c r="AN55" s="208" t="s">
        <v>56</v>
      </c>
      <c r="AO55" s="199"/>
      <c r="AP55" s="214"/>
      <c r="AQ55" s="53" t="s">
        <v>57</v>
      </c>
      <c r="AR55" s="27"/>
      <c r="AS55" s="54" t="s">
        <v>58</v>
      </c>
      <c r="AT55" s="55" t="s">
        <v>59</v>
      </c>
      <c r="AU55" s="55" t="s">
        <v>60</v>
      </c>
      <c r="AV55" s="55" t="s">
        <v>61</v>
      </c>
      <c r="AW55" s="55" t="s">
        <v>62</v>
      </c>
      <c r="AX55" s="55" t="s">
        <v>63</v>
      </c>
      <c r="AY55" s="55" t="s">
        <v>64</v>
      </c>
      <c r="AZ55" s="55" t="s">
        <v>65</v>
      </c>
      <c r="BA55" s="55" t="s">
        <v>66</v>
      </c>
      <c r="BB55" s="55" t="s">
        <v>67</v>
      </c>
      <c r="BC55" s="55" t="s">
        <v>68</v>
      </c>
      <c r="BD55" s="56" t="s">
        <v>69</v>
      </c>
    </row>
    <row r="56" spans="1:91" s="1" customFormat="1" ht="10.9" customHeight="1">
      <c r="B56" s="27"/>
      <c r="AR56" s="27"/>
      <c r="AS56" s="57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9"/>
    </row>
    <row r="57" spans="1:91" s="5" customFormat="1" ht="32.450000000000003" customHeight="1">
      <c r="B57" s="58"/>
      <c r="C57" s="59" t="s">
        <v>70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215">
        <f>ROUND(AG58+AG63+AG68,2)</f>
        <v>0</v>
      </c>
      <c r="AH57" s="215"/>
      <c r="AI57" s="215"/>
      <c r="AJ57" s="215"/>
      <c r="AK57" s="215"/>
      <c r="AL57" s="215"/>
      <c r="AM57" s="215"/>
      <c r="AN57" s="216">
        <f t="shared" ref="AN57:AN72" si="0">SUM(AG57,AT57)</f>
        <v>0</v>
      </c>
      <c r="AO57" s="216"/>
      <c r="AP57" s="216"/>
      <c r="AQ57" s="62" t="s">
        <v>1</v>
      </c>
      <c r="AR57" s="58"/>
      <c r="AS57" s="63">
        <f>ROUND(AS58+AS63+AS68,2)</f>
        <v>0</v>
      </c>
      <c r="AT57" s="64">
        <f t="shared" ref="AT57:AT72" si="1">ROUND(SUM(AV57:AW57),2)</f>
        <v>0</v>
      </c>
      <c r="AU57" s="65">
        <f>ROUND(AU58+AU63+AU68,5)</f>
        <v>2514.1987100000001</v>
      </c>
      <c r="AV57" s="64">
        <f>ROUND(AZ57*L29,2)</f>
        <v>0</v>
      </c>
      <c r="AW57" s="64">
        <f>ROUND(BA57*L30,2)</f>
        <v>0</v>
      </c>
      <c r="AX57" s="64">
        <f>ROUND(BB57*L29,2)</f>
        <v>0</v>
      </c>
      <c r="AY57" s="64">
        <f>ROUND(BC57*L30,2)</f>
        <v>0</v>
      </c>
      <c r="AZ57" s="64">
        <f>ROUND(AZ58+AZ63+AZ68,2)</f>
        <v>0</v>
      </c>
      <c r="BA57" s="64">
        <f>ROUND(BA58+BA63+BA68,2)</f>
        <v>0</v>
      </c>
      <c r="BB57" s="64">
        <f>ROUND(BB58+BB63+BB68,2)</f>
        <v>0</v>
      </c>
      <c r="BC57" s="64">
        <f>ROUND(BC58+BC63+BC68,2)</f>
        <v>0</v>
      </c>
      <c r="BD57" s="66">
        <f>ROUND(BD58+BD63+BD68,2)</f>
        <v>0</v>
      </c>
      <c r="BS57" s="67" t="s">
        <v>71</v>
      </c>
      <c r="BT57" s="67" t="s">
        <v>72</v>
      </c>
      <c r="BU57" s="68" t="s">
        <v>73</v>
      </c>
      <c r="BV57" s="67" t="s">
        <v>74</v>
      </c>
      <c r="BW57" s="67" t="s">
        <v>4</v>
      </c>
      <c r="BX57" s="67" t="s">
        <v>75</v>
      </c>
      <c r="CL57" s="67" t="s">
        <v>1</v>
      </c>
    </row>
    <row r="58" spans="1:91" s="6" customFormat="1" ht="16.5" customHeight="1">
      <c r="B58" s="69"/>
      <c r="C58" s="70"/>
      <c r="D58" s="197" t="s">
        <v>76</v>
      </c>
      <c r="E58" s="197"/>
      <c r="F58" s="197"/>
      <c r="G58" s="197"/>
      <c r="H58" s="197"/>
      <c r="I58" s="71"/>
      <c r="J58" s="197" t="s">
        <v>77</v>
      </c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203">
        <f>ROUND(SUM(AG59:AG62),2)</f>
        <v>0</v>
      </c>
      <c r="AH58" s="204"/>
      <c r="AI58" s="204"/>
      <c r="AJ58" s="204"/>
      <c r="AK58" s="204"/>
      <c r="AL58" s="204"/>
      <c r="AM58" s="204"/>
      <c r="AN58" s="217">
        <f t="shared" si="0"/>
        <v>0</v>
      </c>
      <c r="AO58" s="204"/>
      <c r="AP58" s="204"/>
      <c r="AQ58" s="72" t="s">
        <v>78</v>
      </c>
      <c r="AR58" s="69"/>
      <c r="AS58" s="73">
        <f>ROUND(SUM(AS59:AS62),2)</f>
        <v>0</v>
      </c>
      <c r="AT58" s="74">
        <f t="shared" si="1"/>
        <v>0</v>
      </c>
      <c r="AU58" s="75">
        <f>ROUND(SUM(AU59:AU62),5)</f>
        <v>1432.8120100000001</v>
      </c>
      <c r="AV58" s="74">
        <f>ROUND(AZ58*L29,2)</f>
        <v>0</v>
      </c>
      <c r="AW58" s="74">
        <f>ROUND(BA58*L30,2)</f>
        <v>0</v>
      </c>
      <c r="AX58" s="74">
        <f>ROUND(BB58*L29,2)</f>
        <v>0</v>
      </c>
      <c r="AY58" s="74">
        <f>ROUND(BC58*L30,2)</f>
        <v>0</v>
      </c>
      <c r="AZ58" s="74">
        <f>ROUND(SUM(AZ59:AZ62),2)</f>
        <v>0</v>
      </c>
      <c r="BA58" s="74">
        <f>ROUND(SUM(BA59:BA62),2)</f>
        <v>0</v>
      </c>
      <c r="BB58" s="74">
        <f>ROUND(SUM(BB59:BB62),2)</f>
        <v>0</v>
      </c>
      <c r="BC58" s="74">
        <f>ROUND(SUM(BC59:BC62),2)</f>
        <v>0</v>
      </c>
      <c r="BD58" s="76">
        <f>ROUND(SUM(BD59:BD62),2)</f>
        <v>0</v>
      </c>
      <c r="BS58" s="77" t="s">
        <v>71</v>
      </c>
      <c r="BT58" s="77" t="s">
        <v>13</v>
      </c>
      <c r="BU58" s="77" t="s">
        <v>73</v>
      </c>
      <c r="BV58" s="77" t="s">
        <v>74</v>
      </c>
      <c r="BW58" s="77" t="s">
        <v>79</v>
      </c>
      <c r="BX58" s="77" t="s">
        <v>4</v>
      </c>
      <c r="CL58" s="77" t="s">
        <v>1</v>
      </c>
      <c r="CM58" s="77" t="s">
        <v>80</v>
      </c>
    </row>
    <row r="59" spans="1:91" s="3" customFormat="1" ht="16.5" customHeight="1">
      <c r="A59" s="78" t="s">
        <v>81</v>
      </c>
      <c r="B59" s="43"/>
      <c r="C59" s="9"/>
      <c r="D59" s="9"/>
      <c r="E59" s="200" t="s">
        <v>82</v>
      </c>
      <c r="F59" s="200"/>
      <c r="G59" s="200"/>
      <c r="H59" s="200"/>
      <c r="I59" s="200"/>
      <c r="J59" s="9"/>
      <c r="K59" s="200" t="s">
        <v>83</v>
      </c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180">
        <f>'A) 01-staveb.část '!J32</f>
        <v>0</v>
      </c>
      <c r="AH59" s="181"/>
      <c r="AI59" s="181"/>
      <c r="AJ59" s="181"/>
      <c r="AK59" s="181"/>
      <c r="AL59" s="181"/>
      <c r="AM59" s="181"/>
      <c r="AN59" s="180">
        <f t="shared" si="0"/>
        <v>0</v>
      </c>
      <c r="AO59" s="181"/>
      <c r="AP59" s="181"/>
      <c r="AQ59" s="79" t="s">
        <v>84</v>
      </c>
      <c r="AR59" s="43"/>
      <c r="AS59" s="80">
        <v>0</v>
      </c>
      <c r="AT59" s="81">
        <f t="shared" si="1"/>
        <v>0</v>
      </c>
      <c r="AU59" s="82">
        <f>'A) 01-staveb.část '!P128</f>
        <v>432.59128400000003</v>
      </c>
      <c r="AV59" s="81">
        <f>'A) 01-staveb.část '!J35</f>
        <v>0</v>
      </c>
      <c r="AW59" s="81">
        <f>'A) 01-staveb.část '!J36</f>
        <v>0</v>
      </c>
      <c r="AX59" s="81">
        <f>'A) 01-staveb.část '!J37</f>
        <v>0</v>
      </c>
      <c r="AY59" s="81">
        <f>'A) 01-staveb.část '!J38</f>
        <v>0</v>
      </c>
      <c r="AZ59" s="81">
        <f>'A) 01-staveb.část '!F35</f>
        <v>0</v>
      </c>
      <c r="BA59" s="81">
        <f>'A) 01-staveb.část '!F36</f>
        <v>0</v>
      </c>
      <c r="BB59" s="81">
        <f>'A) 01-staveb.část '!F37</f>
        <v>0</v>
      </c>
      <c r="BC59" s="81">
        <f>'A) 01-staveb.část '!F38</f>
        <v>0</v>
      </c>
      <c r="BD59" s="83">
        <f>'A) 01-staveb.část '!F39</f>
        <v>0</v>
      </c>
      <c r="BT59" s="22" t="s">
        <v>80</v>
      </c>
      <c r="BV59" s="22" t="s">
        <v>74</v>
      </c>
      <c r="BW59" s="22" t="s">
        <v>85</v>
      </c>
      <c r="BX59" s="22" t="s">
        <v>79</v>
      </c>
      <c r="CL59" s="22" t="s">
        <v>1</v>
      </c>
    </row>
    <row r="60" spans="1:91" s="3" customFormat="1" ht="16.5" customHeight="1">
      <c r="A60" s="78" t="s">
        <v>81</v>
      </c>
      <c r="B60" s="43"/>
      <c r="C60" s="9"/>
      <c r="D60" s="9"/>
      <c r="E60" s="200" t="s">
        <v>86</v>
      </c>
      <c r="F60" s="200"/>
      <c r="G60" s="200"/>
      <c r="H60" s="200"/>
      <c r="I60" s="200"/>
      <c r="J60" s="9"/>
      <c r="K60" s="200" t="s">
        <v>87</v>
      </c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180">
        <f>'B) 01-vytápění'!J32</f>
        <v>0</v>
      </c>
      <c r="AH60" s="181"/>
      <c r="AI60" s="181"/>
      <c r="AJ60" s="181"/>
      <c r="AK60" s="181"/>
      <c r="AL60" s="181"/>
      <c r="AM60" s="181"/>
      <c r="AN60" s="180">
        <f t="shared" si="0"/>
        <v>0</v>
      </c>
      <c r="AO60" s="181"/>
      <c r="AP60" s="181"/>
      <c r="AQ60" s="79" t="s">
        <v>84</v>
      </c>
      <c r="AR60" s="43"/>
      <c r="AS60" s="80">
        <v>0</v>
      </c>
      <c r="AT60" s="81">
        <f t="shared" si="1"/>
        <v>0</v>
      </c>
      <c r="AU60" s="82">
        <f>'B) 01-vytápění'!P130</f>
        <v>1000.2207250000001</v>
      </c>
      <c r="AV60" s="81">
        <f>'B) 01-vytápění'!J35</f>
        <v>0</v>
      </c>
      <c r="AW60" s="81">
        <f>'B) 01-vytápění'!J36</f>
        <v>0</v>
      </c>
      <c r="AX60" s="81">
        <f>'B) 01-vytápění'!J37</f>
        <v>0</v>
      </c>
      <c r="AY60" s="81">
        <f>'B) 01-vytápění'!J38</f>
        <v>0</v>
      </c>
      <c r="AZ60" s="81">
        <f>'B) 01-vytápění'!F35</f>
        <v>0</v>
      </c>
      <c r="BA60" s="81">
        <f>'B) 01-vytápění'!F36</f>
        <v>0</v>
      </c>
      <c r="BB60" s="81">
        <f>'B) 01-vytápění'!F37</f>
        <v>0</v>
      </c>
      <c r="BC60" s="81">
        <f>'B) 01-vytápění'!F38</f>
        <v>0</v>
      </c>
      <c r="BD60" s="83">
        <f>'B) 01-vytápění'!F39</f>
        <v>0</v>
      </c>
      <c r="BT60" s="22" t="s">
        <v>80</v>
      </c>
      <c r="BV60" s="22" t="s">
        <v>74</v>
      </c>
      <c r="BW60" s="22" t="s">
        <v>88</v>
      </c>
      <c r="BX60" s="22" t="s">
        <v>79</v>
      </c>
      <c r="CL60" s="22" t="s">
        <v>1</v>
      </c>
    </row>
    <row r="61" spans="1:91" s="3" customFormat="1" ht="16.5" customHeight="1">
      <c r="A61" s="78" t="s">
        <v>81</v>
      </c>
      <c r="B61" s="43"/>
      <c r="C61" s="9"/>
      <c r="D61" s="9"/>
      <c r="E61" s="200" t="s">
        <v>89</v>
      </c>
      <c r="F61" s="200"/>
      <c r="G61" s="200"/>
      <c r="H61" s="200"/>
      <c r="I61" s="200"/>
      <c r="J61" s="9"/>
      <c r="K61" s="200" t="s">
        <v>90</v>
      </c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180">
        <f>'C) 01- El.,MaR'!J32</f>
        <v>0</v>
      </c>
      <c r="AH61" s="181"/>
      <c r="AI61" s="181"/>
      <c r="AJ61" s="181"/>
      <c r="AK61" s="181"/>
      <c r="AL61" s="181"/>
      <c r="AM61" s="181"/>
      <c r="AN61" s="180">
        <f t="shared" si="0"/>
        <v>0</v>
      </c>
      <c r="AO61" s="181"/>
      <c r="AP61" s="181"/>
      <c r="AQ61" s="79" t="s">
        <v>84</v>
      </c>
      <c r="AR61" s="43"/>
      <c r="AS61" s="80">
        <v>0</v>
      </c>
      <c r="AT61" s="81">
        <f t="shared" si="1"/>
        <v>0</v>
      </c>
      <c r="AU61" s="82">
        <f>'C) 01- El.,MaR'!P123</f>
        <v>0</v>
      </c>
      <c r="AV61" s="81">
        <f>'C) 01- El.,MaR'!J35</f>
        <v>0</v>
      </c>
      <c r="AW61" s="81">
        <f>'C) 01- El.,MaR'!J36</f>
        <v>0</v>
      </c>
      <c r="AX61" s="81">
        <f>'C) 01- El.,MaR'!J37</f>
        <v>0</v>
      </c>
      <c r="AY61" s="81">
        <f>'C) 01- El.,MaR'!J38</f>
        <v>0</v>
      </c>
      <c r="AZ61" s="81">
        <f>'C) 01- El.,MaR'!F35</f>
        <v>0</v>
      </c>
      <c r="BA61" s="81">
        <f>'C) 01- El.,MaR'!F36</f>
        <v>0</v>
      </c>
      <c r="BB61" s="81">
        <f>'C) 01- El.,MaR'!F37</f>
        <v>0</v>
      </c>
      <c r="BC61" s="81">
        <f>'C) 01- El.,MaR'!F38</f>
        <v>0</v>
      </c>
      <c r="BD61" s="83">
        <f>'C) 01- El.,MaR'!F39</f>
        <v>0</v>
      </c>
      <c r="BT61" s="22" t="s">
        <v>80</v>
      </c>
      <c r="BV61" s="22" t="s">
        <v>74</v>
      </c>
      <c r="BW61" s="22" t="s">
        <v>91</v>
      </c>
      <c r="BX61" s="22" t="s">
        <v>79</v>
      </c>
      <c r="CL61" s="22" t="s">
        <v>1</v>
      </c>
    </row>
    <row r="62" spans="1:91" s="3" customFormat="1" ht="16.5" customHeight="1">
      <c r="A62" s="78" t="s">
        <v>81</v>
      </c>
      <c r="B62" s="43"/>
      <c r="C62" s="9"/>
      <c r="D62" s="9"/>
      <c r="E62" s="200" t="s">
        <v>92</v>
      </c>
      <c r="F62" s="200"/>
      <c r="G62" s="200"/>
      <c r="H62" s="200"/>
      <c r="I62" s="200"/>
      <c r="J62" s="9"/>
      <c r="K62" s="200" t="s">
        <v>93</v>
      </c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180">
        <f>'D) 01-VRN,rezerva'!J32</f>
        <v>0</v>
      </c>
      <c r="AH62" s="181"/>
      <c r="AI62" s="181"/>
      <c r="AJ62" s="181"/>
      <c r="AK62" s="181"/>
      <c r="AL62" s="181"/>
      <c r="AM62" s="181"/>
      <c r="AN62" s="180">
        <f t="shared" si="0"/>
        <v>0</v>
      </c>
      <c r="AO62" s="181"/>
      <c r="AP62" s="181"/>
      <c r="AQ62" s="79" t="s">
        <v>84</v>
      </c>
      <c r="AR62" s="43"/>
      <c r="AS62" s="80">
        <v>0</v>
      </c>
      <c r="AT62" s="81">
        <f t="shared" si="1"/>
        <v>0</v>
      </c>
      <c r="AU62" s="82">
        <f>'D) 01-VRN,rezerva'!P122</f>
        <v>0</v>
      </c>
      <c r="AV62" s="81">
        <f>'D) 01-VRN,rezerva'!J35</f>
        <v>0</v>
      </c>
      <c r="AW62" s="81">
        <f>'D) 01-VRN,rezerva'!J36</f>
        <v>0</v>
      </c>
      <c r="AX62" s="81">
        <f>'D) 01-VRN,rezerva'!J37</f>
        <v>0</v>
      </c>
      <c r="AY62" s="81">
        <f>'D) 01-VRN,rezerva'!J38</f>
        <v>0</v>
      </c>
      <c r="AZ62" s="81">
        <f>'D) 01-VRN,rezerva'!F35</f>
        <v>0</v>
      </c>
      <c r="BA62" s="81">
        <f>'D) 01-VRN,rezerva'!F36</f>
        <v>0</v>
      </c>
      <c r="BB62" s="81">
        <f>'D) 01-VRN,rezerva'!F37</f>
        <v>0</v>
      </c>
      <c r="BC62" s="81">
        <f>'D) 01-VRN,rezerva'!F38</f>
        <v>0</v>
      </c>
      <c r="BD62" s="83">
        <f>'D) 01-VRN,rezerva'!F39</f>
        <v>0</v>
      </c>
      <c r="BT62" s="22" t="s">
        <v>80</v>
      </c>
      <c r="BV62" s="22" t="s">
        <v>74</v>
      </c>
      <c r="BW62" s="22" t="s">
        <v>94</v>
      </c>
      <c r="BX62" s="22" t="s">
        <v>79</v>
      </c>
      <c r="CL62" s="22" t="s">
        <v>1</v>
      </c>
    </row>
    <row r="63" spans="1:91" s="6" customFormat="1" ht="20.25" customHeight="1">
      <c r="B63" s="69"/>
      <c r="C63" s="70"/>
      <c r="D63" s="197" t="s">
        <v>95</v>
      </c>
      <c r="E63" s="197"/>
      <c r="F63" s="197"/>
      <c r="G63" s="197"/>
      <c r="H63" s="197"/>
      <c r="I63" s="71"/>
      <c r="J63" s="197" t="s">
        <v>96</v>
      </c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203">
        <f>ROUND(SUM(AG64:AG67),2)</f>
        <v>0</v>
      </c>
      <c r="AH63" s="204"/>
      <c r="AI63" s="204"/>
      <c r="AJ63" s="204"/>
      <c r="AK63" s="204"/>
      <c r="AL63" s="204"/>
      <c r="AM63" s="204"/>
      <c r="AN63" s="217">
        <f t="shared" si="0"/>
        <v>0</v>
      </c>
      <c r="AO63" s="204"/>
      <c r="AP63" s="204"/>
      <c r="AQ63" s="72" t="s">
        <v>78</v>
      </c>
      <c r="AR63" s="69"/>
      <c r="AS63" s="73">
        <f>ROUND(SUM(AS64:AS67),2)</f>
        <v>0</v>
      </c>
      <c r="AT63" s="74">
        <f t="shared" si="1"/>
        <v>0</v>
      </c>
      <c r="AU63" s="75">
        <f>ROUND(SUM(AU64:AU67),5)</f>
        <v>332.69211999999999</v>
      </c>
      <c r="AV63" s="74">
        <f>ROUND(AZ63*L29,2)</f>
        <v>0</v>
      </c>
      <c r="AW63" s="74">
        <f>ROUND(BA63*L30,2)</f>
        <v>0</v>
      </c>
      <c r="AX63" s="74">
        <f>ROUND(BB63*L29,2)</f>
        <v>0</v>
      </c>
      <c r="AY63" s="74">
        <f>ROUND(BC63*L30,2)</f>
        <v>0</v>
      </c>
      <c r="AZ63" s="74">
        <f>ROUND(SUM(AZ64:AZ67),2)</f>
        <v>0</v>
      </c>
      <c r="BA63" s="74">
        <f>ROUND(SUM(BA64:BA67),2)</f>
        <v>0</v>
      </c>
      <c r="BB63" s="74">
        <f>ROUND(SUM(BB64:BB67),2)</f>
        <v>0</v>
      </c>
      <c r="BC63" s="74">
        <f>ROUND(SUM(BC64:BC67),2)</f>
        <v>0</v>
      </c>
      <c r="BD63" s="76">
        <f>ROUND(SUM(BD64:BD67),2)</f>
        <v>0</v>
      </c>
      <c r="BS63" s="77" t="s">
        <v>71</v>
      </c>
      <c r="BT63" s="77" t="s">
        <v>13</v>
      </c>
      <c r="BU63" s="77" t="s">
        <v>73</v>
      </c>
      <c r="BV63" s="77" t="s">
        <v>74</v>
      </c>
      <c r="BW63" s="77" t="s">
        <v>97</v>
      </c>
      <c r="BX63" s="77" t="s">
        <v>4</v>
      </c>
      <c r="CL63" s="77" t="s">
        <v>1</v>
      </c>
      <c r="CM63" s="77" t="s">
        <v>80</v>
      </c>
    </row>
    <row r="64" spans="1:91" s="3" customFormat="1" ht="16.5" customHeight="1">
      <c r="A64" s="78" t="s">
        <v>81</v>
      </c>
      <c r="B64" s="43"/>
      <c r="C64" s="9"/>
      <c r="D64" s="9"/>
      <c r="E64" s="200" t="s">
        <v>82</v>
      </c>
      <c r="F64" s="200"/>
      <c r="G64" s="200"/>
      <c r="H64" s="200"/>
      <c r="I64" s="200"/>
      <c r="J64" s="9"/>
      <c r="K64" s="200" t="s">
        <v>83</v>
      </c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180">
        <f>'A) 02-staveb.část '!J32</f>
        <v>0</v>
      </c>
      <c r="AH64" s="181"/>
      <c r="AI64" s="181"/>
      <c r="AJ64" s="181"/>
      <c r="AK64" s="181"/>
      <c r="AL64" s="181"/>
      <c r="AM64" s="181"/>
      <c r="AN64" s="180">
        <f t="shared" si="0"/>
        <v>0</v>
      </c>
      <c r="AO64" s="181"/>
      <c r="AP64" s="181"/>
      <c r="AQ64" s="79" t="s">
        <v>84</v>
      </c>
      <c r="AR64" s="43"/>
      <c r="AS64" s="80">
        <v>0</v>
      </c>
      <c r="AT64" s="81">
        <f t="shared" si="1"/>
        <v>0</v>
      </c>
      <c r="AU64" s="82">
        <f>'A) 02-staveb.část '!P129</f>
        <v>81.76216500000001</v>
      </c>
      <c r="AV64" s="81">
        <f>'A) 02-staveb.část '!J35</f>
        <v>0</v>
      </c>
      <c r="AW64" s="81">
        <f>'A) 02-staveb.část '!J36</f>
        <v>0</v>
      </c>
      <c r="AX64" s="81">
        <f>'A) 02-staveb.část '!J37</f>
        <v>0</v>
      </c>
      <c r="AY64" s="81">
        <f>'A) 02-staveb.část '!J38</f>
        <v>0</v>
      </c>
      <c r="AZ64" s="81">
        <f>'A) 02-staveb.část '!F35</f>
        <v>0</v>
      </c>
      <c r="BA64" s="81">
        <f>'A) 02-staveb.část '!F36</f>
        <v>0</v>
      </c>
      <c r="BB64" s="81">
        <f>'A) 02-staveb.část '!F37</f>
        <v>0</v>
      </c>
      <c r="BC64" s="81">
        <f>'A) 02-staveb.část '!F38</f>
        <v>0</v>
      </c>
      <c r="BD64" s="83">
        <f>'A) 02-staveb.část '!F39</f>
        <v>0</v>
      </c>
      <c r="BT64" s="22" t="s">
        <v>80</v>
      </c>
      <c r="BV64" s="22" t="s">
        <v>74</v>
      </c>
      <c r="BW64" s="22" t="s">
        <v>98</v>
      </c>
      <c r="BX64" s="22" t="s">
        <v>97</v>
      </c>
      <c r="CL64" s="22" t="s">
        <v>1</v>
      </c>
    </row>
    <row r="65" spans="1:91" s="3" customFormat="1" ht="16.5" customHeight="1">
      <c r="A65" s="78" t="s">
        <v>81</v>
      </c>
      <c r="B65" s="43"/>
      <c r="C65" s="9"/>
      <c r="D65" s="9"/>
      <c r="E65" s="200" t="s">
        <v>86</v>
      </c>
      <c r="F65" s="200"/>
      <c r="G65" s="200"/>
      <c r="H65" s="200"/>
      <c r="I65" s="200"/>
      <c r="J65" s="9"/>
      <c r="K65" s="200" t="s">
        <v>87</v>
      </c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180">
        <f>'B) 02-vytápění'!J32</f>
        <v>0</v>
      </c>
      <c r="AH65" s="181"/>
      <c r="AI65" s="181"/>
      <c r="AJ65" s="181"/>
      <c r="AK65" s="181"/>
      <c r="AL65" s="181"/>
      <c r="AM65" s="181"/>
      <c r="AN65" s="180">
        <f t="shared" si="0"/>
        <v>0</v>
      </c>
      <c r="AO65" s="181"/>
      <c r="AP65" s="181"/>
      <c r="AQ65" s="79" t="s">
        <v>84</v>
      </c>
      <c r="AR65" s="43"/>
      <c r="AS65" s="80">
        <v>0</v>
      </c>
      <c r="AT65" s="81">
        <f t="shared" si="1"/>
        <v>0</v>
      </c>
      <c r="AU65" s="82">
        <f>'B) 02-vytápění'!P125</f>
        <v>250.92994999999996</v>
      </c>
      <c r="AV65" s="81">
        <f>'B) 02-vytápění'!J35</f>
        <v>0</v>
      </c>
      <c r="AW65" s="81">
        <f>'B) 02-vytápění'!J36</f>
        <v>0</v>
      </c>
      <c r="AX65" s="81">
        <f>'B) 02-vytápění'!J37</f>
        <v>0</v>
      </c>
      <c r="AY65" s="81">
        <f>'B) 02-vytápění'!J38</f>
        <v>0</v>
      </c>
      <c r="AZ65" s="81">
        <f>'B) 02-vytápění'!F35</f>
        <v>0</v>
      </c>
      <c r="BA65" s="81">
        <f>'B) 02-vytápění'!F36</f>
        <v>0</v>
      </c>
      <c r="BB65" s="81">
        <f>'B) 02-vytápění'!F37</f>
        <v>0</v>
      </c>
      <c r="BC65" s="81">
        <f>'B) 02-vytápění'!F38</f>
        <v>0</v>
      </c>
      <c r="BD65" s="83">
        <f>'B) 02-vytápění'!F39</f>
        <v>0</v>
      </c>
      <c r="BT65" s="22" t="s">
        <v>80</v>
      </c>
      <c r="BV65" s="22" t="s">
        <v>74</v>
      </c>
      <c r="BW65" s="22" t="s">
        <v>99</v>
      </c>
      <c r="BX65" s="22" t="s">
        <v>97</v>
      </c>
      <c r="CL65" s="22" t="s">
        <v>1</v>
      </c>
    </row>
    <row r="66" spans="1:91" s="3" customFormat="1" ht="16.5" customHeight="1">
      <c r="A66" s="78" t="s">
        <v>81</v>
      </c>
      <c r="B66" s="43"/>
      <c r="C66" s="9"/>
      <c r="D66" s="9"/>
      <c r="E66" s="200" t="s">
        <v>89</v>
      </c>
      <c r="F66" s="200"/>
      <c r="G66" s="200"/>
      <c r="H66" s="200"/>
      <c r="I66" s="200"/>
      <c r="J66" s="9"/>
      <c r="K66" s="200" t="s">
        <v>90</v>
      </c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180">
        <f>'C) 02- El.,MaR'!J32</f>
        <v>0</v>
      </c>
      <c r="AH66" s="181"/>
      <c r="AI66" s="181"/>
      <c r="AJ66" s="181"/>
      <c r="AK66" s="181"/>
      <c r="AL66" s="181"/>
      <c r="AM66" s="181"/>
      <c r="AN66" s="180">
        <f t="shared" si="0"/>
        <v>0</v>
      </c>
      <c r="AO66" s="181"/>
      <c r="AP66" s="181"/>
      <c r="AQ66" s="79" t="s">
        <v>84</v>
      </c>
      <c r="AR66" s="43"/>
      <c r="AS66" s="80">
        <v>0</v>
      </c>
      <c r="AT66" s="81">
        <f t="shared" si="1"/>
        <v>0</v>
      </c>
      <c r="AU66" s="82">
        <f>'C) 02- El.,MaR'!P123</f>
        <v>0</v>
      </c>
      <c r="AV66" s="81">
        <f>'C) 02- El.,MaR'!J35</f>
        <v>0</v>
      </c>
      <c r="AW66" s="81">
        <f>'C) 02- El.,MaR'!J36</f>
        <v>0</v>
      </c>
      <c r="AX66" s="81">
        <f>'C) 02- El.,MaR'!J37</f>
        <v>0</v>
      </c>
      <c r="AY66" s="81">
        <f>'C) 02- El.,MaR'!J38</f>
        <v>0</v>
      </c>
      <c r="AZ66" s="81">
        <f>'C) 02- El.,MaR'!F35</f>
        <v>0</v>
      </c>
      <c r="BA66" s="81">
        <f>'C) 02- El.,MaR'!F36</f>
        <v>0</v>
      </c>
      <c r="BB66" s="81">
        <f>'C) 02- El.,MaR'!F37</f>
        <v>0</v>
      </c>
      <c r="BC66" s="81">
        <f>'C) 02- El.,MaR'!F38</f>
        <v>0</v>
      </c>
      <c r="BD66" s="83">
        <f>'C) 02- El.,MaR'!F39</f>
        <v>0</v>
      </c>
      <c r="BT66" s="22" t="s">
        <v>80</v>
      </c>
      <c r="BV66" s="22" t="s">
        <v>74</v>
      </c>
      <c r="BW66" s="22" t="s">
        <v>100</v>
      </c>
      <c r="BX66" s="22" t="s">
        <v>97</v>
      </c>
      <c r="CL66" s="22" t="s">
        <v>1</v>
      </c>
    </row>
    <row r="67" spans="1:91" s="3" customFormat="1" ht="16.5" customHeight="1">
      <c r="A67" s="78" t="s">
        <v>81</v>
      </c>
      <c r="B67" s="43"/>
      <c r="C67" s="9"/>
      <c r="D67" s="9"/>
      <c r="E67" s="200" t="s">
        <v>92</v>
      </c>
      <c r="F67" s="200"/>
      <c r="G67" s="200"/>
      <c r="H67" s="200"/>
      <c r="I67" s="200"/>
      <c r="J67" s="9"/>
      <c r="K67" s="200" t="s">
        <v>93</v>
      </c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180">
        <f>'D) 02-VRN,rezerva'!J32</f>
        <v>0</v>
      </c>
      <c r="AH67" s="181"/>
      <c r="AI67" s="181"/>
      <c r="AJ67" s="181"/>
      <c r="AK67" s="181"/>
      <c r="AL67" s="181"/>
      <c r="AM67" s="181"/>
      <c r="AN67" s="180">
        <f t="shared" si="0"/>
        <v>0</v>
      </c>
      <c r="AO67" s="181"/>
      <c r="AP67" s="181"/>
      <c r="AQ67" s="79" t="s">
        <v>84</v>
      </c>
      <c r="AR67" s="43"/>
      <c r="AS67" s="80">
        <v>0</v>
      </c>
      <c r="AT67" s="81">
        <f t="shared" si="1"/>
        <v>0</v>
      </c>
      <c r="AU67" s="82">
        <f>'D) 02-VRN,rezerva'!P122</f>
        <v>0</v>
      </c>
      <c r="AV67" s="81">
        <f>'D) 02-VRN,rezerva'!J35</f>
        <v>0</v>
      </c>
      <c r="AW67" s="81">
        <f>'D) 02-VRN,rezerva'!J36</f>
        <v>0</v>
      </c>
      <c r="AX67" s="81">
        <f>'D) 02-VRN,rezerva'!J37</f>
        <v>0</v>
      </c>
      <c r="AY67" s="81">
        <f>'D) 02-VRN,rezerva'!J38</f>
        <v>0</v>
      </c>
      <c r="AZ67" s="81">
        <f>'D) 02-VRN,rezerva'!F35</f>
        <v>0</v>
      </c>
      <c r="BA67" s="81">
        <f>'D) 02-VRN,rezerva'!F36</f>
        <v>0</v>
      </c>
      <c r="BB67" s="81">
        <f>'D) 02-VRN,rezerva'!F37</f>
        <v>0</v>
      </c>
      <c r="BC67" s="81">
        <f>'D) 02-VRN,rezerva'!F38</f>
        <v>0</v>
      </c>
      <c r="BD67" s="83">
        <f>'D) 02-VRN,rezerva'!F39</f>
        <v>0</v>
      </c>
      <c r="BT67" s="22" t="s">
        <v>80</v>
      </c>
      <c r="BV67" s="22" t="s">
        <v>74</v>
      </c>
      <c r="BW67" s="22" t="s">
        <v>101</v>
      </c>
      <c r="BX67" s="22" t="s">
        <v>97</v>
      </c>
      <c r="CL67" s="22" t="s">
        <v>1</v>
      </c>
    </row>
    <row r="68" spans="1:91" s="6" customFormat="1" ht="21" customHeight="1">
      <c r="B68" s="69"/>
      <c r="C68" s="70"/>
      <c r="D68" s="197" t="s">
        <v>102</v>
      </c>
      <c r="E68" s="197"/>
      <c r="F68" s="197"/>
      <c r="G68" s="197"/>
      <c r="H68" s="197"/>
      <c r="I68" s="71"/>
      <c r="J68" s="197" t="s">
        <v>103</v>
      </c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203">
        <f>ROUND(SUM(AG69:AG72),2)</f>
        <v>0</v>
      </c>
      <c r="AH68" s="204"/>
      <c r="AI68" s="204"/>
      <c r="AJ68" s="204"/>
      <c r="AK68" s="204"/>
      <c r="AL68" s="204"/>
      <c r="AM68" s="204"/>
      <c r="AN68" s="217">
        <f t="shared" si="0"/>
        <v>0</v>
      </c>
      <c r="AO68" s="204"/>
      <c r="AP68" s="204"/>
      <c r="AQ68" s="72" t="s">
        <v>78</v>
      </c>
      <c r="AR68" s="69"/>
      <c r="AS68" s="73">
        <f>ROUND(SUM(AS69:AS72),2)</f>
        <v>0</v>
      </c>
      <c r="AT68" s="74">
        <f t="shared" si="1"/>
        <v>0</v>
      </c>
      <c r="AU68" s="75">
        <f>ROUND(SUM(AU69:AU72),5)</f>
        <v>748.69457999999997</v>
      </c>
      <c r="AV68" s="74">
        <f>ROUND(AZ68*L29,2)</f>
        <v>0</v>
      </c>
      <c r="AW68" s="74">
        <f>ROUND(BA68*L30,2)</f>
        <v>0</v>
      </c>
      <c r="AX68" s="74">
        <f>ROUND(BB68*L29,2)</f>
        <v>0</v>
      </c>
      <c r="AY68" s="74">
        <f>ROUND(BC68*L30,2)</f>
        <v>0</v>
      </c>
      <c r="AZ68" s="74">
        <f>ROUND(SUM(AZ69:AZ72),2)</f>
        <v>0</v>
      </c>
      <c r="BA68" s="74">
        <f>ROUND(SUM(BA69:BA72),2)</f>
        <v>0</v>
      </c>
      <c r="BB68" s="74">
        <f>ROUND(SUM(BB69:BB72),2)</f>
        <v>0</v>
      </c>
      <c r="BC68" s="74">
        <f>ROUND(SUM(BC69:BC72),2)</f>
        <v>0</v>
      </c>
      <c r="BD68" s="76">
        <f>ROUND(SUM(BD69:BD72),2)</f>
        <v>0</v>
      </c>
      <c r="BS68" s="77" t="s">
        <v>71</v>
      </c>
      <c r="BT68" s="77" t="s">
        <v>13</v>
      </c>
      <c r="BU68" s="77" t="s">
        <v>73</v>
      </c>
      <c r="BV68" s="77" t="s">
        <v>74</v>
      </c>
      <c r="BW68" s="77" t="s">
        <v>104</v>
      </c>
      <c r="BX68" s="77" t="s">
        <v>4</v>
      </c>
      <c r="CL68" s="77" t="s">
        <v>1</v>
      </c>
      <c r="CM68" s="77" t="s">
        <v>80</v>
      </c>
    </row>
    <row r="69" spans="1:91" s="3" customFormat="1" ht="16.5" customHeight="1">
      <c r="A69" s="78" t="s">
        <v>81</v>
      </c>
      <c r="B69" s="43"/>
      <c r="C69" s="9"/>
      <c r="D69" s="9"/>
      <c r="E69" s="200" t="s">
        <v>82</v>
      </c>
      <c r="F69" s="200"/>
      <c r="G69" s="200"/>
      <c r="H69" s="200"/>
      <c r="I69" s="200"/>
      <c r="J69" s="9"/>
      <c r="K69" s="200" t="s">
        <v>83</v>
      </c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180">
        <f>'A) 03-staveb.část '!J32</f>
        <v>0</v>
      </c>
      <c r="AH69" s="181"/>
      <c r="AI69" s="181"/>
      <c r="AJ69" s="181"/>
      <c r="AK69" s="181"/>
      <c r="AL69" s="181"/>
      <c r="AM69" s="181"/>
      <c r="AN69" s="180">
        <f t="shared" si="0"/>
        <v>0</v>
      </c>
      <c r="AO69" s="181"/>
      <c r="AP69" s="181"/>
      <c r="AQ69" s="79" t="s">
        <v>84</v>
      </c>
      <c r="AR69" s="43"/>
      <c r="AS69" s="80">
        <v>0</v>
      </c>
      <c r="AT69" s="81">
        <f t="shared" si="1"/>
        <v>0</v>
      </c>
      <c r="AU69" s="82">
        <f>'A) 03-staveb.část '!P127</f>
        <v>163.975416</v>
      </c>
      <c r="AV69" s="81">
        <f>'A) 03-staveb.část '!J35</f>
        <v>0</v>
      </c>
      <c r="AW69" s="81">
        <f>'A) 03-staveb.část '!J36</f>
        <v>0</v>
      </c>
      <c r="AX69" s="81">
        <f>'A) 03-staveb.část '!J37</f>
        <v>0</v>
      </c>
      <c r="AY69" s="81">
        <f>'A) 03-staveb.část '!J38</f>
        <v>0</v>
      </c>
      <c r="AZ69" s="81">
        <f>'A) 03-staveb.část '!F35</f>
        <v>0</v>
      </c>
      <c r="BA69" s="81">
        <f>'A) 03-staveb.část '!F36</f>
        <v>0</v>
      </c>
      <c r="BB69" s="81">
        <f>'A) 03-staveb.část '!F37</f>
        <v>0</v>
      </c>
      <c r="BC69" s="81">
        <f>'A) 03-staveb.část '!F38</f>
        <v>0</v>
      </c>
      <c r="BD69" s="83">
        <f>'A) 03-staveb.část '!F39</f>
        <v>0</v>
      </c>
      <c r="BT69" s="22" t="s">
        <v>80</v>
      </c>
      <c r="BV69" s="22" t="s">
        <v>74</v>
      </c>
      <c r="BW69" s="22" t="s">
        <v>105</v>
      </c>
      <c r="BX69" s="22" t="s">
        <v>104</v>
      </c>
      <c r="CL69" s="22" t="s">
        <v>1</v>
      </c>
    </row>
    <row r="70" spans="1:91" s="3" customFormat="1" ht="16.5" customHeight="1">
      <c r="A70" s="78" t="s">
        <v>81</v>
      </c>
      <c r="B70" s="43"/>
      <c r="C70" s="9"/>
      <c r="D70" s="9"/>
      <c r="E70" s="200" t="s">
        <v>86</v>
      </c>
      <c r="F70" s="200"/>
      <c r="G70" s="200"/>
      <c r="H70" s="200"/>
      <c r="I70" s="200"/>
      <c r="J70" s="9"/>
      <c r="K70" s="200" t="s">
        <v>87</v>
      </c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180">
        <f>'B) 03-vytápění'!J32</f>
        <v>0</v>
      </c>
      <c r="AH70" s="181"/>
      <c r="AI70" s="181"/>
      <c r="AJ70" s="181"/>
      <c r="AK70" s="181"/>
      <c r="AL70" s="181"/>
      <c r="AM70" s="181"/>
      <c r="AN70" s="180">
        <f t="shared" si="0"/>
        <v>0</v>
      </c>
      <c r="AO70" s="181"/>
      <c r="AP70" s="181"/>
      <c r="AQ70" s="79" t="s">
        <v>84</v>
      </c>
      <c r="AR70" s="43"/>
      <c r="AS70" s="80">
        <v>0</v>
      </c>
      <c r="AT70" s="81">
        <f t="shared" si="1"/>
        <v>0</v>
      </c>
      <c r="AU70" s="82">
        <f>'B) 03-vytápění'!P131</f>
        <v>584.71915999999999</v>
      </c>
      <c r="AV70" s="81">
        <f>'B) 03-vytápění'!J35</f>
        <v>0</v>
      </c>
      <c r="AW70" s="81">
        <f>'B) 03-vytápění'!J36</f>
        <v>0</v>
      </c>
      <c r="AX70" s="81">
        <f>'B) 03-vytápění'!J37</f>
        <v>0</v>
      </c>
      <c r="AY70" s="81">
        <f>'B) 03-vytápění'!J38</f>
        <v>0</v>
      </c>
      <c r="AZ70" s="81">
        <f>'B) 03-vytápění'!F35</f>
        <v>0</v>
      </c>
      <c r="BA70" s="81">
        <f>'B) 03-vytápění'!F36</f>
        <v>0</v>
      </c>
      <c r="BB70" s="81">
        <f>'B) 03-vytápění'!F37</f>
        <v>0</v>
      </c>
      <c r="BC70" s="81">
        <f>'B) 03-vytápění'!F38</f>
        <v>0</v>
      </c>
      <c r="BD70" s="83">
        <f>'B) 03-vytápění'!F39</f>
        <v>0</v>
      </c>
      <c r="BT70" s="22" t="s">
        <v>80</v>
      </c>
      <c r="BV70" s="22" t="s">
        <v>74</v>
      </c>
      <c r="BW70" s="22" t="s">
        <v>106</v>
      </c>
      <c r="BX70" s="22" t="s">
        <v>104</v>
      </c>
      <c r="CL70" s="22" t="s">
        <v>1</v>
      </c>
    </row>
    <row r="71" spans="1:91" s="3" customFormat="1" ht="16.5" customHeight="1">
      <c r="A71" s="78" t="s">
        <v>81</v>
      </c>
      <c r="B71" s="43"/>
      <c r="C71" s="9"/>
      <c r="D71" s="9"/>
      <c r="E71" s="200" t="s">
        <v>89</v>
      </c>
      <c r="F71" s="200"/>
      <c r="G71" s="200"/>
      <c r="H71" s="200"/>
      <c r="I71" s="200"/>
      <c r="J71" s="9"/>
      <c r="K71" s="200" t="s">
        <v>90</v>
      </c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180">
        <f>'C) 03- El.,MaR'!J32</f>
        <v>0</v>
      </c>
      <c r="AH71" s="181"/>
      <c r="AI71" s="181"/>
      <c r="AJ71" s="181"/>
      <c r="AK71" s="181"/>
      <c r="AL71" s="181"/>
      <c r="AM71" s="181"/>
      <c r="AN71" s="180">
        <f t="shared" si="0"/>
        <v>0</v>
      </c>
      <c r="AO71" s="181"/>
      <c r="AP71" s="181"/>
      <c r="AQ71" s="79" t="s">
        <v>84</v>
      </c>
      <c r="AR71" s="43"/>
      <c r="AS71" s="80">
        <v>0</v>
      </c>
      <c r="AT71" s="81">
        <f t="shared" si="1"/>
        <v>0</v>
      </c>
      <c r="AU71" s="82">
        <f>'C) 03- El.,MaR'!P123</f>
        <v>0</v>
      </c>
      <c r="AV71" s="81">
        <f>'C) 03- El.,MaR'!J35</f>
        <v>0</v>
      </c>
      <c r="AW71" s="81">
        <f>'C) 03- El.,MaR'!J36</f>
        <v>0</v>
      </c>
      <c r="AX71" s="81">
        <f>'C) 03- El.,MaR'!J37</f>
        <v>0</v>
      </c>
      <c r="AY71" s="81">
        <f>'C) 03- El.,MaR'!J38</f>
        <v>0</v>
      </c>
      <c r="AZ71" s="81">
        <f>'C) 03- El.,MaR'!F35</f>
        <v>0</v>
      </c>
      <c r="BA71" s="81">
        <f>'C) 03- El.,MaR'!F36</f>
        <v>0</v>
      </c>
      <c r="BB71" s="81">
        <f>'C) 03- El.,MaR'!F37</f>
        <v>0</v>
      </c>
      <c r="BC71" s="81">
        <f>'C) 03- El.,MaR'!F38</f>
        <v>0</v>
      </c>
      <c r="BD71" s="83">
        <f>'C) 03- El.,MaR'!F39</f>
        <v>0</v>
      </c>
      <c r="BT71" s="22" t="s">
        <v>80</v>
      </c>
      <c r="BV71" s="22" t="s">
        <v>74</v>
      </c>
      <c r="BW71" s="22" t="s">
        <v>107</v>
      </c>
      <c r="BX71" s="22" t="s">
        <v>104</v>
      </c>
      <c r="CL71" s="22" t="s">
        <v>1</v>
      </c>
    </row>
    <row r="72" spans="1:91" s="3" customFormat="1" ht="16.5" customHeight="1">
      <c r="A72" s="78" t="s">
        <v>81</v>
      </c>
      <c r="B72" s="43"/>
      <c r="C72" s="9"/>
      <c r="D72" s="9"/>
      <c r="E72" s="200" t="s">
        <v>92</v>
      </c>
      <c r="F72" s="200"/>
      <c r="G72" s="200"/>
      <c r="H72" s="200"/>
      <c r="I72" s="200"/>
      <c r="J72" s="9"/>
      <c r="K72" s="200" t="s">
        <v>93</v>
      </c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180">
        <f>'D) 03-VRN,rezerva'!J32</f>
        <v>0</v>
      </c>
      <c r="AH72" s="181"/>
      <c r="AI72" s="181"/>
      <c r="AJ72" s="181"/>
      <c r="AK72" s="181"/>
      <c r="AL72" s="181"/>
      <c r="AM72" s="181"/>
      <c r="AN72" s="180">
        <f t="shared" si="0"/>
        <v>0</v>
      </c>
      <c r="AO72" s="181"/>
      <c r="AP72" s="181"/>
      <c r="AQ72" s="79" t="s">
        <v>84</v>
      </c>
      <c r="AR72" s="43"/>
      <c r="AS72" s="84">
        <v>0</v>
      </c>
      <c r="AT72" s="85">
        <f t="shared" si="1"/>
        <v>0</v>
      </c>
      <c r="AU72" s="86">
        <f>'D) 03-VRN,rezerva'!P122</f>
        <v>0</v>
      </c>
      <c r="AV72" s="85">
        <f>'D) 03-VRN,rezerva'!J35</f>
        <v>0</v>
      </c>
      <c r="AW72" s="85">
        <f>'D) 03-VRN,rezerva'!J36</f>
        <v>0</v>
      </c>
      <c r="AX72" s="85">
        <f>'D) 03-VRN,rezerva'!J37</f>
        <v>0</v>
      </c>
      <c r="AY72" s="85">
        <f>'D) 03-VRN,rezerva'!J38</f>
        <v>0</v>
      </c>
      <c r="AZ72" s="85">
        <f>'D) 03-VRN,rezerva'!F35</f>
        <v>0</v>
      </c>
      <c r="BA72" s="85">
        <f>'D) 03-VRN,rezerva'!F36</f>
        <v>0</v>
      </c>
      <c r="BB72" s="85">
        <f>'D) 03-VRN,rezerva'!F37</f>
        <v>0</v>
      </c>
      <c r="BC72" s="85">
        <f>'D) 03-VRN,rezerva'!F38</f>
        <v>0</v>
      </c>
      <c r="BD72" s="87">
        <f>'D) 03-VRN,rezerva'!F39</f>
        <v>0</v>
      </c>
      <c r="BT72" s="22" t="s">
        <v>80</v>
      </c>
      <c r="BV72" s="22" t="s">
        <v>74</v>
      </c>
      <c r="BW72" s="22" t="s">
        <v>108</v>
      </c>
      <c r="BX72" s="22" t="s">
        <v>104</v>
      </c>
      <c r="CL72" s="22" t="s">
        <v>1</v>
      </c>
    </row>
    <row r="73" spans="1:91" s="1" customFormat="1" ht="30" customHeight="1">
      <c r="B73" s="27"/>
      <c r="AR73" s="27"/>
    </row>
    <row r="74" spans="1:91" s="1" customFormat="1" ht="6.95" customHeight="1"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27"/>
    </row>
  </sheetData>
  <mergeCells count="96">
    <mergeCell ref="AN69:AP69"/>
    <mergeCell ref="AN70:AP70"/>
    <mergeCell ref="AN57:AP57"/>
    <mergeCell ref="AN64:AP64"/>
    <mergeCell ref="AN65:AP65"/>
    <mergeCell ref="AN66:AP66"/>
    <mergeCell ref="AN67:AP67"/>
    <mergeCell ref="AN68:AP68"/>
    <mergeCell ref="AN63:AP63"/>
    <mergeCell ref="AN58:AP58"/>
    <mergeCell ref="AN59:AP59"/>
    <mergeCell ref="AN60:AP60"/>
    <mergeCell ref="AN61:AP61"/>
    <mergeCell ref="AN62:AP62"/>
    <mergeCell ref="J63:AF63"/>
    <mergeCell ref="K64:AF64"/>
    <mergeCell ref="K65:AF65"/>
    <mergeCell ref="K66:AF66"/>
    <mergeCell ref="K67:AF67"/>
    <mergeCell ref="J58:AF58"/>
    <mergeCell ref="K59:AF59"/>
    <mergeCell ref="K60:AF60"/>
    <mergeCell ref="K61:AF61"/>
    <mergeCell ref="K62:AF62"/>
    <mergeCell ref="AG64:AM64"/>
    <mergeCell ref="AG65:AM65"/>
    <mergeCell ref="AG66:AM66"/>
    <mergeCell ref="AG67:AM67"/>
    <mergeCell ref="AG57:AM57"/>
    <mergeCell ref="AS52:AT54"/>
    <mergeCell ref="AM53:AP53"/>
    <mergeCell ref="AG58:AM58"/>
    <mergeCell ref="AG59:AM59"/>
    <mergeCell ref="AG60:AM60"/>
    <mergeCell ref="AG55:AM55"/>
    <mergeCell ref="AN55:AP55"/>
    <mergeCell ref="AG68:AM68"/>
    <mergeCell ref="AG69:AM69"/>
    <mergeCell ref="AG71:AM71"/>
    <mergeCell ref="AG72:AM72"/>
    <mergeCell ref="K70:AF70"/>
    <mergeCell ref="K69:AF69"/>
    <mergeCell ref="K71:AF71"/>
    <mergeCell ref="K72:AF72"/>
    <mergeCell ref="J68:AF68"/>
    <mergeCell ref="E69:I69"/>
    <mergeCell ref="E70:I70"/>
    <mergeCell ref="E71:I71"/>
    <mergeCell ref="E72:I72"/>
    <mergeCell ref="AG70:AM70"/>
    <mergeCell ref="E64:I64"/>
    <mergeCell ref="E65:I65"/>
    <mergeCell ref="E66:I66"/>
    <mergeCell ref="E67:I67"/>
    <mergeCell ref="D68:H68"/>
    <mergeCell ref="X35:AB35"/>
    <mergeCell ref="AK35:AO35"/>
    <mergeCell ref="D63:H63"/>
    <mergeCell ref="C55:G55"/>
    <mergeCell ref="D58:H58"/>
    <mergeCell ref="E59:I59"/>
    <mergeCell ref="E60:I60"/>
    <mergeCell ref="E61:I61"/>
    <mergeCell ref="E62:I62"/>
    <mergeCell ref="AM52:AP52"/>
    <mergeCell ref="AG61:AM61"/>
    <mergeCell ref="AG62:AM62"/>
    <mergeCell ref="AG63:AM63"/>
    <mergeCell ref="L48:AO48"/>
    <mergeCell ref="AM50:AN50"/>
    <mergeCell ref="I55:AF55"/>
    <mergeCell ref="AK32:AO32"/>
    <mergeCell ref="L32:P32"/>
    <mergeCell ref="AK33:AO33"/>
    <mergeCell ref="L33:P33"/>
    <mergeCell ref="W29:AE29"/>
    <mergeCell ref="W32:AE32"/>
    <mergeCell ref="W30:AE30"/>
    <mergeCell ref="W31:AE31"/>
    <mergeCell ref="W33:AE33"/>
    <mergeCell ref="AN72:AP72"/>
    <mergeCell ref="AN71:AP71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0:AO30"/>
    <mergeCell ref="L30:P30"/>
    <mergeCell ref="AK31:AO31"/>
    <mergeCell ref="L31:P31"/>
  </mergeCells>
  <hyperlinks>
    <hyperlink ref="A59" location="'A) - Stavební část'!C2" display="/" xr:uid="{00000000-0004-0000-0000-000000000000}"/>
    <hyperlink ref="A60" location="'B) - Vytápění'!C2" display="/" xr:uid="{00000000-0004-0000-0000-000001000000}"/>
    <hyperlink ref="A61" location="'C) - Elektroinstalace'!C2" display="/" xr:uid="{00000000-0004-0000-0000-000002000000}"/>
    <hyperlink ref="A62" location="'D) - Vedlejší náklady,roz...'!C2" display="/" xr:uid="{00000000-0004-0000-0000-000003000000}"/>
    <hyperlink ref="A64" location="'A) - Stavební část_01'!C2" display="/" xr:uid="{00000000-0004-0000-0000-000004000000}"/>
    <hyperlink ref="A65" location="'B) - Vytápění_01'!C2" display="/" xr:uid="{00000000-0004-0000-0000-000005000000}"/>
    <hyperlink ref="A66" location="'C) - Elektroinstalace_01'!C2" display="/" xr:uid="{00000000-0004-0000-0000-000006000000}"/>
    <hyperlink ref="A67" location="'D) - Vedlejší náklady,roz..._01'!C2" display="/" xr:uid="{00000000-0004-0000-0000-000007000000}"/>
    <hyperlink ref="A69" location="'A) - Stavební část_02'!C2" display="/" xr:uid="{00000000-0004-0000-0000-000008000000}"/>
    <hyperlink ref="A70" location="'B) - Vytápění_02'!C2" display="/" xr:uid="{00000000-0004-0000-0000-000009000000}"/>
    <hyperlink ref="A71" location="'C) - Elektroinstalace_02'!C2" display="/" xr:uid="{00000000-0004-0000-0000-00000A000000}"/>
    <hyperlink ref="A72" location="'D) - Vedlejší náklady,roz..._02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M178"/>
  <sheetViews>
    <sheetView showGridLines="0" topLeftCell="A145" workbookViewId="0">
      <selection activeCell="F172" sqref="F17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56">
      <c r="A1" s="88"/>
    </row>
    <row r="2" spans="1:5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105</v>
      </c>
      <c r="AZ2" s="89" t="s">
        <v>1199</v>
      </c>
      <c r="BA2" s="89" t="s">
        <v>1</v>
      </c>
      <c r="BB2" s="89" t="s">
        <v>1</v>
      </c>
      <c r="BC2" s="89" t="s">
        <v>1200</v>
      </c>
      <c r="BD2" s="89" t="s">
        <v>80</v>
      </c>
    </row>
    <row r="3" spans="1:5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  <c r="AZ3" s="89" t="s">
        <v>1201</v>
      </c>
      <c r="BA3" s="89" t="s">
        <v>1</v>
      </c>
      <c r="BB3" s="89" t="s">
        <v>1</v>
      </c>
      <c r="BC3" s="89" t="s">
        <v>421</v>
      </c>
      <c r="BD3" s="89" t="s">
        <v>80</v>
      </c>
    </row>
    <row r="4" spans="1:5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56" ht="6.95" hidden="1" customHeight="1">
      <c r="B5" s="18"/>
      <c r="L5" s="18"/>
    </row>
    <row r="6" spans="1:56" ht="12" hidden="1" customHeight="1">
      <c r="B6" s="18"/>
      <c r="D6" s="24" t="s">
        <v>14</v>
      </c>
      <c r="L6" s="18"/>
    </row>
    <row r="7" spans="1:5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56" ht="12" hidden="1" customHeight="1">
      <c r="B8" s="18"/>
      <c r="D8" s="24" t="s">
        <v>122</v>
      </c>
      <c r="L8" s="18"/>
    </row>
    <row r="9" spans="1:56" s="1" customFormat="1" ht="16.5" hidden="1" customHeight="1">
      <c r="B9" s="27"/>
      <c r="E9" s="219" t="s">
        <v>1202</v>
      </c>
      <c r="F9" s="218"/>
      <c r="G9" s="218"/>
      <c r="H9" s="218"/>
      <c r="L9" s="27"/>
    </row>
    <row r="10" spans="1:56" s="1" customFormat="1" ht="12" hidden="1" customHeight="1">
      <c r="B10" s="27"/>
      <c r="D10" s="24" t="s">
        <v>128</v>
      </c>
      <c r="L10" s="27"/>
    </row>
    <row r="11" spans="1:56" s="1" customFormat="1" ht="36.950000000000003" hidden="1" customHeight="1">
      <c r="B11" s="27"/>
      <c r="E11" s="205" t="s">
        <v>129</v>
      </c>
      <c r="F11" s="218"/>
      <c r="G11" s="218"/>
      <c r="H11" s="218"/>
      <c r="L11" s="27"/>
    </row>
    <row r="12" spans="1:56" s="1" customFormat="1" hidden="1">
      <c r="B12" s="27"/>
      <c r="L12" s="27"/>
    </row>
    <row r="13" spans="1:5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5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56" s="1" customFormat="1" ht="10.9" hidden="1" customHeight="1">
      <c r="B15" s="27"/>
      <c r="L15" s="27"/>
    </row>
    <row r="16" spans="1:56" s="1" customFormat="1" ht="12" hidden="1" customHeight="1">
      <c r="B16" s="27"/>
      <c r="D16" s="24" t="s">
        <v>22</v>
      </c>
      <c r="I16" s="24" t="s">
        <v>23</v>
      </c>
      <c r="J16" s="22" t="s">
        <v>1</v>
      </c>
      <c r="L16" s="27"/>
    </row>
    <row r="17" spans="2:12" s="1" customFormat="1" ht="18" hidden="1" customHeight="1">
      <c r="B17" s="27"/>
      <c r="E17" s="22" t="s">
        <v>24</v>
      </c>
      <c r="I17" s="24" t="s">
        <v>25</v>
      </c>
      <c r="J17" s="22" t="s">
        <v>1</v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">
        <v>1</v>
      </c>
      <c r="L22" s="27"/>
    </row>
    <row r="23" spans="2:12" s="1" customFormat="1" ht="18" hidden="1" customHeight="1">
      <c r="B23" s="27"/>
      <c r="E23" s="22" t="s">
        <v>28</v>
      </c>
      <c r="I23" s="24" t="s">
        <v>25</v>
      </c>
      <c r="J23" s="22" t="s">
        <v>1</v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ROUND(J127,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ROUND((SUM(BE127:BE177)),  2)</f>
        <v>0</v>
      </c>
      <c r="I35" s="95">
        <v>0.21</v>
      </c>
      <c r="J35" s="94">
        <f>ROUND(((SUM(BE127:BE177))*I35),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ROUND((SUM(BF127:BF177)),  2)</f>
        <v>0</v>
      </c>
      <c r="I36" s="95">
        <v>0.15</v>
      </c>
      <c r="J36" s="94">
        <f>ROUND(((SUM(BF127:BF177))*I36),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ROUND((SUM(BG127:BG177)),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ROUND((SUM(BH127:BH177)),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ROUND((SUM(BI127:BI177)),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1202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A) - Stavební část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J127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135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899999999999999" customHeight="1">
      <c r="B100" s="111"/>
      <c r="D100" s="112" t="s">
        <v>1203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8" customFormat="1" ht="24.95" customHeight="1">
      <c r="B101" s="107"/>
      <c r="D101" s="108" t="s">
        <v>426</v>
      </c>
      <c r="E101" s="109"/>
      <c r="F101" s="109"/>
      <c r="G101" s="109"/>
      <c r="H101" s="109"/>
      <c r="I101" s="109"/>
      <c r="J101" s="110">
        <f>J136</f>
        <v>0</v>
      </c>
      <c r="L101" s="107"/>
    </row>
    <row r="102" spans="2:47" s="9" customFormat="1" ht="19.899999999999999" customHeight="1">
      <c r="B102" s="111"/>
      <c r="D102" s="112" t="s">
        <v>1204</v>
      </c>
      <c r="E102" s="113"/>
      <c r="F102" s="113"/>
      <c r="G102" s="113"/>
      <c r="H102" s="113"/>
      <c r="I102" s="113"/>
      <c r="J102" s="114">
        <f>J137</f>
        <v>0</v>
      </c>
      <c r="L102" s="111"/>
    </row>
    <row r="103" spans="2:47" s="9" customFormat="1" ht="19.899999999999999" customHeight="1">
      <c r="B103" s="111"/>
      <c r="D103" s="112" t="s">
        <v>1205</v>
      </c>
      <c r="E103" s="113"/>
      <c r="F103" s="113"/>
      <c r="G103" s="113"/>
      <c r="H103" s="113"/>
      <c r="I103" s="113"/>
      <c r="J103" s="114">
        <f>J146</f>
        <v>0</v>
      </c>
      <c r="L103" s="111"/>
    </row>
    <row r="104" spans="2:47" s="9" customFormat="1" ht="19.899999999999999" customHeight="1">
      <c r="B104" s="111"/>
      <c r="D104" s="112" t="s">
        <v>1206</v>
      </c>
      <c r="E104" s="113"/>
      <c r="F104" s="113"/>
      <c r="G104" s="113"/>
      <c r="H104" s="113"/>
      <c r="I104" s="113"/>
      <c r="J104" s="114">
        <f>J172</f>
        <v>0</v>
      </c>
      <c r="L104" s="111"/>
    </row>
    <row r="105" spans="2:47" s="9" customFormat="1" ht="19.899999999999999" customHeight="1">
      <c r="B105" s="111"/>
      <c r="D105" s="112" t="s">
        <v>142</v>
      </c>
      <c r="E105" s="113"/>
      <c r="F105" s="113"/>
      <c r="G105" s="113"/>
      <c r="H105" s="113"/>
      <c r="I105" s="113"/>
      <c r="J105" s="114">
        <f>J176</f>
        <v>0</v>
      </c>
      <c r="L105" s="111"/>
    </row>
    <row r="106" spans="2:47" s="1" customFormat="1" ht="21.75" customHeight="1">
      <c r="B106" s="27"/>
      <c r="L106" s="27"/>
    </row>
    <row r="107" spans="2:47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7"/>
    </row>
    <row r="111" spans="2:47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7"/>
    </row>
    <row r="112" spans="2:47" s="1" customFormat="1" ht="24.95" customHeight="1">
      <c r="B112" s="27"/>
      <c r="C112" s="19" t="s">
        <v>143</v>
      </c>
      <c r="L112" s="27"/>
    </row>
    <row r="113" spans="2:63" s="1" customFormat="1" ht="6.95" customHeight="1">
      <c r="B113" s="27"/>
      <c r="L113" s="27"/>
    </row>
    <row r="114" spans="2:63" s="1" customFormat="1" ht="12" customHeight="1">
      <c r="B114" s="27"/>
      <c r="C114" s="24" t="s">
        <v>14</v>
      </c>
      <c r="L114" s="27"/>
    </row>
    <row r="115" spans="2:63" s="1" customFormat="1" ht="16.5" customHeight="1">
      <c r="B115" s="27"/>
      <c r="E115" s="219" t="str">
        <f>E7</f>
        <v>Rozdělení vytápění na cestmistrovství Liberec</v>
      </c>
      <c r="F115" s="220"/>
      <c r="G115" s="220"/>
      <c r="H115" s="220"/>
      <c r="L115" s="27"/>
    </row>
    <row r="116" spans="2:63" ht="12" customHeight="1">
      <c r="B116" s="18"/>
      <c r="C116" s="24" t="s">
        <v>122</v>
      </c>
      <c r="L116" s="18"/>
    </row>
    <row r="117" spans="2:63" s="1" customFormat="1" ht="16.5" customHeight="1">
      <c r="B117" s="27"/>
      <c r="E117" s="219" t="s">
        <v>1202</v>
      </c>
      <c r="F117" s="218"/>
      <c r="G117" s="218"/>
      <c r="H117" s="218"/>
      <c r="L117" s="27"/>
    </row>
    <row r="118" spans="2:63" s="1" customFormat="1" ht="12" customHeight="1">
      <c r="B118" s="27"/>
      <c r="C118" s="24" t="s">
        <v>128</v>
      </c>
      <c r="L118" s="27"/>
    </row>
    <row r="119" spans="2:63" s="1" customFormat="1" ht="16.5" customHeight="1">
      <c r="B119" s="27"/>
      <c r="E119" s="205" t="str">
        <f>E11</f>
        <v>A) - Stavební část</v>
      </c>
      <c r="F119" s="218"/>
      <c r="G119" s="218"/>
      <c r="H119" s="218"/>
      <c r="L119" s="27"/>
    </row>
    <row r="120" spans="2:63" s="1" customFormat="1" ht="6.95" customHeight="1">
      <c r="B120" s="27"/>
      <c r="L120" s="27"/>
    </row>
    <row r="121" spans="2:63" s="1" customFormat="1" ht="12" customHeight="1">
      <c r="B121" s="27"/>
      <c r="C121" s="24" t="s">
        <v>18</v>
      </c>
      <c r="F121" s="22" t="str">
        <f>F14</f>
        <v xml:space="preserve"> </v>
      </c>
      <c r="I121" s="24" t="s">
        <v>20</v>
      </c>
      <c r="J121" s="47" t="str">
        <f>IF(J14="","",J14)</f>
        <v>15. 10. 2020</v>
      </c>
      <c r="L121" s="27"/>
    </row>
    <row r="122" spans="2:63" s="1" customFormat="1" ht="6.95" customHeight="1">
      <c r="B122" s="27"/>
      <c r="L122" s="27"/>
    </row>
    <row r="123" spans="2:63" s="1" customFormat="1" ht="43.15" customHeight="1">
      <c r="B123" s="27"/>
      <c r="C123" s="24" t="s">
        <v>22</v>
      </c>
      <c r="F123" s="22" t="str">
        <f>E17</f>
        <v>Silnice LK a.s. Čsl.armády 24, Jablonec nad Nisou</v>
      </c>
      <c r="I123" s="24" t="s">
        <v>27</v>
      </c>
      <c r="J123" s="25" t="str">
        <f>E23</f>
        <v>Toinsta společnost projektantů Jablonec nad Nisou</v>
      </c>
      <c r="L123" s="27"/>
    </row>
    <row r="124" spans="2:63" s="1" customFormat="1" ht="15.2" customHeight="1">
      <c r="B124" s="27"/>
      <c r="C124" s="24" t="s">
        <v>26</v>
      </c>
      <c r="F124" s="22" t="str">
        <f>IF(E20="","",E20)</f>
        <v xml:space="preserve"> </v>
      </c>
      <c r="I124" s="24" t="s">
        <v>30</v>
      </c>
      <c r="J124" s="25" t="str">
        <f>E26</f>
        <v/>
      </c>
      <c r="L124" s="27"/>
    </row>
    <row r="125" spans="2:63" s="1" customFormat="1" ht="10.35" customHeight="1">
      <c r="B125" s="27"/>
      <c r="L125" s="27"/>
    </row>
    <row r="126" spans="2:63" s="10" customFormat="1" ht="29.25" customHeight="1">
      <c r="B126" s="115"/>
      <c r="C126" s="116" t="s">
        <v>144</v>
      </c>
      <c r="D126" s="117" t="s">
        <v>57</v>
      </c>
      <c r="E126" s="117" t="s">
        <v>53</v>
      </c>
      <c r="F126" s="117" t="s">
        <v>54</v>
      </c>
      <c r="G126" s="117" t="s">
        <v>145</v>
      </c>
      <c r="H126" s="117" t="s">
        <v>146</v>
      </c>
      <c r="I126" s="117" t="s">
        <v>147</v>
      </c>
      <c r="J126" s="118" t="s">
        <v>132</v>
      </c>
      <c r="K126" s="119" t="s">
        <v>148</v>
      </c>
      <c r="L126" s="115"/>
      <c r="M126" s="54" t="s">
        <v>1</v>
      </c>
      <c r="N126" s="55" t="s">
        <v>36</v>
      </c>
      <c r="O126" s="55" t="s">
        <v>149</v>
      </c>
      <c r="P126" s="55" t="s">
        <v>150</v>
      </c>
      <c r="Q126" s="55" t="s">
        <v>151</v>
      </c>
      <c r="R126" s="55" t="s">
        <v>152</v>
      </c>
      <c r="S126" s="55" t="s">
        <v>153</v>
      </c>
      <c r="T126" s="56" t="s">
        <v>154</v>
      </c>
    </row>
    <row r="127" spans="2:63" s="1" customFormat="1" ht="22.9" customHeight="1">
      <c r="B127" s="27"/>
      <c r="C127" s="59" t="s">
        <v>155</v>
      </c>
      <c r="J127" s="120">
        <f>BK127</f>
        <v>0</v>
      </c>
      <c r="L127" s="27"/>
      <c r="M127" s="57"/>
      <c r="N127" s="48"/>
      <c r="O127" s="48"/>
      <c r="P127" s="121">
        <f>P128+P136</f>
        <v>163.975416</v>
      </c>
      <c r="Q127" s="48"/>
      <c r="R127" s="121">
        <f>R128+R136</f>
        <v>4.1931709800000005</v>
      </c>
      <c r="S127" s="48"/>
      <c r="T127" s="122">
        <f>T128+T136</f>
        <v>0.12</v>
      </c>
      <c r="AT127" s="15" t="s">
        <v>71</v>
      </c>
      <c r="AU127" s="15" t="s">
        <v>134</v>
      </c>
      <c r="BK127" s="123">
        <f>BK128+BK136</f>
        <v>0</v>
      </c>
    </row>
    <row r="128" spans="2:63" s="11" customFormat="1" ht="25.9" customHeight="1">
      <c r="B128" s="124"/>
      <c r="D128" s="125" t="s">
        <v>71</v>
      </c>
      <c r="E128" s="126" t="s">
        <v>156</v>
      </c>
      <c r="F128" s="126" t="s">
        <v>157</v>
      </c>
      <c r="J128" s="127">
        <f>BK128</f>
        <v>0</v>
      </c>
      <c r="L128" s="124"/>
      <c r="M128" s="128"/>
      <c r="N128" s="129"/>
      <c r="O128" s="129"/>
      <c r="P128" s="130">
        <f>P129</f>
        <v>14.15</v>
      </c>
      <c r="Q128" s="129"/>
      <c r="R128" s="130">
        <f>R129</f>
        <v>0.84883000000000008</v>
      </c>
      <c r="S128" s="129"/>
      <c r="T128" s="131">
        <f>T129</f>
        <v>0.12</v>
      </c>
      <c r="AR128" s="125" t="s">
        <v>13</v>
      </c>
      <c r="AT128" s="132" t="s">
        <v>71</v>
      </c>
      <c r="AU128" s="132" t="s">
        <v>72</v>
      </c>
      <c r="AY128" s="125" t="s">
        <v>158</v>
      </c>
      <c r="BK128" s="133">
        <f>BK129</f>
        <v>0</v>
      </c>
    </row>
    <row r="129" spans="2:65" s="11" customFormat="1" ht="22.9" customHeight="1">
      <c r="B129" s="124"/>
      <c r="D129" s="125" t="s">
        <v>71</v>
      </c>
      <c r="E129" s="134" t="s">
        <v>188</v>
      </c>
      <c r="F129" s="134" t="s">
        <v>1207</v>
      </c>
      <c r="J129" s="135">
        <f>BK129</f>
        <v>0</v>
      </c>
      <c r="L129" s="124"/>
      <c r="M129" s="128"/>
      <c r="N129" s="129"/>
      <c r="O129" s="129"/>
      <c r="P129" s="130">
        <f>SUM(P130:P135)</f>
        <v>14.15</v>
      </c>
      <c r="Q129" s="129"/>
      <c r="R129" s="130">
        <f>SUM(R130:R135)</f>
        <v>0.84883000000000008</v>
      </c>
      <c r="S129" s="129"/>
      <c r="T129" s="131">
        <f>SUM(T130:T135)</f>
        <v>0.12</v>
      </c>
      <c r="AR129" s="125" t="s">
        <v>13</v>
      </c>
      <c r="AT129" s="132" t="s">
        <v>71</v>
      </c>
      <c r="AU129" s="132" t="s">
        <v>13</v>
      </c>
      <c r="AY129" s="125" t="s">
        <v>158</v>
      </c>
      <c r="BK129" s="133">
        <f>SUM(BK130:BK135)</f>
        <v>0</v>
      </c>
    </row>
    <row r="130" spans="2:65" s="1" customFormat="1" ht="16.5" customHeight="1">
      <c r="B130" s="136"/>
      <c r="C130" s="137" t="s">
        <v>13</v>
      </c>
      <c r="D130" s="137" t="s">
        <v>160</v>
      </c>
      <c r="E130" s="138" t="s">
        <v>1208</v>
      </c>
      <c r="F130" s="139" t="s">
        <v>1209</v>
      </c>
      <c r="G130" s="140" t="s">
        <v>177</v>
      </c>
      <c r="H130" s="141">
        <v>10</v>
      </c>
      <c r="I130" s="178"/>
      <c r="J130" s="142">
        <f t="shared" ref="J130:J135" si="0">ROUND(I130*H130,2)</f>
        <v>0</v>
      </c>
      <c r="K130" s="139" t="s">
        <v>1</v>
      </c>
      <c r="L130" s="27"/>
      <c r="M130" s="143" t="s">
        <v>1</v>
      </c>
      <c r="N130" s="144" t="s">
        <v>37</v>
      </c>
      <c r="O130" s="145">
        <v>0.45900000000000002</v>
      </c>
      <c r="P130" s="145">
        <f t="shared" ref="P130:P135" si="1">O130*H130</f>
        <v>4.59</v>
      </c>
      <c r="Q130" s="145">
        <v>8.3500000000000005E-2</v>
      </c>
      <c r="R130" s="145">
        <f t="shared" ref="R130:R135" si="2">Q130*H130</f>
        <v>0.83500000000000008</v>
      </c>
      <c r="S130" s="145">
        <v>0</v>
      </c>
      <c r="T130" s="146">
        <f t="shared" ref="T130:T135" si="3">S130*H130</f>
        <v>0</v>
      </c>
      <c r="AR130" s="147" t="s">
        <v>165</v>
      </c>
      <c r="AT130" s="147" t="s">
        <v>160</v>
      </c>
      <c r="AU130" s="147" t="s">
        <v>80</v>
      </c>
      <c r="AY130" s="15" t="s">
        <v>158</v>
      </c>
      <c r="BE130" s="148">
        <f t="shared" ref="BE130:BE135" si="4">IF(N130="základní",J130,0)</f>
        <v>0</v>
      </c>
      <c r="BF130" s="148">
        <f t="shared" ref="BF130:BF135" si="5">IF(N130="snížená",J130,0)</f>
        <v>0</v>
      </c>
      <c r="BG130" s="148">
        <f t="shared" ref="BG130:BG135" si="6">IF(N130="zákl. přenesená",J130,0)</f>
        <v>0</v>
      </c>
      <c r="BH130" s="148">
        <f t="shared" ref="BH130:BH135" si="7">IF(N130="sníž. přenesená",J130,0)</f>
        <v>0</v>
      </c>
      <c r="BI130" s="148">
        <f t="shared" ref="BI130:BI135" si="8">IF(N130="nulová",J130,0)</f>
        <v>0</v>
      </c>
      <c r="BJ130" s="15" t="s">
        <v>13</v>
      </c>
      <c r="BK130" s="148">
        <f t="shared" ref="BK130:BK135" si="9">ROUND(I130*H130,2)</f>
        <v>0</v>
      </c>
      <c r="BL130" s="15" t="s">
        <v>165</v>
      </c>
      <c r="BM130" s="147" t="s">
        <v>1210</v>
      </c>
    </row>
    <row r="131" spans="2:65" s="1" customFormat="1" ht="16.5" customHeight="1">
      <c r="B131" s="136"/>
      <c r="C131" s="137" t="s">
        <v>80</v>
      </c>
      <c r="D131" s="137" t="s">
        <v>160</v>
      </c>
      <c r="E131" s="138" t="s">
        <v>1211</v>
      </c>
      <c r="F131" s="139" t="s">
        <v>1212</v>
      </c>
      <c r="G131" s="140" t="s">
        <v>262</v>
      </c>
      <c r="H131" s="141">
        <v>8</v>
      </c>
      <c r="I131" s="178"/>
      <c r="J131" s="142">
        <f t="shared" si="0"/>
        <v>0</v>
      </c>
      <c r="K131" s="139" t="s">
        <v>1</v>
      </c>
      <c r="L131" s="27"/>
      <c r="M131" s="143" t="s">
        <v>1</v>
      </c>
      <c r="N131" s="144" t="s">
        <v>37</v>
      </c>
      <c r="O131" s="145">
        <v>0.8</v>
      </c>
      <c r="P131" s="145">
        <f t="shared" si="1"/>
        <v>6.4</v>
      </c>
      <c r="Q131" s="145">
        <v>8.3000000000000001E-4</v>
      </c>
      <c r="R131" s="145">
        <f t="shared" si="2"/>
        <v>6.6400000000000001E-3</v>
      </c>
      <c r="S131" s="145">
        <v>1.4999999999999999E-2</v>
      </c>
      <c r="T131" s="146">
        <f t="shared" si="3"/>
        <v>0.12</v>
      </c>
      <c r="AR131" s="147" t="s">
        <v>165</v>
      </c>
      <c r="AT131" s="147" t="s">
        <v>160</v>
      </c>
      <c r="AU131" s="147" t="s">
        <v>80</v>
      </c>
      <c r="AY131" s="15" t="s">
        <v>158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5" t="s">
        <v>13</v>
      </c>
      <c r="BK131" s="148">
        <f t="shared" si="9"/>
        <v>0</v>
      </c>
      <c r="BL131" s="15" t="s">
        <v>165</v>
      </c>
      <c r="BM131" s="147" t="s">
        <v>1213</v>
      </c>
    </row>
    <row r="132" spans="2:65" s="1" customFormat="1" ht="24" customHeight="1">
      <c r="B132" s="136"/>
      <c r="C132" s="137" t="s">
        <v>174</v>
      </c>
      <c r="D132" s="137" t="s">
        <v>160</v>
      </c>
      <c r="E132" s="138" t="s">
        <v>1214</v>
      </c>
      <c r="F132" s="139" t="s">
        <v>1215</v>
      </c>
      <c r="G132" s="140" t="s">
        <v>262</v>
      </c>
      <c r="H132" s="141">
        <v>8</v>
      </c>
      <c r="I132" s="178"/>
      <c r="J132" s="142">
        <f t="shared" si="0"/>
        <v>0</v>
      </c>
      <c r="K132" s="139" t="s">
        <v>1</v>
      </c>
      <c r="L132" s="27"/>
      <c r="M132" s="143" t="s">
        <v>1</v>
      </c>
      <c r="N132" s="144" t="s">
        <v>37</v>
      </c>
      <c r="O132" s="145">
        <v>0.13</v>
      </c>
      <c r="P132" s="145">
        <f t="shared" si="1"/>
        <v>1.04</v>
      </c>
      <c r="Q132" s="145">
        <v>4.0000000000000003E-5</v>
      </c>
      <c r="R132" s="145">
        <f t="shared" si="2"/>
        <v>3.2000000000000003E-4</v>
      </c>
      <c r="S132" s="145">
        <v>0</v>
      </c>
      <c r="T132" s="146">
        <f t="shared" si="3"/>
        <v>0</v>
      </c>
      <c r="AR132" s="147" t="s">
        <v>165</v>
      </c>
      <c r="AT132" s="147" t="s">
        <v>160</v>
      </c>
      <c r="AU132" s="147" t="s">
        <v>80</v>
      </c>
      <c r="AY132" s="15" t="s">
        <v>158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5" t="s">
        <v>13</v>
      </c>
      <c r="BK132" s="148">
        <f t="shared" si="9"/>
        <v>0</v>
      </c>
      <c r="BL132" s="15" t="s">
        <v>165</v>
      </c>
      <c r="BM132" s="147" t="s">
        <v>1216</v>
      </c>
    </row>
    <row r="133" spans="2:65" s="1" customFormat="1" ht="16.5" customHeight="1">
      <c r="B133" s="136"/>
      <c r="C133" s="164" t="s">
        <v>165</v>
      </c>
      <c r="D133" s="164" t="s">
        <v>181</v>
      </c>
      <c r="E133" s="165" t="s">
        <v>1217</v>
      </c>
      <c r="F133" s="166" t="s">
        <v>1218</v>
      </c>
      <c r="G133" s="167" t="s">
        <v>262</v>
      </c>
      <c r="H133" s="168">
        <v>8</v>
      </c>
      <c r="I133" s="179"/>
      <c r="J133" s="169">
        <f t="shared" si="0"/>
        <v>0</v>
      </c>
      <c r="K133" s="166" t="s">
        <v>1</v>
      </c>
      <c r="L133" s="170"/>
      <c r="M133" s="171" t="s">
        <v>1</v>
      </c>
      <c r="N133" s="172" t="s">
        <v>37</v>
      </c>
      <c r="O133" s="145">
        <v>0</v>
      </c>
      <c r="P133" s="145">
        <f t="shared" si="1"/>
        <v>0</v>
      </c>
      <c r="Q133" s="145">
        <v>5.0000000000000001E-4</v>
      </c>
      <c r="R133" s="145">
        <f t="shared" si="2"/>
        <v>4.0000000000000001E-3</v>
      </c>
      <c r="S133" s="145">
        <v>0</v>
      </c>
      <c r="T133" s="146">
        <f t="shared" si="3"/>
        <v>0</v>
      </c>
      <c r="AR133" s="147" t="s">
        <v>203</v>
      </c>
      <c r="AT133" s="147" t="s">
        <v>181</v>
      </c>
      <c r="AU133" s="147" t="s">
        <v>80</v>
      </c>
      <c r="AY133" s="15" t="s">
        <v>158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5" t="s">
        <v>13</v>
      </c>
      <c r="BK133" s="148">
        <f t="shared" si="9"/>
        <v>0</v>
      </c>
      <c r="BL133" s="15" t="s">
        <v>165</v>
      </c>
      <c r="BM133" s="147" t="s">
        <v>1219</v>
      </c>
    </row>
    <row r="134" spans="2:65" s="1" customFormat="1" ht="16.5" customHeight="1">
      <c r="B134" s="136"/>
      <c r="C134" s="137" t="s">
        <v>188</v>
      </c>
      <c r="D134" s="137" t="s">
        <v>160</v>
      </c>
      <c r="E134" s="138" t="s">
        <v>355</v>
      </c>
      <c r="F134" s="139" t="s">
        <v>1220</v>
      </c>
      <c r="G134" s="140" t="s">
        <v>177</v>
      </c>
      <c r="H134" s="141">
        <v>10</v>
      </c>
      <c r="I134" s="178"/>
      <c r="J134" s="142">
        <f t="shared" si="0"/>
        <v>0</v>
      </c>
      <c r="K134" s="139" t="s">
        <v>1</v>
      </c>
      <c r="L134" s="27"/>
      <c r="M134" s="143" t="s">
        <v>1</v>
      </c>
      <c r="N134" s="144" t="s">
        <v>37</v>
      </c>
      <c r="O134" s="145">
        <v>0.126</v>
      </c>
      <c r="P134" s="145">
        <f t="shared" si="1"/>
        <v>1.26</v>
      </c>
      <c r="Q134" s="145">
        <v>2.1000000000000001E-4</v>
      </c>
      <c r="R134" s="145">
        <f t="shared" si="2"/>
        <v>2.1000000000000003E-3</v>
      </c>
      <c r="S134" s="145">
        <v>0</v>
      </c>
      <c r="T134" s="146">
        <f t="shared" si="3"/>
        <v>0</v>
      </c>
      <c r="AR134" s="147" t="s">
        <v>165</v>
      </c>
      <c r="AT134" s="147" t="s">
        <v>160</v>
      </c>
      <c r="AU134" s="147" t="s">
        <v>80</v>
      </c>
      <c r="AY134" s="15" t="s">
        <v>158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5" t="s">
        <v>13</v>
      </c>
      <c r="BK134" s="148">
        <f t="shared" si="9"/>
        <v>0</v>
      </c>
      <c r="BL134" s="15" t="s">
        <v>165</v>
      </c>
      <c r="BM134" s="147" t="s">
        <v>1221</v>
      </c>
    </row>
    <row r="135" spans="2:65" s="1" customFormat="1" ht="16.5" customHeight="1">
      <c r="B135" s="136"/>
      <c r="C135" s="137" t="s">
        <v>193</v>
      </c>
      <c r="D135" s="137" t="s">
        <v>160</v>
      </c>
      <c r="E135" s="138" t="s">
        <v>1222</v>
      </c>
      <c r="F135" s="139" t="s">
        <v>1223</v>
      </c>
      <c r="G135" s="140" t="s">
        <v>262</v>
      </c>
      <c r="H135" s="141">
        <v>1</v>
      </c>
      <c r="I135" s="178"/>
      <c r="J135" s="142">
        <f t="shared" si="0"/>
        <v>0</v>
      </c>
      <c r="K135" s="139" t="s">
        <v>1</v>
      </c>
      <c r="L135" s="27"/>
      <c r="M135" s="143" t="s">
        <v>1</v>
      </c>
      <c r="N135" s="144" t="s">
        <v>37</v>
      </c>
      <c r="O135" s="145">
        <v>0.86</v>
      </c>
      <c r="P135" s="145">
        <f t="shared" si="1"/>
        <v>0.86</v>
      </c>
      <c r="Q135" s="145">
        <v>7.6999999999999996E-4</v>
      </c>
      <c r="R135" s="145">
        <f t="shared" si="2"/>
        <v>7.6999999999999996E-4</v>
      </c>
      <c r="S135" s="145">
        <v>0</v>
      </c>
      <c r="T135" s="146">
        <f t="shared" si="3"/>
        <v>0</v>
      </c>
      <c r="AR135" s="147" t="s">
        <v>178</v>
      </c>
      <c r="AT135" s="147" t="s">
        <v>160</v>
      </c>
      <c r="AU135" s="147" t="s">
        <v>80</v>
      </c>
      <c r="AY135" s="15" t="s">
        <v>158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5" t="s">
        <v>13</v>
      </c>
      <c r="BK135" s="148">
        <f t="shared" si="9"/>
        <v>0</v>
      </c>
      <c r="BL135" s="15" t="s">
        <v>178</v>
      </c>
      <c r="BM135" s="147" t="s">
        <v>1224</v>
      </c>
    </row>
    <row r="136" spans="2:65" s="11" customFormat="1" ht="25.9" customHeight="1">
      <c r="B136" s="124"/>
      <c r="D136" s="125" t="s">
        <v>71</v>
      </c>
      <c r="E136" s="126" t="s">
        <v>436</v>
      </c>
      <c r="F136" s="126" t="s">
        <v>437</v>
      </c>
      <c r="J136" s="127">
        <f>BK136</f>
        <v>0</v>
      </c>
      <c r="L136" s="124"/>
      <c r="M136" s="128"/>
      <c r="N136" s="129"/>
      <c r="O136" s="129"/>
      <c r="P136" s="130">
        <f>P137+P146+P172+P176</f>
        <v>149.82541599999999</v>
      </c>
      <c r="Q136" s="129"/>
      <c r="R136" s="130">
        <f>R137+R146+R172+R176</f>
        <v>3.3443409800000001</v>
      </c>
      <c r="S136" s="129"/>
      <c r="T136" s="131">
        <f>T137+T146+T172+T176</f>
        <v>0</v>
      </c>
      <c r="AR136" s="125" t="s">
        <v>80</v>
      </c>
      <c r="AT136" s="132" t="s">
        <v>71</v>
      </c>
      <c r="AU136" s="132" t="s">
        <v>72</v>
      </c>
      <c r="AY136" s="125" t="s">
        <v>158</v>
      </c>
      <c r="BK136" s="133">
        <f>BK137+BK146+BK172+BK176</f>
        <v>0</v>
      </c>
    </row>
    <row r="137" spans="2:65" s="11" customFormat="1" ht="22.9" customHeight="1">
      <c r="B137" s="124"/>
      <c r="D137" s="125" t="s">
        <v>71</v>
      </c>
      <c r="E137" s="134" t="s">
        <v>1225</v>
      </c>
      <c r="F137" s="134" t="s">
        <v>1226</v>
      </c>
      <c r="J137" s="135">
        <f>BK137</f>
        <v>0</v>
      </c>
      <c r="L137" s="124"/>
      <c r="M137" s="128"/>
      <c r="N137" s="129"/>
      <c r="O137" s="129"/>
      <c r="P137" s="130">
        <f>SUM(P138:P145)</f>
        <v>6.2103000000000002</v>
      </c>
      <c r="Q137" s="129"/>
      <c r="R137" s="130">
        <f>SUM(R138:R145)</f>
        <v>5.7931199999999995E-2</v>
      </c>
      <c r="S137" s="129"/>
      <c r="T137" s="131">
        <f>SUM(T138:T145)</f>
        <v>0</v>
      </c>
      <c r="AR137" s="125" t="s">
        <v>80</v>
      </c>
      <c r="AT137" s="132" t="s">
        <v>71</v>
      </c>
      <c r="AU137" s="132" t="s">
        <v>13</v>
      </c>
      <c r="AY137" s="125" t="s">
        <v>158</v>
      </c>
      <c r="BK137" s="133">
        <f>SUM(BK138:BK145)</f>
        <v>0</v>
      </c>
    </row>
    <row r="138" spans="2:65" s="1" customFormat="1" ht="16.5" customHeight="1">
      <c r="B138" s="136"/>
      <c r="C138" s="137" t="s">
        <v>199</v>
      </c>
      <c r="D138" s="137" t="s">
        <v>160</v>
      </c>
      <c r="E138" s="138" t="s">
        <v>1227</v>
      </c>
      <c r="F138" s="139" t="s">
        <v>1228</v>
      </c>
      <c r="G138" s="140" t="s">
        <v>177</v>
      </c>
      <c r="H138" s="141">
        <v>46.8</v>
      </c>
      <c r="I138" s="178"/>
      <c r="J138" s="142">
        <f>ROUND(I138*H138,2)</f>
        <v>0</v>
      </c>
      <c r="K138" s="139" t="s">
        <v>1</v>
      </c>
      <c r="L138" s="27"/>
      <c r="M138" s="143" t="s">
        <v>1</v>
      </c>
      <c r="N138" s="144" t="s">
        <v>37</v>
      </c>
      <c r="O138" s="145">
        <v>5.2999999999999999E-2</v>
      </c>
      <c r="P138" s="145">
        <f>O138*H138</f>
        <v>2.4803999999999999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178</v>
      </c>
      <c r="AT138" s="147" t="s">
        <v>160</v>
      </c>
      <c r="AU138" s="147" t="s">
        <v>80</v>
      </c>
      <c r="AY138" s="15" t="s">
        <v>158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13</v>
      </c>
      <c r="BK138" s="148">
        <f>ROUND(I138*H138,2)</f>
        <v>0</v>
      </c>
      <c r="BL138" s="15" t="s">
        <v>178</v>
      </c>
      <c r="BM138" s="147" t="s">
        <v>1229</v>
      </c>
    </row>
    <row r="139" spans="2:65" s="12" customFormat="1">
      <c r="B139" s="149"/>
      <c r="D139" s="150" t="s">
        <v>167</v>
      </c>
      <c r="E139" s="151" t="s">
        <v>1</v>
      </c>
      <c r="F139" s="152" t="s">
        <v>1230</v>
      </c>
      <c r="H139" s="153">
        <v>46.8</v>
      </c>
      <c r="L139" s="149"/>
      <c r="M139" s="154"/>
      <c r="N139" s="155"/>
      <c r="O139" s="155"/>
      <c r="P139" s="155"/>
      <c r="Q139" s="155"/>
      <c r="R139" s="155"/>
      <c r="S139" s="155"/>
      <c r="T139" s="156"/>
      <c r="AT139" s="151" t="s">
        <v>167</v>
      </c>
      <c r="AU139" s="151" t="s">
        <v>80</v>
      </c>
      <c r="AV139" s="12" t="s">
        <v>80</v>
      </c>
      <c r="AW139" s="12" t="s">
        <v>29</v>
      </c>
      <c r="AX139" s="12" t="s">
        <v>13</v>
      </c>
      <c r="AY139" s="151" t="s">
        <v>158</v>
      </c>
    </row>
    <row r="140" spans="2:65" s="1" customFormat="1" ht="16.5" customHeight="1">
      <c r="B140" s="136"/>
      <c r="C140" s="137" t="s">
        <v>203</v>
      </c>
      <c r="D140" s="137" t="s">
        <v>160</v>
      </c>
      <c r="E140" s="138" t="s">
        <v>1231</v>
      </c>
      <c r="F140" s="139" t="s">
        <v>1232</v>
      </c>
      <c r="G140" s="140" t="s">
        <v>177</v>
      </c>
      <c r="H140" s="141">
        <v>41.7</v>
      </c>
      <c r="I140" s="178"/>
      <c r="J140" s="142">
        <f>ROUND(I140*H140,2)</f>
        <v>0</v>
      </c>
      <c r="K140" s="139" t="s">
        <v>1</v>
      </c>
      <c r="L140" s="27"/>
      <c r="M140" s="143" t="s">
        <v>1</v>
      </c>
      <c r="N140" s="144" t="s">
        <v>37</v>
      </c>
      <c r="O140" s="145">
        <v>5.2999999999999999E-2</v>
      </c>
      <c r="P140" s="145">
        <f>O140*H140</f>
        <v>2.2101000000000002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178</v>
      </c>
      <c r="AT140" s="147" t="s">
        <v>160</v>
      </c>
      <c r="AU140" s="147" t="s">
        <v>80</v>
      </c>
      <c r="AY140" s="15" t="s">
        <v>158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5" t="s">
        <v>13</v>
      </c>
      <c r="BK140" s="148">
        <f>ROUND(I140*H140,2)</f>
        <v>0</v>
      </c>
      <c r="BL140" s="15" t="s">
        <v>178</v>
      </c>
      <c r="BM140" s="147" t="s">
        <v>1233</v>
      </c>
    </row>
    <row r="141" spans="2:65" s="12" customFormat="1">
      <c r="B141" s="149"/>
      <c r="D141" s="150" t="s">
        <v>167</v>
      </c>
      <c r="E141" s="151" t="s">
        <v>1</v>
      </c>
      <c r="F141" s="152" t="s">
        <v>1234</v>
      </c>
      <c r="H141" s="153">
        <v>41.7</v>
      </c>
      <c r="L141" s="149"/>
      <c r="M141" s="154"/>
      <c r="N141" s="155"/>
      <c r="O141" s="155"/>
      <c r="P141" s="155"/>
      <c r="Q141" s="155"/>
      <c r="R141" s="155"/>
      <c r="S141" s="155"/>
      <c r="T141" s="156"/>
      <c r="AT141" s="151" t="s">
        <v>167</v>
      </c>
      <c r="AU141" s="151" t="s">
        <v>80</v>
      </c>
      <c r="AV141" s="12" t="s">
        <v>80</v>
      </c>
      <c r="AW141" s="12" t="s">
        <v>29</v>
      </c>
      <c r="AX141" s="12" t="s">
        <v>13</v>
      </c>
      <c r="AY141" s="151" t="s">
        <v>158</v>
      </c>
    </row>
    <row r="142" spans="2:65" s="1" customFormat="1" ht="16.5" customHeight="1">
      <c r="B142" s="136"/>
      <c r="C142" s="137" t="s">
        <v>207</v>
      </c>
      <c r="D142" s="137" t="s">
        <v>160</v>
      </c>
      <c r="E142" s="138" t="s">
        <v>1235</v>
      </c>
      <c r="F142" s="139" t="s">
        <v>1236</v>
      </c>
      <c r="G142" s="140" t="s">
        <v>177</v>
      </c>
      <c r="H142" s="141">
        <v>14.9</v>
      </c>
      <c r="I142" s="178"/>
      <c r="J142" s="142">
        <f>ROUND(I142*H142,2)</f>
        <v>0</v>
      </c>
      <c r="K142" s="139" t="s">
        <v>164</v>
      </c>
      <c r="L142" s="27"/>
      <c r="M142" s="143" t="s">
        <v>1</v>
      </c>
      <c r="N142" s="144" t="s">
        <v>37</v>
      </c>
      <c r="O142" s="145">
        <v>0.10199999999999999</v>
      </c>
      <c r="P142" s="145">
        <f>O142*H142</f>
        <v>1.5198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178</v>
      </c>
      <c r="AT142" s="147" t="s">
        <v>160</v>
      </c>
      <c r="AU142" s="147" t="s">
        <v>80</v>
      </c>
      <c r="AY142" s="15" t="s">
        <v>158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13</v>
      </c>
      <c r="BK142" s="148">
        <f>ROUND(I142*H142,2)</f>
        <v>0</v>
      </c>
      <c r="BL142" s="15" t="s">
        <v>178</v>
      </c>
      <c r="BM142" s="147" t="s">
        <v>1237</v>
      </c>
    </row>
    <row r="143" spans="2:65" s="12" customFormat="1">
      <c r="B143" s="149"/>
      <c r="D143" s="150" t="s">
        <v>167</v>
      </c>
      <c r="E143" s="151" t="s">
        <v>1</v>
      </c>
      <c r="F143" s="152" t="s">
        <v>1238</v>
      </c>
      <c r="H143" s="153">
        <v>14.9</v>
      </c>
      <c r="L143" s="149"/>
      <c r="M143" s="154"/>
      <c r="N143" s="155"/>
      <c r="O143" s="155"/>
      <c r="P143" s="155"/>
      <c r="Q143" s="155"/>
      <c r="R143" s="155"/>
      <c r="S143" s="155"/>
      <c r="T143" s="156"/>
      <c r="AT143" s="151" t="s">
        <v>167</v>
      </c>
      <c r="AU143" s="151" t="s">
        <v>80</v>
      </c>
      <c r="AV143" s="12" t="s">
        <v>80</v>
      </c>
      <c r="AW143" s="12" t="s">
        <v>29</v>
      </c>
      <c r="AX143" s="12" t="s">
        <v>13</v>
      </c>
      <c r="AY143" s="151" t="s">
        <v>158</v>
      </c>
    </row>
    <row r="144" spans="2:65" s="1" customFormat="1" ht="16.5" customHeight="1">
      <c r="B144" s="136"/>
      <c r="C144" s="164" t="s">
        <v>211</v>
      </c>
      <c r="D144" s="164" t="s">
        <v>181</v>
      </c>
      <c r="E144" s="165" t="s">
        <v>1239</v>
      </c>
      <c r="F144" s="166" t="s">
        <v>1240</v>
      </c>
      <c r="G144" s="167" t="s">
        <v>177</v>
      </c>
      <c r="H144" s="168">
        <v>16.091999999999999</v>
      </c>
      <c r="I144" s="179"/>
      <c r="J144" s="169">
        <f>ROUND(I144*H144,2)</f>
        <v>0</v>
      </c>
      <c r="K144" s="166" t="s">
        <v>1</v>
      </c>
      <c r="L144" s="170"/>
      <c r="M144" s="171" t="s">
        <v>1</v>
      </c>
      <c r="N144" s="172" t="s">
        <v>37</v>
      </c>
      <c r="O144" s="145">
        <v>0</v>
      </c>
      <c r="P144" s="145">
        <f>O144*H144</f>
        <v>0</v>
      </c>
      <c r="Q144" s="145">
        <v>3.5999999999999999E-3</v>
      </c>
      <c r="R144" s="145">
        <f>Q144*H144</f>
        <v>5.7931199999999995E-2</v>
      </c>
      <c r="S144" s="145">
        <v>0</v>
      </c>
      <c r="T144" s="146">
        <f>S144*H144</f>
        <v>0</v>
      </c>
      <c r="AR144" s="147" t="s">
        <v>185</v>
      </c>
      <c r="AT144" s="147" t="s">
        <v>181</v>
      </c>
      <c r="AU144" s="147" t="s">
        <v>80</v>
      </c>
      <c r="AY144" s="15" t="s">
        <v>158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5" t="s">
        <v>13</v>
      </c>
      <c r="BK144" s="148">
        <f>ROUND(I144*H144,2)</f>
        <v>0</v>
      </c>
      <c r="BL144" s="15" t="s">
        <v>178</v>
      </c>
      <c r="BM144" s="147" t="s">
        <v>1241</v>
      </c>
    </row>
    <row r="145" spans="2:65" s="12" customFormat="1">
      <c r="B145" s="149"/>
      <c r="D145" s="150" t="s">
        <v>167</v>
      </c>
      <c r="F145" s="152" t="s">
        <v>1242</v>
      </c>
      <c r="H145" s="153">
        <v>16.091999999999999</v>
      </c>
      <c r="L145" s="149"/>
      <c r="M145" s="154"/>
      <c r="N145" s="155"/>
      <c r="O145" s="155"/>
      <c r="P145" s="155"/>
      <c r="Q145" s="155"/>
      <c r="R145" s="155"/>
      <c r="S145" s="155"/>
      <c r="T145" s="156"/>
      <c r="AT145" s="151" t="s">
        <v>167</v>
      </c>
      <c r="AU145" s="151" t="s">
        <v>80</v>
      </c>
      <c r="AV145" s="12" t="s">
        <v>80</v>
      </c>
      <c r="AW145" s="12" t="s">
        <v>3</v>
      </c>
      <c r="AX145" s="12" t="s">
        <v>13</v>
      </c>
      <c r="AY145" s="151" t="s">
        <v>158</v>
      </c>
    </row>
    <row r="146" spans="2:65" s="11" customFormat="1" ht="22.9" customHeight="1">
      <c r="B146" s="124"/>
      <c r="D146" s="125" t="s">
        <v>71</v>
      </c>
      <c r="E146" s="134" t="s">
        <v>1243</v>
      </c>
      <c r="F146" s="134" t="s">
        <v>1244</v>
      </c>
      <c r="J146" s="135">
        <f>BK146</f>
        <v>0</v>
      </c>
      <c r="L146" s="124"/>
      <c r="M146" s="128"/>
      <c r="N146" s="129"/>
      <c r="O146" s="129"/>
      <c r="P146" s="130">
        <f>SUM(P147:P171)</f>
        <v>129.65114</v>
      </c>
      <c r="Q146" s="129"/>
      <c r="R146" s="130">
        <f>SUM(R147:R171)</f>
        <v>3.21035578</v>
      </c>
      <c r="S146" s="129"/>
      <c r="T146" s="131">
        <f>SUM(T147:T171)</f>
        <v>0</v>
      </c>
      <c r="AR146" s="125" t="s">
        <v>80</v>
      </c>
      <c r="AT146" s="132" t="s">
        <v>71</v>
      </c>
      <c r="AU146" s="132" t="s">
        <v>13</v>
      </c>
      <c r="AY146" s="125" t="s">
        <v>158</v>
      </c>
      <c r="BK146" s="133">
        <f>SUM(BK147:BK171)</f>
        <v>0</v>
      </c>
    </row>
    <row r="147" spans="2:65" s="1" customFormat="1" ht="16.5" customHeight="1">
      <c r="B147" s="136"/>
      <c r="C147" s="137" t="s">
        <v>216</v>
      </c>
      <c r="D147" s="137" t="s">
        <v>160</v>
      </c>
      <c r="E147" s="138" t="s">
        <v>1245</v>
      </c>
      <c r="F147" s="139" t="s">
        <v>1246</v>
      </c>
      <c r="G147" s="140" t="s">
        <v>267</v>
      </c>
      <c r="H147" s="141">
        <v>1</v>
      </c>
      <c r="I147" s="178"/>
      <c r="J147" s="142">
        <f>ROUND(I147*H147,2)</f>
        <v>0</v>
      </c>
      <c r="K147" s="139" t="s">
        <v>1</v>
      </c>
      <c r="L147" s="27"/>
      <c r="M147" s="143" t="s">
        <v>1</v>
      </c>
      <c r="N147" s="144" t="s">
        <v>37</v>
      </c>
      <c r="O147" s="145">
        <v>0.17499999999999999</v>
      </c>
      <c r="P147" s="145">
        <f>O147*H147</f>
        <v>0.17499999999999999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178</v>
      </c>
      <c r="AT147" s="147" t="s">
        <v>160</v>
      </c>
      <c r="AU147" s="147" t="s">
        <v>80</v>
      </c>
      <c r="AY147" s="15" t="s">
        <v>158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13</v>
      </c>
      <c r="BK147" s="148">
        <f>ROUND(I147*H147,2)</f>
        <v>0</v>
      </c>
      <c r="BL147" s="15" t="s">
        <v>178</v>
      </c>
      <c r="BM147" s="147" t="s">
        <v>1247</v>
      </c>
    </row>
    <row r="148" spans="2:65" s="1" customFormat="1" ht="24" customHeight="1">
      <c r="B148" s="136"/>
      <c r="C148" s="137" t="s">
        <v>221</v>
      </c>
      <c r="D148" s="137" t="s">
        <v>160</v>
      </c>
      <c r="E148" s="138" t="s">
        <v>1248</v>
      </c>
      <c r="F148" s="139" t="s">
        <v>1249</v>
      </c>
      <c r="G148" s="140" t="s">
        <v>375</v>
      </c>
      <c r="H148" s="141">
        <v>8.6</v>
      </c>
      <c r="I148" s="178"/>
      <c r="J148" s="142">
        <f>ROUND(I148*H148,2)</f>
        <v>0</v>
      </c>
      <c r="K148" s="139" t="s">
        <v>164</v>
      </c>
      <c r="L148" s="27"/>
      <c r="M148" s="143" t="s">
        <v>1</v>
      </c>
      <c r="N148" s="144" t="s">
        <v>37</v>
      </c>
      <c r="O148" s="145">
        <v>0.34399999999999997</v>
      </c>
      <c r="P148" s="145">
        <f>O148*H148</f>
        <v>2.9583999999999997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178</v>
      </c>
      <c r="AT148" s="147" t="s">
        <v>160</v>
      </c>
      <c r="AU148" s="147" t="s">
        <v>80</v>
      </c>
      <c r="AY148" s="15" t="s">
        <v>158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5" t="s">
        <v>13</v>
      </c>
      <c r="BK148" s="148">
        <f>ROUND(I148*H148,2)</f>
        <v>0</v>
      </c>
      <c r="BL148" s="15" t="s">
        <v>178</v>
      </c>
      <c r="BM148" s="147" t="s">
        <v>1250</v>
      </c>
    </row>
    <row r="149" spans="2:65" s="12" customFormat="1">
      <c r="B149" s="149"/>
      <c r="D149" s="150" t="s">
        <v>167</v>
      </c>
      <c r="E149" s="151" t="s">
        <v>1</v>
      </c>
      <c r="F149" s="152" t="s">
        <v>1251</v>
      </c>
      <c r="H149" s="153">
        <v>8.6</v>
      </c>
      <c r="L149" s="149"/>
      <c r="M149" s="154"/>
      <c r="N149" s="155"/>
      <c r="O149" s="155"/>
      <c r="P149" s="155"/>
      <c r="Q149" s="155"/>
      <c r="R149" s="155"/>
      <c r="S149" s="155"/>
      <c r="T149" s="156"/>
      <c r="AT149" s="151" t="s">
        <v>167</v>
      </c>
      <c r="AU149" s="151" t="s">
        <v>80</v>
      </c>
      <c r="AV149" s="12" t="s">
        <v>80</v>
      </c>
      <c r="AW149" s="12" t="s">
        <v>29</v>
      </c>
      <c r="AX149" s="12" t="s">
        <v>13</v>
      </c>
      <c r="AY149" s="151" t="s">
        <v>158</v>
      </c>
    </row>
    <row r="150" spans="2:65" s="1" customFormat="1" ht="16.5" customHeight="1">
      <c r="B150" s="136"/>
      <c r="C150" s="164" t="s">
        <v>226</v>
      </c>
      <c r="D150" s="164" t="s">
        <v>181</v>
      </c>
      <c r="E150" s="165" t="s">
        <v>1252</v>
      </c>
      <c r="F150" s="166" t="s">
        <v>1253</v>
      </c>
      <c r="G150" s="167" t="s">
        <v>163</v>
      </c>
      <c r="H150" s="168">
        <v>0.21199999999999999</v>
      </c>
      <c r="I150" s="179"/>
      <c r="J150" s="169">
        <f>ROUND(I150*H150,2)</f>
        <v>0</v>
      </c>
      <c r="K150" s="166" t="s">
        <v>164</v>
      </c>
      <c r="L150" s="170"/>
      <c r="M150" s="171" t="s">
        <v>1</v>
      </c>
      <c r="N150" s="172" t="s">
        <v>37</v>
      </c>
      <c r="O150" s="145">
        <v>0</v>
      </c>
      <c r="P150" s="145">
        <f>O150*H150</f>
        <v>0</v>
      </c>
      <c r="Q150" s="145">
        <v>0.55000000000000004</v>
      </c>
      <c r="R150" s="145">
        <f>Q150*H150</f>
        <v>0.11660000000000001</v>
      </c>
      <c r="S150" s="145">
        <v>0</v>
      </c>
      <c r="T150" s="146">
        <f>S150*H150</f>
        <v>0</v>
      </c>
      <c r="AR150" s="147" t="s">
        <v>185</v>
      </c>
      <c r="AT150" s="147" t="s">
        <v>181</v>
      </c>
      <c r="AU150" s="147" t="s">
        <v>80</v>
      </c>
      <c r="AY150" s="15" t="s">
        <v>158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5" t="s">
        <v>13</v>
      </c>
      <c r="BK150" s="148">
        <f>ROUND(I150*H150,2)</f>
        <v>0</v>
      </c>
      <c r="BL150" s="15" t="s">
        <v>178</v>
      </c>
      <c r="BM150" s="147" t="s">
        <v>1254</v>
      </c>
    </row>
    <row r="151" spans="2:65" s="12" customFormat="1">
      <c r="B151" s="149"/>
      <c r="D151" s="150" t="s">
        <v>167</v>
      </c>
      <c r="E151" s="151" t="s">
        <v>1</v>
      </c>
      <c r="F151" s="152" t="s">
        <v>1255</v>
      </c>
      <c r="H151" s="153">
        <v>0.21199999999999999</v>
      </c>
      <c r="L151" s="149"/>
      <c r="M151" s="154"/>
      <c r="N151" s="155"/>
      <c r="O151" s="155"/>
      <c r="P151" s="155"/>
      <c r="Q151" s="155"/>
      <c r="R151" s="155"/>
      <c r="S151" s="155"/>
      <c r="T151" s="156"/>
      <c r="AT151" s="151" t="s">
        <v>167</v>
      </c>
      <c r="AU151" s="151" t="s">
        <v>80</v>
      </c>
      <c r="AV151" s="12" t="s">
        <v>80</v>
      </c>
      <c r="AW151" s="12" t="s">
        <v>29</v>
      </c>
      <c r="AX151" s="12" t="s">
        <v>13</v>
      </c>
      <c r="AY151" s="151" t="s">
        <v>158</v>
      </c>
    </row>
    <row r="152" spans="2:65" s="1" customFormat="1" ht="16.5" customHeight="1">
      <c r="B152" s="136"/>
      <c r="C152" s="137" t="s">
        <v>231</v>
      </c>
      <c r="D152" s="137" t="s">
        <v>160</v>
      </c>
      <c r="E152" s="138" t="s">
        <v>1256</v>
      </c>
      <c r="F152" s="139" t="s">
        <v>1257</v>
      </c>
      <c r="G152" s="140" t="s">
        <v>375</v>
      </c>
      <c r="H152" s="141">
        <v>62.6</v>
      </c>
      <c r="I152" s="178"/>
      <c r="J152" s="142">
        <f>ROUND(I152*H152,2)</f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0.34399999999999997</v>
      </c>
      <c r="P152" s="145">
        <f>O152*H152</f>
        <v>21.534399999999998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178</v>
      </c>
      <c r="AT152" s="147" t="s">
        <v>160</v>
      </c>
      <c r="AU152" s="147" t="s">
        <v>80</v>
      </c>
      <c r="AY152" s="15" t="s">
        <v>158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5" t="s">
        <v>13</v>
      </c>
      <c r="BK152" s="148">
        <f>ROUND(I152*H152,2)</f>
        <v>0</v>
      </c>
      <c r="BL152" s="15" t="s">
        <v>178</v>
      </c>
      <c r="BM152" s="147" t="s">
        <v>1258</v>
      </c>
    </row>
    <row r="153" spans="2:65" s="12" customFormat="1">
      <c r="B153" s="149"/>
      <c r="D153" s="150" t="s">
        <v>167</v>
      </c>
      <c r="E153" s="151" t="s">
        <v>1199</v>
      </c>
      <c r="F153" s="152" t="s">
        <v>1259</v>
      </c>
      <c r="H153" s="153">
        <v>5.6</v>
      </c>
      <c r="L153" s="149"/>
      <c r="M153" s="154"/>
      <c r="N153" s="155"/>
      <c r="O153" s="155"/>
      <c r="P153" s="155"/>
      <c r="Q153" s="155"/>
      <c r="R153" s="155"/>
      <c r="S153" s="155"/>
      <c r="T153" s="156"/>
      <c r="AT153" s="151" t="s">
        <v>167</v>
      </c>
      <c r="AU153" s="151" t="s">
        <v>80</v>
      </c>
      <c r="AV153" s="12" t="s">
        <v>80</v>
      </c>
      <c r="AW153" s="12" t="s">
        <v>29</v>
      </c>
      <c r="AX153" s="12" t="s">
        <v>72</v>
      </c>
      <c r="AY153" s="151" t="s">
        <v>158</v>
      </c>
    </row>
    <row r="154" spans="2:65" s="12" customFormat="1">
      <c r="B154" s="149"/>
      <c r="D154" s="150" t="s">
        <v>167</v>
      </c>
      <c r="E154" s="151" t="s">
        <v>1201</v>
      </c>
      <c r="F154" s="152" t="s">
        <v>1260</v>
      </c>
      <c r="H154" s="153">
        <v>57</v>
      </c>
      <c r="L154" s="149"/>
      <c r="M154" s="154"/>
      <c r="N154" s="155"/>
      <c r="O154" s="155"/>
      <c r="P154" s="155"/>
      <c r="Q154" s="155"/>
      <c r="R154" s="155"/>
      <c r="S154" s="155"/>
      <c r="T154" s="156"/>
      <c r="AT154" s="151" t="s">
        <v>167</v>
      </c>
      <c r="AU154" s="151" t="s">
        <v>80</v>
      </c>
      <c r="AV154" s="12" t="s">
        <v>80</v>
      </c>
      <c r="AW154" s="12" t="s">
        <v>29</v>
      </c>
      <c r="AX154" s="12" t="s">
        <v>72</v>
      </c>
      <c r="AY154" s="151" t="s">
        <v>158</v>
      </c>
    </row>
    <row r="155" spans="2:65" s="13" customFormat="1">
      <c r="B155" s="157"/>
      <c r="D155" s="150" t="s">
        <v>167</v>
      </c>
      <c r="E155" s="158" t="s">
        <v>1</v>
      </c>
      <c r="F155" s="159" t="s">
        <v>169</v>
      </c>
      <c r="H155" s="160">
        <v>62.6</v>
      </c>
      <c r="L155" s="157"/>
      <c r="M155" s="161"/>
      <c r="N155" s="162"/>
      <c r="O155" s="162"/>
      <c r="P155" s="162"/>
      <c r="Q155" s="162"/>
      <c r="R155" s="162"/>
      <c r="S155" s="162"/>
      <c r="T155" s="163"/>
      <c r="AT155" s="158" t="s">
        <v>167</v>
      </c>
      <c r="AU155" s="158" t="s">
        <v>80</v>
      </c>
      <c r="AV155" s="13" t="s">
        <v>165</v>
      </c>
      <c r="AW155" s="13" t="s">
        <v>29</v>
      </c>
      <c r="AX155" s="13" t="s">
        <v>13</v>
      </c>
      <c r="AY155" s="158" t="s">
        <v>158</v>
      </c>
    </row>
    <row r="156" spans="2:65" s="1" customFormat="1" ht="16.5" customHeight="1">
      <c r="B156" s="136"/>
      <c r="C156" s="164" t="s">
        <v>8</v>
      </c>
      <c r="D156" s="164" t="s">
        <v>181</v>
      </c>
      <c r="E156" s="165" t="s">
        <v>1261</v>
      </c>
      <c r="F156" s="166" t="s">
        <v>1262</v>
      </c>
      <c r="G156" s="167" t="s">
        <v>375</v>
      </c>
      <c r="H156" s="168">
        <v>66.599999999999994</v>
      </c>
      <c r="I156" s="179"/>
      <c r="J156" s="169">
        <f>ROUND(I156*H156,2)</f>
        <v>0</v>
      </c>
      <c r="K156" s="166" t="s">
        <v>164</v>
      </c>
      <c r="L156" s="170"/>
      <c r="M156" s="171" t="s">
        <v>1</v>
      </c>
      <c r="N156" s="172" t="s">
        <v>37</v>
      </c>
      <c r="O156" s="145">
        <v>0</v>
      </c>
      <c r="P156" s="145">
        <f>O156*H156</f>
        <v>0</v>
      </c>
      <c r="Q156" s="145">
        <v>5.4999999999999997E-3</v>
      </c>
      <c r="R156" s="145">
        <f>Q156*H156</f>
        <v>0.36629999999999996</v>
      </c>
      <c r="S156" s="145">
        <v>0</v>
      </c>
      <c r="T156" s="146">
        <f>S156*H156</f>
        <v>0</v>
      </c>
      <c r="AR156" s="147" t="s">
        <v>185</v>
      </c>
      <c r="AT156" s="147" t="s">
        <v>181</v>
      </c>
      <c r="AU156" s="147" t="s">
        <v>80</v>
      </c>
      <c r="AY156" s="15" t="s">
        <v>158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5" t="s">
        <v>13</v>
      </c>
      <c r="BK156" s="148">
        <f>ROUND(I156*H156,2)</f>
        <v>0</v>
      </c>
      <c r="BL156" s="15" t="s">
        <v>178</v>
      </c>
      <c r="BM156" s="147" t="s">
        <v>1263</v>
      </c>
    </row>
    <row r="157" spans="2:65" s="12" customFormat="1">
      <c r="B157" s="149"/>
      <c r="D157" s="150" t="s">
        <v>167</v>
      </c>
      <c r="E157" s="151" t="s">
        <v>1</v>
      </c>
      <c r="F157" s="152" t="s">
        <v>1264</v>
      </c>
      <c r="H157" s="153">
        <v>66.599999999999994</v>
      </c>
      <c r="L157" s="149"/>
      <c r="M157" s="154"/>
      <c r="N157" s="155"/>
      <c r="O157" s="155"/>
      <c r="P157" s="155"/>
      <c r="Q157" s="155"/>
      <c r="R157" s="155"/>
      <c r="S157" s="155"/>
      <c r="T157" s="156"/>
      <c r="AT157" s="151" t="s">
        <v>167</v>
      </c>
      <c r="AU157" s="151" t="s">
        <v>80</v>
      </c>
      <c r="AV157" s="12" t="s">
        <v>80</v>
      </c>
      <c r="AW157" s="12" t="s">
        <v>29</v>
      </c>
      <c r="AX157" s="12" t="s">
        <v>13</v>
      </c>
      <c r="AY157" s="151" t="s">
        <v>158</v>
      </c>
    </row>
    <row r="158" spans="2:65" s="1" customFormat="1" ht="16.5" customHeight="1">
      <c r="B158" s="136"/>
      <c r="C158" s="164" t="s">
        <v>178</v>
      </c>
      <c r="D158" s="164" t="s">
        <v>181</v>
      </c>
      <c r="E158" s="165" t="s">
        <v>1265</v>
      </c>
      <c r="F158" s="166" t="s">
        <v>1266</v>
      </c>
      <c r="G158" s="167" t="s">
        <v>375</v>
      </c>
      <c r="H158" s="168">
        <v>6</v>
      </c>
      <c r="I158" s="179"/>
      <c r="J158" s="169">
        <f>ROUND(I158*H158,2)</f>
        <v>0</v>
      </c>
      <c r="K158" s="166" t="s">
        <v>1</v>
      </c>
      <c r="L158" s="170"/>
      <c r="M158" s="171" t="s">
        <v>1</v>
      </c>
      <c r="N158" s="172" t="s">
        <v>37</v>
      </c>
      <c r="O158" s="145">
        <v>0</v>
      </c>
      <c r="P158" s="145">
        <f>O158*H158</f>
        <v>0</v>
      </c>
      <c r="Q158" s="145">
        <v>5.4999999999999997E-3</v>
      </c>
      <c r="R158" s="145">
        <f>Q158*H158</f>
        <v>3.3000000000000002E-2</v>
      </c>
      <c r="S158" s="145">
        <v>0</v>
      </c>
      <c r="T158" s="146">
        <f>S158*H158</f>
        <v>0</v>
      </c>
      <c r="AR158" s="147" t="s">
        <v>185</v>
      </c>
      <c r="AT158" s="147" t="s">
        <v>181</v>
      </c>
      <c r="AU158" s="147" t="s">
        <v>80</v>
      </c>
      <c r="AY158" s="15" t="s">
        <v>158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13</v>
      </c>
      <c r="BK158" s="148">
        <f>ROUND(I158*H158,2)</f>
        <v>0</v>
      </c>
      <c r="BL158" s="15" t="s">
        <v>178</v>
      </c>
      <c r="BM158" s="147" t="s">
        <v>1267</v>
      </c>
    </row>
    <row r="159" spans="2:65" s="12" customFormat="1">
      <c r="B159" s="149"/>
      <c r="D159" s="150" t="s">
        <v>167</v>
      </c>
      <c r="E159" s="151" t="s">
        <v>1</v>
      </c>
      <c r="F159" s="152" t="s">
        <v>1268</v>
      </c>
      <c r="H159" s="153">
        <v>6</v>
      </c>
      <c r="L159" s="149"/>
      <c r="M159" s="154"/>
      <c r="N159" s="155"/>
      <c r="O159" s="155"/>
      <c r="P159" s="155"/>
      <c r="Q159" s="155"/>
      <c r="R159" s="155"/>
      <c r="S159" s="155"/>
      <c r="T159" s="156"/>
      <c r="AT159" s="151" t="s">
        <v>167</v>
      </c>
      <c r="AU159" s="151" t="s">
        <v>80</v>
      </c>
      <c r="AV159" s="12" t="s">
        <v>80</v>
      </c>
      <c r="AW159" s="12" t="s">
        <v>29</v>
      </c>
      <c r="AX159" s="12" t="s">
        <v>13</v>
      </c>
      <c r="AY159" s="151" t="s">
        <v>158</v>
      </c>
    </row>
    <row r="160" spans="2:65" s="1" customFormat="1" ht="16.5" customHeight="1">
      <c r="B160" s="136"/>
      <c r="C160" s="137" t="s">
        <v>243</v>
      </c>
      <c r="D160" s="137" t="s">
        <v>160</v>
      </c>
      <c r="E160" s="138" t="s">
        <v>1269</v>
      </c>
      <c r="F160" s="139" t="s">
        <v>1270</v>
      </c>
      <c r="G160" s="140" t="s">
        <v>177</v>
      </c>
      <c r="H160" s="141">
        <v>8.6999999999999993</v>
      </c>
      <c r="I160" s="178"/>
      <c r="J160" s="142">
        <f>ROUND(I160*H160,2)</f>
        <v>0</v>
      </c>
      <c r="K160" s="139" t="s">
        <v>164</v>
      </c>
      <c r="L160" s="27"/>
      <c r="M160" s="143" t="s">
        <v>1</v>
      </c>
      <c r="N160" s="144" t="s">
        <v>37</v>
      </c>
      <c r="O160" s="145">
        <v>0.35399999999999998</v>
      </c>
      <c r="P160" s="145">
        <f>O160*H160</f>
        <v>3.0797999999999996</v>
      </c>
      <c r="Q160" s="145">
        <v>1.6250000000000001E-2</v>
      </c>
      <c r="R160" s="145">
        <f>Q160*H160</f>
        <v>0.141375</v>
      </c>
      <c r="S160" s="145">
        <v>0</v>
      </c>
      <c r="T160" s="146">
        <f>S160*H160</f>
        <v>0</v>
      </c>
      <c r="AR160" s="147" t="s">
        <v>178</v>
      </c>
      <c r="AT160" s="147" t="s">
        <v>160</v>
      </c>
      <c r="AU160" s="147" t="s">
        <v>80</v>
      </c>
      <c r="AY160" s="15" t="s">
        <v>158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5" t="s">
        <v>13</v>
      </c>
      <c r="BK160" s="148">
        <f>ROUND(I160*H160,2)</f>
        <v>0</v>
      </c>
      <c r="BL160" s="15" t="s">
        <v>178</v>
      </c>
      <c r="BM160" s="147" t="s">
        <v>1271</v>
      </c>
    </row>
    <row r="161" spans="2:65" s="12" customFormat="1">
      <c r="B161" s="149"/>
      <c r="D161" s="150" t="s">
        <v>167</v>
      </c>
      <c r="E161" s="151" t="s">
        <v>1</v>
      </c>
      <c r="F161" s="152" t="s">
        <v>1272</v>
      </c>
      <c r="H161" s="153">
        <v>8.6999999999999993</v>
      </c>
      <c r="L161" s="149"/>
      <c r="M161" s="154"/>
      <c r="N161" s="155"/>
      <c r="O161" s="155"/>
      <c r="P161" s="155"/>
      <c r="Q161" s="155"/>
      <c r="R161" s="155"/>
      <c r="S161" s="155"/>
      <c r="T161" s="156"/>
      <c r="AT161" s="151" t="s">
        <v>167</v>
      </c>
      <c r="AU161" s="151" t="s">
        <v>80</v>
      </c>
      <c r="AV161" s="12" t="s">
        <v>80</v>
      </c>
      <c r="AW161" s="12" t="s">
        <v>29</v>
      </c>
      <c r="AX161" s="12" t="s">
        <v>13</v>
      </c>
      <c r="AY161" s="151" t="s">
        <v>158</v>
      </c>
    </row>
    <row r="162" spans="2:65" s="1" customFormat="1" ht="16.5" customHeight="1">
      <c r="B162" s="136"/>
      <c r="C162" s="137" t="s">
        <v>247</v>
      </c>
      <c r="D162" s="137" t="s">
        <v>160</v>
      </c>
      <c r="E162" s="138" t="s">
        <v>1273</v>
      </c>
      <c r="F162" s="139" t="s">
        <v>1274</v>
      </c>
      <c r="G162" s="140" t="s">
        <v>375</v>
      </c>
      <c r="H162" s="141">
        <v>12</v>
      </c>
      <c r="I162" s="178"/>
      <c r="J162" s="142">
        <f t="shared" ref="J162:J168" si="10">ROUND(I162*H162,2)</f>
        <v>0</v>
      </c>
      <c r="K162" s="139" t="s">
        <v>164</v>
      </c>
      <c r="L162" s="27"/>
      <c r="M162" s="143" t="s">
        <v>1</v>
      </c>
      <c r="N162" s="144" t="s">
        <v>37</v>
      </c>
      <c r="O162" s="145">
        <v>0.03</v>
      </c>
      <c r="P162" s="145">
        <f t="shared" ref="P162:P168" si="11">O162*H162</f>
        <v>0.36</v>
      </c>
      <c r="Q162" s="145">
        <v>0</v>
      </c>
      <c r="R162" s="145">
        <f t="shared" ref="R162:R168" si="12">Q162*H162</f>
        <v>0</v>
      </c>
      <c r="S162" s="145">
        <v>0</v>
      </c>
      <c r="T162" s="146">
        <f t="shared" ref="T162:T168" si="13">S162*H162</f>
        <v>0</v>
      </c>
      <c r="AR162" s="147" t="s">
        <v>178</v>
      </c>
      <c r="AT162" s="147" t="s">
        <v>160</v>
      </c>
      <c r="AU162" s="147" t="s">
        <v>80</v>
      </c>
      <c r="AY162" s="15" t="s">
        <v>158</v>
      </c>
      <c r="BE162" s="148">
        <f t="shared" ref="BE162:BE168" si="14">IF(N162="základní",J162,0)</f>
        <v>0</v>
      </c>
      <c r="BF162" s="148">
        <f t="shared" ref="BF162:BF168" si="15">IF(N162="snížená",J162,0)</f>
        <v>0</v>
      </c>
      <c r="BG162" s="148">
        <f t="shared" ref="BG162:BG168" si="16">IF(N162="zákl. přenesená",J162,0)</f>
        <v>0</v>
      </c>
      <c r="BH162" s="148">
        <f t="shared" ref="BH162:BH168" si="17">IF(N162="sníž. přenesená",J162,0)</f>
        <v>0</v>
      </c>
      <c r="BI162" s="148">
        <f t="shared" ref="BI162:BI168" si="18">IF(N162="nulová",J162,0)</f>
        <v>0</v>
      </c>
      <c r="BJ162" s="15" t="s">
        <v>13</v>
      </c>
      <c r="BK162" s="148">
        <f t="shared" ref="BK162:BK168" si="19">ROUND(I162*H162,2)</f>
        <v>0</v>
      </c>
      <c r="BL162" s="15" t="s">
        <v>178</v>
      </c>
      <c r="BM162" s="147" t="s">
        <v>1275</v>
      </c>
    </row>
    <row r="163" spans="2:65" s="1" customFormat="1" ht="16.5" customHeight="1">
      <c r="B163" s="136"/>
      <c r="C163" s="137" t="s">
        <v>252</v>
      </c>
      <c r="D163" s="137" t="s">
        <v>160</v>
      </c>
      <c r="E163" s="138" t="s">
        <v>1276</v>
      </c>
      <c r="F163" s="139" t="s">
        <v>1277</v>
      </c>
      <c r="G163" s="140" t="s">
        <v>163</v>
      </c>
      <c r="H163" s="141">
        <v>1.222</v>
      </c>
      <c r="I163" s="178"/>
      <c r="J163" s="142">
        <f t="shared" si="10"/>
        <v>0</v>
      </c>
      <c r="K163" s="139" t="s">
        <v>164</v>
      </c>
      <c r="L163" s="27"/>
      <c r="M163" s="143" t="s">
        <v>1</v>
      </c>
      <c r="N163" s="144" t="s">
        <v>37</v>
      </c>
      <c r="O163" s="145">
        <v>1.56</v>
      </c>
      <c r="P163" s="145">
        <f t="shared" si="11"/>
        <v>1.90632</v>
      </c>
      <c r="Q163" s="145">
        <v>1.89E-3</v>
      </c>
      <c r="R163" s="145">
        <f t="shared" si="12"/>
        <v>2.3095799999999999E-3</v>
      </c>
      <c r="S163" s="145">
        <v>0</v>
      </c>
      <c r="T163" s="146">
        <f t="shared" si="13"/>
        <v>0</v>
      </c>
      <c r="AR163" s="147" t="s">
        <v>178</v>
      </c>
      <c r="AT163" s="147" t="s">
        <v>160</v>
      </c>
      <c r="AU163" s="147" t="s">
        <v>80</v>
      </c>
      <c r="AY163" s="15" t="s">
        <v>158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5" t="s">
        <v>13</v>
      </c>
      <c r="BK163" s="148">
        <f t="shared" si="19"/>
        <v>0</v>
      </c>
      <c r="BL163" s="15" t="s">
        <v>178</v>
      </c>
      <c r="BM163" s="147" t="s">
        <v>1278</v>
      </c>
    </row>
    <row r="164" spans="2:65" s="1" customFormat="1" ht="24" customHeight="1">
      <c r="B164" s="136"/>
      <c r="C164" s="137" t="s">
        <v>256</v>
      </c>
      <c r="D164" s="137" t="s">
        <v>160</v>
      </c>
      <c r="E164" s="138" t="s">
        <v>1279</v>
      </c>
      <c r="F164" s="139" t="s">
        <v>1280</v>
      </c>
      <c r="G164" s="140" t="s">
        <v>177</v>
      </c>
      <c r="H164" s="141">
        <v>31.89</v>
      </c>
      <c r="I164" s="178"/>
      <c r="J164" s="142">
        <f t="shared" si="10"/>
        <v>0</v>
      </c>
      <c r="K164" s="139" t="s">
        <v>164</v>
      </c>
      <c r="L164" s="27"/>
      <c r="M164" s="143" t="s">
        <v>1</v>
      </c>
      <c r="N164" s="144" t="s">
        <v>37</v>
      </c>
      <c r="O164" s="145">
        <v>0.33800000000000002</v>
      </c>
      <c r="P164" s="145">
        <f t="shared" si="11"/>
        <v>10.778820000000001</v>
      </c>
      <c r="Q164" s="145">
        <v>3.2820000000000002E-2</v>
      </c>
      <c r="R164" s="145">
        <f t="shared" si="12"/>
        <v>1.0466298000000001</v>
      </c>
      <c r="S164" s="145">
        <v>0</v>
      </c>
      <c r="T164" s="146">
        <f t="shared" si="13"/>
        <v>0</v>
      </c>
      <c r="AR164" s="147" t="s">
        <v>178</v>
      </c>
      <c r="AT164" s="147" t="s">
        <v>160</v>
      </c>
      <c r="AU164" s="147" t="s">
        <v>80</v>
      </c>
      <c r="AY164" s="15" t="s">
        <v>158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5" t="s">
        <v>13</v>
      </c>
      <c r="BK164" s="148">
        <f t="shared" si="19"/>
        <v>0</v>
      </c>
      <c r="BL164" s="15" t="s">
        <v>178</v>
      </c>
      <c r="BM164" s="147" t="s">
        <v>1281</v>
      </c>
    </row>
    <row r="165" spans="2:65" s="1" customFormat="1" ht="16.5" customHeight="1">
      <c r="B165" s="136"/>
      <c r="C165" s="137" t="s">
        <v>7</v>
      </c>
      <c r="D165" s="137" t="s">
        <v>160</v>
      </c>
      <c r="E165" s="138" t="s">
        <v>1282</v>
      </c>
      <c r="F165" s="139" t="s">
        <v>1283</v>
      </c>
      <c r="G165" s="140" t="s">
        <v>163</v>
      </c>
      <c r="H165" s="141">
        <v>2.0299999999999998</v>
      </c>
      <c r="I165" s="178"/>
      <c r="J165" s="142">
        <f t="shared" si="10"/>
        <v>0</v>
      </c>
      <c r="K165" s="139" t="s">
        <v>1</v>
      </c>
      <c r="L165" s="27"/>
      <c r="M165" s="143" t="s">
        <v>1</v>
      </c>
      <c r="N165" s="144" t="s">
        <v>37</v>
      </c>
      <c r="O165" s="145">
        <v>0</v>
      </c>
      <c r="P165" s="145">
        <f t="shared" si="11"/>
        <v>0</v>
      </c>
      <c r="Q165" s="145">
        <v>1.2659999999999999E-2</v>
      </c>
      <c r="R165" s="145">
        <f t="shared" si="12"/>
        <v>2.5699799999999995E-2</v>
      </c>
      <c r="S165" s="145">
        <v>0</v>
      </c>
      <c r="T165" s="146">
        <f t="shared" si="13"/>
        <v>0</v>
      </c>
      <c r="AR165" s="147" t="s">
        <v>178</v>
      </c>
      <c r="AT165" s="147" t="s">
        <v>160</v>
      </c>
      <c r="AU165" s="147" t="s">
        <v>80</v>
      </c>
      <c r="AY165" s="15" t="s">
        <v>158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5" t="s">
        <v>13</v>
      </c>
      <c r="BK165" s="148">
        <f t="shared" si="19"/>
        <v>0</v>
      </c>
      <c r="BL165" s="15" t="s">
        <v>178</v>
      </c>
      <c r="BM165" s="147" t="s">
        <v>1284</v>
      </c>
    </row>
    <row r="166" spans="2:65" s="1" customFormat="1" ht="24" customHeight="1">
      <c r="B166" s="136"/>
      <c r="C166" s="137" t="s">
        <v>264</v>
      </c>
      <c r="D166" s="137" t="s">
        <v>160</v>
      </c>
      <c r="E166" s="138" t="s">
        <v>1285</v>
      </c>
      <c r="F166" s="139" t="s">
        <v>1286</v>
      </c>
      <c r="G166" s="140" t="s">
        <v>267</v>
      </c>
      <c r="H166" s="141">
        <v>1</v>
      </c>
      <c r="I166" s="178"/>
      <c r="J166" s="142">
        <f t="shared" si="10"/>
        <v>0</v>
      </c>
      <c r="K166" s="139" t="s">
        <v>1</v>
      </c>
      <c r="L166" s="27"/>
      <c r="M166" s="143" t="s">
        <v>1</v>
      </c>
      <c r="N166" s="144" t="s">
        <v>37</v>
      </c>
      <c r="O166" s="145">
        <v>0.17499999999999999</v>
      </c>
      <c r="P166" s="145">
        <f t="shared" si="11"/>
        <v>0.17499999999999999</v>
      </c>
      <c r="Q166" s="145">
        <v>1</v>
      </c>
      <c r="R166" s="145">
        <f t="shared" si="12"/>
        <v>1</v>
      </c>
      <c r="S166" s="145">
        <v>0</v>
      </c>
      <c r="T166" s="146">
        <f t="shared" si="13"/>
        <v>0</v>
      </c>
      <c r="AR166" s="147" t="s">
        <v>178</v>
      </c>
      <c r="AT166" s="147" t="s">
        <v>160</v>
      </c>
      <c r="AU166" s="147" t="s">
        <v>80</v>
      </c>
      <c r="AY166" s="15" t="s">
        <v>158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5" t="s">
        <v>13</v>
      </c>
      <c r="BK166" s="148">
        <f t="shared" si="19"/>
        <v>0</v>
      </c>
      <c r="BL166" s="15" t="s">
        <v>178</v>
      </c>
      <c r="BM166" s="147" t="s">
        <v>1287</v>
      </c>
    </row>
    <row r="167" spans="2:65" s="1" customFormat="1" ht="24" customHeight="1">
      <c r="B167" s="136"/>
      <c r="C167" s="137" t="s">
        <v>269</v>
      </c>
      <c r="D167" s="137" t="s">
        <v>160</v>
      </c>
      <c r="E167" s="138" t="s">
        <v>1288</v>
      </c>
      <c r="F167" s="139" t="s">
        <v>1289</v>
      </c>
      <c r="G167" s="140" t="s">
        <v>262</v>
      </c>
      <c r="H167" s="141">
        <v>1</v>
      </c>
      <c r="I167" s="178"/>
      <c r="J167" s="142">
        <f t="shared" si="10"/>
        <v>0</v>
      </c>
      <c r="K167" s="139" t="s">
        <v>1</v>
      </c>
      <c r="L167" s="27"/>
      <c r="M167" s="143" t="s">
        <v>1</v>
      </c>
      <c r="N167" s="144" t="s">
        <v>37</v>
      </c>
      <c r="O167" s="145">
        <v>1.889</v>
      </c>
      <c r="P167" s="145">
        <f t="shared" si="11"/>
        <v>1.889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AR167" s="147" t="s">
        <v>178</v>
      </c>
      <c r="AT167" s="147" t="s">
        <v>160</v>
      </c>
      <c r="AU167" s="147" t="s">
        <v>80</v>
      </c>
      <c r="AY167" s="15" t="s">
        <v>158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5" t="s">
        <v>13</v>
      </c>
      <c r="BK167" s="148">
        <f t="shared" si="19"/>
        <v>0</v>
      </c>
      <c r="BL167" s="15" t="s">
        <v>178</v>
      </c>
      <c r="BM167" s="147" t="s">
        <v>1290</v>
      </c>
    </row>
    <row r="168" spans="2:65" s="1" customFormat="1" ht="24" customHeight="1">
      <c r="B168" s="136"/>
      <c r="C168" s="137" t="s">
        <v>273</v>
      </c>
      <c r="D168" s="137" t="s">
        <v>160</v>
      </c>
      <c r="E168" s="138" t="s">
        <v>1291</v>
      </c>
      <c r="F168" s="139" t="s">
        <v>1292</v>
      </c>
      <c r="G168" s="140" t="s">
        <v>177</v>
      </c>
      <c r="H168" s="141">
        <v>24.8</v>
      </c>
      <c r="I168" s="178"/>
      <c r="J168" s="142">
        <f t="shared" si="10"/>
        <v>0</v>
      </c>
      <c r="K168" s="139" t="s">
        <v>1</v>
      </c>
      <c r="L168" s="27"/>
      <c r="M168" s="143" t="s">
        <v>1</v>
      </c>
      <c r="N168" s="144" t="s">
        <v>37</v>
      </c>
      <c r="O168" s="145">
        <v>0.45300000000000001</v>
      </c>
      <c r="P168" s="145">
        <f t="shared" si="11"/>
        <v>11.234400000000001</v>
      </c>
      <c r="Q168" s="145">
        <v>0</v>
      </c>
      <c r="R168" s="145">
        <f t="shared" si="12"/>
        <v>0</v>
      </c>
      <c r="S168" s="145">
        <v>0</v>
      </c>
      <c r="T168" s="146">
        <f t="shared" si="13"/>
        <v>0</v>
      </c>
      <c r="AR168" s="147" t="s">
        <v>178</v>
      </c>
      <c r="AT168" s="147" t="s">
        <v>160</v>
      </c>
      <c r="AU168" s="147" t="s">
        <v>80</v>
      </c>
      <c r="AY168" s="15" t="s">
        <v>158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5" t="s">
        <v>13</v>
      </c>
      <c r="BK168" s="148">
        <f t="shared" si="19"/>
        <v>0</v>
      </c>
      <c r="BL168" s="15" t="s">
        <v>178</v>
      </c>
      <c r="BM168" s="147" t="s">
        <v>1293</v>
      </c>
    </row>
    <row r="169" spans="2:65" s="12" customFormat="1">
      <c r="B169" s="149"/>
      <c r="D169" s="150" t="s">
        <v>167</v>
      </c>
      <c r="E169" s="151" t="s">
        <v>1</v>
      </c>
      <c r="F169" s="152" t="s">
        <v>1294</v>
      </c>
      <c r="H169" s="153">
        <v>24.8</v>
      </c>
      <c r="L169" s="149"/>
      <c r="M169" s="154"/>
      <c r="N169" s="155"/>
      <c r="O169" s="155"/>
      <c r="P169" s="155"/>
      <c r="Q169" s="155"/>
      <c r="R169" s="155"/>
      <c r="S169" s="155"/>
      <c r="T169" s="156"/>
      <c r="AT169" s="151" t="s">
        <v>167</v>
      </c>
      <c r="AU169" s="151" t="s">
        <v>80</v>
      </c>
      <c r="AV169" s="12" t="s">
        <v>80</v>
      </c>
      <c r="AW169" s="12" t="s">
        <v>29</v>
      </c>
      <c r="AX169" s="12" t="s">
        <v>13</v>
      </c>
      <c r="AY169" s="151" t="s">
        <v>158</v>
      </c>
    </row>
    <row r="170" spans="2:65" s="1" customFormat="1" ht="12">
      <c r="B170" s="136"/>
      <c r="C170" s="164" t="s">
        <v>277</v>
      </c>
      <c r="D170" s="164" t="s">
        <v>181</v>
      </c>
      <c r="E170" s="165" t="s">
        <v>1446</v>
      </c>
      <c r="F170" s="166" t="s">
        <v>1295</v>
      </c>
      <c r="G170" s="167" t="s">
        <v>177</v>
      </c>
      <c r="H170" s="168">
        <v>26.288</v>
      </c>
      <c r="I170" s="179"/>
      <c r="J170" s="169">
        <f>ROUND(I170*H170,2)</f>
        <v>0</v>
      </c>
      <c r="K170" s="166" t="s">
        <v>164</v>
      </c>
      <c r="L170" s="170"/>
      <c r="M170" s="171" t="s">
        <v>1</v>
      </c>
      <c r="N170" s="172" t="s">
        <v>37</v>
      </c>
      <c r="O170" s="145">
        <v>0</v>
      </c>
      <c r="P170" s="145">
        <f>O170*H170</f>
        <v>0</v>
      </c>
      <c r="Q170" s="145">
        <v>1.8200000000000001E-2</v>
      </c>
      <c r="R170" s="145">
        <f>Q170*H170</f>
        <v>0.47844160000000002</v>
      </c>
      <c r="S170" s="145">
        <v>0</v>
      </c>
      <c r="T170" s="146">
        <f>S170*H170</f>
        <v>0</v>
      </c>
      <c r="AR170" s="147" t="s">
        <v>185</v>
      </c>
      <c r="AT170" s="147" t="s">
        <v>181</v>
      </c>
      <c r="AU170" s="147" t="s">
        <v>80</v>
      </c>
      <c r="AY170" s="15" t="s">
        <v>158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5" t="s">
        <v>13</v>
      </c>
      <c r="BK170" s="148">
        <f>ROUND(I170*H170,2)</f>
        <v>0</v>
      </c>
      <c r="BL170" s="15" t="s">
        <v>178</v>
      </c>
      <c r="BM170" s="147" t="s">
        <v>1296</v>
      </c>
    </row>
    <row r="171" spans="2:65" s="1" customFormat="1" ht="16.5" customHeight="1">
      <c r="B171" s="136"/>
      <c r="C171" s="137" t="s">
        <v>283</v>
      </c>
      <c r="D171" s="137" t="s">
        <v>160</v>
      </c>
      <c r="E171" s="138" t="s">
        <v>1297</v>
      </c>
      <c r="F171" s="139" t="s">
        <v>1298</v>
      </c>
      <c r="G171" s="140" t="s">
        <v>177</v>
      </c>
      <c r="H171" s="141">
        <v>40</v>
      </c>
      <c r="I171" s="178"/>
      <c r="J171" s="142">
        <f>ROUND(I171*H171,2)</f>
        <v>0</v>
      </c>
      <c r="K171" s="139" t="s">
        <v>1</v>
      </c>
      <c r="L171" s="27"/>
      <c r="M171" s="143" t="s">
        <v>1</v>
      </c>
      <c r="N171" s="144" t="s">
        <v>37</v>
      </c>
      <c r="O171" s="145">
        <v>1.889</v>
      </c>
      <c r="P171" s="145">
        <f>O171*H171</f>
        <v>75.56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178</v>
      </c>
      <c r="AT171" s="147" t="s">
        <v>160</v>
      </c>
      <c r="AU171" s="147" t="s">
        <v>80</v>
      </c>
      <c r="AY171" s="15" t="s">
        <v>158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5" t="s">
        <v>13</v>
      </c>
      <c r="BK171" s="148">
        <f>ROUND(I171*H171,2)</f>
        <v>0</v>
      </c>
      <c r="BL171" s="15" t="s">
        <v>178</v>
      </c>
      <c r="BM171" s="147" t="s">
        <v>1299</v>
      </c>
    </row>
    <row r="172" spans="2:65" s="11" customFormat="1" ht="27.75" customHeight="1">
      <c r="B172" s="124"/>
      <c r="D172" s="125" t="s">
        <v>71</v>
      </c>
      <c r="E172" s="134" t="s">
        <v>1300</v>
      </c>
      <c r="F172" s="134" t="s">
        <v>1301</v>
      </c>
      <c r="J172" s="135">
        <f>BK172</f>
        <v>0</v>
      </c>
      <c r="L172" s="124"/>
      <c r="M172" s="128"/>
      <c r="N172" s="129"/>
      <c r="O172" s="129"/>
      <c r="P172" s="130">
        <f>SUM(P173:P175)</f>
        <v>10.2278</v>
      </c>
      <c r="Q172" s="129"/>
      <c r="R172" s="130">
        <f>SUM(R173:R175)</f>
        <v>7.6053999999999997E-2</v>
      </c>
      <c r="S172" s="129"/>
      <c r="T172" s="131">
        <f>SUM(T173:T175)</f>
        <v>0</v>
      </c>
      <c r="AR172" s="125" t="s">
        <v>80</v>
      </c>
      <c r="AT172" s="132" t="s">
        <v>71</v>
      </c>
      <c r="AU172" s="132" t="s">
        <v>13</v>
      </c>
      <c r="AY172" s="125" t="s">
        <v>158</v>
      </c>
      <c r="BK172" s="133">
        <f>SUM(BK173:BK175)</f>
        <v>0</v>
      </c>
    </row>
    <row r="173" spans="2:65" s="1" customFormat="1" ht="24" customHeight="1">
      <c r="B173" s="136"/>
      <c r="C173" s="137" t="s">
        <v>287</v>
      </c>
      <c r="D173" s="137" t="s">
        <v>160</v>
      </c>
      <c r="E173" s="138" t="s">
        <v>1302</v>
      </c>
      <c r="F173" s="139" t="s">
        <v>1303</v>
      </c>
      <c r="G173" s="140" t="s">
        <v>177</v>
      </c>
      <c r="H173" s="141">
        <v>9</v>
      </c>
      <c r="I173" s="178"/>
      <c r="J173" s="142">
        <f>ROUND(I173*H173,2)</f>
        <v>0</v>
      </c>
      <c r="K173" s="139" t="s">
        <v>164</v>
      </c>
      <c r="L173" s="27"/>
      <c r="M173" s="143" t="s">
        <v>1</v>
      </c>
      <c r="N173" s="144" t="s">
        <v>37</v>
      </c>
      <c r="O173" s="145">
        <v>0.95899999999999996</v>
      </c>
      <c r="P173" s="145">
        <f>O173*H173</f>
        <v>8.6310000000000002</v>
      </c>
      <c r="Q173" s="145">
        <v>7.2399999999999999E-3</v>
      </c>
      <c r="R173" s="145">
        <f>Q173*H173</f>
        <v>6.5159999999999996E-2</v>
      </c>
      <c r="S173" s="145">
        <v>0</v>
      </c>
      <c r="T173" s="146">
        <f>S173*H173</f>
        <v>0</v>
      </c>
      <c r="AR173" s="147" t="s">
        <v>178</v>
      </c>
      <c r="AT173" s="147" t="s">
        <v>160</v>
      </c>
      <c r="AU173" s="147" t="s">
        <v>80</v>
      </c>
      <c r="AY173" s="15" t="s">
        <v>158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5" t="s">
        <v>13</v>
      </c>
      <c r="BK173" s="148">
        <f>ROUND(I173*H173,2)</f>
        <v>0</v>
      </c>
      <c r="BL173" s="15" t="s">
        <v>178</v>
      </c>
      <c r="BM173" s="147" t="s">
        <v>1304</v>
      </c>
    </row>
    <row r="174" spans="2:65" s="1" customFormat="1" ht="16.5" customHeight="1">
      <c r="B174" s="136"/>
      <c r="C174" s="137" t="s">
        <v>291</v>
      </c>
      <c r="D174" s="137" t="s">
        <v>160</v>
      </c>
      <c r="E174" s="138" t="s">
        <v>1305</v>
      </c>
      <c r="F174" s="139" t="s">
        <v>1306</v>
      </c>
      <c r="G174" s="140" t="s">
        <v>375</v>
      </c>
      <c r="H174" s="141">
        <v>3</v>
      </c>
      <c r="I174" s="178"/>
      <c r="J174" s="142">
        <f>ROUND(I174*H174,2)</f>
        <v>0</v>
      </c>
      <c r="K174" s="139" t="s">
        <v>164</v>
      </c>
      <c r="L174" s="27"/>
      <c r="M174" s="143" t="s">
        <v>1</v>
      </c>
      <c r="N174" s="144" t="s">
        <v>37</v>
      </c>
      <c r="O174" s="145">
        <v>0.17599999999999999</v>
      </c>
      <c r="P174" s="145">
        <f>O174*H174</f>
        <v>0.52800000000000002</v>
      </c>
      <c r="Q174" s="145">
        <v>1.3699999999999999E-3</v>
      </c>
      <c r="R174" s="145">
        <f>Q174*H174</f>
        <v>4.1099999999999999E-3</v>
      </c>
      <c r="S174" s="145">
        <v>0</v>
      </c>
      <c r="T174" s="146">
        <f>S174*H174</f>
        <v>0</v>
      </c>
      <c r="AR174" s="147" t="s">
        <v>178</v>
      </c>
      <c r="AT174" s="147" t="s">
        <v>160</v>
      </c>
      <c r="AU174" s="147" t="s">
        <v>80</v>
      </c>
      <c r="AY174" s="15" t="s">
        <v>158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13</v>
      </c>
      <c r="BK174" s="148">
        <f>ROUND(I174*H174,2)</f>
        <v>0</v>
      </c>
      <c r="BL174" s="15" t="s">
        <v>178</v>
      </c>
      <c r="BM174" s="147" t="s">
        <v>1307</v>
      </c>
    </row>
    <row r="175" spans="2:65" s="1" customFormat="1" ht="16.5" customHeight="1">
      <c r="B175" s="136"/>
      <c r="C175" s="137" t="s">
        <v>295</v>
      </c>
      <c r="D175" s="137" t="s">
        <v>160</v>
      </c>
      <c r="E175" s="138" t="s">
        <v>1308</v>
      </c>
      <c r="F175" s="139" t="s">
        <v>1309</v>
      </c>
      <c r="G175" s="140" t="s">
        <v>375</v>
      </c>
      <c r="H175" s="141">
        <v>3.2</v>
      </c>
      <c r="I175" s="178"/>
      <c r="J175" s="142">
        <f>ROUND(I175*H175,2)</f>
        <v>0</v>
      </c>
      <c r="K175" s="139" t="s">
        <v>164</v>
      </c>
      <c r="L175" s="27"/>
      <c r="M175" s="143" t="s">
        <v>1</v>
      </c>
      <c r="N175" s="144" t="s">
        <v>37</v>
      </c>
      <c r="O175" s="145">
        <v>0.33400000000000002</v>
      </c>
      <c r="P175" s="145">
        <f>O175*H175</f>
        <v>1.0688000000000002</v>
      </c>
      <c r="Q175" s="145">
        <v>2.1199999999999999E-3</v>
      </c>
      <c r="R175" s="145">
        <f>Q175*H175</f>
        <v>6.7840000000000001E-3</v>
      </c>
      <c r="S175" s="145">
        <v>0</v>
      </c>
      <c r="T175" s="146">
        <f>S175*H175</f>
        <v>0</v>
      </c>
      <c r="AR175" s="147" t="s">
        <v>178</v>
      </c>
      <c r="AT175" s="147" t="s">
        <v>160</v>
      </c>
      <c r="AU175" s="147" t="s">
        <v>80</v>
      </c>
      <c r="AY175" s="15" t="s">
        <v>158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13</v>
      </c>
      <c r="BK175" s="148">
        <f>ROUND(I175*H175,2)</f>
        <v>0</v>
      </c>
      <c r="BL175" s="15" t="s">
        <v>178</v>
      </c>
      <c r="BM175" s="147" t="s">
        <v>1310</v>
      </c>
    </row>
    <row r="176" spans="2:65" s="11" customFormat="1" ht="22.9" customHeight="1">
      <c r="B176" s="124"/>
      <c r="D176" s="125" t="s">
        <v>71</v>
      </c>
      <c r="E176" s="134" t="s">
        <v>419</v>
      </c>
      <c r="F176" s="134" t="s">
        <v>420</v>
      </c>
      <c r="J176" s="135">
        <f>BK176</f>
        <v>0</v>
      </c>
      <c r="L176" s="124"/>
      <c r="M176" s="128"/>
      <c r="N176" s="129"/>
      <c r="O176" s="129"/>
      <c r="P176" s="130">
        <f>SUM(P177:P177)</f>
        <v>3.7361760000000004</v>
      </c>
      <c r="Q176" s="129"/>
      <c r="R176" s="130">
        <f>SUM(R177:R177)</f>
        <v>0</v>
      </c>
      <c r="S176" s="129"/>
      <c r="T176" s="131">
        <f>SUM(T177:T177)</f>
        <v>0</v>
      </c>
      <c r="AR176" s="125" t="s">
        <v>13</v>
      </c>
      <c r="AT176" s="132" t="s">
        <v>71</v>
      </c>
      <c r="AU176" s="132" t="s">
        <v>13</v>
      </c>
      <c r="AY176" s="125" t="s">
        <v>158</v>
      </c>
      <c r="BK176" s="133">
        <f>SUM(BK177:BK177)</f>
        <v>0</v>
      </c>
    </row>
    <row r="177" spans="2:65" s="1" customFormat="1" ht="16.5" customHeight="1">
      <c r="B177" s="136"/>
      <c r="C177" s="137" t="s">
        <v>299</v>
      </c>
      <c r="D177" s="137" t="s">
        <v>160</v>
      </c>
      <c r="E177" s="138" t="s">
        <v>1311</v>
      </c>
      <c r="F177" s="139" t="s">
        <v>1312</v>
      </c>
      <c r="G177" s="140" t="s">
        <v>184</v>
      </c>
      <c r="H177" s="141">
        <v>4.4960000000000004</v>
      </c>
      <c r="I177" s="178"/>
      <c r="J177" s="142">
        <f>ROUND(I177*H177,2)</f>
        <v>0</v>
      </c>
      <c r="K177" s="139" t="s">
        <v>1</v>
      </c>
      <c r="L177" s="27"/>
      <c r="M177" s="143" t="s">
        <v>1</v>
      </c>
      <c r="N177" s="144" t="s">
        <v>37</v>
      </c>
      <c r="O177" s="145">
        <v>0.83099999999999996</v>
      </c>
      <c r="P177" s="145">
        <f>O177*H177</f>
        <v>3.7361760000000004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165</v>
      </c>
      <c r="AT177" s="147" t="s">
        <v>160</v>
      </c>
      <c r="AU177" s="147" t="s">
        <v>80</v>
      </c>
      <c r="AY177" s="15" t="s">
        <v>158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13</v>
      </c>
      <c r="BK177" s="148">
        <f>ROUND(I177*H177,2)</f>
        <v>0</v>
      </c>
      <c r="BL177" s="15" t="s">
        <v>165</v>
      </c>
      <c r="BM177" s="147" t="s">
        <v>1313</v>
      </c>
    </row>
    <row r="178" spans="2:65" s="1" customFormat="1" ht="6.95" customHeight="1"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27"/>
    </row>
  </sheetData>
  <autoFilter ref="C126:K177" xr:uid="{00000000-0009-0000-0000-000009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M275"/>
  <sheetViews>
    <sheetView showGridLines="0" topLeftCell="A149" workbookViewId="0">
      <selection activeCell="I135" sqref="I135:I27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106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1202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425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ROUND(J131,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ROUND((SUM(BE131:BE274)),  2)</f>
        <v>0</v>
      </c>
      <c r="I35" s="95">
        <v>0.21</v>
      </c>
      <c r="J35" s="94">
        <f>ROUND(((SUM(BE131:BE274))*I35),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ROUND((SUM(BF131:BF274)),  2)</f>
        <v>0</v>
      </c>
      <c r="I36" s="95">
        <v>0.15</v>
      </c>
      <c r="J36" s="94">
        <f>ROUND(((SUM(BF131:BF274))*I36),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ROUND((SUM(BG131:BG274)),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ROUND((SUM(BH131:BH274)),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ROUND((SUM(BI131:BI274)),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1202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B) - Vytápění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J131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426</v>
      </c>
      <c r="E99" s="109"/>
      <c r="F99" s="109"/>
      <c r="G99" s="109"/>
      <c r="H99" s="109"/>
      <c r="I99" s="109"/>
      <c r="J99" s="110">
        <f>J132</f>
        <v>0</v>
      </c>
      <c r="L99" s="107"/>
    </row>
    <row r="100" spans="2:47" s="9" customFormat="1" ht="19.899999999999999" customHeight="1">
      <c r="B100" s="111"/>
      <c r="D100" s="112" t="s">
        <v>427</v>
      </c>
      <c r="E100" s="113"/>
      <c r="F100" s="113"/>
      <c r="G100" s="113"/>
      <c r="H100" s="113"/>
      <c r="I100" s="113"/>
      <c r="J100" s="114">
        <f>J133</f>
        <v>0</v>
      </c>
      <c r="L100" s="111"/>
    </row>
    <row r="101" spans="2:47" s="9" customFormat="1" ht="14.85" customHeight="1">
      <c r="B101" s="111"/>
      <c r="D101" s="112" t="s">
        <v>428</v>
      </c>
      <c r="E101" s="113"/>
      <c r="F101" s="113"/>
      <c r="G101" s="113"/>
      <c r="H101" s="113"/>
      <c r="I101" s="113"/>
      <c r="J101" s="114">
        <f>J134</f>
        <v>0</v>
      </c>
      <c r="L101" s="111"/>
    </row>
    <row r="102" spans="2:47" s="9" customFormat="1" ht="14.85" customHeight="1">
      <c r="B102" s="111"/>
      <c r="D102" s="112" t="s">
        <v>429</v>
      </c>
      <c r="E102" s="113"/>
      <c r="F102" s="113"/>
      <c r="G102" s="113"/>
      <c r="H102" s="113"/>
      <c r="I102" s="113"/>
      <c r="J102" s="114">
        <f>J138</f>
        <v>0</v>
      </c>
      <c r="L102" s="111"/>
    </row>
    <row r="103" spans="2:47" s="9" customFormat="1" ht="14.85" customHeight="1">
      <c r="B103" s="111"/>
      <c r="D103" s="112" t="s">
        <v>1314</v>
      </c>
      <c r="E103" s="113"/>
      <c r="F103" s="113"/>
      <c r="G103" s="113"/>
      <c r="H103" s="113"/>
      <c r="I103" s="113"/>
      <c r="J103" s="114">
        <f>J162</f>
        <v>0</v>
      </c>
      <c r="L103" s="111"/>
    </row>
    <row r="104" spans="2:47" s="9" customFormat="1" ht="14.85" customHeight="1">
      <c r="B104" s="111"/>
      <c r="D104" s="112" t="s">
        <v>431</v>
      </c>
      <c r="E104" s="113"/>
      <c r="F104" s="113"/>
      <c r="G104" s="113"/>
      <c r="H104" s="113"/>
      <c r="I104" s="113"/>
      <c r="J104" s="114">
        <f>J169</f>
        <v>0</v>
      </c>
      <c r="L104" s="111"/>
    </row>
    <row r="105" spans="2:47" s="9" customFormat="1" ht="19.899999999999999" customHeight="1">
      <c r="B105" s="111"/>
      <c r="D105" s="112" t="s">
        <v>1315</v>
      </c>
      <c r="E105" s="113"/>
      <c r="F105" s="113"/>
      <c r="G105" s="113"/>
      <c r="H105" s="113"/>
      <c r="I105" s="113"/>
      <c r="J105" s="114">
        <f>J178</f>
        <v>0</v>
      </c>
      <c r="L105" s="111"/>
    </row>
    <row r="106" spans="2:47" s="9" customFormat="1" ht="14.85" customHeight="1">
      <c r="B106" s="111"/>
      <c r="D106" s="112" t="s">
        <v>433</v>
      </c>
      <c r="E106" s="113"/>
      <c r="F106" s="113"/>
      <c r="G106" s="113"/>
      <c r="H106" s="113"/>
      <c r="I106" s="113"/>
      <c r="J106" s="114">
        <f>J179</f>
        <v>0</v>
      </c>
      <c r="L106" s="111"/>
    </row>
    <row r="107" spans="2:47" s="9" customFormat="1" ht="14.85" customHeight="1">
      <c r="B107" s="111"/>
      <c r="D107" s="112" t="s">
        <v>434</v>
      </c>
      <c r="E107" s="113"/>
      <c r="F107" s="113"/>
      <c r="G107" s="113"/>
      <c r="H107" s="113"/>
      <c r="I107" s="113"/>
      <c r="J107" s="114">
        <f>J192</f>
        <v>0</v>
      </c>
      <c r="L107" s="111"/>
    </row>
    <row r="108" spans="2:47" s="9" customFormat="1" ht="14.85" customHeight="1">
      <c r="B108" s="111"/>
      <c r="D108" s="112" t="s">
        <v>1316</v>
      </c>
      <c r="E108" s="113"/>
      <c r="F108" s="113"/>
      <c r="G108" s="113"/>
      <c r="H108" s="113"/>
      <c r="I108" s="113"/>
      <c r="J108" s="114">
        <f>J254</f>
        <v>0</v>
      </c>
      <c r="L108" s="111"/>
    </row>
    <row r="109" spans="2:47" s="9" customFormat="1" ht="14.85" customHeight="1">
      <c r="B109" s="111"/>
      <c r="D109" s="112" t="s">
        <v>1317</v>
      </c>
      <c r="E109" s="113"/>
      <c r="F109" s="113"/>
      <c r="G109" s="113"/>
      <c r="H109" s="113"/>
      <c r="I109" s="113"/>
      <c r="J109" s="114">
        <f>J261</f>
        <v>0</v>
      </c>
      <c r="L109" s="111"/>
    </row>
    <row r="110" spans="2:47" s="1" customFormat="1" ht="21.75" customHeight="1">
      <c r="B110" s="27"/>
      <c r="L110" s="27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7"/>
    </row>
    <row r="115" spans="2:12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7"/>
    </row>
    <row r="116" spans="2:12" s="1" customFormat="1" ht="24.95" customHeight="1">
      <c r="B116" s="27"/>
      <c r="C116" s="19" t="s">
        <v>143</v>
      </c>
      <c r="L116" s="27"/>
    </row>
    <row r="117" spans="2:12" s="1" customFormat="1" ht="6.95" customHeight="1">
      <c r="B117" s="27"/>
      <c r="L117" s="27"/>
    </row>
    <row r="118" spans="2:12" s="1" customFormat="1" ht="12" customHeight="1">
      <c r="B118" s="27"/>
      <c r="C118" s="24" t="s">
        <v>14</v>
      </c>
      <c r="L118" s="27"/>
    </row>
    <row r="119" spans="2:12" s="1" customFormat="1" ht="16.5" customHeight="1">
      <c r="B119" s="27"/>
      <c r="E119" s="219" t="str">
        <f>E7</f>
        <v>Rozdělení vytápění na cestmistrovství Liberec</v>
      </c>
      <c r="F119" s="220"/>
      <c r="G119" s="220"/>
      <c r="H119" s="220"/>
      <c r="L119" s="27"/>
    </row>
    <row r="120" spans="2:12" ht="12" customHeight="1">
      <c r="B120" s="18"/>
      <c r="C120" s="24" t="s">
        <v>122</v>
      </c>
      <c r="L120" s="18"/>
    </row>
    <row r="121" spans="2:12" s="1" customFormat="1" ht="16.5" customHeight="1">
      <c r="B121" s="27"/>
      <c r="E121" s="219" t="s">
        <v>1202</v>
      </c>
      <c r="F121" s="218"/>
      <c r="G121" s="218"/>
      <c r="H121" s="218"/>
      <c r="L121" s="27"/>
    </row>
    <row r="122" spans="2:12" s="1" customFormat="1" ht="12" customHeight="1">
      <c r="B122" s="27"/>
      <c r="C122" s="24" t="s">
        <v>128</v>
      </c>
      <c r="L122" s="27"/>
    </row>
    <row r="123" spans="2:12" s="1" customFormat="1" ht="16.5" customHeight="1">
      <c r="B123" s="27"/>
      <c r="E123" s="205" t="str">
        <f>E11</f>
        <v>B) - Vytápění</v>
      </c>
      <c r="F123" s="218"/>
      <c r="G123" s="218"/>
      <c r="H123" s="218"/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4" t="s">
        <v>18</v>
      </c>
      <c r="F125" s="22" t="str">
        <f>F14</f>
        <v xml:space="preserve"> </v>
      </c>
      <c r="I125" s="24" t="s">
        <v>20</v>
      </c>
      <c r="J125" s="47" t="str">
        <f>IF(J14="","",J14)</f>
        <v>15. 10. 2020</v>
      </c>
      <c r="L125" s="27"/>
    </row>
    <row r="126" spans="2:12" s="1" customFormat="1" ht="6.95" customHeight="1">
      <c r="B126" s="27"/>
      <c r="L126" s="27"/>
    </row>
    <row r="127" spans="2:12" s="1" customFormat="1" ht="43.15" customHeight="1">
      <c r="B127" s="27"/>
      <c r="C127" s="24" t="s">
        <v>22</v>
      </c>
      <c r="F127" s="22" t="str">
        <f>E17</f>
        <v>Silnice LK a.s. Čsl.armády 24, Jablonec nad Nisou</v>
      </c>
      <c r="I127" s="24" t="s">
        <v>27</v>
      </c>
      <c r="J127" s="25" t="str">
        <f>E23</f>
        <v>Toinsta společnost projektantů Jablonec nad Nisou</v>
      </c>
      <c r="L127" s="27"/>
    </row>
    <row r="128" spans="2:12" s="1" customFormat="1" ht="15.2" customHeight="1">
      <c r="B128" s="27"/>
      <c r="C128" s="24" t="s">
        <v>26</v>
      </c>
      <c r="F128" s="22" t="str">
        <f>IF(E20="","",E20)</f>
        <v xml:space="preserve"> </v>
      </c>
      <c r="I128" s="24" t="s">
        <v>30</v>
      </c>
      <c r="J128" s="25" t="str">
        <f>E26</f>
        <v/>
      </c>
      <c r="L128" s="27"/>
    </row>
    <row r="129" spans="2:65" s="1" customFormat="1" ht="10.35" customHeight="1">
      <c r="B129" s="27"/>
      <c r="L129" s="27"/>
    </row>
    <row r="130" spans="2:65" s="10" customFormat="1" ht="29.25" customHeight="1">
      <c r="B130" s="115"/>
      <c r="C130" s="116" t="s">
        <v>144</v>
      </c>
      <c r="D130" s="117" t="s">
        <v>57</v>
      </c>
      <c r="E130" s="117" t="s">
        <v>53</v>
      </c>
      <c r="F130" s="117" t="s">
        <v>54</v>
      </c>
      <c r="G130" s="117" t="s">
        <v>145</v>
      </c>
      <c r="H130" s="117" t="s">
        <v>146</v>
      </c>
      <c r="I130" s="117" t="s">
        <v>147</v>
      </c>
      <c r="J130" s="118" t="s">
        <v>132</v>
      </c>
      <c r="K130" s="119" t="s">
        <v>148</v>
      </c>
      <c r="L130" s="115"/>
      <c r="M130" s="54" t="s">
        <v>1</v>
      </c>
      <c r="N130" s="55" t="s">
        <v>36</v>
      </c>
      <c r="O130" s="55" t="s">
        <v>149</v>
      </c>
      <c r="P130" s="55" t="s">
        <v>150</v>
      </c>
      <c r="Q130" s="55" t="s">
        <v>151</v>
      </c>
      <c r="R130" s="55" t="s">
        <v>152</v>
      </c>
      <c r="S130" s="55" t="s">
        <v>153</v>
      </c>
      <c r="T130" s="56" t="s">
        <v>154</v>
      </c>
    </row>
    <row r="131" spans="2:65" s="1" customFormat="1" ht="22.9" customHeight="1">
      <c r="B131" s="27"/>
      <c r="C131" s="59" t="s">
        <v>155</v>
      </c>
      <c r="J131" s="120">
        <f>BK131</f>
        <v>0</v>
      </c>
      <c r="L131" s="27"/>
      <c r="M131" s="57"/>
      <c r="N131" s="48"/>
      <c r="O131" s="48"/>
      <c r="P131" s="121">
        <f>P132</f>
        <v>584.71915999999999</v>
      </c>
      <c r="Q131" s="48"/>
      <c r="R131" s="121">
        <f>R132</f>
        <v>29.792738</v>
      </c>
      <c r="S131" s="48"/>
      <c r="T131" s="122">
        <f>T132</f>
        <v>20.59675</v>
      </c>
      <c r="AT131" s="15" t="s">
        <v>71</v>
      </c>
      <c r="AU131" s="15" t="s">
        <v>134</v>
      </c>
      <c r="BK131" s="123">
        <f>BK132</f>
        <v>0</v>
      </c>
    </row>
    <row r="132" spans="2:65" s="11" customFormat="1" ht="25.9" customHeight="1">
      <c r="B132" s="124"/>
      <c r="D132" s="125" t="s">
        <v>71</v>
      </c>
      <c r="E132" s="126" t="s">
        <v>436</v>
      </c>
      <c r="F132" s="126" t="s">
        <v>437</v>
      </c>
      <c r="J132" s="127">
        <f>BK132</f>
        <v>0</v>
      </c>
      <c r="L132" s="124"/>
      <c r="M132" s="128"/>
      <c r="N132" s="129"/>
      <c r="O132" s="129"/>
      <c r="P132" s="130">
        <f>P133+P178</f>
        <v>584.71915999999999</v>
      </c>
      <c r="Q132" s="129"/>
      <c r="R132" s="130">
        <f>R133+R178</f>
        <v>29.792738</v>
      </c>
      <c r="S132" s="129"/>
      <c r="T132" s="131">
        <f>T133+T178</f>
        <v>20.59675</v>
      </c>
      <c r="AR132" s="125" t="s">
        <v>80</v>
      </c>
      <c r="AT132" s="132" t="s">
        <v>71</v>
      </c>
      <c r="AU132" s="132" t="s">
        <v>72</v>
      </c>
      <c r="AY132" s="125" t="s">
        <v>158</v>
      </c>
      <c r="BK132" s="133">
        <f>BK133+BK178</f>
        <v>0</v>
      </c>
    </row>
    <row r="133" spans="2:65" s="11" customFormat="1" ht="22.9" customHeight="1">
      <c r="B133" s="124"/>
      <c r="D133" s="125" t="s">
        <v>71</v>
      </c>
      <c r="E133" s="134" t="s">
        <v>438</v>
      </c>
      <c r="F133" s="134" t="s">
        <v>439</v>
      </c>
      <c r="J133" s="135">
        <f>BK133</f>
        <v>0</v>
      </c>
      <c r="L133" s="124"/>
      <c r="M133" s="128"/>
      <c r="N133" s="129"/>
      <c r="O133" s="129"/>
      <c r="P133" s="130">
        <f>P134+P138+P162+P169</f>
        <v>94.844300000000018</v>
      </c>
      <c r="Q133" s="129"/>
      <c r="R133" s="130">
        <f>R134+R138+R162+R169</f>
        <v>0.52442399999999989</v>
      </c>
      <c r="S133" s="129"/>
      <c r="T133" s="131">
        <f>T134+T138+T162+T169</f>
        <v>1.3016000000000001</v>
      </c>
      <c r="AR133" s="125" t="s">
        <v>80</v>
      </c>
      <c r="AT133" s="132" t="s">
        <v>71</v>
      </c>
      <c r="AU133" s="132" t="s">
        <v>13</v>
      </c>
      <c r="AY133" s="125" t="s">
        <v>158</v>
      </c>
      <c r="BK133" s="133">
        <f>BK134+BK138+BK162+BK169</f>
        <v>0</v>
      </c>
    </row>
    <row r="134" spans="2:65" s="11" customFormat="1" ht="20.85" customHeight="1">
      <c r="B134" s="124"/>
      <c r="D134" s="125" t="s">
        <v>71</v>
      </c>
      <c r="E134" s="134" t="s">
        <v>440</v>
      </c>
      <c r="F134" s="134" t="s">
        <v>441</v>
      </c>
      <c r="J134" s="135">
        <f>BK134</f>
        <v>0</v>
      </c>
      <c r="L134" s="124"/>
      <c r="M134" s="128"/>
      <c r="N134" s="129"/>
      <c r="O134" s="129"/>
      <c r="P134" s="130">
        <f>SUM(P135:P137)</f>
        <v>19.844999999999999</v>
      </c>
      <c r="Q134" s="129"/>
      <c r="R134" s="130">
        <f>SUM(R135:R137)</f>
        <v>6.4000000000000005E-4</v>
      </c>
      <c r="S134" s="129"/>
      <c r="T134" s="131">
        <f>SUM(T135:T137)</f>
        <v>1.2997000000000001</v>
      </c>
      <c r="AR134" s="125" t="s">
        <v>80</v>
      </c>
      <c r="AT134" s="132" t="s">
        <v>71</v>
      </c>
      <c r="AU134" s="132" t="s">
        <v>80</v>
      </c>
      <c r="AY134" s="125" t="s">
        <v>158</v>
      </c>
      <c r="BK134" s="133">
        <f>SUM(BK135:BK137)</f>
        <v>0</v>
      </c>
    </row>
    <row r="135" spans="2:65" s="1" customFormat="1" ht="16.5" customHeight="1">
      <c r="B135" s="136"/>
      <c r="C135" s="137" t="s">
        <v>13</v>
      </c>
      <c r="D135" s="137" t="s">
        <v>160</v>
      </c>
      <c r="E135" s="138" t="s">
        <v>463</v>
      </c>
      <c r="F135" s="139" t="s">
        <v>1318</v>
      </c>
      <c r="G135" s="140" t="s">
        <v>262</v>
      </c>
      <c r="H135" s="141">
        <v>2</v>
      </c>
      <c r="I135" s="178"/>
      <c r="J135" s="142">
        <f>ROUND(I135*H135,2)</f>
        <v>0</v>
      </c>
      <c r="K135" s="139" t="s">
        <v>164</v>
      </c>
      <c r="L135" s="27"/>
      <c r="M135" s="143" t="s">
        <v>1</v>
      </c>
      <c r="N135" s="144" t="s">
        <v>37</v>
      </c>
      <c r="O135" s="145">
        <v>0.43</v>
      </c>
      <c r="P135" s="145">
        <f>O135*H135</f>
        <v>0.86</v>
      </c>
      <c r="Q135" s="145">
        <v>6.9999999999999994E-5</v>
      </c>
      <c r="R135" s="145">
        <f>Q135*H135</f>
        <v>1.3999999999999999E-4</v>
      </c>
      <c r="S135" s="145">
        <v>2.1000000000000001E-2</v>
      </c>
      <c r="T135" s="146">
        <f>S135*H135</f>
        <v>4.2000000000000003E-2</v>
      </c>
      <c r="AR135" s="147" t="s">
        <v>178</v>
      </c>
      <c r="AT135" s="147" t="s">
        <v>160</v>
      </c>
      <c r="AU135" s="147" t="s">
        <v>174</v>
      </c>
      <c r="AY135" s="15" t="s">
        <v>158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5" t="s">
        <v>13</v>
      </c>
      <c r="BK135" s="148">
        <f>ROUND(I135*H135,2)</f>
        <v>0</v>
      </c>
      <c r="BL135" s="15" t="s">
        <v>178</v>
      </c>
      <c r="BM135" s="147" t="s">
        <v>1319</v>
      </c>
    </row>
    <row r="136" spans="2:65" s="1" customFormat="1" ht="16.5" customHeight="1">
      <c r="B136" s="136"/>
      <c r="C136" s="137" t="s">
        <v>80</v>
      </c>
      <c r="D136" s="137" t="s">
        <v>160</v>
      </c>
      <c r="E136" s="138" t="s">
        <v>466</v>
      </c>
      <c r="F136" s="139" t="s">
        <v>467</v>
      </c>
      <c r="G136" s="140" t="s">
        <v>375</v>
      </c>
      <c r="H136" s="141">
        <v>5</v>
      </c>
      <c r="I136" s="178"/>
      <c r="J136" s="142">
        <f>ROUND(I136*H136,2)</f>
        <v>0</v>
      </c>
      <c r="K136" s="139" t="s">
        <v>164</v>
      </c>
      <c r="L136" s="27"/>
      <c r="M136" s="143" t="s">
        <v>1</v>
      </c>
      <c r="N136" s="144" t="s">
        <v>37</v>
      </c>
      <c r="O136" s="145">
        <v>8.3000000000000004E-2</v>
      </c>
      <c r="P136" s="145">
        <f>O136*H136</f>
        <v>0.41500000000000004</v>
      </c>
      <c r="Q136" s="145">
        <v>4.0000000000000003E-5</v>
      </c>
      <c r="R136" s="145">
        <f>Q136*H136</f>
        <v>2.0000000000000001E-4</v>
      </c>
      <c r="S136" s="145">
        <v>2.5400000000000002E-3</v>
      </c>
      <c r="T136" s="146">
        <f>S136*H136</f>
        <v>1.2700000000000001E-2</v>
      </c>
      <c r="AR136" s="147" t="s">
        <v>178</v>
      </c>
      <c r="AT136" s="147" t="s">
        <v>160</v>
      </c>
      <c r="AU136" s="147" t="s">
        <v>174</v>
      </c>
      <c r="AY136" s="15" t="s">
        <v>158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5" t="s">
        <v>13</v>
      </c>
      <c r="BK136" s="148">
        <f>ROUND(I136*H136,2)</f>
        <v>0</v>
      </c>
      <c r="BL136" s="15" t="s">
        <v>178</v>
      </c>
      <c r="BM136" s="147" t="s">
        <v>468</v>
      </c>
    </row>
    <row r="137" spans="2:65" s="1" customFormat="1" ht="16.5" customHeight="1">
      <c r="B137" s="136"/>
      <c r="C137" s="137" t="s">
        <v>174</v>
      </c>
      <c r="D137" s="137" t="s">
        <v>160</v>
      </c>
      <c r="E137" s="138" t="s">
        <v>481</v>
      </c>
      <c r="F137" s="139" t="s">
        <v>482</v>
      </c>
      <c r="G137" s="140" t="s">
        <v>262</v>
      </c>
      <c r="H137" s="141">
        <v>15</v>
      </c>
      <c r="I137" s="178"/>
      <c r="J137" s="142">
        <f>ROUND(I137*H137,2)</f>
        <v>0</v>
      </c>
      <c r="K137" s="139" t="s">
        <v>164</v>
      </c>
      <c r="L137" s="27"/>
      <c r="M137" s="143" t="s">
        <v>1</v>
      </c>
      <c r="N137" s="144" t="s">
        <v>37</v>
      </c>
      <c r="O137" s="145">
        <v>1.238</v>
      </c>
      <c r="P137" s="145">
        <f>O137*H137</f>
        <v>18.57</v>
      </c>
      <c r="Q137" s="145">
        <v>2.0000000000000002E-5</v>
      </c>
      <c r="R137" s="145">
        <f>Q137*H137</f>
        <v>3.0000000000000003E-4</v>
      </c>
      <c r="S137" s="145">
        <v>8.3000000000000004E-2</v>
      </c>
      <c r="T137" s="146">
        <f>S137*H137</f>
        <v>1.2450000000000001</v>
      </c>
      <c r="AR137" s="147" t="s">
        <v>178</v>
      </c>
      <c r="AT137" s="147" t="s">
        <v>160</v>
      </c>
      <c r="AU137" s="147" t="s">
        <v>174</v>
      </c>
      <c r="AY137" s="15" t="s">
        <v>158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5" t="s">
        <v>13</v>
      </c>
      <c r="BK137" s="148">
        <f>ROUND(I137*H137,2)</f>
        <v>0</v>
      </c>
      <c r="BL137" s="15" t="s">
        <v>178</v>
      </c>
      <c r="BM137" s="147" t="s">
        <v>483</v>
      </c>
    </row>
    <row r="138" spans="2:65" s="11" customFormat="1" ht="20.85" customHeight="1">
      <c r="B138" s="124"/>
      <c r="D138" s="125" t="s">
        <v>71</v>
      </c>
      <c r="E138" s="134" t="s">
        <v>487</v>
      </c>
      <c r="F138" s="134" t="s">
        <v>488</v>
      </c>
      <c r="J138" s="135">
        <f>BK138</f>
        <v>0</v>
      </c>
      <c r="L138" s="124"/>
      <c r="M138" s="128"/>
      <c r="N138" s="129"/>
      <c r="O138" s="129"/>
      <c r="P138" s="130">
        <f>SUM(P139:P161)</f>
        <v>53.743500000000004</v>
      </c>
      <c r="Q138" s="129"/>
      <c r="R138" s="130">
        <f>SUM(R139:R161)</f>
        <v>0.50118999999999991</v>
      </c>
      <c r="S138" s="129"/>
      <c r="T138" s="131">
        <f>SUM(T139:T161)</f>
        <v>0</v>
      </c>
      <c r="AR138" s="125" t="s">
        <v>80</v>
      </c>
      <c r="AT138" s="132" t="s">
        <v>71</v>
      </c>
      <c r="AU138" s="132" t="s">
        <v>80</v>
      </c>
      <c r="AY138" s="125" t="s">
        <v>158</v>
      </c>
      <c r="BK138" s="133">
        <f>SUM(BK139:BK161)</f>
        <v>0</v>
      </c>
    </row>
    <row r="139" spans="2:65" s="1" customFormat="1" ht="16.5" customHeight="1">
      <c r="B139" s="136"/>
      <c r="C139" s="137" t="s">
        <v>165</v>
      </c>
      <c r="D139" s="137" t="s">
        <v>160</v>
      </c>
      <c r="E139" s="138" t="s">
        <v>489</v>
      </c>
      <c r="F139" s="139" t="s">
        <v>490</v>
      </c>
      <c r="G139" s="140" t="s">
        <v>491</v>
      </c>
      <c r="H139" s="141">
        <v>1</v>
      </c>
      <c r="I139" s="178"/>
      <c r="J139" s="142">
        <f t="shared" ref="J139:J161" si="0">ROUND(I139*H139,2)</f>
        <v>0</v>
      </c>
      <c r="K139" s="139" t="s">
        <v>164</v>
      </c>
      <c r="L139" s="27"/>
      <c r="M139" s="143" t="s">
        <v>1</v>
      </c>
      <c r="N139" s="144" t="s">
        <v>37</v>
      </c>
      <c r="O139" s="145">
        <v>6.2359999999999998</v>
      </c>
      <c r="P139" s="145">
        <f t="shared" ref="P139:P161" si="1">O139*H139</f>
        <v>6.2359999999999998</v>
      </c>
      <c r="Q139" s="145">
        <v>2.5500000000000002E-3</v>
      </c>
      <c r="R139" s="145">
        <f t="shared" ref="R139:R161" si="2">Q139*H139</f>
        <v>2.5500000000000002E-3</v>
      </c>
      <c r="S139" s="145">
        <v>0</v>
      </c>
      <c r="T139" s="146">
        <f t="shared" ref="T139:T161" si="3">S139*H139</f>
        <v>0</v>
      </c>
      <c r="AR139" s="147" t="s">
        <v>178</v>
      </c>
      <c r="AT139" s="147" t="s">
        <v>160</v>
      </c>
      <c r="AU139" s="147" t="s">
        <v>174</v>
      </c>
      <c r="AY139" s="15" t="s">
        <v>158</v>
      </c>
      <c r="BE139" s="148">
        <f t="shared" ref="BE139:BE161" si="4">IF(N139="základní",J139,0)</f>
        <v>0</v>
      </c>
      <c r="BF139" s="148">
        <f t="shared" ref="BF139:BF161" si="5">IF(N139="snížená",J139,0)</f>
        <v>0</v>
      </c>
      <c r="BG139" s="148">
        <f t="shared" ref="BG139:BG161" si="6">IF(N139="zákl. přenesená",J139,0)</f>
        <v>0</v>
      </c>
      <c r="BH139" s="148">
        <f t="shared" ref="BH139:BH161" si="7">IF(N139="sníž. přenesená",J139,0)</f>
        <v>0</v>
      </c>
      <c r="BI139" s="148">
        <f t="shared" ref="BI139:BI161" si="8">IF(N139="nulová",J139,0)</f>
        <v>0</v>
      </c>
      <c r="BJ139" s="15" t="s">
        <v>13</v>
      </c>
      <c r="BK139" s="148">
        <f t="shared" ref="BK139:BK161" si="9">ROUND(I139*H139,2)</f>
        <v>0</v>
      </c>
      <c r="BL139" s="15" t="s">
        <v>178</v>
      </c>
      <c r="BM139" s="147" t="s">
        <v>492</v>
      </c>
    </row>
    <row r="140" spans="2:65" s="1" customFormat="1" ht="16.5" customHeight="1">
      <c r="B140" s="136"/>
      <c r="C140" s="164" t="s">
        <v>188</v>
      </c>
      <c r="D140" s="164" t="s">
        <v>181</v>
      </c>
      <c r="E140" s="165" t="s">
        <v>493</v>
      </c>
      <c r="F140" s="166" t="s">
        <v>494</v>
      </c>
      <c r="G140" s="167" t="s">
        <v>262</v>
      </c>
      <c r="H140" s="168">
        <v>1</v>
      </c>
      <c r="I140" s="179"/>
      <c r="J140" s="169">
        <f t="shared" si="0"/>
        <v>0</v>
      </c>
      <c r="K140" s="166" t="s">
        <v>1</v>
      </c>
      <c r="L140" s="170"/>
      <c r="M140" s="171" t="s">
        <v>1</v>
      </c>
      <c r="N140" s="172" t="s">
        <v>37</v>
      </c>
      <c r="O140" s="145">
        <v>0</v>
      </c>
      <c r="P140" s="145">
        <f t="shared" si="1"/>
        <v>0</v>
      </c>
      <c r="Q140" s="145">
        <v>0.14099999999999999</v>
      </c>
      <c r="R140" s="145">
        <f t="shared" si="2"/>
        <v>0.14099999999999999</v>
      </c>
      <c r="S140" s="145">
        <v>0</v>
      </c>
      <c r="T140" s="146">
        <f t="shared" si="3"/>
        <v>0</v>
      </c>
      <c r="AR140" s="147" t="s">
        <v>185</v>
      </c>
      <c r="AT140" s="147" t="s">
        <v>181</v>
      </c>
      <c r="AU140" s="147" t="s">
        <v>174</v>
      </c>
      <c r="AY140" s="15" t="s">
        <v>158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5" t="s">
        <v>13</v>
      </c>
      <c r="BK140" s="148">
        <f t="shared" si="9"/>
        <v>0</v>
      </c>
      <c r="BL140" s="15" t="s">
        <v>178</v>
      </c>
      <c r="BM140" s="147" t="s">
        <v>495</v>
      </c>
    </row>
    <row r="141" spans="2:65" s="1" customFormat="1" ht="16.5" customHeight="1">
      <c r="B141" s="136"/>
      <c r="C141" s="137" t="s">
        <v>193</v>
      </c>
      <c r="D141" s="137" t="s">
        <v>160</v>
      </c>
      <c r="E141" s="138" t="s">
        <v>496</v>
      </c>
      <c r="F141" s="139" t="s">
        <v>497</v>
      </c>
      <c r="G141" s="140" t="s">
        <v>491</v>
      </c>
      <c r="H141" s="141">
        <v>1</v>
      </c>
      <c r="I141" s="178"/>
      <c r="J141" s="142">
        <f t="shared" si="0"/>
        <v>0</v>
      </c>
      <c r="K141" s="139" t="s">
        <v>1</v>
      </c>
      <c r="L141" s="27"/>
      <c r="M141" s="143" t="s">
        <v>1</v>
      </c>
      <c r="N141" s="144" t="s">
        <v>37</v>
      </c>
      <c r="O141" s="145">
        <v>0.51200000000000001</v>
      </c>
      <c r="P141" s="145">
        <f t="shared" si="1"/>
        <v>0.51200000000000001</v>
      </c>
      <c r="Q141" s="145">
        <v>2.8800000000000002E-3</v>
      </c>
      <c r="R141" s="145">
        <f t="shared" si="2"/>
        <v>2.8800000000000002E-3</v>
      </c>
      <c r="S141" s="145">
        <v>0</v>
      </c>
      <c r="T141" s="146">
        <f t="shared" si="3"/>
        <v>0</v>
      </c>
      <c r="AR141" s="147" t="s">
        <v>178</v>
      </c>
      <c r="AT141" s="147" t="s">
        <v>160</v>
      </c>
      <c r="AU141" s="147" t="s">
        <v>174</v>
      </c>
      <c r="AY141" s="15" t="s">
        <v>158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5" t="s">
        <v>13</v>
      </c>
      <c r="BK141" s="148">
        <f t="shared" si="9"/>
        <v>0</v>
      </c>
      <c r="BL141" s="15" t="s">
        <v>178</v>
      </c>
      <c r="BM141" s="147" t="s">
        <v>498</v>
      </c>
    </row>
    <row r="142" spans="2:65" s="1" customFormat="1" ht="16.5" customHeight="1">
      <c r="B142" s="136"/>
      <c r="C142" s="137" t="s">
        <v>199</v>
      </c>
      <c r="D142" s="137" t="s">
        <v>160</v>
      </c>
      <c r="E142" s="138" t="s">
        <v>499</v>
      </c>
      <c r="F142" s="139" t="s">
        <v>500</v>
      </c>
      <c r="G142" s="140" t="s">
        <v>262</v>
      </c>
      <c r="H142" s="141">
        <v>1</v>
      </c>
      <c r="I142" s="178"/>
      <c r="J142" s="142">
        <f t="shared" si="0"/>
        <v>0</v>
      </c>
      <c r="K142" s="139" t="s">
        <v>164</v>
      </c>
      <c r="L142" s="27"/>
      <c r="M142" s="143" t="s">
        <v>1</v>
      </c>
      <c r="N142" s="144" t="s">
        <v>37</v>
      </c>
      <c r="O142" s="145">
        <v>0.20599999999999999</v>
      </c>
      <c r="P142" s="145">
        <f t="shared" si="1"/>
        <v>0.20599999999999999</v>
      </c>
      <c r="Q142" s="145">
        <v>3.6000000000000002E-4</v>
      </c>
      <c r="R142" s="145">
        <f t="shared" si="2"/>
        <v>3.6000000000000002E-4</v>
      </c>
      <c r="S142" s="145">
        <v>0</v>
      </c>
      <c r="T142" s="146">
        <f t="shared" si="3"/>
        <v>0</v>
      </c>
      <c r="AR142" s="147" t="s">
        <v>178</v>
      </c>
      <c r="AT142" s="147" t="s">
        <v>160</v>
      </c>
      <c r="AU142" s="147" t="s">
        <v>174</v>
      </c>
      <c r="AY142" s="15" t="s">
        <v>158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5" t="s">
        <v>13</v>
      </c>
      <c r="BK142" s="148">
        <f t="shared" si="9"/>
        <v>0</v>
      </c>
      <c r="BL142" s="15" t="s">
        <v>178</v>
      </c>
      <c r="BM142" s="147" t="s">
        <v>501</v>
      </c>
    </row>
    <row r="143" spans="2:65" s="1" customFormat="1" ht="16.5" customHeight="1">
      <c r="B143" s="136"/>
      <c r="C143" s="137" t="s">
        <v>203</v>
      </c>
      <c r="D143" s="137" t="s">
        <v>160</v>
      </c>
      <c r="E143" s="138" t="s">
        <v>502</v>
      </c>
      <c r="F143" s="139" t="s">
        <v>1129</v>
      </c>
      <c r="G143" s="140" t="s">
        <v>491</v>
      </c>
      <c r="H143" s="141">
        <v>1</v>
      </c>
      <c r="I143" s="178"/>
      <c r="J143" s="142">
        <f t="shared" si="0"/>
        <v>0</v>
      </c>
      <c r="K143" s="139" t="s">
        <v>1</v>
      </c>
      <c r="L143" s="27"/>
      <c r="M143" s="143" t="s">
        <v>1</v>
      </c>
      <c r="N143" s="144" t="s">
        <v>37</v>
      </c>
      <c r="O143" s="145">
        <v>2.9220000000000002</v>
      </c>
      <c r="P143" s="145">
        <f t="shared" si="1"/>
        <v>2.9220000000000002</v>
      </c>
      <c r="Q143" s="145">
        <v>6.182E-2</v>
      </c>
      <c r="R143" s="145">
        <f t="shared" si="2"/>
        <v>6.182E-2</v>
      </c>
      <c r="S143" s="145">
        <v>0</v>
      </c>
      <c r="T143" s="146">
        <f t="shared" si="3"/>
        <v>0</v>
      </c>
      <c r="AR143" s="147" t="s">
        <v>178</v>
      </c>
      <c r="AT143" s="147" t="s">
        <v>160</v>
      </c>
      <c r="AU143" s="147" t="s">
        <v>174</v>
      </c>
      <c r="AY143" s="15" t="s">
        <v>158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5" t="s">
        <v>13</v>
      </c>
      <c r="BK143" s="148">
        <f t="shared" si="9"/>
        <v>0</v>
      </c>
      <c r="BL143" s="15" t="s">
        <v>178</v>
      </c>
      <c r="BM143" s="147" t="s">
        <v>504</v>
      </c>
    </row>
    <row r="144" spans="2:65" s="1" customFormat="1" ht="16.5" customHeight="1">
      <c r="B144" s="136"/>
      <c r="C144" s="137" t="s">
        <v>207</v>
      </c>
      <c r="D144" s="137" t="s">
        <v>160</v>
      </c>
      <c r="E144" s="138" t="s">
        <v>505</v>
      </c>
      <c r="F144" s="139" t="s">
        <v>1131</v>
      </c>
      <c r="G144" s="140" t="s">
        <v>491</v>
      </c>
      <c r="H144" s="141">
        <v>1</v>
      </c>
      <c r="I144" s="178"/>
      <c r="J144" s="142">
        <f t="shared" si="0"/>
        <v>0</v>
      </c>
      <c r="K144" s="139" t="s">
        <v>1</v>
      </c>
      <c r="L144" s="27"/>
      <c r="M144" s="143" t="s">
        <v>1</v>
      </c>
      <c r="N144" s="144" t="s">
        <v>37</v>
      </c>
      <c r="O144" s="145">
        <v>2.9220000000000002</v>
      </c>
      <c r="P144" s="145">
        <f t="shared" si="1"/>
        <v>2.9220000000000002</v>
      </c>
      <c r="Q144" s="145">
        <v>6.182E-2</v>
      </c>
      <c r="R144" s="145">
        <f t="shared" si="2"/>
        <v>6.182E-2</v>
      </c>
      <c r="S144" s="145">
        <v>0</v>
      </c>
      <c r="T144" s="146">
        <f t="shared" si="3"/>
        <v>0</v>
      </c>
      <c r="AR144" s="147" t="s">
        <v>178</v>
      </c>
      <c r="AT144" s="147" t="s">
        <v>160</v>
      </c>
      <c r="AU144" s="147" t="s">
        <v>174</v>
      </c>
      <c r="AY144" s="15" t="s">
        <v>158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5" t="s">
        <v>13</v>
      </c>
      <c r="BK144" s="148">
        <f t="shared" si="9"/>
        <v>0</v>
      </c>
      <c r="BL144" s="15" t="s">
        <v>178</v>
      </c>
      <c r="BM144" s="147" t="s">
        <v>507</v>
      </c>
    </row>
    <row r="145" spans="2:65" s="1" customFormat="1" ht="16.5" customHeight="1">
      <c r="B145" s="136"/>
      <c r="C145" s="137" t="s">
        <v>211</v>
      </c>
      <c r="D145" s="137" t="s">
        <v>160</v>
      </c>
      <c r="E145" s="138" t="s">
        <v>514</v>
      </c>
      <c r="F145" s="139" t="s">
        <v>515</v>
      </c>
      <c r="G145" s="140" t="s">
        <v>262</v>
      </c>
      <c r="H145" s="141">
        <v>1</v>
      </c>
      <c r="I145" s="178"/>
      <c r="J145" s="142">
        <f t="shared" si="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0</v>
      </c>
      <c r="P145" s="145">
        <f t="shared" si="1"/>
        <v>0</v>
      </c>
      <c r="Q145" s="145">
        <v>9.7999999999999997E-3</v>
      </c>
      <c r="R145" s="145">
        <f t="shared" si="2"/>
        <v>9.7999999999999997E-3</v>
      </c>
      <c r="S145" s="145">
        <v>0</v>
      </c>
      <c r="T145" s="146">
        <f t="shared" si="3"/>
        <v>0</v>
      </c>
      <c r="AR145" s="147" t="s">
        <v>178</v>
      </c>
      <c r="AT145" s="147" t="s">
        <v>160</v>
      </c>
      <c r="AU145" s="147" t="s">
        <v>174</v>
      </c>
      <c r="AY145" s="15" t="s">
        <v>158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5" t="s">
        <v>13</v>
      </c>
      <c r="BK145" s="148">
        <f t="shared" si="9"/>
        <v>0</v>
      </c>
      <c r="BL145" s="15" t="s">
        <v>178</v>
      </c>
      <c r="BM145" s="147" t="s">
        <v>516</v>
      </c>
    </row>
    <row r="146" spans="2:65" s="1" customFormat="1" ht="16.5" customHeight="1">
      <c r="B146" s="136"/>
      <c r="C146" s="137" t="s">
        <v>216</v>
      </c>
      <c r="D146" s="137" t="s">
        <v>160</v>
      </c>
      <c r="E146" s="138" t="s">
        <v>517</v>
      </c>
      <c r="F146" s="139" t="s">
        <v>1320</v>
      </c>
      <c r="G146" s="140" t="s">
        <v>262</v>
      </c>
      <c r="H146" s="141">
        <v>1</v>
      </c>
      <c r="I146" s="178"/>
      <c r="J146" s="142">
        <f t="shared" si="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0</v>
      </c>
      <c r="P146" s="145">
        <f t="shared" si="1"/>
        <v>0</v>
      </c>
      <c r="Q146" s="145">
        <v>0.05</v>
      </c>
      <c r="R146" s="145">
        <f t="shared" si="2"/>
        <v>0.05</v>
      </c>
      <c r="S146" s="145">
        <v>0</v>
      </c>
      <c r="T146" s="146">
        <f t="shared" si="3"/>
        <v>0</v>
      </c>
      <c r="AR146" s="147" t="s">
        <v>178</v>
      </c>
      <c r="AT146" s="147" t="s">
        <v>160</v>
      </c>
      <c r="AU146" s="147" t="s">
        <v>174</v>
      </c>
      <c r="AY146" s="15" t="s">
        <v>158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5" t="s">
        <v>13</v>
      </c>
      <c r="BK146" s="148">
        <f t="shared" si="9"/>
        <v>0</v>
      </c>
      <c r="BL146" s="15" t="s">
        <v>178</v>
      </c>
      <c r="BM146" s="147" t="s">
        <v>519</v>
      </c>
    </row>
    <row r="147" spans="2:65" s="1" customFormat="1" ht="16.5" customHeight="1">
      <c r="B147" s="136"/>
      <c r="C147" s="137" t="s">
        <v>221</v>
      </c>
      <c r="D147" s="137" t="s">
        <v>160</v>
      </c>
      <c r="E147" s="138" t="s">
        <v>1321</v>
      </c>
      <c r="F147" s="139" t="s">
        <v>1322</v>
      </c>
      <c r="G147" s="140" t="s">
        <v>491</v>
      </c>
      <c r="H147" s="141">
        <v>1</v>
      </c>
      <c r="I147" s="178"/>
      <c r="J147" s="142">
        <f t="shared" si="0"/>
        <v>0</v>
      </c>
      <c r="K147" s="139" t="s">
        <v>164</v>
      </c>
      <c r="L147" s="27"/>
      <c r="M147" s="143" t="s">
        <v>1</v>
      </c>
      <c r="N147" s="144" t="s">
        <v>37</v>
      </c>
      <c r="O147" s="145">
        <v>0.25</v>
      </c>
      <c r="P147" s="145">
        <f t="shared" si="1"/>
        <v>0.25</v>
      </c>
      <c r="Q147" s="145">
        <v>7.5199999999999998E-3</v>
      </c>
      <c r="R147" s="145">
        <f t="shared" si="2"/>
        <v>7.5199999999999998E-3</v>
      </c>
      <c r="S147" s="145">
        <v>0</v>
      </c>
      <c r="T147" s="146">
        <f t="shared" si="3"/>
        <v>0</v>
      </c>
      <c r="AR147" s="147" t="s">
        <v>178</v>
      </c>
      <c r="AT147" s="147" t="s">
        <v>160</v>
      </c>
      <c r="AU147" s="147" t="s">
        <v>174</v>
      </c>
      <c r="AY147" s="15" t="s">
        <v>158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5" t="s">
        <v>13</v>
      </c>
      <c r="BK147" s="148">
        <f t="shared" si="9"/>
        <v>0</v>
      </c>
      <c r="BL147" s="15" t="s">
        <v>178</v>
      </c>
      <c r="BM147" s="147" t="s">
        <v>1323</v>
      </c>
    </row>
    <row r="148" spans="2:65" s="1" customFormat="1" ht="16.5" customHeight="1">
      <c r="B148" s="136"/>
      <c r="C148" s="137" t="s">
        <v>226</v>
      </c>
      <c r="D148" s="137" t="s">
        <v>160</v>
      </c>
      <c r="E148" s="138" t="s">
        <v>523</v>
      </c>
      <c r="F148" s="139" t="s">
        <v>524</v>
      </c>
      <c r="G148" s="140" t="s">
        <v>375</v>
      </c>
      <c r="H148" s="141">
        <v>3</v>
      </c>
      <c r="I148" s="178"/>
      <c r="J148" s="142">
        <f t="shared" si="0"/>
        <v>0</v>
      </c>
      <c r="K148" s="139" t="s">
        <v>164</v>
      </c>
      <c r="L148" s="27"/>
      <c r="M148" s="143" t="s">
        <v>1</v>
      </c>
      <c r="N148" s="144" t="s">
        <v>37</v>
      </c>
      <c r="O148" s="145">
        <v>0.51700000000000002</v>
      </c>
      <c r="P148" s="145">
        <f t="shared" si="1"/>
        <v>1.5510000000000002</v>
      </c>
      <c r="Q148" s="145">
        <v>2.96E-3</v>
      </c>
      <c r="R148" s="145">
        <f t="shared" si="2"/>
        <v>8.879999999999999E-3</v>
      </c>
      <c r="S148" s="145">
        <v>0</v>
      </c>
      <c r="T148" s="146">
        <f t="shared" si="3"/>
        <v>0</v>
      </c>
      <c r="AR148" s="147" t="s">
        <v>178</v>
      </c>
      <c r="AT148" s="147" t="s">
        <v>160</v>
      </c>
      <c r="AU148" s="147" t="s">
        <v>174</v>
      </c>
      <c r="AY148" s="15" t="s">
        <v>158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5" t="s">
        <v>13</v>
      </c>
      <c r="BK148" s="148">
        <f t="shared" si="9"/>
        <v>0</v>
      </c>
      <c r="BL148" s="15" t="s">
        <v>178</v>
      </c>
      <c r="BM148" s="147" t="s">
        <v>525</v>
      </c>
    </row>
    <row r="149" spans="2:65" s="1" customFormat="1" ht="16.5" customHeight="1">
      <c r="B149" s="136"/>
      <c r="C149" s="137" t="s">
        <v>231</v>
      </c>
      <c r="D149" s="137" t="s">
        <v>160</v>
      </c>
      <c r="E149" s="138" t="s">
        <v>529</v>
      </c>
      <c r="F149" s="139" t="s">
        <v>530</v>
      </c>
      <c r="G149" s="140" t="s">
        <v>375</v>
      </c>
      <c r="H149" s="141">
        <v>7</v>
      </c>
      <c r="I149" s="178"/>
      <c r="J149" s="142">
        <f t="shared" si="0"/>
        <v>0</v>
      </c>
      <c r="K149" s="139" t="s">
        <v>164</v>
      </c>
      <c r="L149" s="27"/>
      <c r="M149" s="143" t="s">
        <v>1</v>
      </c>
      <c r="N149" s="144" t="s">
        <v>37</v>
      </c>
      <c r="O149" s="145">
        <v>0.71399999999999997</v>
      </c>
      <c r="P149" s="145">
        <f t="shared" si="1"/>
        <v>4.9979999999999993</v>
      </c>
      <c r="Q149" s="145">
        <v>6.1700000000000001E-3</v>
      </c>
      <c r="R149" s="145">
        <f t="shared" si="2"/>
        <v>4.3189999999999999E-2</v>
      </c>
      <c r="S149" s="145">
        <v>0</v>
      </c>
      <c r="T149" s="146">
        <f t="shared" si="3"/>
        <v>0</v>
      </c>
      <c r="AR149" s="147" t="s">
        <v>178</v>
      </c>
      <c r="AT149" s="147" t="s">
        <v>160</v>
      </c>
      <c r="AU149" s="147" t="s">
        <v>174</v>
      </c>
      <c r="AY149" s="15" t="s">
        <v>158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5" t="s">
        <v>13</v>
      </c>
      <c r="BK149" s="148">
        <f t="shared" si="9"/>
        <v>0</v>
      </c>
      <c r="BL149" s="15" t="s">
        <v>178</v>
      </c>
      <c r="BM149" s="147" t="s">
        <v>531</v>
      </c>
    </row>
    <row r="150" spans="2:65" s="1" customFormat="1" ht="16.5" customHeight="1">
      <c r="B150" s="136"/>
      <c r="C150" s="137" t="s">
        <v>8</v>
      </c>
      <c r="D150" s="137" t="s">
        <v>160</v>
      </c>
      <c r="E150" s="138" t="s">
        <v>1324</v>
      </c>
      <c r="F150" s="139" t="s">
        <v>1325</v>
      </c>
      <c r="G150" s="140" t="s">
        <v>491</v>
      </c>
      <c r="H150" s="141">
        <v>1</v>
      </c>
      <c r="I150" s="178"/>
      <c r="J150" s="142">
        <f t="shared" si="0"/>
        <v>0</v>
      </c>
      <c r="K150" s="139" t="s">
        <v>164</v>
      </c>
      <c r="L150" s="27"/>
      <c r="M150" s="143" t="s">
        <v>1</v>
      </c>
      <c r="N150" s="144" t="s">
        <v>37</v>
      </c>
      <c r="O150" s="145">
        <v>0.3</v>
      </c>
      <c r="P150" s="145">
        <f t="shared" si="1"/>
        <v>0.3</v>
      </c>
      <c r="Q150" s="145">
        <v>3.2799999999999999E-3</v>
      </c>
      <c r="R150" s="145">
        <f t="shared" si="2"/>
        <v>3.2799999999999999E-3</v>
      </c>
      <c r="S150" s="145">
        <v>0</v>
      </c>
      <c r="T150" s="146">
        <f t="shared" si="3"/>
        <v>0</v>
      </c>
      <c r="AR150" s="147" t="s">
        <v>178</v>
      </c>
      <c r="AT150" s="147" t="s">
        <v>160</v>
      </c>
      <c r="AU150" s="147" t="s">
        <v>174</v>
      </c>
      <c r="AY150" s="15" t="s">
        <v>158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5" t="s">
        <v>13</v>
      </c>
      <c r="BK150" s="148">
        <f t="shared" si="9"/>
        <v>0</v>
      </c>
      <c r="BL150" s="15" t="s">
        <v>178</v>
      </c>
      <c r="BM150" s="147" t="s">
        <v>1326</v>
      </c>
    </row>
    <row r="151" spans="2:65" s="1" customFormat="1" ht="16.5" customHeight="1">
      <c r="B151" s="136"/>
      <c r="C151" s="137" t="s">
        <v>178</v>
      </c>
      <c r="D151" s="137" t="s">
        <v>160</v>
      </c>
      <c r="E151" s="138" t="s">
        <v>535</v>
      </c>
      <c r="F151" s="139" t="s">
        <v>536</v>
      </c>
      <c r="G151" s="140" t="s">
        <v>262</v>
      </c>
      <c r="H151" s="141">
        <v>1</v>
      </c>
      <c r="I151" s="178"/>
      <c r="J151" s="142">
        <f t="shared" si="0"/>
        <v>0</v>
      </c>
      <c r="K151" s="139" t="s">
        <v>164</v>
      </c>
      <c r="L151" s="27"/>
      <c r="M151" s="143" t="s">
        <v>1</v>
      </c>
      <c r="N151" s="144" t="s">
        <v>37</v>
      </c>
      <c r="O151" s="145">
        <v>0.10299999999999999</v>
      </c>
      <c r="P151" s="145">
        <f t="shared" si="1"/>
        <v>0.10299999999999999</v>
      </c>
      <c r="Q151" s="145">
        <v>2.7E-4</v>
      </c>
      <c r="R151" s="145">
        <f t="shared" si="2"/>
        <v>2.7E-4</v>
      </c>
      <c r="S151" s="145">
        <v>0</v>
      </c>
      <c r="T151" s="146">
        <f t="shared" si="3"/>
        <v>0</v>
      </c>
      <c r="AR151" s="147" t="s">
        <v>178</v>
      </c>
      <c r="AT151" s="147" t="s">
        <v>160</v>
      </c>
      <c r="AU151" s="147" t="s">
        <v>174</v>
      </c>
      <c r="AY151" s="15" t="s">
        <v>158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5" t="s">
        <v>13</v>
      </c>
      <c r="BK151" s="148">
        <f t="shared" si="9"/>
        <v>0</v>
      </c>
      <c r="BL151" s="15" t="s">
        <v>178</v>
      </c>
      <c r="BM151" s="147" t="s">
        <v>537</v>
      </c>
    </row>
    <row r="152" spans="2:65" s="1" customFormat="1" ht="16.5" customHeight="1">
      <c r="B152" s="136"/>
      <c r="C152" s="137" t="s">
        <v>243</v>
      </c>
      <c r="D152" s="137" t="s">
        <v>160</v>
      </c>
      <c r="E152" s="138" t="s">
        <v>538</v>
      </c>
      <c r="F152" s="139" t="s">
        <v>539</v>
      </c>
      <c r="G152" s="140" t="s">
        <v>262</v>
      </c>
      <c r="H152" s="141">
        <v>6</v>
      </c>
      <c r="I152" s="178"/>
      <c r="J152" s="142">
        <f t="shared" si="0"/>
        <v>0</v>
      </c>
      <c r="K152" s="139" t="s">
        <v>164</v>
      </c>
      <c r="L152" s="27"/>
      <c r="M152" s="143" t="s">
        <v>1</v>
      </c>
      <c r="N152" s="144" t="s">
        <v>37</v>
      </c>
      <c r="O152" s="145">
        <v>8.2000000000000003E-2</v>
      </c>
      <c r="P152" s="145">
        <f t="shared" si="1"/>
        <v>0.49199999999999999</v>
      </c>
      <c r="Q152" s="145">
        <v>1.8000000000000001E-4</v>
      </c>
      <c r="R152" s="145">
        <f t="shared" si="2"/>
        <v>1.08E-3</v>
      </c>
      <c r="S152" s="145">
        <v>0</v>
      </c>
      <c r="T152" s="146">
        <f t="shared" si="3"/>
        <v>0</v>
      </c>
      <c r="AR152" s="147" t="s">
        <v>178</v>
      </c>
      <c r="AT152" s="147" t="s">
        <v>160</v>
      </c>
      <c r="AU152" s="147" t="s">
        <v>174</v>
      </c>
      <c r="AY152" s="15" t="s">
        <v>158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5" t="s">
        <v>13</v>
      </c>
      <c r="BK152" s="148">
        <f t="shared" si="9"/>
        <v>0</v>
      </c>
      <c r="BL152" s="15" t="s">
        <v>178</v>
      </c>
      <c r="BM152" s="147" t="s">
        <v>540</v>
      </c>
    </row>
    <row r="153" spans="2:65" s="1" customFormat="1" ht="16.5" customHeight="1">
      <c r="B153" s="136"/>
      <c r="C153" s="137" t="s">
        <v>247</v>
      </c>
      <c r="D153" s="137" t="s">
        <v>160</v>
      </c>
      <c r="E153" s="138" t="s">
        <v>541</v>
      </c>
      <c r="F153" s="139" t="s">
        <v>542</v>
      </c>
      <c r="G153" s="140" t="s">
        <v>262</v>
      </c>
      <c r="H153" s="141">
        <v>1</v>
      </c>
      <c r="I153" s="178"/>
      <c r="J153" s="142">
        <f t="shared" si="0"/>
        <v>0</v>
      </c>
      <c r="K153" s="139" t="s">
        <v>164</v>
      </c>
      <c r="L153" s="27"/>
      <c r="M153" s="143" t="s">
        <v>1</v>
      </c>
      <c r="N153" s="144" t="s">
        <v>37</v>
      </c>
      <c r="O153" s="145">
        <v>0.2</v>
      </c>
      <c r="P153" s="145">
        <f t="shared" si="1"/>
        <v>0.2</v>
      </c>
      <c r="Q153" s="145">
        <v>3.4000000000000002E-4</v>
      </c>
      <c r="R153" s="145">
        <f t="shared" si="2"/>
        <v>3.4000000000000002E-4</v>
      </c>
      <c r="S153" s="145">
        <v>0</v>
      </c>
      <c r="T153" s="146">
        <f t="shared" si="3"/>
        <v>0</v>
      </c>
      <c r="AR153" s="147" t="s">
        <v>178</v>
      </c>
      <c r="AT153" s="147" t="s">
        <v>160</v>
      </c>
      <c r="AU153" s="147" t="s">
        <v>174</v>
      </c>
      <c r="AY153" s="15" t="s">
        <v>158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5" t="s">
        <v>13</v>
      </c>
      <c r="BK153" s="148">
        <f t="shared" si="9"/>
        <v>0</v>
      </c>
      <c r="BL153" s="15" t="s">
        <v>178</v>
      </c>
      <c r="BM153" s="147" t="s">
        <v>543</v>
      </c>
    </row>
    <row r="154" spans="2:65" s="1" customFormat="1" ht="16.5" customHeight="1">
      <c r="B154" s="136"/>
      <c r="C154" s="137" t="s">
        <v>252</v>
      </c>
      <c r="D154" s="137" t="s">
        <v>160</v>
      </c>
      <c r="E154" s="138" t="s">
        <v>544</v>
      </c>
      <c r="F154" s="139" t="s">
        <v>545</v>
      </c>
      <c r="G154" s="140" t="s">
        <v>262</v>
      </c>
      <c r="H154" s="141">
        <v>1</v>
      </c>
      <c r="I154" s="178"/>
      <c r="J154" s="142">
        <f t="shared" si="0"/>
        <v>0</v>
      </c>
      <c r="K154" s="139" t="s">
        <v>164</v>
      </c>
      <c r="L154" s="27"/>
      <c r="M154" s="143" t="s">
        <v>1</v>
      </c>
      <c r="N154" s="144" t="s">
        <v>37</v>
      </c>
      <c r="O154" s="145">
        <v>0.22</v>
      </c>
      <c r="P154" s="145">
        <f t="shared" si="1"/>
        <v>0.22</v>
      </c>
      <c r="Q154" s="145">
        <v>5.0000000000000001E-4</v>
      </c>
      <c r="R154" s="145">
        <f t="shared" si="2"/>
        <v>5.0000000000000001E-4</v>
      </c>
      <c r="S154" s="145">
        <v>0</v>
      </c>
      <c r="T154" s="146">
        <f t="shared" si="3"/>
        <v>0</v>
      </c>
      <c r="AR154" s="147" t="s">
        <v>178</v>
      </c>
      <c r="AT154" s="147" t="s">
        <v>160</v>
      </c>
      <c r="AU154" s="147" t="s">
        <v>174</v>
      </c>
      <c r="AY154" s="15" t="s">
        <v>158</v>
      </c>
      <c r="BE154" s="148">
        <f t="shared" si="4"/>
        <v>0</v>
      </c>
      <c r="BF154" s="148">
        <f t="shared" si="5"/>
        <v>0</v>
      </c>
      <c r="BG154" s="148">
        <f t="shared" si="6"/>
        <v>0</v>
      </c>
      <c r="BH154" s="148">
        <f t="shared" si="7"/>
        <v>0</v>
      </c>
      <c r="BI154" s="148">
        <f t="shared" si="8"/>
        <v>0</v>
      </c>
      <c r="BJ154" s="15" t="s">
        <v>13</v>
      </c>
      <c r="BK154" s="148">
        <f t="shared" si="9"/>
        <v>0</v>
      </c>
      <c r="BL154" s="15" t="s">
        <v>178</v>
      </c>
      <c r="BM154" s="147" t="s">
        <v>546</v>
      </c>
    </row>
    <row r="155" spans="2:65" s="1" customFormat="1" ht="16.5" customHeight="1">
      <c r="B155" s="136"/>
      <c r="C155" s="137" t="s">
        <v>256</v>
      </c>
      <c r="D155" s="137" t="s">
        <v>160</v>
      </c>
      <c r="E155" s="138" t="s">
        <v>547</v>
      </c>
      <c r="F155" s="139" t="s">
        <v>548</v>
      </c>
      <c r="G155" s="140" t="s">
        <v>262</v>
      </c>
      <c r="H155" s="141">
        <v>2</v>
      </c>
      <c r="I155" s="178"/>
      <c r="J155" s="142">
        <f t="shared" si="0"/>
        <v>0</v>
      </c>
      <c r="K155" s="139" t="s">
        <v>164</v>
      </c>
      <c r="L155" s="27"/>
      <c r="M155" s="143" t="s">
        <v>1</v>
      </c>
      <c r="N155" s="144" t="s">
        <v>37</v>
      </c>
      <c r="O155" s="145">
        <v>0.26</v>
      </c>
      <c r="P155" s="145">
        <f t="shared" si="1"/>
        <v>0.52</v>
      </c>
      <c r="Q155" s="145">
        <v>6.9999999999999999E-4</v>
      </c>
      <c r="R155" s="145">
        <f t="shared" si="2"/>
        <v>1.4E-3</v>
      </c>
      <c r="S155" s="145">
        <v>0</v>
      </c>
      <c r="T155" s="146">
        <f t="shared" si="3"/>
        <v>0</v>
      </c>
      <c r="AR155" s="147" t="s">
        <v>178</v>
      </c>
      <c r="AT155" s="147" t="s">
        <v>160</v>
      </c>
      <c r="AU155" s="147" t="s">
        <v>174</v>
      </c>
      <c r="AY155" s="15" t="s">
        <v>158</v>
      </c>
      <c r="BE155" s="148">
        <f t="shared" si="4"/>
        <v>0</v>
      </c>
      <c r="BF155" s="148">
        <f t="shared" si="5"/>
        <v>0</v>
      </c>
      <c r="BG155" s="148">
        <f t="shared" si="6"/>
        <v>0</v>
      </c>
      <c r="BH155" s="148">
        <f t="shared" si="7"/>
        <v>0</v>
      </c>
      <c r="BI155" s="148">
        <f t="shared" si="8"/>
        <v>0</v>
      </c>
      <c r="BJ155" s="15" t="s">
        <v>13</v>
      </c>
      <c r="BK155" s="148">
        <f t="shared" si="9"/>
        <v>0</v>
      </c>
      <c r="BL155" s="15" t="s">
        <v>178</v>
      </c>
      <c r="BM155" s="147" t="s">
        <v>549</v>
      </c>
    </row>
    <row r="156" spans="2:65" s="1" customFormat="1" ht="16.5" customHeight="1">
      <c r="B156" s="136"/>
      <c r="C156" s="137" t="s">
        <v>7</v>
      </c>
      <c r="D156" s="137" t="s">
        <v>160</v>
      </c>
      <c r="E156" s="138" t="s">
        <v>550</v>
      </c>
      <c r="F156" s="139" t="s">
        <v>551</v>
      </c>
      <c r="G156" s="140" t="s">
        <v>262</v>
      </c>
      <c r="H156" s="141">
        <v>1</v>
      </c>
      <c r="I156" s="178"/>
      <c r="J156" s="142">
        <f t="shared" si="0"/>
        <v>0</v>
      </c>
      <c r="K156" s="139" t="s">
        <v>1</v>
      </c>
      <c r="L156" s="27"/>
      <c r="M156" s="143" t="s">
        <v>1</v>
      </c>
      <c r="N156" s="144" t="s">
        <v>37</v>
      </c>
      <c r="O156" s="145">
        <v>0.38100000000000001</v>
      </c>
      <c r="P156" s="145">
        <f t="shared" si="1"/>
        <v>0.38100000000000001</v>
      </c>
      <c r="Q156" s="145">
        <v>6.4999999999999997E-4</v>
      </c>
      <c r="R156" s="145">
        <f t="shared" si="2"/>
        <v>6.4999999999999997E-4</v>
      </c>
      <c r="S156" s="145">
        <v>0</v>
      </c>
      <c r="T156" s="146">
        <f t="shared" si="3"/>
        <v>0</v>
      </c>
      <c r="AR156" s="147" t="s">
        <v>178</v>
      </c>
      <c r="AT156" s="147" t="s">
        <v>160</v>
      </c>
      <c r="AU156" s="147" t="s">
        <v>174</v>
      </c>
      <c r="AY156" s="15" t="s">
        <v>158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15" t="s">
        <v>13</v>
      </c>
      <c r="BK156" s="148">
        <f t="shared" si="9"/>
        <v>0</v>
      </c>
      <c r="BL156" s="15" t="s">
        <v>178</v>
      </c>
      <c r="BM156" s="147" t="s">
        <v>552</v>
      </c>
    </row>
    <row r="157" spans="2:65" s="1" customFormat="1" ht="16.5" customHeight="1">
      <c r="B157" s="136"/>
      <c r="C157" s="137" t="s">
        <v>264</v>
      </c>
      <c r="D157" s="137" t="s">
        <v>160</v>
      </c>
      <c r="E157" s="138" t="s">
        <v>553</v>
      </c>
      <c r="F157" s="139" t="s">
        <v>554</v>
      </c>
      <c r="G157" s="140" t="s">
        <v>262</v>
      </c>
      <c r="H157" s="141">
        <v>1</v>
      </c>
      <c r="I157" s="178"/>
      <c r="J157" s="142">
        <f t="shared" si="0"/>
        <v>0</v>
      </c>
      <c r="K157" s="139" t="s">
        <v>1</v>
      </c>
      <c r="L157" s="27"/>
      <c r="M157" s="143" t="s">
        <v>1</v>
      </c>
      <c r="N157" s="144" t="s">
        <v>37</v>
      </c>
      <c r="O157" s="145">
        <v>0.38100000000000001</v>
      </c>
      <c r="P157" s="145">
        <f t="shared" si="1"/>
        <v>0.38100000000000001</v>
      </c>
      <c r="Q157" s="145">
        <v>6.4999999999999997E-4</v>
      </c>
      <c r="R157" s="145">
        <f t="shared" si="2"/>
        <v>6.4999999999999997E-4</v>
      </c>
      <c r="S157" s="145">
        <v>0</v>
      </c>
      <c r="T157" s="146">
        <f t="shared" si="3"/>
        <v>0</v>
      </c>
      <c r="AR157" s="147" t="s">
        <v>178</v>
      </c>
      <c r="AT157" s="147" t="s">
        <v>160</v>
      </c>
      <c r="AU157" s="147" t="s">
        <v>174</v>
      </c>
      <c r="AY157" s="15" t="s">
        <v>158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15" t="s">
        <v>13</v>
      </c>
      <c r="BK157" s="148">
        <f t="shared" si="9"/>
        <v>0</v>
      </c>
      <c r="BL157" s="15" t="s">
        <v>178</v>
      </c>
      <c r="BM157" s="147" t="s">
        <v>555</v>
      </c>
    </row>
    <row r="158" spans="2:65" s="1" customFormat="1" ht="24" customHeight="1">
      <c r="B158" s="136"/>
      <c r="C158" s="137" t="s">
        <v>269</v>
      </c>
      <c r="D158" s="137" t="s">
        <v>160</v>
      </c>
      <c r="E158" s="138" t="s">
        <v>1153</v>
      </c>
      <c r="F158" s="139" t="s">
        <v>1154</v>
      </c>
      <c r="G158" s="140" t="s">
        <v>375</v>
      </c>
      <c r="H158" s="141">
        <v>4.5</v>
      </c>
      <c r="I158" s="178"/>
      <c r="J158" s="142">
        <f t="shared" si="0"/>
        <v>0</v>
      </c>
      <c r="K158" s="139" t="s">
        <v>164</v>
      </c>
      <c r="L158" s="27"/>
      <c r="M158" s="143" t="s">
        <v>1</v>
      </c>
      <c r="N158" s="144" t="s">
        <v>37</v>
      </c>
      <c r="O158" s="145">
        <v>5</v>
      </c>
      <c r="P158" s="145">
        <f t="shared" si="1"/>
        <v>22.5</v>
      </c>
      <c r="Q158" s="145">
        <v>1.898E-2</v>
      </c>
      <c r="R158" s="145">
        <f t="shared" si="2"/>
        <v>8.541E-2</v>
      </c>
      <c r="S158" s="145">
        <v>0</v>
      </c>
      <c r="T158" s="146">
        <f t="shared" si="3"/>
        <v>0</v>
      </c>
      <c r="AR158" s="147" t="s">
        <v>165</v>
      </c>
      <c r="AT158" s="147" t="s">
        <v>160</v>
      </c>
      <c r="AU158" s="147" t="s">
        <v>174</v>
      </c>
      <c r="AY158" s="15" t="s">
        <v>158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15" t="s">
        <v>13</v>
      </c>
      <c r="BK158" s="148">
        <f t="shared" si="9"/>
        <v>0</v>
      </c>
      <c r="BL158" s="15" t="s">
        <v>165</v>
      </c>
      <c r="BM158" s="147" t="s">
        <v>1327</v>
      </c>
    </row>
    <row r="159" spans="2:65" s="1" customFormat="1" ht="16.5" customHeight="1">
      <c r="B159" s="136"/>
      <c r="C159" s="137" t="s">
        <v>273</v>
      </c>
      <c r="D159" s="137" t="s">
        <v>160</v>
      </c>
      <c r="E159" s="138" t="s">
        <v>1159</v>
      </c>
      <c r="F159" s="139" t="s">
        <v>1160</v>
      </c>
      <c r="G159" s="140" t="s">
        <v>375</v>
      </c>
      <c r="H159" s="141">
        <v>3.5</v>
      </c>
      <c r="I159" s="178"/>
      <c r="J159" s="142">
        <f t="shared" si="0"/>
        <v>0</v>
      </c>
      <c r="K159" s="139" t="s">
        <v>1</v>
      </c>
      <c r="L159" s="27"/>
      <c r="M159" s="143" t="s">
        <v>1</v>
      </c>
      <c r="N159" s="144" t="s">
        <v>37</v>
      </c>
      <c r="O159" s="145">
        <v>0.995</v>
      </c>
      <c r="P159" s="145">
        <f t="shared" si="1"/>
        <v>3.4824999999999999</v>
      </c>
      <c r="Q159" s="145">
        <v>2.2200000000000002E-3</v>
      </c>
      <c r="R159" s="145">
        <f t="shared" si="2"/>
        <v>7.7700000000000009E-3</v>
      </c>
      <c r="S159" s="145">
        <v>0</v>
      </c>
      <c r="T159" s="146">
        <f t="shared" si="3"/>
        <v>0</v>
      </c>
      <c r="AR159" s="147" t="s">
        <v>178</v>
      </c>
      <c r="AT159" s="147" t="s">
        <v>160</v>
      </c>
      <c r="AU159" s="147" t="s">
        <v>174</v>
      </c>
      <c r="AY159" s="15" t="s">
        <v>158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15" t="s">
        <v>13</v>
      </c>
      <c r="BK159" s="148">
        <f t="shared" si="9"/>
        <v>0</v>
      </c>
      <c r="BL159" s="15" t="s">
        <v>178</v>
      </c>
      <c r="BM159" s="147" t="s">
        <v>1328</v>
      </c>
    </row>
    <row r="160" spans="2:65" s="1" customFormat="1" ht="16.5" customHeight="1">
      <c r="B160" s="136"/>
      <c r="C160" s="137" t="s">
        <v>277</v>
      </c>
      <c r="D160" s="137" t="s">
        <v>160</v>
      </c>
      <c r="E160" s="138" t="s">
        <v>1161</v>
      </c>
      <c r="F160" s="139" t="s">
        <v>1162</v>
      </c>
      <c r="G160" s="140" t="s">
        <v>375</v>
      </c>
      <c r="H160" s="141">
        <v>1</v>
      </c>
      <c r="I160" s="178"/>
      <c r="J160" s="142">
        <f t="shared" si="0"/>
        <v>0</v>
      </c>
      <c r="K160" s="139" t="s">
        <v>1</v>
      </c>
      <c r="L160" s="27"/>
      <c r="M160" s="143" t="s">
        <v>1</v>
      </c>
      <c r="N160" s="144" t="s">
        <v>37</v>
      </c>
      <c r="O160" s="145">
        <v>0.995</v>
      </c>
      <c r="P160" s="145">
        <f t="shared" si="1"/>
        <v>0.995</v>
      </c>
      <c r="Q160" s="145">
        <v>2.2200000000000002E-3</v>
      </c>
      <c r="R160" s="145">
        <f t="shared" si="2"/>
        <v>2.2200000000000002E-3</v>
      </c>
      <c r="S160" s="145">
        <v>0</v>
      </c>
      <c r="T160" s="146">
        <f t="shared" si="3"/>
        <v>0</v>
      </c>
      <c r="AR160" s="147" t="s">
        <v>178</v>
      </c>
      <c r="AT160" s="147" t="s">
        <v>160</v>
      </c>
      <c r="AU160" s="147" t="s">
        <v>174</v>
      </c>
      <c r="AY160" s="15" t="s">
        <v>158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15" t="s">
        <v>13</v>
      </c>
      <c r="BK160" s="148">
        <f t="shared" si="9"/>
        <v>0</v>
      </c>
      <c r="BL160" s="15" t="s">
        <v>178</v>
      </c>
      <c r="BM160" s="147" t="s">
        <v>1329</v>
      </c>
    </row>
    <row r="161" spans="2:65" s="1" customFormat="1" ht="16.5" customHeight="1">
      <c r="B161" s="136"/>
      <c r="C161" s="137" t="s">
        <v>283</v>
      </c>
      <c r="D161" s="137" t="s">
        <v>160</v>
      </c>
      <c r="E161" s="138" t="s">
        <v>556</v>
      </c>
      <c r="F161" s="139" t="s">
        <v>557</v>
      </c>
      <c r="G161" s="140" t="s">
        <v>558</v>
      </c>
      <c r="H161" s="141">
        <v>12</v>
      </c>
      <c r="I161" s="178"/>
      <c r="J161" s="142">
        <f t="shared" si="0"/>
        <v>0</v>
      </c>
      <c r="K161" s="139" t="s">
        <v>1</v>
      </c>
      <c r="L161" s="27"/>
      <c r="M161" s="143" t="s">
        <v>1</v>
      </c>
      <c r="N161" s="144" t="s">
        <v>37</v>
      </c>
      <c r="O161" s="145">
        <v>0.38100000000000001</v>
      </c>
      <c r="P161" s="145">
        <f t="shared" si="1"/>
        <v>4.5720000000000001</v>
      </c>
      <c r="Q161" s="145">
        <v>6.4999999999999997E-4</v>
      </c>
      <c r="R161" s="145">
        <f t="shared" si="2"/>
        <v>7.7999999999999996E-3</v>
      </c>
      <c r="S161" s="145">
        <v>0</v>
      </c>
      <c r="T161" s="146">
        <f t="shared" si="3"/>
        <v>0</v>
      </c>
      <c r="AR161" s="147" t="s">
        <v>178</v>
      </c>
      <c r="AT161" s="147" t="s">
        <v>160</v>
      </c>
      <c r="AU161" s="147" t="s">
        <v>174</v>
      </c>
      <c r="AY161" s="15" t="s">
        <v>158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15" t="s">
        <v>13</v>
      </c>
      <c r="BK161" s="148">
        <f t="shared" si="9"/>
        <v>0</v>
      </c>
      <c r="BL161" s="15" t="s">
        <v>178</v>
      </c>
      <c r="BM161" s="147" t="s">
        <v>559</v>
      </c>
    </row>
    <row r="162" spans="2:65" s="11" customFormat="1" ht="20.85" customHeight="1">
      <c r="B162" s="124"/>
      <c r="D162" s="125" t="s">
        <v>71</v>
      </c>
      <c r="E162" s="134" t="s">
        <v>560</v>
      </c>
      <c r="F162" s="134" t="s">
        <v>1330</v>
      </c>
      <c r="J162" s="135">
        <f>BK162</f>
        <v>0</v>
      </c>
      <c r="L162" s="124"/>
      <c r="M162" s="128"/>
      <c r="N162" s="129"/>
      <c r="O162" s="129"/>
      <c r="P162" s="130">
        <f>SUM(P163:P168)</f>
        <v>7.26</v>
      </c>
      <c r="Q162" s="129"/>
      <c r="R162" s="130">
        <f>SUM(R163:R168)</f>
        <v>1.9630000000000002E-2</v>
      </c>
      <c r="S162" s="129"/>
      <c r="T162" s="131">
        <f>SUM(T163:T168)</f>
        <v>0</v>
      </c>
      <c r="AR162" s="125" t="s">
        <v>13</v>
      </c>
      <c r="AT162" s="132" t="s">
        <v>71</v>
      </c>
      <c r="AU162" s="132" t="s">
        <v>80</v>
      </c>
      <c r="AY162" s="125" t="s">
        <v>158</v>
      </c>
      <c r="BK162" s="133">
        <f>SUM(BK163:BK168)</f>
        <v>0</v>
      </c>
    </row>
    <row r="163" spans="2:65" s="1" customFormat="1" ht="16.5" customHeight="1">
      <c r="B163" s="136"/>
      <c r="C163" s="137" t="s">
        <v>287</v>
      </c>
      <c r="D163" s="137" t="s">
        <v>160</v>
      </c>
      <c r="E163" s="138" t="s">
        <v>568</v>
      </c>
      <c r="F163" s="139" t="s">
        <v>569</v>
      </c>
      <c r="G163" s="140" t="s">
        <v>262</v>
      </c>
      <c r="H163" s="141">
        <v>1</v>
      </c>
      <c r="I163" s="178"/>
      <c r="J163" s="142">
        <f t="shared" ref="J163:J168" si="10">ROUND(I163*H163,2)</f>
        <v>0</v>
      </c>
      <c r="K163" s="139" t="s">
        <v>1</v>
      </c>
      <c r="L163" s="27"/>
      <c r="M163" s="143" t="s">
        <v>1</v>
      </c>
      <c r="N163" s="144" t="s">
        <v>37</v>
      </c>
      <c r="O163" s="145">
        <v>0.113</v>
      </c>
      <c r="P163" s="145">
        <f t="shared" ref="P163:P168" si="11">O163*H163</f>
        <v>0.113</v>
      </c>
      <c r="Q163" s="145">
        <v>3.4000000000000002E-4</v>
      </c>
      <c r="R163" s="145">
        <f t="shared" ref="R163:R168" si="12">Q163*H163</f>
        <v>3.4000000000000002E-4</v>
      </c>
      <c r="S163" s="145">
        <v>0</v>
      </c>
      <c r="T163" s="146">
        <f t="shared" ref="T163:T168" si="13">S163*H163</f>
        <v>0</v>
      </c>
      <c r="AR163" s="147" t="s">
        <v>178</v>
      </c>
      <c r="AT163" s="147" t="s">
        <v>160</v>
      </c>
      <c r="AU163" s="147" t="s">
        <v>174</v>
      </c>
      <c r="AY163" s="15" t="s">
        <v>158</v>
      </c>
      <c r="BE163" s="148">
        <f t="shared" ref="BE163:BE168" si="14">IF(N163="základní",J163,0)</f>
        <v>0</v>
      </c>
      <c r="BF163" s="148">
        <f t="shared" ref="BF163:BF168" si="15">IF(N163="snížená",J163,0)</f>
        <v>0</v>
      </c>
      <c r="BG163" s="148">
        <f t="shared" ref="BG163:BG168" si="16">IF(N163="zákl. přenesená",J163,0)</f>
        <v>0</v>
      </c>
      <c r="BH163" s="148">
        <f t="shared" ref="BH163:BH168" si="17">IF(N163="sníž. přenesená",J163,0)</f>
        <v>0</v>
      </c>
      <c r="BI163" s="148">
        <f t="shared" ref="BI163:BI168" si="18">IF(N163="nulová",J163,0)</f>
        <v>0</v>
      </c>
      <c r="BJ163" s="15" t="s">
        <v>13</v>
      </c>
      <c r="BK163" s="148">
        <f t="shared" ref="BK163:BK168" si="19">ROUND(I163*H163,2)</f>
        <v>0</v>
      </c>
      <c r="BL163" s="15" t="s">
        <v>178</v>
      </c>
      <c r="BM163" s="147" t="s">
        <v>570</v>
      </c>
    </row>
    <row r="164" spans="2:65" s="1" customFormat="1" ht="16.5" customHeight="1">
      <c r="B164" s="136"/>
      <c r="C164" s="137" t="s">
        <v>291</v>
      </c>
      <c r="D164" s="137" t="s">
        <v>160</v>
      </c>
      <c r="E164" s="138" t="s">
        <v>591</v>
      </c>
      <c r="F164" s="139" t="s">
        <v>1331</v>
      </c>
      <c r="G164" s="140" t="s">
        <v>262</v>
      </c>
      <c r="H164" s="141">
        <v>1</v>
      </c>
      <c r="I164" s="178"/>
      <c r="J164" s="142">
        <f t="shared" si="10"/>
        <v>0</v>
      </c>
      <c r="K164" s="139" t="s">
        <v>1</v>
      </c>
      <c r="L164" s="27"/>
      <c r="M164" s="143" t="s">
        <v>1</v>
      </c>
      <c r="N164" s="144" t="s">
        <v>37</v>
      </c>
      <c r="O164" s="145">
        <v>0.995</v>
      </c>
      <c r="P164" s="145">
        <f t="shared" si="11"/>
        <v>0.995</v>
      </c>
      <c r="Q164" s="145">
        <v>2.2200000000000002E-3</v>
      </c>
      <c r="R164" s="145">
        <f t="shared" si="12"/>
        <v>2.2200000000000002E-3</v>
      </c>
      <c r="S164" s="145">
        <v>0</v>
      </c>
      <c r="T164" s="146">
        <f t="shared" si="13"/>
        <v>0</v>
      </c>
      <c r="AR164" s="147" t="s">
        <v>178</v>
      </c>
      <c r="AT164" s="147" t="s">
        <v>160</v>
      </c>
      <c r="AU164" s="147" t="s">
        <v>174</v>
      </c>
      <c r="AY164" s="15" t="s">
        <v>158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5" t="s">
        <v>13</v>
      </c>
      <c r="BK164" s="148">
        <f t="shared" si="19"/>
        <v>0</v>
      </c>
      <c r="BL164" s="15" t="s">
        <v>178</v>
      </c>
      <c r="BM164" s="147" t="s">
        <v>593</v>
      </c>
    </row>
    <row r="165" spans="2:65" s="1" customFormat="1" ht="16.5" customHeight="1">
      <c r="B165" s="136"/>
      <c r="C165" s="137" t="s">
        <v>295</v>
      </c>
      <c r="D165" s="137" t="s">
        <v>160</v>
      </c>
      <c r="E165" s="138" t="s">
        <v>600</v>
      </c>
      <c r="F165" s="139" t="s">
        <v>601</v>
      </c>
      <c r="G165" s="140" t="s">
        <v>375</v>
      </c>
      <c r="H165" s="141">
        <v>1</v>
      </c>
      <c r="I165" s="178"/>
      <c r="J165" s="142">
        <f t="shared" si="10"/>
        <v>0</v>
      </c>
      <c r="K165" s="139" t="s">
        <v>164</v>
      </c>
      <c r="L165" s="27"/>
      <c r="M165" s="143" t="s">
        <v>1</v>
      </c>
      <c r="N165" s="144" t="s">
        <v>37</v>
      </c>
      <c r="O165" s="145">
        <v>0.69599999999999995</v>
      </c>
      <c r="P165" s="145">
        <f t="shared" si="11"/>
        <v>0.69599999999999995</v>
      </c>
      <c r="Q165" s="145">
        <v>1.1900000000000001E-3</v>
      </c>
      <c r="R165" s="145">
        <f t="shared" si="12"/>
        <v>1.1900000000000001E-3</v>
      </c>
      <c r="S165" s="145">
        <v>0</v>
      </c>
      <c r="T165" s="146">
        <f t="shared" si="13"/>
        <v>0</v>
      </c>
      <c r="AR165" s="147" t="s">
        <v>178</v>
      </c>
      <c r="AT165" s="147" t="s">
        <v>160</v>
      </c>
      <c r="AU165" s="147" t="s">
        <v>174</v>
      </c>
      <c r="AY165" s="15" t="s">
        <v>158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5" t="s">
        <v>13</v>
      </c>
      <c r="BK165" s="148">
        <f t="shared" si="19"/>
        <v>0</v>
      </c>
      <c r="BL165" s="15" t="s">
        <v>178</v>
      </c>
      <c r="BM165" s="147" t="s">
        <v>602</v>
      </c>
    </row>
    <row r="166" spans="2:65" s="1" customFormat="1" ht="16.5" customHeight="1">
      <c r="B166" s="136"/>
      <c r="C166" s="137" t="s">
        <v>299</v>
      </c>
      <c r="D166" s="137" t="s">
        <v>160</v>
      </c>
      <c r="E166" s="138" t="s">
        <v>609</v>
      </c>
      <c r="F166" s="139" t="s">
        <v>610</v>
      </c>
      <c r="G166" s="140" t="s">
        <v>375</v>
      </c>
      <c r="H166" s="141">
        <v>8</v>
      </c>
      <c r="I166" s="178"/>
      <c r="J166" s="142">
        <f t="shared" si="10"/>
        <v>0</v>
      </c>
      <c r="K166" s="139" t="s">
        <v>164</v>
      </c>
      <c r="L166" s="27"/>
      <c r="M166" s="143" t="s">
        <v>1</v>
      </c>
      <c r="N166" s="144" t="s">
        <v>37</v>
      </c>
      <c r="O166" s="145">
        <v>0.58899999999999997</v>
      </c>
      <c r="P166" s="145">
        <f t="shared" si="11"/>
        <v>4.7119999999999997</v>
      </c>
      <c r="Q166" s="145">
        <v>1.8500000000000001E-3</v>
      </c>
      <c r="R166" s="145">
        <f t="shared" si="12"/>
        <v>1.4800000000000001E-2</v>
      </c>
      <c r="S166" s="145">
        <v>0</v>
      </c>
      <c r="T166" s="146">
        <f t="shared" si="13"/>
        <v>0</v>
      </c>
      <c r="AR166" s="147" t="s">
        <v>178</v>
      </c>
      <c r="AT166" s="147" t="s">
        <v>160</v>
      </c>
      <c r="AU166" s="147" t="s">
        <v>174</v>
      </c>
      <c r="AY166" s="15" t="s">
        <v>158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5" t="s">
        <v>13</v>
      </c>
      <c r="BK166" s="148">
        <f t="shared" si="19"/>
        <v>0</v>
      </c>
      <c r="BL166" s="15" t="s">
        <v>178</v>
      </c>
      <c r="BM166" s="147" t="s">
        <v>611</v>
      </c>
    </row>
    <row r="167" spans="2:65" s="1" customFormat="1" ht="16.5" customHeight="1">
      <c r="B167" s="136"/>
      <c r="C167" s="137" t="s">
        <v>303</v>
      </c>
      <c r="D167" s="137" t="s">
        <v>160</v>
      </c>
      <c r="E167" s="138" t="s">
        <v>618</v>
      </c>
      <c r="F167" s="139" t="s">
        <v>619</v>
      </c>
      <c r="G167" s="140" t="s">
        <v>262</v>
      </c>
      <c r="H167" s="141">
        <v>2</v>
      </c>
      <c r="I167" s="178"/>
      <c r="J167" s="142">
        <f t="shared" si="10"/>
        <v>0</v>
      </c>
      <c r="K167" s="139" t="s">
        <v>164</v>
      </c>
      <c r="L167" s="27"/>
      <c r="M167" s="143" t="s">
        <v>1</v>
      </c>
      <c r="N167" s="144" t="s">
        <v>37</v>
      </c>
      <c r="O167" s="145">
        <v>0.16600000000000001</v>
      </c>
      <c r="P167" s="145">
        <f t="shared" si="11"/>
        <v>0.33200000000000002</v>
      </c>
      <c r="Q167" s="145">
        <v>1.6000000000000001E-4</v>
      </c>
      <c r="R167" s="145">
        <f t="shared" si="12"/>
        <v>3.2000000000000003E-4</v>
      </c>
      <c r="S167" s="145">
        <v>0</v>
      </c>
      <c r="T167" s="146">
        <f t="shared" si="13"/>
        <v>0</v>
      </c>
      <c r="AR167" s="147" t="s">
        <v>178</v>
      </c>
      <c r="AT167" s="147" t="s">
        <v>160</v>
      </c>
      <c r="AU167" s="147" t="s">
        <v>174</v>
      </c>
      <c r="AY167" s="15" t="s">
        <v>158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5" t="s">
        <v>13</v>
      </c>
      <c r="BK167" s="148">
        <f t="shared" si="19"/>
        <v>0</v>
      </c>
      <c r="BL167" s="15" t="s">
        <v>178</v>
      </c>
      <c r="BM167" s="147" t="s">
        <v>620</v>
      </c>
    </row>
    <row r="168" spans="2:65" s="1" customFormat="1" ht="16.5" customHeight="1">
      <c r="B168" s="136"/>
      <c r="C168" s="137" t="s">
        <v>185</v>
      </c>
      <c r="D168" s="137" t="s">
        <v>160</v>
      </c>
      <c r="E168" s="138" t="s">
        <v>622</v>
      </c>
      <c r="F168" s="139" t="s">
        <v>623</v>
      </c>
      <c r="G168" s="140" t="s">
        <v>262</v>
      </c>
      <c r="H168" s="141">
        <v>2</v>
      </c>
      <c r="I168" s="178"/>
      <c r="J168" s="142">
        <f t="shared" si="10"/>
        <v>0</v>
      </c>
      <c r="K168" s="139" t="s">
        <v>164</v>
      </c>
      <c r="L168" s="27"/>
      <c r="M168" s="143" t="s">
        <v>1</v>
      </c>
      <c r="N168" s="144" t="s">
        <v>37</v>
      </c>
      <c r="O168" s="145">
        <v>0.20599999999999999</v>
      </c>
      <c r="P168" s="145">
        <f t="shared" si="11"/>
        <v>0.41199999999999998</v>
      </c>
      <c r="Q168" s="145">
        <v>3.8000000000000002E-4</v>
      </c>
      <c r="R168" s="145">
        <f t="shared" si="12"/>
        <v>7.6000000000000004E-4</v>
      </c>
      <c r="S168" s="145">
        <v>0</v>
      </c>
      <c r="T168" s="146">
        <f t="shared" si="13"/>
        <v>0</v>
      </c>
      <c r="AR168" s="147" t="s">
        <v>178</v>
      </c>
      <c r="AT168" s="147" t="s">
        <v>160</v>
      </c>
      <c r="AU168" s="147" t="s">
        <v>174</v>
      </c>
      <c r="AY168" s="15" t="s">
        <v>158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5" t="s">
        <v>13</v>
      </c>
      <c r="BK168" s="148">
        <f t="shared" si="19"/>
        <v>0</v>
      </c>
      <c r="BL168" s="15" t="s">
        <v>178</v>
      </c>
      <c r="BM168" s="147" t="s">
        <v>624</v>
      </c>
    </row>
    <row r="169" spans="2:65" s="11" customFormat="1" ht="20.85" customHeight="1">
      <c r="B169" s="124"/>
      <c r="D169" s="125" t="s">
        <v>71</v>
      </c>
      <c r="E169" s="134" t="s">
        <v>625</v>
      </c>
      <c r="F169" s="134" t="s">
        <v>626</v>
      </c>
      <c r="J169" s="135">
        <f>BK169</f>
        <v>0</v>
      </c>
      <c r="L169" s="124"/>
      <c r="M169" s="128"/>
      <c r="N169" s="129"/>
      <c r="O169" s="129"/>
      <c r="P169" s="130">
        <f>SUM(P170:P177)</f>
        <v>13.995799999999999</v>
      </c>
      <c r="Q169" s="129"/>
      <c r="R169" s="130">
        <f>SUM(R170:R177)</f>
        <v>2.9640000000000001E-3</v>
      </c>
      <c r="S169" s="129"/>
      <c r="T169" s="131">
        <f>SUM(T170:T177)</f>
        <v>1.9E-3</v>
      </c>
      <c r="AR169" s="125" t="s">
        <v>13</v>
      </c>
      <c r="AT169" s="132" t="s">
        <v>71</v>
      </c>
      <c r="AU169" s="132" t="s">
        <v>80</v>
      </c>
      <c r="AY169" s="125" t="s">
        <v>158</v>
      </c>
      <c r="BK169" s="133">
        <f>SUM(BK170:BK177)</f>
        <v>0</v>
      </c>
    </row>
    <row r="170" spans="2:65" s="1" customFormat="1" ht="24" customHeight="1">
      <c r="B170" s="136"/>
      <c r="C170" s="137" t="s">
        <v>310</v>
      </c>
      <c r="D170" s="137" t="s">
        <v>160</v>
      </c>
      <c r="E170" s="138" t="s">
        <v>628</v>
      </c>
      <c r="F170" s="139" t="s">
        <v>629</v>
      </c>
      <c r="G170" s="140" t="s">
        <v>177</v>
      </c>
      <c r="H170" s="141">
        <v>3</v>
      </c>
      <c r="I170" s="178"/>
      <c r="J170" s="142">
        <f t="shared" ref="J170:J177" si="20">ROUND(I170*H170,2)</f>
        <v>0</v>
      </c>
      <c r="K170" s="139" t="s">
        <v>1</v>
      </c>
      <c r="L170" s="27"/>
      <c r="M170" s="143" t="s">
        <v>1</v>
      </c>
      <c r="N170" s="144" t="s">
        <v>37</v>
      </c>
      <c r="O170" s="145">
        <v>0.24299999999999999</v>
      </c>
      <c r="P170" s="145">
        <f t="shared" ref="P170:P177" si="21">O170*H170</f>
        <v>0.72899999999999998</v>
      </c>
      <c r="Q170" s="145">
        <v>4.0000000000000003E-5</v>
      </c>
      <c r="R170" s="145">
        <f t="shared" ref="R170:R177" si="22">Q170*H170</f>
        <v>1.2000000000000002E-4</v>
      </c>
      <c r="S170" s="145">
        <v>0</v>
      </c>
      <c r="T170" s="146">
        <f t="shared" ref="T170:T177" si="23">S170*H170</f>
        <v>0</v>
      </c>
      <c r="AR170" s="147" t="s">
        <v>178</v>
      </c>
      <c r="AT170" s="147" t="s">
        <v>160</v>
      </c>
      <c r="AU170" s="147" t="s">
        <v>174</v>
      </c>
      <c r="AY170" s="15" t="s">
        <v>158</v>
      </c>
      <c r="BE170" s="148">
        <f t="shared" ref="BE170:BE177" si="24">IF(N170="základní",J170,0)</f>
        <v>0</v>
      </c>
      <c r="BF170" s="148">
        <f t="shared" ref="BF170:BF177" si="25">IF(N170="snížená",J170,0)</f>
        <v>0</v>
      </c>
      <c r="BG170" s="148">
        <f t="shared" ref="BG170:BG177" si="26">IF(N170="zákl. přenesená",J170,0)</f>
        <v>0</v>
      </c>
      <c r="BH170" s="148">
        <f t="shared" ref="BH170:BH177" si="27">IF(N170="sníž. přenesená",J170,0)</f>
        <v>0</v>
      </c>
      <c r="BI170" s="148">
        <f t="shared" ref="BI170:BI177" si="28">IF(N170="nulová",J170,0)</f>
        <v>0</v>
      </c>
      <c r="BJ170" s="15" t="s">
        <v>13</v>
      </c>
      <c r="BK170" s="148">
        <f t="shared" ref="BK170:BK177" si="29">ROUND(I170*H170,2)</f>
        <v>0</v>
      </c>
      <c r="BL170" s="15" t="s">
        <v>178</v>
      </c>
      <c r="BM170" s="147" t="s">
        <v>630</v>
      </c>
    </row>
    <row r="171" spans="2:65" s="1" customFormat="1" ht="16.5" customHeight="1">
      <c r="B171" s="136"/>
      <c r="C171" s="137" t="s">
        <v>316</v>
      </c>
      <c r="D171" s="137" t="s">
        <v>160</v>
      </c>
      <c r="E171" s="138" t="s">
        <v>632</v>
      </c>
      <c r="F171" s="139" t="s">
        <v>633</v>
      </c>
      <c r="G171" s="140" t="s">
        <v>177</v>
      </c>
      <c r="H171" s="141">
        <v>3.6</v>
      </c>
      <c r="I171" s="178"/>
      <c r="J171" s="142">
        <f t="shared" si="20"/>
        <v>0</v>
      </c>
      <c r="K171" s="139" t="s">
        <v>164</v>
      </c>
      <c r="L171" s="27"/>
      <c r="M171" s="143" t="s">
        <v>1</v>
      </c>
      <c r="N171" s="144" t="s">
        <v>37</v>
      </c>
      <c r="O171" s="145">
        <v>0.24299999999999999</v>
      </c>
      <c r="P171" s="145">
        <f t="shared" si="21"/>
        <v>0.87480000000000002</v>
      </c>
      <c r="Q171" s="145">
        <v>4.0000000000000003E-5</v>
      </c>
      <c r="R171" s="145">
        <f t="shared" si="22"/>
        <v>1.44E-4</v>
      </c>
      <c r="S171" s="145">
        <v>0</v>
      </c>
      <c r="T171" s="146">
        <f t="shared" si="23"/>
        <v>0</v>
      </c>
      <c r="AR171" s="147" t="s">
        <v>178</v>
      </c>
      <c r="AT171" s="147" t="s">
        <v>160</v>
      </c>
      <c r="AU171" s="147" t="s">
        <v>174</v>
      </c>
      <c r="AY171" s="15" t="s">
        <v>158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5" t="s">
        <v>13</v>
      </c>
      <c r="BK171" s="148">
        <f t="shared" si="29"/>
        <v>0</v>
      </c>
      <c r="BL171" s="15" t="s">
        <v>178</v>
      </c>
      <c r="BM171" s="147" t="s">
        <v>634</v>
      </c>
    </row>
    <row r="172" spans="2:65" s="1" customFormat="1" ht="16.5" customHeight="1">
      <c r="B172" s="136"/>
      <c r="C172" s="137" t="s">
        <v>320</v>
      </c>
      <c r="D172" s="137" t="s">
        <v>160</v>
      </c>
      <c r="E172" s="138" t="s">
        <v>636</v>
      </c>
      <c r="F172" s="139" t="s">
        <v>637</v>
      </c>
      <c r="G172" s="140" t="s">
        <v>262</v>
      </c>
      <c r="H172" s="141">
        <v>13</v>
      </c>
      <c r="I172" s="178"/>
      <c r="J172" s="142">
        <f t="shared" si="20"/>
        <v>0</v>
      </c>
      <c r="K172" s="139" t="s">
        <v>1</v>
      </c>
      <c r="L172" s="27"/>
      <c r="M172" s="143" t="s">
        <v>1</v>
      </c>
      <c r="N172" s="144" t="s">
        <v>37</v>
      </c>
      <c r="O172" s="145">
        <v>0.24299999999999999</v>
      </c>
      <c r="P172" s="145">
        <f t="shared" si="21"/>
        <v>3.1589999999999998</v>
      </c>
      <c r="Q172" s="145">
        <v>4.0000000000000003E-5</v>
      </c>
      <c r="R172" s="145">
        <f t="shared" si="22"/>
        <v>5.2000000000000006E-4</v>
      </c>
      <c r="S172" s="145">
        <v>0</v>
      </c>
      <c r="T172" s="146">
        <f t="shared" si="23"/>
        <v>0</v>
      </c>
      <c r="AR172" s="147" t="s">
        <v>178</v>
      </c>
      <c r="AT172" s="147" t="s">
        <v>160</v>
      </c>
      <c r="AU172" s="147" t="s">
        <v>174</v>
      </c>
      <c r="AY172" s="15" t="s">
        <v>158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5" t="s">
        <v>13</v>
      </c>
      <c r="BK172" s="148">
        <f t="shared" si="29"/>
        <v>0</v>
      </c>
      <c r="BL172" s="15" t="s">
        <v>178</v>
      </c>
      <c r="BM172" s="147" t="s">
        <v>638</v>
      </c>
    </row>
    <row r="173" spans="2:65" s="1" customFormat="1" ht="16.5" customHeight="1">
      <c r="B173" s="136"/>
      <c r="C173" s="137" t="s">
        <v>324</v>
      </c>
      <c r="D173" s="137" t="s">
        <v>160</v>
      </c>
      <c r="E173" s="138" t="s">
        <v>763</v>
      </c>
      <c r="F173" s="139" t="s">
        <v>764</v>
      </c>
      <c r="G173" s="140" t="s">
        <v>262</v>
      </c>
      <c r="H173" s="141">
        <v>8</v>
      </c>
      <c r="I173" s="178"/>
      <c r="J173" s="142">
        <f t="shared" si="20"/>
        <v>0</v>
      </c>
      <c r="K173" s="139" t="s">
        <v>1</v>
      </c>
      <c r="L173" s="27"/>
      <c r="M173" s="143" t="s">
        <v>1</v>
      </c>
      <c r="N173" s="144" t="s">
        <v>37</v>
      </c>
      <c r="O173" s="145">
        <v>0.24299999999999999</v>
      </c>
      <c r="P173" s="145">
        <f t="shared" si="21"/>
        <v>1.944</v>
      </c>
      <c r="Q173" s="145">
        <v>4.0000000000000003E-5</v>
      </c>
      <c r="R173" s="145">
        <f t="shared" si="22"/>
        <v>3.2000000000000003E-4</v>
      </c>
      <c r="S173" s="145">
        <v>0</v>
      </c>
      <c r="T173" s="146">
        <f t="shared" si="23"/>
        <v>0</v>
      </c>
      <c r="AR173" s="147" t="s">
        <v>178</v>
      </c>
      <c r="AT173" s="147" t="s">
        <v>160</v>
      </c>
      <c r="AU173" s="147" t="s">
        <v>174</v>
      </c>
      <c r="AY173" s="15" t="s">
        <v>158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5" t="s">
        <v>13</v>
      </c>
      <c r="BK173" s="148">
        <f t="shared" si="29"/>
        <v>0</v>
      </c>
      <c r="BL173" s="15" t="s">
        <v>178</v>
      </c>
      <c r="BM173" s="147" t="s">
        <v>1332</v>
      </c>
    </row>
    <row r="174" spans="2:65" s="1" customFormat="1" ht="24" customHeight="1">
      <c r="B174" s="136"/>
      <c r="C174" s="137" t="s">
        <v>328</v>
      </c>
      <c r="D174" s="137" t="s">
        <v>160</v>
      </c>
      <c r="E174" s="138" t="s">
        <v>640</v>
      </c>
      <c r="F174" s="139" t="s">
        <v>641</v>
      </c>
      <c r="G174" s="140" t="s">
        <v>558</v>
      </c>
      <c r="H174" s="141">
        <v>16</v>
      </c>
      <c r="I174" s="178"/>
      <c r="J174" s="142">
        <f t="shared" si="20"/>
        <v>0</v>
      </c>
      <c r="K174" s="139" t="s">
        <v>1</v>
      </c>
      <c r="L174" s="27"/>
      <c r="M174" s="143" t="s">
        <v>1</v>
      </c>
      <c r="N174" s="144" t="s">
        <v>37</v>
      </c>
      <c r="O174" s="145">
        <v>0.24299999999999999</v>
      </c>
      <c r="P174" s="145">
        <f t="shared" si="21"/>
        <v>3.8879999999999999</v>
      </c>
      <c r="Q174" s="145">
        <v>4.0000000000000003E-5</v>
      </c>
      <c r="R174" s="145">
        <f t="shared" si="22"/>
        <v>6.4000000000000005E-4</v>
      </c>
      <c r="S174" s="145">
        <v>0</v>
      </c>
      <c r="T174" s="146">
        <f t="shared" si="23"/>
        <v>0</v>
      </c>
      <c r="AR174" s="147" t="s">
        <v>178</v>
      </c>
      <c r="AT174" s="147" t="s">
        <v>160</v>
      </c>
      <c r="AU174" s="147" t="s">
        <v>174</v>
      </c>
      <c r="AY174" s="15" t="s">
        <v>158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5" t="s">
        <v>13</v>
      </c>
      <c r="BK174" s="148">
        <f t="shared" si="29"/>
        <v>0</v>
      </c>
      <c r="BL174" s="15" t="s">
        <v>178</v>
      </c>
      <c r="BM174" s="147" t="s">
        <v>642</v>
      </c>
    </row>
    <row r="175" spans="2:65" s="1" customFormat="1" ht="16.5" customHeight="1">
      <c r="B175" s="136"/>
      <c r="C175" s="137" t="s">
        <v>333</v>
      </c>
      <c r="D175" s="137" t="s">
        <v>160</v>
      </c>
      <c r="E175" s="138" t="s">
        <v>644</v>
      </c>
      <c r="F175" s="139" t="s">
        <v>1333</v>
      </c>
      <c r="G175" s="140" t="s">
        <v>558</v>
      </c>
      <c r="H175" s="141">
        <v>12</v>
      </c>
      <c r="I175" s="178"/>
      <c r="J175" s="142">
        <f t="shared" si="20"/>
        <v>0</v>
      </c>
      <c r="K175" s="139" t="s">
        <v>1</v>
      </c>
      <c r="L175" s="27"/>
      <c r="M175" s="143" t="s">
        <v>1</v>
      </c>
      <c r="N175" s="144" t="s">
        <v>37</v>
      </c>
      <c r="O175" s="145">
        <v>0.24299999999999999</v>
      </c>
      <c r="P175" s="145">
        <f t="shared" si="21"/>
        <v>2.9159999999999999</v>
      </c>
      <c r="Q175" s="145">
        <v>4.0000000000000003E-5</v>
      </c>
      <c r="R175" s="145">
        <f t="shared" si="22"/>
        <v>4.8000000000000007E-4</v>
      </c>
      <c r="S175" s="145">
        <v>0</v>
      </c>
      <c r="T175" s="146">
        <f t="shared" si="23"/>
        <v>0</v>
      </c>
      <c r="AR175" s="147" t="s">
        <v>178</v>
      </c>
      <c r="AT175" s="147" t="s">
        <v>160</v>
      </c>
      <c r="AU175" s="147" t="s">
        <v>174</v>
      </c>
      <c r="AY175" s="15" t="s">
        <v>158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5" t="s">
        <v>13</v>
      </c>
      <c r="BK175" s="148">
        <f t="shared" si="29"/>
        <v>0</v>
      </c>
      <c r="BL175" s="15" t="s">
        <v>178</v>
      </c>
      <c r="BM175" s="147" t="s">
        <v>646</v>
      </c>
    </row>
    <row r="176" spans="2:65" s="1" customFormat="1" ht="16.5" customHeight="1">
      <c r="B176" s="136"/>
      <c r="C176" s="137" t="s">
        <v>337</v>
      </c>
      <c r="D176" s="137" t="s">
        <v>160</v>
      </c>
      <c r="E176" s="138" t="s">
        <v>648</v>
      </c>
      <c r="F176" s="139" t="s">
        <v>649</v>
      </c>
      <c r="G176" s="140" t="s">
        <v>267</v>
      </c>
      <c r="H176" s="141">
        <v>1</v>
      </c>
      <c r="I176" s="178"/>
      <c r="J176" s="142">
        <f t="shared" si="20"/>
        <v>0</v>
      </c>
      <c r="K176" s="139" t="s">
        <v>1</v>
      </c>
      <c r="L176" s="27"/>
      <c r="M176" s="143" t="s">
        <v>1</v>
      </c>
      <c r="N176" s="144" t="s">
        <v>37</v>
      </c>
      <c r="O176" s="145">
        <v>0.104</v>
      </c>
      <c r="P176" s="145">
        <f t="shared" si="21"/>
        <v>0.104</v>
      </c>
      <c r="Q176" s="145">
        <v>9.0000000000000006E-5</v>
      </c>
      <c r="R176" s="145">
        <f t="shared" si="22"/>
        <v>9.0000000000000006E-5</v>
      </c>
      <c r="S176" s="145">
        <v>1.9E-3</v>
      </c>
      <c r="T176" s="146">
        <f t="shared" si="23"/>
        <v>1.9E-3</v>
      </c>
      <c r="AR176" s="147" t="s">
        <v>178</v>
      </c>
      <c r="AT176" s="147" t="s">
        <v>160</v>
      </c>
      <c r="AU176" s="147" t="s">
        <v>174</v>
      </c>
      <c r="AY176" s="15" t="s">
        <v>158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5" t="s">
        <v>13</v>
      </c>
      <c r="BK176" s="148">
        <f t="shared" si="29"/>
        <v>0</v>
      </c>
      <c r="BL176" s="15" t="s">
        <v>178</v>
      </c>
      <c r="BM176" s="147" t="s">
        <v>650</v>
      </c>
    </row>
    <row r="177" spans="2:65" s="1" customFormat="1" ht="16.5" customHeight="1">
      <c r="B177" s="136"/>
      <c r="C177" s="137" t="s">
        <v>342</v>
      </c>
      <c r="D177" s="137" t="s">
        <v>160</v>
      </c>
      <c r="E177" s="138" t="s">
        <v>652</v>
      </c>
      <c r="F177" s="139" t="s">
        <v>653</v>
      </c>
      <c r="G177" s="140" t="s">
        <v>267</v>
      </c>
      <c r="H177" s="141">
        <v>1</v>
      </c>
      <c r="I177" s="178"/>
      <c r="J177" s="142">
        <f t="shared" si="20"/>
        <v>0</v>
      </c>
      <c r="K177" s="139" t="s">
        <v>1</v>
      </c>
      <c r="L177" s="27"/>
      <c r="M177" s="143" t="s">
        <v>1</v>
      </c>
      <c r="N177" s="144" t="s">
        <v>37</v>
      </c>
      <c r="O177" s="145">
        <v>0.38100000000000001</v>
      </c>
      <c r="P177" s="145">
        <f t="shared" si="21"/>
        <v>0.38100000000000001</v>
      </c>
      <c r="Q177" s="145">
        <v>6.4999999999999997E-4</v>
      </c>
      <c r="R177" s="145">
        <f t="shared" si="22"/>
        <v>6.4999999999999997E-4</v>
      </c>
      <c r="S177" s="145">
        <v>0</v>
      </c>
      <c r="T177" s="146">
        <f t="shared" si="23"/>
        <v>0</v>
      </c>
      <c r="AR177" s="147" t="s">
        <v>178</v>
      </c>
      <c r="AT177" s="147" t="s">
        <v>160</v>
      </c>
      <c r="AU177" s="147" t="s">
        <v>174</v>
      </c>
      <c r="AY177" s="15" t="s">
        <v>158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5" t="s">
        <v>13</v>
      </c>
      <c r="BK177" s="148">
        <f t="shared" si="29"/>
        <v>0</v>
      </c>
      <c r="BL177" s="15" t="s">
        <v>178</v>
      </c>
      <c r="BM177" s="147" t="s">
        <v>654</v>
      </c>
    </row>
    <row r="178" spans="2:65" s="11" customFormat="1" ht="22.9" customHeight="1">
      <c r="B178" s="124"/>
      <c r="D178" s="125" t="s">
        <v>71</v>
      </c>
      <c r="E178" s="134" t="s">
        <v>655</v>
      </c>
      <c r="F178" s="134" t="s">
        <v>1334</v>
      </c>
      <c r="J178" s="135">
        <f>BK178</f>
        <v>0</v>
      </c>
      <c r="L178" s="124"/>
      <c r="M178" s="128"/>
      <c r="N178" s="129"/>
      <c r="O178" s="129"/>
      <c r="P178" s="130">
        <f>P179+P192+P254+P261</f>
        <v>489.87485999999996</v>
      </c>
      <c r="Q178" s="129"/>
      <c r="R178" s="130">
        <f>R179+R192+R254+R261</f>
        <v>29.268314</v>
      </c>
      <c r="S178" s="129"/>
      <c r="T178" s="131">
        <f>T179+T192+T254+T261</f>
        <v>19.29515</v>
      </c>
      <c r="AR178" s="125" t="s">
        <v>80</v>
      </c>
      <c r="AT178" s="132" t="s">
        <v>71</v>
      </c>
      <c r="AU178" s="132" t="s">
        <v>13</v>
      </c>
      <c r="AY178" s="125" t="s">
        <v>158</v>
      </c>
      <c r="BK178" s="133">
        <f>BK179+BK192+BK254+BK261</f>
        <v>0</v>
      </c>
    </row>
    <row r="179" spans="2:65" s="11" customFormat="1" ht="20.85" customHeight="1">
      <c r="B179" s="124"/>
      <c r="D179" s="125" t="s">
        <v>71</v>
      </c>
      <c r="E179" s="134" t="s">
        <v>657</v>
      </c>
      <c r="F179" s="134" t="s">
        <v>658</v>
      </c>
      <c r="J179" s="135">
        <f>BK179</f>
        <v>0</v>
      </c>
      <c r="L179" s="124"/>
      <c r="M179" s="128"/>
      <c r="N179" s="129"/>
      <c r="O179" s="129"/>
      <c r="P179" s="130">
        <f>SUM(P180:P191)</f>
        <v>31.621000000000002</v>
      </c>
      <c r="Q179" s="129"/>
      <c r="R179" s="130">
        <f>SUM(R180:R191)</f>
        <v>1.387E-2</v>
      </c>
      <c r="S179" s="129"/>
      <c r="T179" s="131">
        <f>SUM(T180:T191)</f>
        <v>0.84824999999999995</v>
      </c>
      <c r="AR179" s="125" t="s">
        <v>13</v>
      </c>
      <c r="AT179" s="132" t="s">
        <v>71</v>
      </c>
      <c r="AU179" s="132" t="s">
        <v>80</v>
      </c>
      <c r="AY179" s="125" t="s">
        <v>158</v>
      </c>
      <c r="BK179" s="133">
        <f>SUM(BK180:BK191)</f>
        <v>0</v>
      </c>
    </row>
    <row r="180" spans="2:65" s="1" customFormat="1" ht="16.5" customHeight="1">
      <c r="B180" s="136"/>
      <c r="C180" s="137" t="s">
        <v>346</v>
      </c>
      <c r="D180" s="137" t="s">
        <v>160</v>
      </c>
      <c r="E180" s="138" t="s">
        <v>660</v>
      </c>
      <c r="F180" s="139" t="s">
        <v>661</v>
      </c>
      <c r="G180" s="140" t="s">
        <v>375</v>
      </c>
      <c r="H180" s="141">
        <v>211</v>
      </c>
      <c r="I180" s="178"/>
      <c r="J180" s="142">
        <f>ROUND(I180*H180,2)</f>
        <v>0</v>
      </c>
      <c r="K180" s="139" t="s">
        <v>164</v>
      </c>
      <c r="L180" s="27"/>
      <c r="M180" s="143" t="s">
        <v>1</v>
      </c>
      <c r="N180" s="144" t="s">
        <v>37</v>
      </c>
      <c r="O180" s="145">
        <v>5.0999999999999997E-2</v>
      </c>
      <c r="P180" s="145">
        <f>O180*H180</f>
        <v>10.760999999999999</v>
      </c>
      <c r="Q180" s="145">
        <v>2.0000000000000002E-5</v>
      </c>
      <c r="R180" s="145">
        <f>Q180*H180</f>
        <v>4.2200000000000007E-3</v>
      </c>
      <c r="S180" s="145">
        <v>1E-3</v>
      </c>
      <c r="T180" s="146">
        <f>S180*H180</f>
        <v>0.21099999999999999</v>
      </c>
      <c r="AR180" s="147" t="s">
        <v>178</v>
      </c>
      <c r="AT180" s="147" t="s">
        <v>160</v>
      </c>
      <c r="AU180" s="147" t="s">
        <v>174</v>
      </c>
      <c r="AY180" s="15" t="s">
        <v>158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5" t="s">
        <v>13</v>
      </c>
      <c r="BK180" s="148">
        <f>ROUND(I180*H180,2)</f>
        <v>0</v>
      </c>
      <c r="BL180" s="15" t="s">
        <v>178</v>
      </c>
      <c r="BM180" s="147" t="s">
        <v>662</v>
      </c>
    </row>
    <row r="181" spans="2:65" s="12" customFormat="1">
      <c r="B181" s="149"/>
      <c r="D181" s="150" t="s">
        <v>167</v>
      </c>
      <c r="E181" s="151" t="s">
        <v>1</v>
      </c>
      <c r="F181" s="152" t="s">
        <v>1335</v>
      </c>
      <c r="H181" s="153">
        <v>133</v>
      </c>
      <c r="L181" s="149"/>
      <c r="M181" s="154"/>
      <c r="N181" s="155"/>
      <c r="O181" s="155"/>
      <c r="P181" s="155"/>
      <c r="Q181" s="155"/>
      <c r="R181" s="155"/>
      <c r="S181" s="155"/>
      <c r="T181" s="156"/>
      <c r="AT181" s="151" t="s">
        <v>167</v>
      </c>
      <c r="AU181" s="151" t="s">
        <v>174</v>
      </c>
      <c r="AV181" s="12" t="s">
        <v>80</v>
      </c>
      <c r="AW181" s="12" t="s">
        <v>29</v>
      </c>
      <c r="AX181" s="12" t="s">
        <v>72</v>
      </c>
      <c r="AY181" s="151" t="s">
        <v>158</v>
      </c>
    </row>
    <row r="182" spans="2:65" s="12" customFormat="1">
      <c r="B182" s="149"/>
      <c r="D182" s="150" t="s">
        <v>167</v>
      </c>
      <c r="E182" s="151" t="s">
        <v>1</v>
      </c>
      <c r="F182" s="152" t="s">
        <v>1336</v>
      </c>
      <c r="H182" s="153">
        <v>78</v>
      </c>
      <c r="L182" s="149"/>
      <c r="M182" s="154"/>
      <c r="N182" s="155"/>
      <c r="O182" s="155"/>
      <c r="P182" s="155"/>
      <c r="Q182" s="155"/>
      <c r="R182" s="155"/>
      <c r="S182" s="155"/>
      <c r="T182" s="156"/>
      <c r="AT182" s="151" t="s">
        <v>167</v>
      </c>
      <c r="AU182" s="151" t="s">
        <v>174</v>
      </c>
      <c r="AV182" s="12" t="s">
        <v>80</v>
      </c>
      <c r="AW182" s="12" t="s">
        <v>29</v>
      </c>
      <c r="AX182" s="12" t="s">
        <v>72</v>
      </c>
      <c r="AY182" s="151" t="s">
        <v>158</v>
      </c>
    </row>
    <row r="183" spans="2:65" s="13" customFormat="1">
      <c r="B183" s="157"/>
      <c r="D183" s="150" t="s">
        <v>167</v>
      </c>
      <c r="E183" s="158" t="s">
        <v>1</v>
      </c>
      <c r="F183" s="159" t="s">
        <v>169</v>
      </c>
      <c r="H183" s="160">
        <v>211</v>
      </c>
      <c r="L183" s="157"/>
      <c r="M183" s="161"/>
      <c r="N183" s="162"/>
      <c r="O183" s="162"/>
      <c r="P183" s="162"/>
      <c r="Q183" s="162"/>
      <c r="R183" s="162"/>
      <c r="S183" s="162"/>
      <c r="T183" s="163"/>
      <c r="AT183" s="158" t="s">
        <v>167</v>
      </c>
      <c r="AU183" s="158" t="s">
        <v>174</v>
      </c>
      <c r="AV183" s="13" t="s">
        <v>165</v>
      </c>
      <c r="AW183" s="13" t="s">
        <v>29</v>
      </c>
      <c r="AX183" s="13" t="s">
        <v>13</v>
      </c>
      <c r="AY183" s="158" t="s">
        <v>158</v>
      </c>
    </row>
    <row r="184" spans="2:65" s="1" customFormat="1" ht="16.5" customHeight="1">
      <c r="B184" s="136"/>
      <c r="C184" s="137" t="s">
        <v>350</v>
      </c>
      <c r="D184" s="137" t="s">
        <v>160</v>
      </c>
      <c r="E184" s="138" t="s">
        <v>666</v>
      </c>
      <c r="F184" s="139" t="s">
        <v>667</v>
      </c>
      <c r="G184" s="140" t="s">
        <v>375</v>
      </c>
      <c r="H184" s="141">
        <v>190</v>
      </c>
      <c r="I184" s="178"/>
      <c r="J184" s="142">
        <f>ROUND(I184*H184,2)</f>
        <v>0</v>
      </c>
      <c r="K184" s="139" t="s">
        <v>164</v>
      </c>
      <c r="L184" s="27"/>
      <c r="M184" s="143" t="s">
        <v>1</v>
      </c>
      <c r="N184" s="144" t="s">
        <v>37</v>
      </c>
      <c r="O184" s="145">
        <v>5.2999999999999999E-2</v>
      </c>
      <c r="P184" s="145">
        <f>O184*H184</f>
        <v>10.07</v>
      </c>
      <c r="Q184" s="145">
        <v>2.0000000000000002E-5</v>
      </c>
      <c r="R184" s="145">
        <f>Q184*H184</f>
        <v>3.8000000000000004E-3</v>
      </c>
      <c r="S184" s="145">
        <v>3.2000000000000002E-3</v>
      </c>
      <c r="T184" s="146">
        <f>S184*H184</f>
        <v>0.60799999999999998</v>
      </c>
      <c r="AR184" s="147" t="s">
        <v>178</v>
      </c>
      <c r="AT184" s="147" t="s">
        <v>160</v>
      </c>
      <c r="AU184" s="147" t="s">
        <v>174</v>
      </c>
      <c r="AY184" s="15" t="s">
        <v>158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5" t="s">
        <v>13</v>
      </c>
      <c r="BK184" s="148">
        <f>ROUND(I184*H184,2)</f>
        <v>0</v>
      </c>
      <c r="BL184" s="15" t="s">
        <v>178</v>
      </c>
      <c r="BM184" s="147" t="s">
        <v>668</v>
      </c>
    </row>
    <row r="185" spans="2:65" s="12" customFormat="1">
      <c r="B185" s="149"/>
      <c r="D185" s="150" t="s">
        <v>167</v>
      </c>
      <c r="E185" s="151" t="s">
        <v>1</v>
      </c>
      <c r="F185" s="152" t="s">
        <v>1337</v>
      </c>
      <c r="H185" s="153">
        <v>72</v>
      </c>
      <c r="L185" s="149"/>
      <c r="M185" s="154"/>
      <c r="N185" s="155"/>
      <c r="O185" s="155"/>
      <c r="P185" s="155"/>
      <c r="Q185" s="155"/>
      <c r="R185" s="155"/>
      <c r="S185" s="155"/>
      <c r="T185" s="156"/>
      <c r="AT185" s="151" t="s">
        <v>167</v>
      </c>
      <c r="AU185" s="151" t="s">
        <v>174</v>
      </c>
      <c r="AV185" s="12" t="s">
        <v>80</v>
      </c>
      <c r="AW185" s="12" t="s">
        <v>29</v>
      </c>
      <c r="AX185" s="12" t="s">
        <v>72</v>
      </c>
      <c r="AY185" s="151" t="s">
        <v>158</v>
      </c>
    </row>
    <row r="186" spans="2:65" s="12" customFormat="1">
      <c r="B186" s="149"/>
      <c r="D186" s="150" t="s">
        <v>167</v>
      </c>
      <c r="E186" s="151" t="s">
        <v>1</v>
      </c>
      <c r="F186" s="152" t="s">
        <v>1338</v>
      </c>
      <c r="H186" s="153">
        <v>118</v>
      </c>
      <c r="L186" s="149"/>
      <c r="M186" s="154"/>
      <c r="N186" s="155"/>
      <c r="O186" s="155"/>
      <c r="P186" s="155"/>
      <c r="Q186" s="155"/>
      <c r="R186" s="155"/>
      <c r="S186" s="155"/>
      <c r="T186" s="156"/>
      <c r="AT186" s="151" t="s">
        <v>167</v>
      </c>
      <c r="AU186" s="151" t="s">
        <v>174</v>
      </c>
      <c r="AV186" s="12" t="s">
        <v>80</v>
      </c>
      <c r="AW186" s="12" t="s">
        <v>29</v>
      </c>
      <c r="AX186" s="12" t="s">
        <v>72</v>
      </c>
      <c r="AY186" s="151" t="s">
        <v>158</v>
      </c>
    </row>
    <row r="187" spans="2:65" s="13" customFormat="1">
      <c r="B187" s="157"/>
      <c r="D187" s="150" t="s">
        <v>167</v>
      </c>
      <c r="E187" s="158" t="s">
        <v>1</v>
      </c>
      <c r="F187" s="159" t="s">
        <v>169</v>
      </c>
      <c r="H187" s="160">
        <v>190</v>
      </c>
      <c r="L187" s="157"/>
      <c r="M187" s="161"/>
      <c r="N187" s="162"/>
      <c r="O187" s="162"/>
      <c r="P187" s="162"/>
      <c r="Q187" s="162"/>
      <c r="R187" s="162"/>
      <c r="S187" s="162"/>
      <c r="T187" s="163"/>
      <c r="AT187" s="158" t="s">
        <v>167</v>
      </c>
      <c r="AU187" s="158" t="s">
        <v>174</v>
      </c>
      <c r="AV187" s="13" t="s">
        <v>165</v>
      </c>
      <c r="AW187" s="13" t="s">
        <v>29</v>
      </c>
      <c r="AX187" s="13" t="s">
        <v>13</v>
      </c>
      <c r="AY187" s="158" t="s">
        <v>158</v>
      </c>
    </row>
    <row r="188" spans="2:65" s="1" customFormat="1" ht="16.5" customHeight="1">
      <c r="B188" s="136"/>
      <c r="C188" s="137" t="s">
        <v>354</v>
      </c>
      <c r="D188" s="137" t="s">
        <v>160</v>
      </c>
      <c r="E188" s="138" t="s">
        <v>686</v>
      </c>
      <c r="F188" s="139" t="s">
        <v>687</v>
      </c>
      <c r="G188" s="140" t="s">
        <v>262</v>
      </c>
      <c r="H188" s="141">
        <v>65</v>
      </c>
      <c r="I188" s="178"/>
      <c r="J188" s="142">
        <f>ROUND(I188*H188,2)</f>
        <v>0</v>
      </c>
      <c r="K188" s="139" t="s">
        <v>164</v>
      </c>
      <c r="L188" s="27"/>
      <c r="M188" s="143" t="s">
        <v>1</v>
      </c>
      <c r="N188" s="144" t="s">
        <v>37</v>
      </c>
      <c r="O188" s="145">
        <v>0.16600000000000001</v>
      </c>
      <c r="P188" s="145">
        <f>O188*H188</f>
        <v>10.790000000000001</v>
      </c>
      <c r="Q188" s="145">
        <v>9.0000000000000006E-5</v>
      </c>
      <c r="R188" s="145">
        <f>Q188*H188</f>
        <v>5.8500000000000002E-3</v>
      </c>
      <c r="S188" s="145">
        <v>4.4999999999999999E-4</v>
      </c>
      <c r="T188" s="146">
        <f>S188*H188</f>
        <v>2.9249999999999998E-2</v>
      </c>
      <c r="AR188" s="147" t="s">
        <v>178</v>
      </c>
      <c r="AT188" s="147" t="s">
        <v>160</v>
      </c>
      <c r="AU188" s="147" t="s">
        <v>174</v>
      </c>
      <c r="AY188" s="15" t="s">
        <v>158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13</v>
      </c>
      <c r="BK188" s="148">
        <f>ROUND(I188*H188,2)</f>
        <v>0</v>
      </c>
      <c r="BL188" s="15" t="s">
        <v>178</v>
      </c>
      <c r="BM188" s="147" t="s">
        <v>688</v>
      </c>
    </row>
    <row r="189" spans="2:65" s="12" customFormat="1">
      <c r="B189" s="149"/>
      <c r="D189" s="150" t="s">
        <v>167</v>
      </c>
      <c r="E189" s="151" t="s">
        <v>1</v>
      </c>
      <c r="F189" s="152" t="s">
        <v>1339</v>
      </c>
      <c r="H189" s="153">
        <v>45</v>
      </c>
      <c r="L189" s="149"/>
      <c r="M189" s="154"/>
      <c r="N189" s="155"/>
      <c r="O189" s="155"/>
      <c r="P189" s="155"/>
      <c r="Q189" s="155"/>
      <c r="R189" s="155"/>
      <c r="S189" s="155"/>
      <c r="T189" s="156"/>
      <c r="AT189" s="151" t="s">
        <v>167</v>
      </c>
      <c r="AU189" s="151" t="s">
        <v>174</v>
      </c>
      <c r="AV189" s="12" t="s">
        <v>80</v>
      </c>
      <c r="AW189" s="12" t="s">
        <v>29</v>
      </c>
      <c r="AX189" s="12" t="s">
        <v>72</v>
      </c>
      <c r="AY189" s="151" t="s">
        <v>158</v>
      </c>
    </row>
    <row r="190" spans="2:65" s="12" customFormat="1">
      <c r="B190" s="149"/>
      <c r="D190" s="150" t="s">
        <v>167</v>
      </c>
      <c r="E190" s="151" t="s">
        <v>1</v>
      </c>
      <c r="F190" s="152" t="s">
        <v>1340</v>
      </c>
      <c r="H190" s="153">
        <v>20</v>
      </c>
      <c r="L190" s="149"/>
      <c r="M190" s="154"/>
      <c r="N190" s="155"/>
      <c r="O190" s="155"/>
      <c r="P190" s="155"/>
      <c r="Q190" s="155"/>
      <c r="R190" s="155"/>
      <c r="S190" s="155"/>
      <c r="T190" s="156"/>
      <c r="AT190" s="151" t="s">
        <v>167</v>
      </c>
      <c r="AU190" s="151" t="s">
        <v>174</v>
      </c>
      <c r="AV190" s="12" t="s">
        <v>80</v>
      </c>
      <c r="AW190" s="12" t="s">
        <v>29</v>
      </c>
      <c r="AX190" s="12" t="s">
        <v>72</v>
      </c>
      <c r="AY190" s="151" t="s">
        <v>158</v>
      </c>
    </row>
    <row r="191" spans="2:65" s="13" customFormat="1">
      <c r="B191" s="157"/>
      <c r="D191" s="150" t="s">
        <v>167</v>
      </c>
      <c r="E191" s="158" t="s">
        <v>1</v>
      </c>
      <c r="F191" s="159" t="s">
        <v>169</v>
      </c>
      <c r="H191" s="160">
        <v>65</v>
      </c>
      <c r="L191" s="157"/>
      <c r="M191" s="161"/>
      <c r="N191" s="162"/>
      <c r="O191" s="162"/>
      <c r="P191" s="162"/>
      <c r="Q191" s="162"/>
      <c r="R191" s="162"/>
      <c r="S191" s="162"/>
      <c r="T191" s="163"/>
      <c r="AT191" s="158" t="s">
        <v>167</v>
      </c>
      <c r="AU191" s="158" t="s">
        <v>174</v>
      </c>
      <c r="AV191" s="13" t="s">
        <v>165</v>
      </c>
      <c r="AW191" s="13" t="s">
        <v>29</v>
      </c>
      <c r="AX191" s="13" t="s">
        <v>13</v>
      </c>
      <c r="AY191" s="158" t="s">
        <v>158</v>
      </c>
    </row>
    <row r="192" spans="2:65" s="11" customFormat="1" ht="20.85" customHeight="1">
      <c r="B192" s="124"/>
      <c r="D192" s="125" t="s">
        <v>71</v>
      </c>
      <c r="E192" s="134" t="s">
        <v>692</v>
      </c>
      <c r="F192" s="134" t="s">
        <v>693</v>
      </c>
      <c r="J192" s="135">
        <f>BK192</f>
        <v>0</v>
      </c>
      <c r="L192" s="124"/>
      <c r="M192" s="128"/>
      <c r="N192" s="129"/>
      <c r="O192" s="129"/>
      <c r="P192" s="130">
        <f>SUM(P193:P253)</f>
        <v>230.78199999999998</v>
      </c>
      <c r="Q192" s="129"/>
      <c r="R192" s="130">
        <f>SUM(R193:R253)</f>
        <v>1.2901699999999998</v>
      </c>
      <c r="S192" s="129"/>
      <c r="T192" s="131">
        <f>SUM(T193:T253)</f>
        <v>0</v>
      </c>
      <c r="AR192" s="125" t="s">
        <v>80</v>
      </c>
      <c r="AT192" s="132" t="s">
        <v>71</v>
      </c>
      <c r="AU192" s="132" t="s">
        <v>80</v>
      </c>
      <c r="AY192" s="125" t="s">
        <v>158</v>
      </c>
      <c r="BK192" s="133">
        <f>SUM(BK193:BK253)</f>
        <v>0</v>
      </c>
    </row>
    <row r="193" spans="2:65" s="1" customFormat="1" ht="16.5" customHeight="1">
      <c r="B193" s="136"/>
      <c r="C193" s="137" t="s">
        <v>359</v>
      </c>
      <c r="D193" s="137" t="s">
        <v>160</v>
      </c>
      <c r="E193" s="138" t="s">
        <v>695</v>
      </c>
      <c r="F193" s="139" t="s">
        <v>696</v>
      </c>
      <c r="G193" s="140" t="s">
        <v>262</v>
      </c>
      <c r="H193" s="141">
        <v>2</v>
      </c>
      <c r="I193" s="178"/>
      <c r="J193" s="142">
        <f>ROUND(I193*H193,2)</f>
        <v>0</v>
      </c>
      <c r="K193" s="139" t="s">
        <v>164</v>
      </c>
      <c r="L193" s="27"/>
      <c r="M193" s="143" t="s">
        <v>1</v>
      </c>
      <c r="N193" s="144" t="s">
        <v>37</v>
      </c>
      <c r="O193" s="145">
        <v>2.8180000000000001</v>
      </c>
      <c r="P193" s="145">
        <f>O193*H193</f>
        <v>5.6360000000000001</v>
      </c>
      <c r="Q193" s="145">
        <v>3.6330000000000001E-2</v>
      </c>
      <c r="R193" s="145">
        <f>Q193*H193</f>
        <v>7.2660000000000002E-2</v>
      </c>
      <c r="S193" s="145">
        <v>0</v>
      </c>
      <c r="T193" s="146">
        <f>S193*H193</f>
        <v>0</v>
      </c>
      <c r="AR193" s="147" t="s">
        <v>178</v>
      </c>
      <c r="AT193" s="147" t="s">
        <v>160</v>
      </c>
      <c r="AU193" s="147" t="s">
        <v>174</v>
      </c>
      <c r="AY193" s="15" t="s">
        <v>158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5" t="s">
        <v>13</v>
      </c>
      <c r="BK193" s="148">
        <f>ROUND(I193*H193,2)</f>
        <v>0</v>
      </c>
      <c r="BL193" s="15" t="s">
        <v>178</v>
      </c>
      <c r="BM193" s="147" t="s">
        <v>697</v>
      </c>
    </row>
    <row r="194" spans="2:65" s="12" customFormat="1">
      <c r="B194" s="149"/>
      <c r="D194" s="150" t="s">
        <v>167</v>
      </c>
      <c r="E194" s="151" t="s">
        <v>1</v>
      </c>
      <c r="F194" s="152" t="s">
        <v>1341</v>
      </c>
      <c r="H194" s="153">
        <v>2</v>
      </c>
      <c r="L194" s="149"/>
      <c r="M194" s="154"/>
      <c r="N194" s="155"/>
      <c r="O194" s="155"/>
      <c r="P194" s="155"/>
      <c r="Q194" s="155"/>
      <c r="R194" s="155"/>
      <c r="S194" s="155"/>
      <c r="T194" s="156"/>
      <c r="AT194" s="151" t="s">
        <v>167</v>
      </c>
      <c r="AU194" s="151" t="s">
        <v>174</v>
      </c>
      <c r="AV194" s="12" t="s">
        <v>80</v>
      </c>
      <c r="AW194" s="12" t="s">
        <v>29</v>
      </c>
      <c r="AX194" s="12" t="s">
        <v>72</v>
      </c>
      <c r="AY194" s="151" t="s">
        <v>158</v>
      </c>
    </row>
    <row r="195" spans="2:65" s="13" customFormat="1">
      <c r="B195" s="157"/>
      <c r="D195" s="150" t="s">
        <v>167</v>
      </c>
      <c r="E195" s="158" t="s">
        <v>1</v>
      </c>
      <c r="F195" s="159" t="s">
        <v>169</v>
      </c>
      <c r="H195" s="160">
        <v>2</v>
      </c>
      <c r="L195" s="157"/>
      <c r="M195" s="161"/>
      <c r="N195" s="162"/>
      <c r="O195" s="162"/>
      <c r="P195" s="162"/>
      <c r="Q195" s="162"/>
      <c r="R195" s="162"/>
      <c r="S195" s="162"/>
      <c r="T195" s="163"/>
      <c r="AT195" s="158" t="s">
        <v>167</v>
      </c>
      <c r="AU195" s="158" t="s">
        <v>174</v>
      </c>
      <c r="AV195" s="13" t="s">
        <v>165</v>
      </c>
      <c r="AW195" s="13" t="s">
        <v>29</v>
      </c>
      <c r="AX195" s="13" t="s">
        <v>13</v>
      </c>
      <c r="AY195" s="158" t="s">
        <v>158</v>
      </c>
    </row>
    <row r="196" spans="2:65" s="1" customFormat="1" ht="16.5" customHeight="1">
      <c r="B196" s="136"/>
      <c r="C196" s="137" t="s">
        <v>363</v>
      </c>
      <c r="D196" s="137" t="s">
        <v>160</v>
      </c>
      <c r="E196" s="138" t="s">
        <v>700</v>
      </c>
      <c r="F196" s="139" t="s">
        <v>701</v>
      </c>
      <c r="G196" s="140" t="s">
        <v>262</v>
      </c>
      <c r="H196" s="141">
        <v>2</v>
      </c>
      <c r="I196" s="178"/>
      <c r="J196" s="142">
        <f>ROUND(I196*H196,2)</f>
        <v>0</v>
      </c>
      <c r="K196" s="139" t="s">
        <v>164</v>
      </c>
      <c r="L196" s="27"/>
      <c r="M196" s="143" t="s">
        <v>1</v>
      </c>
      <c r="N196" s="144" t="s">
        <v>37</v>
      </c>
      <c r="O196" s="145">
        <v>0.109</v>
      </c>
      <c r="P196" s="145">
        <f>O196*H196</f>
        <v>0.218</v>
      </c>
      <c r="Q196" s="145">
        <v>9.7400000000000004E-3</v>
      </c>
      <c r="R196" s="145">
        <f>Q196*H196</f>
        <v>1.9480000000000001E-2</v>
      </c>
      <c r="S196" s="145">
        <v>0</v>
      </c>
      <c r="T196" s="146">
        <f>S196*H196</f>
        <v>0</v>
      </c>
      <c r="AR196" s="147" t="s">
        <v>178</v>
      </c>
      <c r="AT196" s="147" t="s">
        <v>160</v>
      </c>
      <c r="AU196" s="147" t="s">
        <v>174</v>
      </c>
      <c r="AY196" s="15" t="s">
        <v>158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5" t="s">
        <v>13</v>
      </c>
      <c r="BK196" s="148">
        <f>ROUND(I196*H196,2)</f>
        <v>0</v>
      </c>
      <c r="BL196" s="15" t="s">
        <v>178</v>
      </c>
      <c r="BM196" s="147" t="s">
        <v>702</v>
      </c>
    </row>
    <row r="197" spans="2:65" s="1" customFormat="1" ht="16.5" customHeight="1">
      <c r="B197" s="136"/>
      <c r="C197" s="137" t="s">
        <v>367</v>
      </c>
      <c r="D197" s="137" t="s">
        <v>160</v>
      </c>
      <c r="E197" s="138" t="s">
        <v>704</v>
      </c>
      <c r="F197" s="139" t="s">
        <v>705</v>
      </c>
      <c r="G197" s="140" t="s">
        <v>262</v>
      </c>
      <c r="H197" s="141">
        <v>2</v>
      </c>
      <c r="I197" s="178"/>
      <c r="J197" s="142">
        <f>ROUND(I197*H197,2)</f>
        <v>0</v>
      </c>
      <c r="K197" s="139" t="s">
        <v>164</v>
      </c>
      <c r="L197" s="27"/>
      <c r="M197" s="143" t="s">
        <v>1</v>
      </c>
      <c r="N197" s="144" t="s">
        <v>37</v>
      </c>
      <c r="O197" s="145">
        <v>0.28100000000000003</v>
      </c>
      <c r="P197" s="145">
        <f>O197*H197</f>
        <v>0.56200000000000006</v>
      </c>
      <c r="Q197" s="145">
        <v>5.9000000000000003E-4</v>
      </c>
      <c r="R197" s="145">
        <f>Q197*H197</f>
        <v>1.1800000000000001E-3</v>
      </c>
      <c r="S197" s="145">
        <v>0</v>
      </c>
      <c r="T197" s="146">
        <f>S197*H197</f>
        <v>0</v>
      </c>
      <c r="AR197" s="147" t="s">
        <v>178</v>
      </c>
      <c r="AT197" s="147" t="s">
        <v>160</v>
      </c>
      <c r="AU197" s="147" t="s">
        <v>174</v>
      </c>
      <c r="AY197" s="15" t="s">
        <v>158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5" t="s">
        <v>13</v>
      </c>
      <c r="BK197" s="148">
        <f>ROUND(I197*H197,2)</f>
        <v>0</v>
      </c>
      <c r="BL197" s="15" t="s">
        <v>178</v>
      </c>
      <c r="BM197" s="147" t="s">
        <v>706</v>
      </c>
    </row>
    <row r="198" spans="2:65" s="12" customFormat="1">
      <c r="B198" s="149"/>
      <c r="D198" s="150" t="s">
        <v>167</v>
      </c>
      <c r="E198" s="151" t="s">
        <v>1</v>
      </c>
      <c r="F198" s="152" t="s">
        <v>1342</v>
      </c>
      <c r="H198" s="153">
        <v>2</v>
      </c>
      <c r="L198" s="149"/>
      <c r="M198" s="154"/>
      <c r="N198" s="155"/>
      <c r="O198" s="155"/>
      <c r="P198" s="155"/>
      <c r="Q198" s="155"/>
      <c r="R198" s="155"/>
      <c r="S198" s="155"/>
      <c r="T198" s="156"/>
      <c r="AT198" s="151" t="s">
        <v>167</v>
      </c>
      <c r="AU198" s="151" t="s">
        <v>174</v>
      </c>
      <c r="AV198" s="12" t="s">
        <v>80</v>
      </c>
      <c r="AW198" s="12" t="s">
        <v>29</v>
      </c>
      <c r="AX198" s="12" t="s">
        <v>72</v>
      </c>
      <c r="AY198" s="151" t="s">
        <v>158</v>
      </c>
    </row>
    <row r="199" spans="2:65" s="13" customFormat="1">
      <c r="B199" s="157"/>
      <c r="D199" s="150" t="s">
        <v>167</v>
      </c>
      <c r="E199" s="158" t="s">
        <v>1</v>
      </c>
      <c r="F199" s="159" t="s">
        <v>169</v>
      </c>
      <c r="H199" s="160">
        <v>2</v>
      </c>
      <c r="L199" s="157"/>
      <c r="M199" s="161"/>
      <c r="N199" s="162"/>
      <c r="O199" s="162"/>
      <c r="P199" s="162"/>
      <c r="Q199" s="162"/>
      <c r="R199" s="162"/>
      <c r="S199" s="162"/>
      <c r="T199" s="163"/>
      <c r="AT199" s="158" t="s">
        <v>167</v>
      </c>
      <c r="AU199" s="158" t="s">
        <v>174</v>
      </c>
      <c r="AV199" s="13" t="s">
        <v>165</v>
      </c>
      <c r="AW199" s="13" t="s">
        <v>29</v>
      </c>
      <c r="AX199" s="13" t="s">
        <v>13</v>
      </c>
      <c r="AY199" s="158" t="s">
        <v>158</v>
      </c>
    </row>
    <row r="200" spans="2:65" s="1" customFormat="1" ht="16.5" customHeight="1">
      <c r="B200" s="136"/>
      <c r="C200" s="137" t="s">
        <v>372</v>
      </c>
      <c r="D200" s="137" t="s">
        <v>160</v>
      </c>
      <c r="E200" s="138" t="s">
        <v>708</v>
      </c>
      <c r="F200" s="139" t="s">
        <v>709</v>
      </c>
      <c r="G200" s="140" t="s">
        <v>262</v>
      </c>
      <c r="H200" s="141">
        <v>2</v>
      </c>
      <c r="I200" s="178"/>
      <c r="J200" s="142">
        <f>ROUND(I200*H200,2)</f>
        <v>0</v>
      </c>
      <c r="K200" s="139" t="s">
        <v>164</v>
      </c>
      <c r="L200" s="27"/>
      <c r="M200" s="143" t="s">
        <v>1</v>
      </c>
      <c r="N200" s="144" t="s">
        <v>37</v>
      </c>
      <c r="O200" s="145">
        <v>0.53</v>
      </c>
      <c r="P200" s="145">
        <f>O200*H200</f>
        <v>1.06</v>
      </c>
      <c r="Q200" s="145">
        <v>1.6999999999999999E-3</v>
      </c>
      <c r="R200" s="145">
        <f>Q200*H200</f>
        <v>3.3999999999999998E-3</v>
      </c>
      <c r="S200" s="145">
        <v>0</v>
      </c>
      <c r="T200" s="146">
        <f>S200*H200</f>
        <v>0</v>
      </c>
      <c r="AR200" s="147" t="s">
        <v>178</v>
      </c>
      <c r="AT200" s="147" t="s">
        <v>160</v>
      </c>
      <c r="AU200" s="147" t="s">
        <v>174</v>
      </c>
      <c r="AY200" s="15" t="s">
        <v>158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5" t="s">
        <v>13</v>
      </c>
      <c r="BK200" s="148">
        <f>ROUND(I200*H200,2)</f>
        <v>0</v>
      </c>
      <c r="BL200" s="15" t="s">
        <v>178</v>
      </c>
      <c r="BM200" s="147" t="s">
        <v>710</v>
      </c>
    </row>
    <row r="201" spans="2:65" s="1" customFormat="1" ht="16.5" customHeight="1">
      <c r="B201" s="136"/>
      <c r="C201" s="137" t="s">
        <v>378</v>
      </c>
      <c r="D201" s="137" t="s">
        <v>160</v>
      </c>
      <c r="E201" s="138" t="s">
        <v>717</v>
      </c>
      <c r="F201" s="139" t="s">
        <v>718</v>
      </c>
      <c r="G201" s="140" t="s">
        <v>375</v>
      </c>
      <c r="H201" s="141">
        <v>174</v>
      </c>
      <c r="I201" s="178"/>
      <c r="J201" s="142">
        <f>ROUND(I201*H201,2)</f>
        <v>0</v>
      </c>
      <c r="K201" s="139" t="s">
        <v>164</v>
      </c>
      <c r="L201" s="27"/>
      <c r="M201" s="143" t="s">
        <v>1</v>
      </c>
      <c r="N201" s="144" t="s">
        <v>37</v>
      </c>
      <c r="O201" s="145">
        <v>0.32</v>
      </c>
      <c r="P201" s="145">
        <f>O201*H201</f>
        <v>55.68</v>
      </c>
      <c r="Q201" s="145">
        <v>1.0499999999999999E-3</v>
      </c>
      <c r="R201" s="145">
        <f>Q201*H201</f>
        <v>0.1827</v>
      </c>
      <c r="S201" s="145">
        <v>0</v>
      </c>
      <c r="T201" s="146">
        <f>S201*H201</f>
        <v>0</v>
      </c>
      <c r="AR201" s="147" t="s">
        <v>178</v>
      </c>
      <c r="AT201" s="147" t="s">
        <v>160</v>
      </c>
      <c r="AU201" s="147" t="s">
        <v>174</v>
      </c>
      <c r="AY201" s="15" t="s">
        <v>158</v>
      </c>
      <c r="BE201" s="148">
        <f>IF(N201="základní",J201,0)</f>
        <v>0</v>
      </c>
      <c r="BF201" s="148">
        <f>IF(N201="snížená",J201,0)</f>
        <v>0</v>
      </c>
      <c r="BG201" s="148">
        <f>IF(N201="zákl. přenesená",J201,0)</f>
        <v>0</v>
      </c>
      <c r="BH201" s="148">
        <f>IF(N201="sníž. přenesená",J201,0)</f>
        <v>0</v>
      </c>
      <c r="BI201" s="148">
        <f>IF(N201="nulová",J201,0)</f>
        <v>0</v>
      </c>
      <c r="BJ201" s="15" t="s">
        <v>13</v>
      </c>
      <c r="BK201" s="148">
        <f>ROUND(I201*H201,2)</f>
        <v>0</v>
      </c>
      <c r="BL201" s="15" t="s">
        <v>178</v>
      </c>
      <c r="BM201" s="147" t="s">
        <v>719</v>
      </c>
    </row>
    <row r="202" spans="2:65" s="12" customFormat="1">
      <c r="B202" s="149"/>
      <c r="D202" s="150" t="s">
        <v>167</v>
      </c>
      <c r="E202" s="151" t="s">
        <v>1</v>
      </c>
      <c r="F202" s="152" t="s">
        <v>1343</v>
      </c>
      <c r="H202" s="153">
        <v>125</v>
      </c>
      <c r="L202" s="149"/>
      <c r="M202" s="154"/>
      <c r="N202" s="155"/>
      <c r="O202" s="155"/>
      <c r="P202" s="155"/>
      <c r="Q202" s="155"/>
      <c r="R202" s="155"/>
      <c r="S202" s="155"/>
      <c r="T202" s="156"/>
      <c r="AT202" s="151" t="s">
        <v>167</v>
      </c>
      <c r="AU202" s="151" t="s">
        <v>174</v>
      </c>
      <c r="AV202" s="12" t="s">
        <v>80</v>
      </c>
      <c r="AW202" s="12" t="s">
        <v>29</v>
      </c>
      <c r="AX202" s="12" t="s">
        <v>72</v>
      </c>
      <c r="AY202" s="151" t="s">
        <v>158</v>
      </c>
    </row>
    <row r="203" spans="2:65" s="12" customFormat="1">
      <c r="B203" s="149"/>
      <c r="D203" s="150" t="s">
        <v>167</v>
      </c>
      <c r="E203" s="151" t="s">
        <v>1</v>
      </c>
      <c r="F203" s="152" t="s">
        <v>1344</v>
      </c>
      <c r="H203" s="153">
        <v>49</v>
      </c>
      <c r="L203" s="149"/>
      <c r="M203" s="154"/>
      <c r="N203" s="155"/>
      <c r="O203" s="155"/>
      <c r="P203" s="155"/>
      <c r="Q203" s="155"/>
      <c r="R203" s="155"/>
      <c r="S203" s="155"/>
      <c r="T203" s="156"/>
      <c r="AT203" s="151" t="s">
        <v>167</v>
      </c>
      <c r="AU203" s="151" t="s">
        <v>174</v>
      </c>
      <c r="AV203" s="12" t="s">
        <v>80</v>
      </c>
      <c r="AW203" s="12" t="s">
        <v>29</v>
      </c>
      <c r="AX203" s="12" t="s">
        <v>72</v>
      </c>
      <c r="AY203" s="151" t="s">
        <v>158</v>
      </c>
    </row>
    <row r="204" spans="2:65" s="13" customFormat="1">
      <c r="B204" s="157"/>
      <c r="D204" s="150" t="s">
        <v>167</v>
      </c>
      <c r="E204" s="158" t="s">
        <v>1</v>
      </c>
      <c r="F204" s="159" t="s">
        <v>169</v>
      </c>
      <c r="H204" s="160">
        <v>174</v>
      </c>
      <c r="L204" s="157"/>
      <c r="M204" s="161"/>
      <c r="N204" s="162"/>
      <c r="O204" s="162"/>
      <c r="P204" s="162"/>
      <c r="Q204" s="162"/>
      <c r="R204" s="162"/>
      <c r="S204" s="162"/>
      <c r="T204" s="163"/>
      <c r="AT204" s="158" t="s">
        <v>167</v>
      </c>
      <c r="AU204" s="158" t="s">
        <v>174</v>
      </c>
      <c r="AV204" s="13" t="s">
        <v>165</v>
      </c>
      <c r="AW204" s="13" t="s">
        <v>29</v>
      </c>
      <c r="AX204" s="13" t="s">
        <v>13</v>
      </c>
      <c r="AY204" s="158" t="s">
        <v>158</v>
      </c>
    </row>
    <row r="205" spans="2:65" s="1" customFormat="1" ht="16.5" customHeight="1">
      <c r="B205" s="136"/>
      <c r="C205" s="137" t="s">
        <v>384</v>
      </c>
      <c r="D205" s="137" t="s">
        <v>160</v>
      </c>
      <c r="E205" s="138" t="s">
        <v>723</v>
      </c>
      <c r="F205" s="139" t="s">
        <v>724</v>
      </c>
      <c r="G205" s="140" t="s">
        <v>375</v>
      </c>
      <c r="H205" s="141">
        <v>37</v>
      </c>
      <c r="I205" s="178"/>
      <c r="J205" s="142">
        <f>ROUND(I205*H205,2)</f>
        <v>0</v>
      </c>
      <c r="K205" s="139" t="s">
        <v>164</v>
      </c>
      <c r="L205" s="27"/>
      <c r="M205" s="143" t="s">
        <v>1</v>
      </c>
      <c r="N205" s="144" t="s">
        <v>37</v>
      </c>
      <c r="O205" s="145">
        <v>0.32500000000000001</v>
      </c>
      <c r="P205" s="145">
        <f>O205*H205</f>
        <v>12.025</v>
      </c>
      <c r="Q205" s="145">
        <v>1.48E-3</v>
      </c>
      <c r="R205" s="145">
        <f>Q205*H205</f>
        <v>5.4759999999999996E-2</v>
      </c>
      <c r="S205" s="145">
        <v>0</v>
      </c>
      <c r="T205" s="146">
        <f>S205*H205</f>
        <v>0</v>
      </c>
      <c r="AR205" s="147" t="s">
        <v>178</v>
      </c>
      <c r="AT205" s="147" t="s">
        <v>160</v>
      </c>
      <c r="AU205" s="147" t="s">
        <v>174</v>
      </c>
      <c r="AY205" s="15" t="s">
        <v>158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5" t="s">
        <v>13</v>
      </c>
      <c r="BK205" s="148">
        <f>ROUND(I205*H205,2)</f>
        <v>0</v>
      </c>
      <c r="BL205" s="15" t="s">
        <v>178</v>
      </c>
      <c r="BM205" s="147" t="s">
        <v>725</v>
      </c>
    </row>
    <row r="206" spans="2:65" s="12" customFormat="1">
      <c r="B206" s="149"/>
      <c r="D206" s="150" t="s">
        <v>167</v>
      </c>
      <c r="E206" s="151" t="s">
        <v>1</v>
      </c>
      <c r="F206" s="152" t="s">
        <v>1345</v>
      </c>
      <c r="H206" s="153">
        <v>8</v>
      </c>
      <c r="L206" s="149"/>
      <c r="M206" s="154"/>
      <c r="N206" s="155"/>
      <c r="O206" s="155"/>
      <c r="P206" s="155"/>
      <c r="Q206" s="155"/>
      <c r="R206" s="155"/>
      <c r="S206" s="155"/>
      <c r="T206" s="156"/>
      <c r="AT206" s="151" t="s">
        <v>167</v>
      </c>
      <c r="AU206" s="151" t="s">
        <v>174</v>
      </c>
      <c r="AV206" s="12" t="s">
        <v>80</v>
      </c>
      <c r="AW206" s="12" t="s">
        <v>29</v>
      </c>
      <c r="AX206" s="12" t="s">
        <v>72</v>
      </c>
      <c r="AY206" s="151" t="s">
        <v>158</v>
      </c>
    </row>
    <row r="207" spans="2:65" s="12" customFormat="1">
      <c r="B207" s="149"/>
      <c r="D207" s="150" t="s">
        <v>167</v>
      </c>
      <c r="E207" s="151" t="s">
        <v>1</v>
      </c>
      <c r="F207" s="152" t="s">
        <v>1346</v>
      </c>
      <c r="H207" s="153">
        <v>29</v>
      </c>
      <c r="L207" s="149"/>
      <c r="M207" s="154"/>
      <c r="N207" s="155"/>
      <c r="O207" s="155"/>
      <c r="P207" s="155"/>
      <c r="Q207" s="155"/>
      <c r="R207" s="155"/>
      <c r="S207" s="155"/>
      <c r="T207" s="156"/>
      <c r="AT207" s="151" t="s">
        <v>167</v>
      </c>
      <c r="AU207" s="151" t="s">
        <v>174</v>
      </c>
      <c r="AV207" s="12" t="s">
        <v>80</v>
      </c>
      <c r="AW207" s="12" t="s">
        <v>29</v>
      </c>
      <c r="AX207" s="12" t="s">
        <v>72</v>
      </c>
      <c r="AY207" s="151" t="s">
        <v>158</v>
      </c>
    </row>
    <row r="208" spans="2:65" s="13" customFormat="1">
      <c r="B208" s="157"/>
      <c r="D208" s="150" t="s">
        <v>167</v>
      </c>
      <c r="E208" s="158" t="s">
        <v>1</v>
      </c>
      <c r="F208" s="159" t="s">
        <v>169</v>
      </c>
      <c r="H208" s="160">
        <v>37</v>
      </c>
      <c r="L208" s="157"/>
      <c r="M208" s="161"/>
      <c r="N208" s="162"/>
      <c r="O208" s="162"/>
      <c r="P208" s="162"/>
      <c r="Q208" s="162"/>
      <c r="R208" s="162"/>
      <c r="S208" s="162"/>
      <c r="T208" s="163"/>
      <c r="AT208" s="158" t="s">
        <v>167</v>
      </c>
      <c r="AU208" s="158" t="s">
        <v>174</v>
      </c>
      <c r="AV208" s="13" t="s">
        <v>165</v>
      </c>
      <c r="AW208" s="13" t="s">
        <v>29</v>
      </c>
      <c r="AX208" s="13" t="s">
        <v>13</v>
      </c>
      <c r="AY208" s="158" t="s">
        <v>158</v>
      </c>
    </row>
    <row r="209" spans="2:65" s="1" customFormat="1" ht="16.5" customHeight="1">
      <c r="B209" s="136"/>
      <c r="C209" s="137" t="s">
        <v>388</v>
      </c>
      <c r="D209" s="137" t="s">
        <v>160</v>
      </c>
      <c r="E209" s="138" t="s">
        <v>729</v>
      </c>
      <c r="F209" s="139" t="s">
        <v>730</v>
      </c>
      <c r="G209" s="140" t="s">
        <v>375</v>
      </c>
      <c r="H209" s="141">
        <v>19</v>
      </c>
      <c r="I209" s="178"/>
      <c r="J209" s="142">
        <f>ROUND(I209*H209,2)</f>
        <v>0</v>
      </c>
      <c r="K209" s="139" t="s">
        <v>164</v>
      </c>
      <c r="L209" s="27"/>
      <c r="M209" s="143" t="s">
        <v>1</v>
      </c>
      <c r="N209" s="144" t="s">
        <v>37</v>
      </c>
      <c r="O209" s="145">
        <v>0.32700000000000001</v>
      </c>
      <c r="P209" s="145">
        <f>O209*H209</f>
        <v>6.2130000000000001</v>
      </c>
      <c r="Q209" s="145">
        <v>1.89E-3</v>
      </c>
      <c r="R209" s="145">
        <f>Q209*H209</f>
        <v>3.5909999999999997E-2</v>
      </c>
      <c r="S209" s="145">
        <v>0</v>
      </c>
      <c r="T209" s="146">
        <f>S209*H209</f>
        <v>0</v>
      </c>
      <c r="AR209" s="147" t="s">
        <v>178</v>
      </c>
      <c r="AT209" s="147" t="s">
        <v>160</v>
      </c>
      <c r="AU209" s="147" t="s">
        <v>174</v>
      </c>
      <c r="AY209" s="15" t="s">
        <v>158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5" t="s">
        <v>13</v>
      </c>
      <c r="BK209" s="148">
        <f>ROUND(I209*H209,2)</f>
        <v>0</v>
      </c>
      <c r="BL209" s="15" t="s">
        <v>178</v>
      </c>
      <c r="BM209" s="147" t="s">
        <v>731</v>
      </c>
    </row>
    <row r="210" spans="2:65" s="12" customFormat="1">
      <c r="B210" s="149"/>
      <c r="D210" s="150" t="s">
        <v>167</v>
      </c>
      <c r="E210" s="151" t="s">
        <v>1</v>
      </c>
      <c r="F210" s="152" t="s">
        <v>1347</v>
      </c>
      <c r="H210" s="153">
        <v>19</v>
      </c>
      <c r="L210" s="149"/>
      <c r="M210" s="154"/>
      <c r="N210" s="155"/>
      <c r="O210" s="155"/>
      <c r="P210" s="155"/>
      <c r="Q210" s="155"/>
      <c r="R210" s="155"/>
      <c r="S210" s="155"/>
      <c r="T210" s="156"/>
      <c r="AT210" s="151" t="s">
        <v>167</v>
      </c>
      <c r="AU210" s="151" t="s">
        <v>174</v>
      </c>
      <c r="AV210" s="12" t="s">
        <v>80</v>
      </c>
      <c r="AW210" s="12" t="s">
        <v>29</v>
      </c>
      <c r="AX210" s="12" t="s">
        <v>72</v>
      </c>
      <c r="AY210" s="151" t="s">
        <v>158</v>
      </c>
    </row>
    <row r="211" spans="2:65" s="13" customFormat="1">
      <c r="B211" s="157"/>
      <c r="D211" s="150" t="s">
        <v>167</v>
      </c>
      <c r="E211" s="158" t="s">
        <v>1</v>
      </c>
      <c r="F211" s="159" t="s">
        <v>169</v>
      </c>
      <c r="H211" s="160">
        <v>19</v>
      </c>
      <c r="L211" s="157"/>
      <c r="M211" s="161"/>
      <c r="N211" s="162"/>
      <c r="O211" s="162"/>
      <c r="P211" s="162"/>
      <c r="Q211" s="162"/>
      <c r="R211" s="162"/>
      <c r="S211" s="162"/>
      <c r="T211" s="163"/>
      <c r="AT211" s="158" t="s">
        <v>167</v>
      </c>
      <c r="AU211" s="158" t="s">
        <v>174</v>
      </c>
      <c r="AV211" s="13" t="s">
        <v>165</v>
      </c>
      <c r="AW211" s="13" t="s">
        <v>29</v>
      </c>
      <c r="AX211" s="13" t="s">
        <v>13</v>
      </c>
      <c r="AY211" s="158" t="s">
        <v>158</v>
      </c>
    </row>
    <row r="212" spans="2:65" s="1" customFormat="1" ht="16.5" customHeight="1">
      <c r="B212" s="136"/>
      <c r="C212" s="137" t="s">
        <v>392</v>
      </c>
      <c r="D212" s="137" t="s">
        <v>160</v>
      </c>
      <c r="E212" s="138" t="s">
        <v>735</v>
      </c>
      <c r="F212" s="139" t="s">
        <v>736</v>
      </c>
      <c r="G212" s="140" t="s">
        <v>375</v>
      </c>
      <c r="H212" s="141">
        <v>170</v>
      </c>
      <c r="I212" s="178"/>
      <c r="J212" s="142">
        <f>ROUND(I212*H212,2)</f>
        <v>0</v>
      </c>
      <c r="K212" s="139" t="s">
        <v>164</v>
      </c>
      <c r="L212" s="27"/>
      <c r="M212" s="143" t="s">
        <v>1</v>
      </c>
      <c r="N212" s="144" t="s">
        <v>37</v>
      </c>
      <c r="O212" s="145">
        <v>0.373</v>
      </c>
      <c r="P212" s="145">
        <f>O212*H212</f>
        <v>63.41</v>
      </c>
      <c r="Q212" s="145">
        <v>2.8400000000000001E-3</v>
      </c>
      <c r="R212" s="145">
        <f>Q212*H212</f>
        <v>0.48280000000000001</v>
      </c>
      <c r="S212" s="145">
        <v>0</v>
      </c>
      <c r="T212" s="146">
        <f>S212*H212</f>
        <v>0</v>
      </c>
      <c r="AR212" s="147" t="s">
        <v>178</v>
      </c>
      <c r="AT212" s="147" t="s">
        <v>160</v>
      </c>
      <c r="AU212" s="147" t="s">
        <v>174</v>
      </c>
      <c r="AY212" s="15" t="s">
        <v>158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13</v>
      </c>
      <c r="BK212" s="148">
        <f>ROUND(I212*H212,2)</f>
        <v>0</v>
      </c>
      <c r="BL212" s="15" t="s">
        <v>178</v>
      </c>
      <c r="BM212" s="147" t="s">
        <v>737</v>
      </c>
    </row>
    <row r="213" spans="2:65" s="12" customFormat="1">
      <c r="B213" s="149"/>
      <c r="D213" s="150" t="s">
        <v>167</v>
      </c>
      <c r="E213" s="151" t="s">
        <v>1</v>
      </c>
      <c r="F213" s="152" t="s">
        <v>1348</v>
      </c>
      <c r="H213" s="153">
        <v>52</v>
      </c>
      <c r="L213" s="149"/>
      <c r="M213" s="154"/>
      <c r="N213" s="155"/>
      <c r="O213" s="155"/>
      <c r="P213" s="155"/>
      <c r="Q213" s="155"/>
      <c r="R213" s="155"/>
      <c r="S213" s="155"/>
      <c r="T213" s="156"/>
      <c r="AT213" s="151" t="s">
        <v>167</v>
      </c>
      <c r="AU213" s="151" t="s">
        <v>174</v>
      </c>
      <c r="AV213" s="12" t="s">
        <v>80</v>
      </c>
      <c r="AW213" s="12" t="s">
        <v>29</v>
      </c>
      <c r="AX213" s="12" t="s">
        <v>72</v>
      </c>
      <c r="AY213" s="151" t="s">
        <v>158</v>
      </c>
    </row>
    <row r="214" spans="2:65" s="12" customFormat="1">
      <c r="B214" s="149"/>
      <c r="D214" s="150" t="s">
        <v>167</v>
      </c>
      <c r="E214" s="151" t="s">
        <v>1</v>
      </c>
      <c r="F214" s="152" t="s">
        <v>1338</v>
      </c>
      <c r="H214" s="153">
        <v>118</v>
      </c>
      <c r="L214" s="149"/>
      <c r="M214" s="154"/>
      <c r="N214" s="155"/>
      <c r="O214" s="155"/>
      <c r="P214" s="155"/>
      <c r="Q214" s="155"/>
      <c r="R214" s="155"/>
      <c r="S214" s="155"/>
      <c r="T214" s="156"/>
      <c r="AT214" s="151" t="s">
        <v>167</v>
      </c>
      <c r="AU214" s="151" t="s">
        <v>174</v>
      </c>
      <c r="AV214" s="12" t="s">
        <v>80</v>
      </c>
      <c r="AW214" s="12" t="s">
        <v>29</v>
      </c>
      <c r="AX214" s="12" t="s">
        <v>72</v>
      </c>
      <c r="AY214" s="151" t="s">
        <v>158</v>
      </c>
    </row>
    <row r="215" spans="2:65" s="13" customFormat="1">
      <c r="B215" s="157"/>
      <c r="D215" s="150" t="s">
        <v>167</v>
      </c>
      <c r="E215" s="158" t="s">
        <v>1</v>
      </c>
      <c r="F215" s="159" t="s">
        <v>169</v>
      </c>
      <c r="H215" s="160">
        <v>170</v>
      </c>
      <c r="L215" s="157"/>
      <c r="M215" s="161"/>
      <c r="N215" s="162"/>
      <c r="O215" s="162"/>
      <c r="P215" s="162"/>
      <c r="Q215" s="162"/>
      <c r="R215" s="162"/>
      <c r="S215" s="162"/>
      <c r="T215" s="163"/>
      <c r="AT215" s="158" t="s">
        <v>167</v>
      </c>
      <c r="AU215" s="158" t="s">
        <v>174</v>
      </c>
      <c r="AV215" s="13" t="s">
        <v>165</v>
      </c>
      <c r="AW215" s="13" t="s">
        <v>29</v>
      </c>
      <c r="AX215" s="13" t="s">
        <v>13</v>
      </c>
      <c r="AY215" s="158" t="s">
        <v>158</v>
      </c>
    </row>
    <row r="216" spans="2:65" s="1" customFormat="1" ht="16.5" customHeight="1">
      <c r="B216" s="136"/>
      <c r="C216" s="137" t="s">
        <v>398</v>
      </c>
      <c r="D216" s="137" t="s">
        <v>160</v>
      </c>
      <c r="E216" s="138" t="s">
        <v>763</v>
      </c>
      <c r="F216" s="139" t="s">
        <v>764</v>
      </c>
      <c r="G216" s="140" t="s">
        <v>262</v>
      </c>
      <c r="H216" s="141">
        <v>10</v>
      </c>
      <c r="I216" s="178"/>
      <c r="J216" s="142">
        <f>ROUND(I216*H216,2)</f>
        <v>0</v>
      </c>
      <c r="K216" s="139" t="s">
        <v>1</v>
      </c>
      <c r="L216" s="27"/>
      <c r="M216" s="143" t="s">
        <v>1</v>
      </c>
      <c r="N216" s="144" t="s">
        <v>37</v>
      </c>
      <c r="O216" s="145">
        <v>0.24299999999999999</v>
      </c>
      <c r="P216" s="145">
        <f>O216*H216</f>
        <v>2.4299999999999997</v>
      </c>
      <c r="Q216" s="145">
        <v>4.0000000000000003E-5</v>
      </c>
      <c r="R216" s="145">
        <f>Q216*H216</f>
        <v>4.0000000000000002E-4</v>
      </c>
      <c r="S216" s="145">
        <v>0</v>
      </c>
      <c r="T216" s="146">
        <f>S216*H216</f>
        <v>0</v>
      </c>
      <c r="AR216" s="147" t="s">
        <v>178</v>
      </c>
      <c r="AT216" s="147" t="s">
        <v>160</v>
      </c>
      <c r="AU216" s="147" t="s">
        <v>174</v>
      </c>
      <c r="AY216" s="15" t="s">
        <v>158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13</v>
      </c>
      <c r="BK216" s="148">
        <f>ROUND(I216*H216,2)</f>
        <v>0</v>
      </c>
      <c r="BL216" s="15" t="s">
        <v>178</v>
      </c>
      <c r="BM216" s="147" t="s">
        <v>765</v>
      </c>
    </row>
    <row r="217" spans="2:65" s="1" customFormat="1" ht="16.5" customHeight="1">
      <c r="B217" s="136"/>
      <c r="C217" s="137" t="s">
        <v>402</v>
      </c>
      <c r="D217" s="137" t="s">
        <v>160</v>
      </c>
      <c r="E217" s="138" t="s">
        <v>535</v>
      </c>
      <c r="F217" s="139" t="s">
        <v>536</v>
      </c>
      <c r="G217" s="140" t="s">
        <v>262</v>
      </c>
      <c r="H217" s="141">
        <v>8</v>
      </c>
      <c r="I217" s="178"/>
      <c r="J217" s="142">
        <f>ROUND(I217*H217,2)</f>
        <v>0</v>
      </c>
      <c r="K217" s="139" t="s">
        <v>164</v>
      </c>
      <c r="L217" s="27"/>
      <c r="M217" s="143" t="s">
        <v>1</v>
      </c>
      <c r="N217" s="144" t="s">
        <v>37</v>
      </c>
      <c r="O217" s="145">
        <v>0.10299999999999999</v>
      </c>
      <c r="P217" s="145">
        <f>O217*H217</f>
        <v>0.82399999999999995</v>
      </c>
      <c r="Q217" s="145">
        <v>2.7E-4</v>
      </c>
      <c r="R217" s="145">
        <f>Q217*H217</f>
        <v>2.16E-3</v>
      </c>
      <c r="S217" s="145">
        <v>0</v>
      </c>
      <c r="T217" s="146">
        <f>S217*H217</f>
        <v>0</v>
      </c>
      <c r="AR217" s="147" t="s">
        <v>178</v>
      </c>
      <c r="AT217" s="147" t="s">
        <v>160</v>
      </c>
      <c r="AU217" s="147" t="s">
        <v>174</v>
      </c>
      <c r="AY217" s="15" t="s">
        <v>158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5" t="s">
        <v>13</v>
      </c>
      <c r="BK217" s="148">
        <f>ROUND(I217*H217,2)</f>
        <v>0</v>
      </c>
      <c r="BL217" s="15" t="s">
        <v>178</v>
      </c>
      <c r="BM217" s="147" t="s">
        <v>767</v>
      </c>
    </row>
    <row r="218" spans="2:65" s="12" customFormat="1">
      <c r="B218" s="149"/>
      <c r="D218" s="150" t="s">
        <v>167</v>
      </c>
      <c r="E218" s="151" t="s">
        <v>1</v>
      </c>
      <c r="F218" s="152" t="s">
        <v>1349</v>
      </c>
      <c r="H218" s="153">
        <v>4</v>
      </c>
      <c r="L218" s="149"/>
      <c r="M218" s="154"/>
      <c r="N218" s="155"/>
      <c r="O218" s="155"/>
      <c r="P218" s="155"/>
      <c r="Q218" s="155"/>
      <c r="R218" s="155"/>
      <c r="S218" s="155"/>
      <c r="T218" s="156"/>
      <c r="AT218" s="151" t="s">
        <v>167</v>
      </c>
      <c r="AU218" s="151" t="s">
        <v>174</v>
      </c>
      <c r="AV218" s="12" t="s">
        <v>80</v>
      </c>
      <c r="AW218" s="12" t="s">
        <v>29</v>
      </c>
      <c r="AX218" s="12" t="s">
        <v>72</v>
      </c>
      <c r="AY218" s="151" t="s">
        <v>158</v>
      </c>
    </row>
    <row r="219" spans="2:65" s="12" customFormat="1">
      <c r="B219" s="149"/>
      <c r="D219" s="150" t="s">
        <v>167</v>
      </c>
      <c r="E219" s="151" t="s">
        <v>1</v>
      </c>
      <c r="F219" s="152" t="s">
        <v>1350</v>
      </c>
      <c r="H219" s="153">
        <v>4</v>
      </c>
      <c r="L219" s="149"/>
      <c r="M219" s="154"/>
      <c r="N219" s="155"/>
      <c r="O219" s="155"/>
      <c r="P219" s="155"/>
      <c r="Q219" s="155"/>
      <c r="R219" s="155"/>
      <c r="S219" s="155"/>
      <c r="T219" s="156"/>
      <c r="AT219" s="151" t="s">
        <v>167</v>
      </c>
      <c r="AU219" s="151" t="s">
        <v>174</v>
      </c>
      <c r="AV219" s="12" t="s">
        <v>80</v>
      </c>
      <c r="AW219" s="12" t="s">
        <v>29</v>
      </c>
      <c r="AX219" s="12" t="s">
        <v>72</v>
      </c>
      <c r="AY219" s="151" t="s">
        <v>158</v>
      </c>
    </row>
    <row r="220" spans="2:65" s="13" customFormat="1">
      <c r="B220" s="157"/>
      <c r="D220" s="150" t="s">
        <v>167</v>
      </c>
      <c r="E220" s="158" t="s">
        <v>1</v>
      </c>
      <c r="F220" s="159" t="s">
        <v>169</v>
      </c>
      <c r="H220" s="160">
        <v>8</v>
      </c>
      <c r="L220" s="157"/>
      <c r="M220" s="161"/>
      <c r="N220" s="162"/>
      <c r="O220" s="162"/>
      <c r="P220" s="162"/>
      <c r="Q220" s="162"/>
      <c r="R220" s="162"/>
      <c r="S220" s="162"/>
      <c r="T220" s="163"/>
      <c r="AT220" s="158" t="s">
        <v>167</v>
      </c>
      <c r="AU220" s="158" t="s">
        <v>174</v>
      </c>
      <c r="AV220" s="13" t="s">
        <v>165</v>
      </c>
      <c r="AW220" s="13" t="s">
        <v>29</v>
      </c>
      <c r="AX220" s="13" t="s">
        <v>13</v>
      </c>
      <c r="AY220" s="158" t="s">
        <v>158</v>
      </c>
    </row>
    <row r="221" spans="2:65" s="1" customFormat="1" ht="16.5" customHeight="1">
      <c r="B221" s="136"/>
      <c r="C221" s="137" t="s">
        <v>406</v>
      </c>
      <c r="D221" s="137" t="s">
        <v>160</v>
      </c>
      <c r="E221" s="138" t="s">
        <v>772</v>
      </c>
      <c r="F221" s="139" t="s">
        <v>773</v>
      </c>
      <c r="G221" s="140" t="s">
        <v>262</v>
      </c>
      <c r="H221" s="141">
        <v>1</v>
      </c>
      <c r="I221" s="178"/>
      <c r="J221" s="142">
        <f>ROUND(I221*H221,2)</f>
        <v>0</v>
      </c>
      <c r="K221" s="139" t="s">
        <v>164</v>
      </c>
      <c r="L221" s="27"/>
      <c r="M221" s="143" t="s">
        <v>1</v>
      </c>
      <c r="N221" s="144" t="s">
        <v>37</v>
      </c>
      <c r="O221" s="145">
        <v>0.15</v>
      </c>
      <c r="P221" s="145">
        <f>O221*H221</f>
        <v>0.15</v>
      </c>
      <c r="Q221" s="145">
        <v>2.3000000000000001E-4</v>
      </c>
      <c r="R221" s="145">
        <f>Q221*H221</f>
        <v>2.3000000000000001E-4</v>
      </c>
      <c r="S221" s="145">
        <v>0</v>
      </c>
      <c r="T221" s="146">
        <f>S221*H221</f>
        <v>0</v>
      </c>
      <c r="AR221" s="147" t="s">
        <v>178</v>
      </c>
      <c r="AT221" s="147" t="s">
        <v>160</v>
      </c>
      <c r="AU221" s="147" t="s">
        <v>174</v>
      </c>
      <c r="AY221" s="15" t="s">
        <v>158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5" t="s">
        <v>13</v>
      </c>
      <c r="BK221" s="148">
        <f>ROUND(I221*H221,2)</f>
        <v>0</v>
      </c>
      <c r="BL221" s="15" t="s">
        <v>178</v>
      </c>
      <c r="BM221" s="147" t="s">
        <v>774</v>
      </c>
    </row>
    <row r="222" spans="2:65" s="1" customFormat="1" ht="16.5" customHeight="1">
      <c r="B222" s="136"/>
      <c r="C222" s="137" t="s">
        <v>411</v>
      </c>
      <c r="D222" s="137" t="s">
        <v>160</v>
      </c>
      <c r="E222" s="138" t="s">
        <v>778</v>
      </c>
      <c r="F222" s="139" t="s">
        <v>779</v>
      </c>
      <c r="G222" s="140" t="s">
        <v>262</v>
      </c>
      <c r="H222" s="141">
        <v>20</v>
      </c>
      <c r="I222" s="178"/>
      <c r="J222" s="142">
        <f>ROUND(I222*H222,2)</f>
        <v>0</v>
      </c>
      <c r="K222" s="139" t="s">
        <v>164</v>
      </c>
      <c r="L222" s="27"/>
      <c r="M222" s="143" t="s">
        <v>1</v>
      </c>
      <c r="N222" s="144" t="s">
        <v>37</v>
      </c>
      <c r="O222" s="145">
        <v>0.15</v>
      </c>
      <c r="P222" s="145">
        <f>O222*H222</f>
        <v>3</v>
      </c>
      <c r="Q222" s="145">
        <v>2.5000000000000001E-4</v>
      </c>
      <c r="R222" s="145">
        <f>Q222*H222</f>
        <v>5.0000000000000001E-3</v>
      </c>
      <c r="S222" s="145">
        <v>0</v>
      </c>
      <c r="T222" s="146">
        <f>S222*H222</f>
        <v>0</v>
      </c>
      <c r="AR222" s="147" t="s">
        <v>178</v>
      </c>
      <c r="AT222" s="147" t="s">
        <v>160</v>
      </c>
      <c r="AU222" s="147" t="s">
        <v>174</v>
      </c>
      <c r="AY222" s="15" t="s">
        <v>158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5" t="s">
        <v>13</v>
      </c>
      <c r="BK222" s="148">
        <f>ROUND(I222*H222,2)</f>
        <v>0</v>
      </c>
      <c r="BL222" s="15" t="s">
        <v>178</v>
      </c>
      <c r="BM222" s="147" t="s">
        <v>780</v>
      </c>
    </row>
    <row r="223" spans="2:65" s="12" customFormat="1">
      <c r="B223" s="149"/>
      <c r="D223" s="150" t="s">
        <v>167</v>
      </c>
      <c r="E223" s="151" t="s">
        <v>1</v>
      </c>
      <c r="F223" s="152" t="s">
        <v>1351</v>
      </c>
      <c r="H223" s="153">
        <v>14</v>
      </c>
      <c r="L223" s="149"/>
      <c r="M223" s="154"/>
      <c r="N223" s="155"/>
      <c r="O223" s="155"/>
      <c r="P223" s="155"/>
      <c r="Q223" s="155"/>
      <c r="R223" s="155"/>
      <c r="S223" s="155"/>
      <c r="T223" s="156"/>
      <c r="AT223" s="151" t="s">
        <v>167</v>
      </c>
      <c r="AU223" s="151" t="s">
        <v>174</v>
      </c>
      <c r="AV223" s="12" t="s">
        <v>80</v>
      </c>
      <c r="AW223" s="12" t="s">
        <v>29</v>
      </c>
      <c r="AX223" s="12" t="s">
        <v>72</v>
      </c>
      <c r="AY223" s="151" t="s">
        <v>158</v>
      </c>
    </row>
    <row r="224" spans="2:65" s="12" customFormat="1">
      <c r="B224" s="149"/>
      <c r="D224" s="150" t="s">
        <v>167</v>
      </c>
      <c r="E224" s="151" t="s">
        <v>1</v>
      </c>
      <c r="F224" s="152" t="s">
        <v>1352</v>
      </c>
      <c r="H224" s="153">
        <v>6</v>
      </c>
      <c r="L224" s="149"/>
      <c r="M224" s="154"/>
      <c r="N224" s="155"/>
      <c r="O224" s="155"/>
      <c r="P224" s="155"/>
      <c r="Q224" s="155"/>
      <c r="R224" s="155"/>
      <c r="S224" s="155"/>
      <c r="T224" s="156"/>
      <c r="AT224" s="151" t="s">
        <v>167</v>
      </c>
      <c r="AU224" s="151" t="s">
        <v>174</v>
      </c>
      <c r="AV224" s="12" t="s">
        <v>80</v>
      </c>
      <c r="AW224" s="12" t="s">
        <v>29</v>
      </c>
      <c r="AX224" s="12" t="s">
        <v>72</v>
      </c>
      <c r="AY224" s="151" t="s">
        <v>158</v>
      </c>
    </row>
    <row r="225" spans="2:65" s="13" customFormat="1">
      <c r="B225" s="157"/>
      <c r="D225" s="150" t="s">
        <v>167</v>
      </c>
      <c r="E225" s="158" t="s">
        <v>1</v>
      </c>
      <c r="F225" s="159" t="s">
        <v>169</v>
      </c>
      <c r="H225" s="160">
        <v>20</v>
      </c>
      <c r="L225" s="157"/>
      <c r="M225" s="161"/>
      <c r="N225" s="162"/>
      <c r="O225" s="162"/>
      <c r="P225" s="162"/>
      <c r="Q225" s="162"/>
      <c r="R225" s="162"/>
      <c r="S225" s="162"/>
      <c r="T225" s="163"/>
      <c r="AT225" s="158" t="s">
        <v>167</v>
      </c>
      <c r="AU225" s="158" t="s">
        <v>174</v>
      </c>
      <c r="AV225" s="13" t="s">
        <v>165</v>
      </c>
      <c r="AW225" s="13" t="s">
        <v>29</v>
      </c>
      <c r="AX225" s="13" t="s">
        <v>13</v>
      </c>
      <c r="AY225" s="158" t="s">
        <v>158</v>
      </c>
    </row>
    <row r="226" spans="2:65" s="1" customFormat="1" ht="16.5" customHeight="1">
      <c r="B226" s="136"/>
      <c r="C226" s="137" t="s">
        <v>415</v>
      </c>
      <c r="D226" s="137" t="s">
        <v>160</v>
      </c>
      <c r="E226" s="138" t="s">
        <v>796</v>
      </c>
      <c r="F226" s="139" t="s">
        <v>797</v>
      </c>
      <c r="G226" s="140" t="s">
        <v>262</v>
      </c>
      <c r="H226" s="141">
        <v>1</v>
      </c>
      <c r="I226" s="178"/>
      <c r="J226" s="142">
        <f>ROUND(I226*H226,2)</f>
        <v>0</v>
      </c>
      <c r="K226" s="139" t="s">
        <v>164</v>
      </c>
      <c r="L226" s="27"/>
      <c r="M226" s="143" t="s">
        <v>1</v>
      </c>
      <c r="N226" s="144" t="s">
        <v>37</v>
      </c>
      <c r="O226" s="145">
        <v>0.1</v>
      </c>
      <c r="P226" s="145">
        <f>O226*H226</f>
        <v>0.1</v>
      </c>
      <c r="Q226" s="145">
        <v>2.1000000000000001E-4</v>
      </c>
      <c r="R226" s="145">
        <f>Q226*H226</f>
        <v>2.1000000000000001E-4</v>
      </c>
      <c r="S226" s="145">
        <v>0</v>
      </c>
      <c r="T226" s="146">
        <f>S226*H226</f>
        <v>0</v>
      </c>
      <c r="AR226" s="147" t="s">
        <v>178</v>
      </c>
      <c r="AT226" s="147" t="s">
        <v>160</v>
      </c>
      <c r="AU226" s="147" t="s">
        <v>174</v>
      </c>
      <c r="AY226" s="15" t="s">
        <v>158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5" t="s">
        <v>13</v>
      </c>
      <c r="BK226" s="148">
        <f>ROUND(I226*H226,2)</f>
        <v>0</v>
      </c>
      <c r="BL226" s="15" t="s">
        <v>178</v>
      </c>
      <c r="BM226" s="147" t="s">
        <v>798</v>
      </c>
    </row>
    <row r="227" spans="2:65" s="1" customFormat="1" ht="16.5" customHeight="1">
      <c r="B227" s="136"/>
      <c r="C227" s="137" t="s">
        <v>421</v>
      </c>
      <c r="D227" s="137" t="s">
        <v>160</v>
      </c>
      <c r="E227" s="138" t="s">
        <v>801</v>
      </c>
      <c r="F227" s="139" t="s">
        <v>802</v>
      </c>
      <c r="G227" s="140" t="s">
        <v>262</v>
      </c>
      <c r="H227" s="141">
        <v>20</v>
      </c>
      <c r="I227" s="178"/>
      <c r="J227" s="142">
        <f>ROUND(I227*H227,2)</f>
        <v>0</v>
      </c>
      <c r="K227" s="139" t="s">
        <v>164</v>
      </c>
      <c r="L227" s="27"/>
      <c r="M227" s="143" t="s">
        <v>1</v>
      </c>
      <c r="N227" s="144" t="s">
        <v>37</v>
      </c>
      <c r="O227" s="145">
        <v>0.1</v>
      </c>
      <c r="P227" s="145">
        <f>O227*H227</f>
        <v>2</v>
      </c>
      <c r="Q227" s="145">
        <v>2.3000000000000001E-4</v>
      </c>
      <c r="R227" s="145">
        <f>Q227*H227</f>
        <v>4.5999999999999999E-3</v>
      </c>
      <c r="S227" s="145">
        <v>0</v>
      </c>
      <c r="T227" s="146">
        <f>S227*H227</f>
        <v>0</v>
      </c>
      <c r="AR227" s="147" t="s">
        <v>178</v>
      </c>
      <c r="AT227" s="147" t="s">
        <v>160</v>
      </c>
      <c r="AU227" s="147" t="s">
        <v>174</v>
      </c>
      <c r="AY227" s="15" t="s">
        <v>158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5" t="s">
        <v>13</v>
      </c>
      <c r="BK227" s="148">
        <f>ROUND(I227*H227,2)</f>
        <v>0</v>
      </c>
      <c r="BL227" s="15" t="s">
        <v>178</v>
      </c>
      <c r="BM227" s="147" t="s">
        <v>803</v>
      </c>
    </row>
    <row r="228" spans="2:65" s="12" customFormat="1">
      <c r="B228" s="149"/>
      <c r="D228" s="150" t="s">
        <v>167</v>
      </c>
      <c r="E228" s="151" t="s">
        <v>1</v>
      </c>
      <c r="F228" s="152" t="s">
        <v>1353</v>
      </c>
      <c r="H228" s="153">
        <v>14</v>
      </c>
      <c r="L228" s="149"/>
      <c r="M228" s="154"/>
      <c r="N228" s="155"/>
      <c r="O228" s="155"/>
      <c r="P228" s="155"/>
      <c r="Q228" s="155"/>
      <c r="R228" s="155"/>
      <c r="S228" s="155"/>
      <c r="T228" s="156"/>
      <c r="AT228" s="151" t="s">
        <v>167</v>
      </c>
      <c r="AU228" s="151" t="s">
        <v>174</v>
      </c>
      <c r="AV228" s="12" t="s">
        <v>80</v>
      </c>
      <c r="AW228" s="12" t="s">
        <v>29</v>
      </c>
      <c r="AX228" s="12" t="s">
        <v>72</v>
      </c>
      <c r="AY228" s="151" t="s">
        <v>158</v>
      </c>
    </row>
    <row r="229" spans="2:65" s="12" customFormat="1">
      <c r="B229" s="149"/>
      <c r="D229" s="150" t="s">
        <v>167</v>
      </c>
      <c r="E229" s="151" t="s">
        <v>1</v>
      </c>
      <c r="F229" s="152" t="s">
        <v>1352</v>
      </c>
      <c r="H229" s="153">
        <v>6</v>
      </c>
      <c r="L229" s="149"/>
      <c r="M229" s="154"/>
      <c r="N229" s="155"/>
      <c r="O229" s="155"/>
      <c r="P229" s="155"/>
      <c r="Q229" s="155"/>
      <c r="R229" s="155"/>
      <c r="S229" s="155"/>
      <c r="T229" s="156"/>
      <c r="AT229" s="151" t="s">
        <v>167</v>
      </c>
      <c r="AU229" s="151" t="s">
        <v>174</v>
      </c>
      <c r="AV229" s="12" t="s">
        <v>80</v>
      </c>
      <c r="AW229" s="12" t="s">
        <v>29</v>
      </c>
      <c r="AX229" s="12" t="s">
        <v>72</v>
      </c>
      <c r="AY229" s="151" t="s">
        <v>158</v>
      </c>
    </row>
    <row r="230" spans="2:65" s="13" customFormat="1">
      <c r="B230" s="157"/>
      <c r="D230" s="150" t="s">
        <v>167</v>
      </c>
      <c r="E230" s="158" t="s">
        <v>1</v>
      </c>
      <c r="F230" s="159" t="s">
        <v>169</v>
      </c>
      <c r="H230" s="160">
        <v>20</v>
      </c>
      <c r="L230" s="157"/>
      <c r="M230" s="161"/>
      <c r="N230" s="162"/>
      <c r="O230" s="162"/>
      <c r="P230" s="162"/>
      <c r="Q230" s="162"/>
      <c r="R230" s="162"/>
      <c r="S230" s="162"/>
      <c r="T230" s="163"/>
      <c r="AT230" s="158" t="s">
        <v>167</v>
      </c>
      <c r="AU230" s="158" t="s">
        <v>174</v>
      </c>
      <c r="AV230" s="13" t="s">
        <v>165</v>
      </c>
      <c r="AW230" s="13" t="s">
        <v>29</v>
      </c>
      <c r="AX230" s="13" t="s">
        <v>13</v>
      </c>
      <c r="AY230" s="158" t="s">
        <v>158</v>
      </c>
    </row>
    <row r="231" spans="2:65" s="1" customFormat="1" ht="16.5" customHeight="1">
      <c r="B231" s="136"/>
      <c r="C231" s="137" t="s">
        <v>621</v>
      </c>
      <c r="D231" s="137" t="s">
        <v>160</v>
      </c>
      <c r="E231" s="138" t="s">
        <v>538</v>
      </c>
      <c r="F231" s="139" t="s">
        <v>539</v>
      </c>
      <c r="G231" s="140" t="s">
        <v>262</v>
      </c>
      <c r="H231" s="141">
        <v>20</v>
      </c>
      <c r="I231" s="178"/>
      <c r="J231" s="142">
        <f>ROUND(I231*H231,2)</f>
        <v>0</v>
      </c>
      <c r="K231" s="139" t="s">
        <v>164</v>
      </c>
      <c r="L231" s="27"/>
      <c r="M231" s="143" t="s">
        <v>1</v>
      </c>
      <c r="N231" s="144" t="s">
        <v>37</v>
      </c>
      <c r="O231" s="145">
        <v>8.2000000000000003E-2</v>
      </c>
      <c r="P231" s="145">
        <f>O231*H231</f>
        <v>1.6400000000000001</v>
      </c>
      <c r="Q231" s="145">
        <v>1.8000000000000001E-4</v>
      </c>
      <c r="R231" s="145">
        <f>Q231*H231</f>
        <v>3.6000000000000003E-3</v>
      </c>
      <c r="S231" s="145">
        <v>0</v>
      </c>
      <c r="T231" s="146">
        <f>S231*H231</f>
        <v>0</v>
      </c>
      <c r="AR231" s="147" t="s">
        <v>178</v>
      </c>
      <c r="AT231" s="147" t="s">
        <v>160</v>
      </c>
      <c r="AU231" s="147" t="s">
        <v>174</v>
      </c>
      <c r="AY231" s="15" t="s">
        <v>158</v>
      </c>
      <c r="BE231" s="148">
        <f>IF(N231="základní",J231,0)</f>
        <v>0</v>
      </c>
      <c r="BF231" s="148">
        <f>IF(N231="snížená",J231,0)</f>
        <v>0</v>
      </c>
      <c r="BG231" s="148">
        <f>IF(N231="zákl. přenesená",J231,0)</f>
        <v>0</v>
      </c>
      <c r="BH231" s="148">
        <f>IF(N231="sníž. přenesená",J231,0)</f>
        <v>0</v>
      </c>
      <c r="BI231" s="148">
        <f>IF(N231="nulová",J231,0)</f>
        <v>0</v>
      </c>
      <c r="BJ231" s="15" t="s">
        <v>13</v>
      </c>
      <c r="BK231" s="148">
        <f>ROUND(I231*H231,2)</f>
        <v>0</v>
      </c>
      <c r="BL231" s="15" t="s">
        <v>178</v>
      </c>
      <c r="BM231" s="147" t="s">
        <v>810</v>
      </c>
    </row>
    <row r="232" spans="2:65" s="12" customFormat="1">
      <c r="B232" s="149"/>
      <c r="D232" s="150" t="s">
        <v>167</v>
      </c>
      <c r="E232" s="151" t="s">
        <v>1</v>
      </c>
      <c r="F232" s="152" t="s">
        <v>1354</v>
      </c>
      <c r="H232" s="153">
        <v>13</v>
      </c>
      <c r="L232" s="149"/>
      <c r="M232" s="154"/>
      <c r="N232" s="155"/>
      <c r="O232" s="155"/>
      <c r="P232" s="155"/>
      <c r="Q232" s="155"/>
      <c r="R232" s="155"/>
      <c r="S232" s="155"/>
      <c r="T232" s="156"/>
      <c r="AT232" s="151" t="s">
        <v>167</v>
      </c>
      <c r="AU232" s="151" t="s">
        <v>174</v>
      </c>
      <c r="AV232" s="12" t="s">
        <v>80</v>
      </c>
      <c r="AW232" s="12" t="s">
        <v>29</v>
      </c>
      <c r="AX232" s="12" t="s">
        <v>72</v>
      </c>
      <c r="AY232" s="151" t="s">
        <v>158</v>
      </c>
    </row>
    <row r="233" spans="2:65" s="12" customFormat="1">
      <c r="B233" s="149"/>
      <c r="D233" s="150" t="s">
        <v>167</v>
      </c>
      <c r="E233" s="151" t="s">
        <v>1</v>
      </c>
      <c r="F233" s="152" t="s">
        <v>1355</v>
      </c>
      <c r="H233" s="153">
        <v>7</v>
      </c>
      <c r="L233" s="149"/>
      <c r="M233" s="154"/>
      <c r="N233" s="155"/>
      <c r="O233" s="155"/>
      <c r="P233" s="155"/>
      <c r="Q233" s="155"/>
      <c r="R233" s="155"/>
      <c r="S233" s="155"/>
      <c r="T233" s="156"/>
      <c r="AT233" s="151" t="s">
        <v>167</v>
      </c>
      <c r="AU233" s="151" t="s">
        <v>174</v>
      </c>
      <c r="AV233" s="12" t="s">
        <v>80</v>
      </c>
      <c r="AW233" s="12" t="s">
        <v>29</v>
      </c>
      <c r="AX233" s="12" t="s">
        <v>72</v>
      </c>
      <c r="AY233" s="151" t="s">
        <v>158</v>
      </c>
    </row>
    <row r="234" spans="2:65" s="13" customFormat="1">
      <c r="B234" s="157"/>
      <c r="D234" s="150" t="s">
        <v>167</v>
      </c>
      <c r="E234" s="158" t="s">
        <v>1</v>
      </c>
      <c r="F234" s="159" t="s">
        <v>169</v>
      </c>
      <c r="H234" s="160">
        <v>20</v>
      </c>
      <c r="L234" s="157"/>
      <c r="M234" s="161"/>
      <c r="N234" s="162"/>
      <c r="O234" s="162"/>
      <c r="P234" s="162"/>
      <c r="Q234" s="162"/>
      <c r="R234" s="162"/>
      <c r="S234" s="162"/>
      <c r="T234" s="163"/>
      <c r="AT234" s="158" t="s">
        <v>167</v>
      </c>
      <c r="AU234" s="158" t="s">
        <v>174</v>
      </c>
      <c r="AV234" s="13" t="s">
        <v>165</v>
      </c>
      <c r="AW234" s="13" t="s">
        <v>29</v>
      </c>
      <c r="AX234" s="13" t="s">
        <v>13</v>
      </c>
      <c r="AY234" s="158" t="s">
        <v>158</v>
      </c>
    </row>
    <row r="235" spans="2:65" s="1" customFormat="1" ht="16.5" customHeight="1">
      <c r="B235" s="136"/>
      <c r="C235" s="137" t="s">
        <v>627</v>
      </c>
      <c r="D235" s="137" t="s">
        <v>160</v>
      </c>
      <c r="E235" s="138" t="s">
        <v>544</v>
      </c>
      <c r="F235" s="139" t="s">
        <v>545</v>
      </c>
      <c r="G235" s="140" t="s">
        <v>262</v>
      </c>
      <c r="H235" s="141">
        <v>4</v>
      </c>
      <c r="I235" s="178"/>
      <c r="J235" s="142">
        <f>ROUND(I235*H235,2)</f>
        <v>0</v>
      </c>
      <c r="K235" s="139" t="s">
        <v>164</v>
      </c>
      <c r="L235" s="27"/>
      <c r="M235" s="143" t="s">
        <v>1</v>
      </c>
      <c r="N235" s="144" t="s">
        <v>37</v>
      </c>
      <c r="O235" s="145">
        <v>0.22</v>
      </c>
      <c r="P235" s="145">
        <f>O235*H235</f>
        <v>0.88</v>
      </c>
      <c r="Q235" s="145">
        <v>5.0000000000000001E-4</v>
      </c>
      <c r="R235" s="145">
        <f>Q235*H235</f>
        <v>2E-3</v>
      </c>
      <c r="S235" s="145">
        <v>0</v>
      </c>
      <c r="T235" s="146">
        <f>S235*H235</f>
        <v>0</v>
      </c>
      <c r="AR235" s="147" t="s">
        <v>178</v>
      </c>
      <c r="AT235" s="147" t="s">
        <v>160</v>
      </c>
      <c r="AU235" s="147" t="s">
        <v>174</v>
      </c>
      <c r="AY235" s="15" t="s">
        <v>158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13</v>
      </c>
      <c r="BK235" s="148">
        <f>ROUND(I235*H235,2)</f>
        <v>0</v>
      </c>
      <c r="BL235" s="15" t="s">
        <v>178</v>
      </c>
      <c r="BM235" s="147" t="s">
        <v>819</v>
      </c>
    </row>
    <row r="236" spans="2:65" s="12" customFormat="1">
      <c r="B236" s="149"/>
      <c r="D236" s="150" t="s">
        <v>167</v>
      </c>
      <c r="E236" s="151" t="s">
        <v>1</v>
      </c>
      <c r="F236" s="152" t="s">
        <v>1350</v>
      </c>
      <c r="H236" s="153">
        <v>4</v>
      </c>
      <c r="L236" s="149"/>
      <c r="M236" s="154"/>
      <c r="N236" s="155"/>
      <c r="O236" s="155"/>
      <c r="P236" s="155"/>
      <c r="Q236" s="155"/>
      <c r="R236" s="155"/>
      <c r="S236" s="155"/>
      <c r="T236" s="156"/>
      <c r="AT236" s="151" t="s">
        <v>167</v>
      </c>
      <c r="AU236" s="151" t="s">
        <v>174</v>
      </c>
      <c r="AV236" s="12" t="s">
        <v>80</v>
      </c>
      <c r="AW236" s="12" t="s">
        <v>29</v>
      </c>
      <c r="AX236" s="12" t="s">
        <v>72</v>
      </c>
      <c r="AY236" s="151" t="s">
        <v>158</v>
      </c>
    </row>
    <row r="237" spans="2:65" s="13" customFormat="1">
      <c r="B237" s="157"/>
      <c r="D237" s="150" t="s">
        <v>167</v>
      </c>
      <c r="E237" s="158" t="s">
        <v>1</v>
      </c>
      <c r="F237" s="159" t="s">
        <v>169</v>
      </c>
      <c r="H237" s="160">
        <v>4</v>
      </c>
      <c r="L237" s="157"/>
      <c r="M237" s="161"/>
      <c r="N237" s="162"/>
      <c r="O237" s="162"/>
      <c r="P237" s="162"/>
      <c r="Q237" s="162"/>
      <c r="R237" s="162"/>
      <c r="S237" s="162"/>
      <c r="T237" s="163"/>
      <c r="AT237" s="158" t="s">
        <v>167</v>
      </c>
      <c r="AU237" s="158" t="s">
        <v>174</v>
      </c>
      <c r="AV237" s="13" t="s">
        <v>165</v>
      </c>
      <c r="AW237" s="13" t="s">
        <v>29</v>
      </c>
      <c r="AX237" s="13" t="s">
        <v>13</v>
      </c>
      <c r="AY237" s="158" t="s">
        <v>158</v>
      </c>
    </row>
    <row r="238" spans="2:65" s="1" customFormat="1" ht="16.5" customHeight="1">
      <c r="B238" s="136"/>
      <c r="C238" s="137" t="s">
        <v>631</v>
      </c>
      <c r="D238" s="137" t="s">
        <v>160</v>
      </c>
      <c r="E238" s="138" t="s">
        <v>547</v>
      </c>
      <c r="F238" s="139" t="s">
        <v>548</v>
      </c>
      <c r="G238" s="140" t="s">
        <v>262</v>
      </c>
      <c r="H238" s="141">
        <v>4</v>
      </c>
      <c r="I238" s="178"/>
      <c r="J238" s="142">
        <f t="shared" ref="J238:J243" si="30">ROUND(I238*H238,2)</f>
        <v>0</v>
      </c>
      <c r="K238" s="139" t="s">
        <v>164</v>
      </c>
      <c r="L238" s="27"/>
      <c r="M238" s="143" t="s">
        <v>1</v>
      </c>
      <c r="N238" s="144" t="s">
        <v>37</v>
      </c>
      <c r="O238" s="145">
        <v>0.26</v>
      </c>
      <c r="P238" s="145">
        <f t="shared" ref="P238:P243" si="31">O238*H238</f>
        <v>1.04</v>
      </c>
      <c r="Q238" s="145">
        <v>6.9999999999999999E-4</v>
      </c>
      <c r="R238" s="145">
        <f t="shared" ref="R238:R243" si="32">Q238*H238</f>
        <v>2.8E-3</v>
      </c>
      <c r="S238" s="145">
        <v>0</v>
      </c>
      <c r="T238" s="146">
        <f t="shared" ref="T238:T243" si="33">S238*H238</f>
        <v>0</v>
      </c>
      <c r="AR238" s="147" t="s">
        <v>178</v>
      </c>
      <c r="AT238" s="147" t="s">
        <v>160</v>
      </c>
      <c r="AU238" s="147" t="s">
        <v>174</v>
      </c>
      <c r="AY238" s="15" t="s">
        <v>158</v>
      </c>
      <c r="BE238" s="148">
        <f t="shared" ref="BE238:BE243" si="34">IF(N238="základní",J238,0)</f>
        <v>0</v>
      </c>
      <c r="BF238" s="148">
        <f t="shared" ref="BF238:BF243" si="35">IF(N238="snížená",J238,0)</f>
        <v>0</v>
      </c>
      <c r="BG238" s="148">
        <f t="shared" ref="BG238:BG243" si="36">IF(N238="zákl. přenesená",J238,0)</f>
        <v>0</v>
      </c>
      <c r="BH238" s="148">
        <f t="shared" ref="BH238:BH243" si="37">IF(N238="sníž. přenesená",J238,0)</f>
        <v>0</v>
      </c>
      <c r="BI238" s="148">
        <f t="shared" ref="BI238:BI243" si="38">IF(N238="nulová",J238,0)</f>
        <v>0</v>
      </c>
      <c r="BJ238" s="15" t="s">
        <v>13</v>
      </c>
      <c r="BK238" s="148">
        <f t="shared" ref="BK238:BK243" si="39">ROUND(I238*H238,2)</f>
        <v>0</v>
      </c>
      <c r="BL238" s="15" t="s">
        <v>178</v>
      </c>
      <c r="BM238" s="147" t="s">
        <v>1356</v>
      </c>
    </row>
    <row r="239" spans="2:65" s="1" customFormat="1" ht="16.5" customHeight="1">
      <c r="B239" s="136"/>
      <c r="C239" s="137" t="s">
        <v>635</v>
      </c>
      <c r="D239" s="137" t="s">
        <v>160</v>
      </c>
      <c r="E239" s="138" t="s">
        <v>1357</v>
      </c>
      <c r="F239" s="139" t="s">
        <v>1358</v>
      </c>
      <c r="G239" s="140" t="s">
        <v>262</v>
      </c>
      <c r="H239" s="141">
        <v>1</v>
      </c>
      <c r="I239" s="178"/>
      <c r="J239" s="142">
        <f t="shared" si="30"/>
        <v>0</v>
      </c>
      <c r="K239" s="139" t="s">
        <v>164</v>
      </c>
      <c r="L239" s="27"/>
      <c r="M239" s="143" t="s">
        <v>1</v>
      </c>
      <c r="N239" s="144" t="s">
        <v>37</v>
      </c>
      <c r="O239" s="145">
        <v>0.26800000000000002</v>
      </c>
      <c r="P239" s="145">
        <f t="shared" si="31"/>
        <v>0.26800000000000002</v>
      </c>
      <c r="Q239" s="145">
        <v>3.8000000000000002E-4</v>
      </c>
      <c r="R239" s="145">
        <f t="shared" si="32"/>
        <v>3.8000000000000002E-4</v>
      </c>
      <c r="S239" s="145">
        <v>0</v>
      </c>
      <c r="T239" s="146">
        <f t="shared" si="33"/>
        <v>0</v>
      </c>
      <c r="AR239" s="147" t="s">
        <v>178</v>
      </c>
      <c r="AT239" s="147" t="s">
        <v>160</v>
      </c>
      <c r="AU239" s="147" t="s">
        <v>174</v>
      </c>
      <c r="AY239" s="15" t="s">
        <v>158</v>
      </c>
      <c r="BE239" s="148">
        <f t="shared" si="34"/>
        <v>0</v>
      </c>
      <c r="BF239" s="148">
        <f t="shared" si="35"/>
        <v>0</v>
      </c>
      <c r="BG239" s="148">
        <f t="shared" si="36"/>
        <v>0</v>
      </c>
      <c r="BH239" s="148">
        <f t="shared" si="37"/>
        <v>0</v>
      </c>
      <c r="BI239" s="148">
        <f t="shared" si="38"/>
        <v>0</v>
      </c>
      <c r="BJ239" s="15" t="s">
        <v>13</v>
      </c>
      <c r="BK239" s="148">
        <f t="shared" si="39"/>
        <v>0</v>
      </c>
      <c r="BL239" s="15" t="s">
        <v>178</v>
      </c>
      <c r="BM239" s="147" t="s">
        <v>1359</v>
      </c>
    </row>
    <row r="240" spans="2:65" s="1" customFormat="1" ht="16.5" customHeight="1">
      <c r="B240" s="136"/>
      <c r="C240" s="137" t="s">
        <v>639</v>
      </c>
      <c r="D240" s="137" t="s">
        <v>160</v>
      </c>
      <c r="E240" s="138" t="s">
        <v>815</v>
      </c>
      <c r="F240" s="139" t="s">
        <v>1360</v>
      </c>
      <c r="G240" s="140" t="s">
        <v>262</v>
      </c>
      <c r="H240" s="141">
        <v>1</v>
      </c>
      <c r="I240" s="178"/>
      <c r="J240" s="142">
        <f t="shared" si="30"/>
        <v>0</v>
      </c>
      <c r="K240" s="139" t="s">
        <v>1</v>
      </c>
      <c r="L240" s="27"/>
      <c r="M240" s="143" t="s">
        <v>1</v>
      </c>
      <c r="N240" s="144" t="s">
        <v>37</v>
      </c>
      <c r="O240" s="145">
        <v>0.26800000000000002</v>
      </c>
      <c r="P240" s="145">
        <f t="shared" si="31"/>
        <v>0.26800000000000002</v>
      </c>
      <c r="Q240" s="145">
        <v>1.24E-3</v>
      </c>
      <c r="R240" s="145">
        <f t="shared" si="32"/>
        <v>1.24E-3</v>
      </c>
      <c r="S240" s="145">
        <v>0</v>
      </c>
      <c r="T240" s="146">
        <f t="shared" si="33"/>
        <v>0</v>
      </c>
      <c r="AR240" s="147" t="s">
        <v>178</v>
      </c>
      <c r="AT240" s="147" t="s">
        <v>160</v>
      </c>
      <c r="AU240" s="147" t="s">
        <v>174</v>
      </c>
      <c r="AY240" s="15" t="s">
        <v>158</v>
      </c>
      <c r="BE240" s="148">
        <f t="shared" si="34"/>
        <v>0</v>
      </c>
      <c r="BF240" s="148">
        <f t="shared" si="35"/>
        <v>0</v>
      </c>
      <c r="BG240" s="148">
        <f t="shared" si="36"/>
        <v>0</v>
      </c>
      <c r="BH240" s="148">
        <f t="shared" si="37"/>
        <v>0</v>
      </c>
      <c r="BI240" s="148">
        <f t="shared" si="38"/>
        <v>0</v>
      </c>
      <c r="BJ240" s="15" t="s">
        <v>13</v>
      </c>
      <c r="BK240" s="148">
        <f t="shared" si="39"/>
        <v>0</v>
      </c>
      <c r="BL240" s="15" t="s">
        <v>178</v>
      </c>
      <c r="BM240" s="147" t="s">
        <v>1361</v>
      </c>
    </row>
    <row r="241" spans="2:65" s="1" customFormat="1" ht="16.5" customHeight="1">
      <c r="B241" s="136"/>
      <c r="C241" s="137" t="s">
        <v>643</v>
      </c>
      <c r="D241" s="137" t="s">
        <v>160</v>
      </c>
      <c r="E241" s="138" t="s">
        <v>1362</v>
      </c>
      <c r="F241" s="139" t="s">
        <v>1363</v>
      </c>
      <c r="G241" s="140" t="s">
        <v>262</v>
      </c>
      <c r="H241" s="141">
        <v>1</v>
      </c>
      <c r="I241" s="178"/>
      <c r="J241" s="142">
        <f t="shared" si="30"/>
        <v>0</v>
      </c>
      <c r="K241" s="139" t="s">
        <v>164</v>
      </c>
      <c r="L241" s="27"/>
      <c r="M241" s="143" t="s">
        <v>1</v>
      </c>
      <c r="N241" s="144" t="s">
        <v>37</v>
      </c>
      <c r="O241" s="145">
        <v>0.22700000000000001</v>
      </c>
      <c r="P241" s="145">
        <f t="shared" si="31"/>
        <v>0.22700000000000001</v>
      </c>
      <c r="Q241" s="145">
        <v>2.5000000000000001E-4</v>
      </c>
      <c r="R241" s="145">
        <f t="shared" si="32"/>
        <v>2.5000000000000001E-4</v>
      </c>
      <c r="S241" s="145">
        <v>0</v>
      </c>
      <c r="T241" s="146">
        <f t="shared" si="33"/>
        <v>0</v>
      </c>
      <c r="AR241" s="147" t="s">
        <v>178</v>
      </c>
      <c r="AT241" s="147" t="s">
        <v>160</v>
      </c>
      <c r="AU241" s="147" t="s">
        <v>174</v>
      </c>
      <c r="AY241" s="15" t="s">
        <v>158</v>
      </c>
      <c r="BE241" s="148">
        <f t="shared" si="34"/>
        <v>0</v>
      </c>
      <c r="BF241" s="148">
        <f t="shared" si="35"/>
        <v>0</v>
      </c>
      <c r="BG241" s="148">
        <f t="shared" si="36"/>
        <v>0</v>
      </c>
      <c r="BH241" s="148">
        <f t="shared" si="37"/>
        <v>0</v>
      </c>
      <c r="BI241" s="148">
        <f t="shared" si="38"/>
        <v>0</v>
      </c>
      <c r="BJ241" s="15" t="s">
        <v>13</v>
      </c>
      <c r="BK241" s="148">
        <f t="shared" si="39"/>
        <v>0</v>
      </c>
      <c r="BL241" s="15" t="s">
        <v>178</v>
      </c>
      <c r="BM241" s="147" t="s">
        <v>1364</v>
      </c>
    </row>
    <row r="242" spans="2:65" s="1" customFormat="1" ht="16.5" customHeight="1">
      <c r="B242" s="136"/>
      <c r="C242" s="137" t="s">
        <v>647</v>
      </c>
      <c r="D242" s="137" t="s">
        <v>160</v>
      </c>
      <c r="E242" s="138" t="s">
        <v>1365</v>
      </c>
      <c r="F242" s="139" t="s">
        <v>1366</v>
      </c>
      <c r="G242" s="140" t="s">
        <v>262</v>
      </c>
      <c r="H242" s="141">
        <v>1</v>
      </c>
      <c r="I242" s="178"/>
      <c r="J242" s="142">
        <f t="shared" si="30"/>
        <v>0</v>
      </c>
      <c r="K242" s="139" t="s">
        <v>164</v>
      </c>
      <c r="L242" s="27"/>
      <c r="M242" s="143" t="s">
        <v>1</v>
      </c>
      <c r="N242" s="144" t="s">
        <v>37</v>
      </c>
      <c r="O242" s="145">
        <v>0.22700000000000001</v>
      </c>
      <c r="P242" s="145">
        <f t="shared" si="31"/>
        <v>0.22700000000000001</v>
      </c>
      <c r="Q242" s="145">
        <v>5.6999999999999998E-4</v>
      </c>
      <c r="R242" s="145">
        <f t="shared" si="32"/>
        <v>5.6999999999999998E-4</v>
      </c>
      <c r="S242" s="145">
        <v>0</v>
      </c>
      <c r="T242" s="146">
        <f t="shared" si="33"/>
        <v>0</v>
      </c>
      <c r="AR242" s="147" t="s">
        <v>178</v>
      </c>
      <c r="AT242" s="147" t="s">
        <v>160</v>
      </c>
      <c r="AU242" s="147" t="s">
        <v>174</v>
      </c>
      <c r="AY242" s="15" t="s">
        <v>158</v>
      </c>
      <c r="BE242" s="148">
        <f t="shared" si="34"/>
        <v>0</v>
      </c>
      <c r="BF242" s="148">
        <f t="shared" si="35"/>
        <v>0</v>
      </c>
      <c r="BG242" s="148">
        <f t="shared" si="36"/>
        <v>0</v>
      </c>
      <c r="BH242" s="148">
        <f t="shared" si="37"/>
        <v>0</v>
      </c>
      <c r="BI242" s="148">
        <f t="shared" si="38"/>
        <v>0</v>
      </c>
      <c r="BJ242" s="15" t="s">
        <v>13</v>
      </c>
      <c r="BK242" s="148">
        <f t="shared" si="39"/>
        <v>0</v>
      </c>
      <c r="BL242" s="15" t="s">
        <v>178</v>
      </c>
      <c r="BM242" s="147" t="s">
        <v>1367</v>
      </c>
    </row>
    <row r="243" spans="2:65" s="1" customFormat="1" ht="16.5" customHeight="1">
      <c r="B243" s="136"/>
      <c r="C243" s="137" t="s">
        <v>651</v>
      </c>
      <c r="D243" s="137" t="s">
        <v>160</v>
      </c>
      <c r="E243" s="138" t="s">
        <v>1368</v>
      </c>
      <c r="F243" s="139" t="s">
        <v>1369</v>
      </c>
      <c r="G243" s="140" t="s">
        <v>491</v>
      </c>
      <c r="H243" s="141">
        <v>1</v>
      </c>
      <c r="I243" s="178"/>
      <c r="J243" s="142">
        <f t="shared" si="30"/>
        <v>0</v>
      </c>
      <c r="K243" s="139" t="s">
        <v>1</v>
      </c>
      <c r="L243" s="27"/>
      <c r="M243" s="143" t="s">
        <v>1</v>
      </c>
      <c r="N243" s="144" t="s">
        <v>37</v>
      </c>
      <c r="O243" s="145">
        <v>1.454</v>
      </c>
      <c r="P243" s="145">
        <f t="shared" si="31"/>
        <v>1.454</v>
      </c>
      <c r="Q243" s="145">
        <v>9.7259999999999999E-2</v>
      </c>
      <c r="R243" s="145">
        <f t="shared" si="32"/>
        <v>9.7259999999999999E-2</v>
      </c>
      <c r="S243" s="145">
        <v>0</v>
      </c>
      <c r="T243" s="146">
        <f t="shared" si="33"/>
        <v>0</v>
      </c>
      <c r="AR243" s="147" t="s">
        <v>178</v>
      </c>
      <c r="AT243" s="147" t="s">
        <v>160</v>
      </c>
      <c r="AU243" s="147" t="s">
        <v>174</v>
      </c>
      <c r="AY243" s="15" t="s">
        <v>158</v>
      </c>
      <c r="BE243" s="148">
        <f t="shared" si="34"/>
        <v>0</v>
      </c>
      <c r="BF243" s="148">
        <f t="shared" si="35"/>
        <v>0</v>
      </c>
      <c r="BG243" s="148">
        <f t="shared" si="36"/>
        <v>0</v>
      </c>
      <c r="BH243" s="148">
        <f t="shared" si="37"/>
        <v>0</v>
      </c>
      <c r="BI243" s="148">
        <f t="shared" si="38"/>
        <v>0</v>
      </c>
      <c r="BJ243" s="15" t="s">
        <v>13</v>
      </c>
      <c r="BK243" s="148">
        <f t="shared" si="39"/>
        <v>0</v>
      </c>
      <c r="BL243" s="15" t="s">
        <v>178</v>
      </c>
      <c r="BM243" s="147" t="s">
        <v>1370</v>
      </c>
    </row>
    <row r="244" spans="2:65" s="12" customFormat="1">
      <c r="B244" s="149"/>
      <c r="D244" s="150" t="s">
        <v>167</v>
      </c>
      <c r="E244" s="151" t="s">
        <v>1</v>
      </c>
      <c r="F244" s="152" t="s">
        <v>1371</v>
      </c>
      <c r="H244" s="153">
        <v>1</v>
      </c>
      <c r="L244" s="149"/>
      <c r="M244" s="154"/>
      <c r="N244" s="155"/>
      <c r="O244" s="155"/>
      <c r="P244" s="155"/>
      <c r="Q244" s="155"/>
      <c r="R244" s="155"/>
      <c r="S244" s="155"/>
      <c r="T244" s="156"/>
      <c r="AT244" s="151" t="s">
        <v>167</v>
      </c>
      <c r="AU244" s="151" t="s">
        <v>174</v>
      </c>
      <c r="AV244" s="12" t="s">
        <v>80</v>
      </c>
      <c r="AW244" s="12" t="s">
        <v>29</v>
      </c>
      <c r="AX244" s="12" t="s">
        <v>72</v>
      </c>
      <c r="AY244" s="151" t="s">
        <v>158</v>
      </c>
    </row>
    <row r="245" spans="2:65" s="13" customFormat="1">
      <c r="B245" s="157"/>
      <c r="D245" s="150" t="s">
        <v>167</v>
      </c>
      <c r="E245" s="158" t="s">
        <v>1</v>
      </c>
      <c r="F245" s="159" t="s">
        <v>169</v>
      </c>
      <c r="H245" s="160">
        <v>1</v>
      </c>
      <c r="L245" s="157"/>
      <c r="M245" s="161"/>
      <c r="N245" s="162"/>
      <c r="O245" s="162"/>
      <c r="P245" s="162"/>
      <c r="Q245" s="162"/>
      <c r="R245" s="162"/>
      <c r="S245" s="162"/>
      <c r="T245" s="163"/>
      <c r="AT245" s="158" t="s">
        <v>167</v>
      </c>
      <c r="AU245" s="158" t="s">
        <v>174</v>
      </c>
      <c r="AV245" s="13" t="s">
        <v>165</v>
      </c>
      <c r="AW245" s="13" t="s">
        <v>29</v>
      </c>
      <c r="AX245" s="13" t="s">
        <v>13</v>
      </c>
      <c r="AY245" s="158" t="s">
        <v>158</v>
      </c>
    </row>
    <row r="246" spans="2:65" s="1" customFormat="1" ht="16.5" customHeight="1">
      <c r="B246" s="136"/>
      <c r="C246" s="137" t="s">
        <v>659</v>
      </c>
      <c r="D246" s="137" t="s">
        <v>160</v>
      </c>
      <c r="E246" s="138" t="s">
        <v>827</v>
      </c>
      <c r="F246" s="139" t="s">
        <v>1372</v>
      </c>
      <c r="G246" s="140" t="s">
        <v>262</v>
      </c>
      <c r="H246" s="141">
        <v>1</v>
      </c>
      <c r="I246" s="178"/>
      <c r="J246" s="142">
        <f>ROUND(I246*H246,2)</f>
        <v>0</v>
      </c>
      <c r="K246" s="139" t="s">
        <v>164</v>
      </c>
      <c r="L246" s="27"/>
      <c r="M246" s="143" t="s">
        <v>1</v>
      </c>
      <c r="N246" s="144" t="s">
        <v>37</v>
      </c>
      <c r="O246" s="145">
        <v>0.68</v>
      </c>
      <c r="P246" s="145">
        <f>O246*H246</f>
        <v>0.68</v>
      </c>
      <c r="Q246" s="145">
        <v>1.65E-3</v>
      </c>
      <c r="R246" s="145">
        <f>Q246*H246</f>
        <v>1.65E-3</v>
      </c>
      <c r="S246" s="145">
        <v>0</v>
      </c>
      <c r="T246" s="146">
        <f>S246*H246</f>
        <v>0</v>
      </c>
      <c r="AR246" s="147" t="s">
        <v>178</v>
      </c>
      <c r="AT246" s="147" t="s">
        <v>160</v>
      </c>
      <c r="AU246" s="147" t="s">
        <v>174</v>
      </c>
      <c r="AY246" s="15" t="s">
        <v>158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5" t="s">
        <v>13</v>
      </c>
      <c r="BK246" s="148">
        <f>ROUND(I246*H246,2)</f>
        <v>0</v>
      </c>
      <c r="BL246" s="15" t="s">
        <v>178</v>
      </c>
      <c r="BM246" s="147" t="s">
        <v>829</v>
      </c>
    </row>
    <row r="247" spans="2:65" s="1" customFormat="1" ht="16.5" customHeight="1">
      <c r="B247" s="136"/>
      <c r="C247" s="137" t="s">
        <v>665</v>
      </c>
      <c r="D247" s="137" t="s">
        <v>160</v>
      </c>
      <c r="E247" s="138" t="s">
        <v>1373</v>
      </c>
      <c r="F247" s="139" t="s">
        <v>1374</v>
      </c>
      <c r="G247" s="140" t="s">
        <v>491</v>
      </c>
      <c r="H247" s="141">
        <v>1</v>
      </c>
      <c r="I247" s="178"/>
      <c r="J247" s="142">
        <f>ROUND(I247*H247,2)</f>
        <v>0</v>
      </c>
      <c r="K247" s="139" t="s">
        <v>1</v>
      </c>
      <c r="L247" s="27"/>
      <c r="M247" s="143" t="s">
        <v>1</v>
      </c>
      <c r="N247" s="144" t="s">
        <v>37</v>
      </c>
      <c r="O247" s="145">
        <v>1.454</v>
      </c>
      <c r="P247" s="145">
        <f>O247*H247</f>
        <v>1.454</v>
      </c>
      <c r="Q247" s="145">
        <v>9.7259999999999999E-2</v>
      </c>
      <c r="R247" s="145">
        <f>Q247*H247</f>
        <v>9.7259999999999999E-2</v>
      </c>
      <c r="S247" s="145">
        <v>0</v>
      </c>
      <c r="T247" s="146">
        <f>S247*H247</f>
        <v>0</v>
      </c>
      <c r="AR247" s="147" t="s">
        <v>178</v>
      </c>
      <c r="AT247" s="147" t="s">
        <v>160</v>
      </c>
      <c r="AU247" s="147" t="s">
        <v>174</v>
      </c>
      <c r="AY247" s="15" t="s">
        <v>158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5" t="s">
        <v>13</v>
      </c>
      <c r="BK247" s="148">
        <f>ROUND(I247*H247,2)</f>
        <v>0</v>
      </c>
      <c r="BL247" s="15" t="s">
        <v>178</v>
      </c>
      <c r="BM247" s="147" t="s">
        <v>1375</v>
      </c>
    </row>
    <row r="248" spans="2:65" s="12" customFormat="1">
      <c r="B248" s="149"/>
      <c r="D248" s="150" t="s">
        <v>167</v>
      </c>
      <c r="E248" s="151" t="s">
        <v>1</v>
      </c>
      <c r="F248" s="152" t="s">
        <v>1376</v>
      </c>
      <c r="H248" s="153">
        <v>1</v>
      </c>
      <c r="L248" s="149"/>
      <c r="M248" s="154"/>
      <c r="N248" s="155"/>
      <c r="O248" s="155"/>
      <c r="P248" s="155"/>
      <c r="Q248" s="155"/>
      <c r="R248" s="155"/>
      <c r="S248" s="155"/>
      <c r="T248" s="156"/>
      <c r="AT248" s="151" t="s">
        <v>167</v>
      </c>
      <c r="AU248" s="151" t="s">
        <v>174</v>
      </c>
      <c r="AV248" s="12" t="s">
        <v>80</v>
      </c>
      <c r="AW248" s="12" t="s">
        <v>29</v>
      </c>
      <c r="AX248" s="12" t="s">
        <v>72</v>
      </c>
      <c r="AY248" s="151" t="s">
        <v>158</v>
      </c>
    </row>
    <row r="249" spans="2:65" s="13" customFormat="1">
      <c r="B249" s="157"/>
      <c r="D249" s="150" t="s">
        <v>167</v>
      </c>
      <c r="E249" s="158" t="s">
        <v>1</v>
      </c>
      <c r="F249" s="159" t="s">
        <v>169</v>
      </c>
      <c r="H249" s="160">
        <v>1</v>
      </c>
      <c r="L249" s="157"/>
      <c r="M249" s="161"/>
      <c r="N249" s="162"/>
      <c r="O249" s="162"/>
      <c r="P249" s="162"/>
      <c r="Q249" s="162"/>
      <c r="R249" s="162"/>
      <c r="S249" s="162"/>
      <c r="T249" s="163"/>
      <c r="AT249" s="158" t="s">
        <v>167</v>
      </c>
      <c r="AU249" s="158" t="s">
        <v>174</v>
      </c>
      <c r="AV249" s="13" t="s">
        <v>165</v>
      </c>
      <c r="AW249" s="13" t="s">
        <v>29</v>
      </c>
      <c r="AX249" s="13" t="s">
        <v>13</v>
      </c>
      <c r="AY249" s="158" t="s">
        <v>158</v>
      </c>
    </row>
    <row r="250" spans="2:65" s="1" customFormat="1" ht="16.5" customHeight="1">
      <c r="B250" s="136"/>
      <c r="C250" s="137" t="s">
        <v>672</v>
      </c>
      <c r="D250" s="137" t="s">
        <v>160</v>
      </c>
      <c r="E250" s="138" t="s">
        <v>1377</v>
      </c>
      <c r="F250" s="139" t="s">
        <v>1378</v>
      </c>
      <c r="G250" s="140" t="s">
        <v>262</v>
      </c>
      <c r="H250" s="141">
        <v>1</v>
      </c>
      <c r="I250" s="178"/>
      <c r="J250" s="142">
        <f>ROUND(I250*H250,2)</f>
        <v>0</v>
      </c>
      <c r="K250" s="139" t="s">
        <v>1</v>
      </c>
      <c r="L250" s="27"/>
      <c r="M250" s="143" t="s">
        <v>1</v>
      </c>
      <c r="N250" s="144" t="s">
        <v>37</v>
      </c>
      <c r="O250" s="145">
        <v>0.68</v>
      </c>
      <c r="P250" s="145">
        <f>O250*H250</f>
        <v>0.68</v>
      </c>
      <c r="Q250" s="145">
        <v>1.65E-3</v>
      </c>
      <c r="R250" s="145">
        <f>Q250*H250</f>
        <v>1.65E-3</v>
      </c>
      <c r="S250" s="145">
        <v>0</v>
      </c>
      <c r="T250" s="146">
        <f>S250*H250</f>
        <v>0</v>
      </c>
      <c r="AR250" s="147" t="s">
        <v>178</v>
      </c>
      <c r="AT250" s="147" t="s">
        <v>160</v>
      </c>
      <c r="AU250" s="147" t="s">
        <v>174</v>
      </c>
      <c r="AY250" s="15" t="s">
        <v>158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5" t="s">
        <v>13</v>
      </c>
      <c r="BK250" s="148">
        <f>ROUND(I250*H250,2)</f>
        <v>0</v>
      </c>
      <c r="BL250" s="15" t="s">
        <v>178</v>
      </c>
      <c r="BM250" s="147" t="s">
        <v>833</v>
      </c>
    </row>
    <row r="251" spans="2:65" s="1" customFormat="1" ht="16.5" customHeight="1">
      <c r="B251" s="136"/>
      <c r="C251" s="137" t="s">
        <v>679</v>
      </c>
      <c r="D251" s="137" t="s">
        <v>160</v>
      </c>
      <c r="E251" s="138" t="s">
        <v>1379</v>
      </c>
      <c r="F251" s="139" t="s">
        <v>1380</v>
      </c>
      <c r="G251" s="140" t="s">
        <v>375</v>
      </c>
      <c r="H251" s="141">
        <v>28</v>
      </c>
      <c r="I251" s="178"/>
      <c r="J251" s="142">
        <f>ROUND(I251*H251,2)</f>
        <v>0</v>
      </c>
      <c r="K251" s="139" t="s">
        <v>1</v>
      </c>
      <c r="L251" s="27"/>
      <c r="M251" s="143" t="s">
        <v>1</v>
      </c>
      <c r="N251" s="144" t="s">
        <v>37</v>
      </c>
      <c r="O251" s="145">
        <v>0.47799999999999998</v>
      </c>
      <c r="P251" s="145">
        <f>O251*H251</f>
        <v>13.384</v>
      </c>
      <c r="Q251" s="145">
        <v>1.8699999999999999E-3</v>
      </c>
      <c r="R251" s="145">
        <f>Q251*H251</f>
        <v>5.2359999999999997E-2</v>
      </c>
      <c r="S251" s="145">
        <v>0</v>
      </c>
      <c r="T251" s="146">
        <f>S251*H251</f>
        <v>0</v>
      </c>
      <c r="AR251" s="147" t="s">
        <v>178</v>
      </c>
      <c r="AT251" s="147" t="s">
        <v>160</v>
      </c>
      <c r="AU251" s="147" t="s">
        <v>174</v>
      </c>
      <c r="AY251" s="15" t="s">
        <v>158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5" t="s">
        <v>13</v>
      </c>
      <c r="BK251" s="148">
        <f>ROUND(I251*H251,2)</f>
        <v>0</v>
      </c>
      <c r="BL251" s="15" t="s">
        <v>178</v>
      </c>
      <c r="BM251" s="147" t="s">
        <v>1381</v>
      </c>
    </row>
    <row r="252" spans="2:65" s="1" customFormat="1" ht="16.5" customHeight="1">
      <c r="B252" s="136"/>
      <c r="C252" s="137" t="s">
        <v>685</v>
      </c>
      <c r="D252" s="137" t="s">
        <v>160</v>
      </c>
      <c r="E252" s="138" t="s">
        <v>1382</v>
      </c>
      <c r="F252" s="139" t="s">
        <v>1383</v>
      </c>
      <c r="G252" s="140" t="s">
        <v>375</v>
      </c>
      <c r="H252" s="141">
        <v>22</v>
      </c>
      <c r="I252" s="178"/>
      <c r="J252" s="142">
        <f>ROUND(I252*H252,2)</f>
        <v>0</v>
      </c>
      <c r="K252" s="139" t="s">
        <v>1</v>
      </c>
      <c r="L252" s="27"/>
      <c r="M252" s="143" t="s">
        <v>1</v>
      </c>
      <c r="N252" s="144" t="s">
        <v>37</v>
      </c>
      <c r="O252" s="145">
        <v>0.56399999999999995</v>
      </c>
      <c r="P252" s="145">
        <f>O252*H252</f>
        <v>12.407999999999999</v>
      </c>
      <c r="Q252" s="145">
        <v>1.67E-3</v>
      </c>
      <c r="R252" s="145">
        <f>Q252*H252</f>
        <v>3.6740000000000002E-2</v>
      </c>
      <c r="S252" s="145">
        <v>0</v>
      </c>
      <c r="T252" s="146">
        <f>S252*H252</f>
        <v>0</v>
      </c>
      <c r="AR252" s="147" t="s">
        <v>178</v>
      </c>
      <c r="AT252" s="147" t="s">
        <v>160</v>
      </c>
      <c r="AU252" s="147" t="s">
        <v>174</v>
      </c>
      <c r="AY252" s="15" t="s">
        <v>158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5" t="s">
        <v>13</v>
      </c>
      <c r="BK252" s="148">
        <f>ROUND(I252*H252,2)</f>
        <v>0</v>
      </c>
      <c r="BL252" s="15" t="s">
        <v>178</v>
      </c>
      <c r="BM252" s="147" t="s">
        <v>1384</v>
      </c>
    </row>
    <row r="253" spans="2:65" s="1" customFormat="1" ht="16.5" customHeight="1">
      <c r="B253" s="136"/>
      <c r="C253" s="137" t="s">
        <v>694</v>
      </c>
      <c r="D253" s="137" t="s">
        <v>160</v>
      </c>
      <c r="E253" s="138" t="s">
        <v>1385</v>
      </c>
      <c r="F253" s="139" t="s">
        <v>1386</v>
      </c>
      <c r="G253" s="140" t="s">
        <v>375</v>
      </c>
      <c r="H253" s="141">
        <v>76</v>
      </c>
      <c r="I253" s="178"/>
      <c r="J253" s="142">
        <f>ROUND(I253*H253,2)</f>
        <v>0</v>
      </c>
      <c r="K253" s="139" t="s">
        <v>1</v>
      </c>
      <c r="L253" s="27"/>
      <c r="M253" s="143" t="s">
        <v>1</v>
      </c>
      <c r="N253" s="144" t="s">
        <v>37</v>
      </c>
      <c r="O253" s="145">
        <v>0.56399999999999995</v>
      </c>
      <c r="P253" s="145">
        <f>O253*H253</f>
        <v>42.863999999999997</v>
      </c>
      <c r="Q253" s="145">
        <v>1.67E-3</v>
      </c>
      <c r="R253" s="145">
        <f>Q253*H253</f>
        <v>0.12692000000000001</v>
      </c>
      <c r="S253" s="145">
        <v>0</v>
      </c>
      <c r="T253" s="146">
        <f>S253*H253</f>
        <v>0</v>
      </c>
      <c r="AR253" s="147" t="s">
        <v>178</v>
      </c>
      <c r="AT253" s="147" t="s">
        <v>160</v>
      </c>
      <c r="AU253" s="147" t="s">
        <v>174</v>
      </c>
      <c r="AY253" s="15" t="s">
        <v>158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15" t="s">
        <v>13</v>
      </c>
      <c r="BK253" s="148">
        <f>ROUND(I253*H253,2)</f>
        <v>0</v>
      </c>
      <c r="BL253" s="15" t="s">
        <v>178</v>
      </c>
      <c r="BM253" s="147" t="s">
        <v>1387</v>
      </c>
    </row>
    <row r="254" spans="2:65" s="11" customFormat="1" ht="20.85" customHeight="1">
      <c r="B254" s="124"/>
      <c r="D254" s="125" t="s">
        <v>71</v>
      </c>
      <c r="E254" s="134" t="s">
        <v>856</v>
      </c>
      <c r="F254" s="134" t="s">
        <v>1388</v>
      </c>
      <c r="J254" s="135">
        <f>BK254</f>
        <v>0</v>
      </c>
      <c r="L254" s="124"/>
      <c r="M254" s="128"/>
      <c r="N254" s="129"/>
      <c r="O254" s="129"/>
      <c r="P254" s="130">
        <f>SUM(P255:P260)</f>
        <v>15.550999999999998</v>
      </c>
      <c r="Q254" s="129"/>
      <c r="R254" s="130">
        <f>SUM(R255:R260)</f>
        <v>3.2200000000000002E-3</v>
      </c>
      <c r="S254" s="129"/>
      <c r="T254" s="131">
        <f>SUM(T255:T260)</f>
        <v>1.9E-3</v>
      </c>
      <c r="AR254" s="125" t="s">
        <v>13</v>
      </c>
      <c r="AT254" s="132" t="s">
        <v>71</v>
      </c>
      <c r="AU254" s="132" t="s">
        <v>80</v>
      </c>
      <c r="AY254" s="125" t="s">
        <v>158</v>
      </c>
      <c r="BK254" s="133">
        <f>SUM(BK255:BK260)</f>
        <v>0</v>
      </c>
    </row>
    <row r="255" spans="2:65" s="1" customFormat="1" ht="16.5" customHeight="1">
      <c r="B255" s="136"/>
      <c r="C255" s="137" t="s">
        <v>699</v>
      </c>
      <c r="D255" s="137" t="s">
        <v>160</v>
      </c>
      <c r="E255" s="138" t="s">
        <v>866</v>
      </c>
      <c r="F255" s="139" t="s">
        <v>867</v>
      </c>
      <c r="G255" s="140" t="s">
        <v>262</v>
      </c>
      <c r="H255" s="141">
        <v>10</v>
      </c>
      <c r="I255" s="178"/>
      <c r="J255" s="142">
        <f t="shared" ref="J255:J260" si="40">ROUND(I255*H255,2)</f>
        <v>0</v>
      </c>
      <c r="K255" s="139" t="s">
        <v>1</v>
      </c>
      <c r="L255" s="27"/>
      <c r="M255" s="143" t="s">
        <v>1</v>
      </c>
      <c r="N255" s="144" t="s">
        <v>37</v>
      </c>
      <c r="O255" s="145">
        <v>0.24299999999999999</v>
      </c>
      <c r="P255" s="145">
        <f t="shared" ref="P255:P260" si="41">O255*H255</f>
        <v>2.4299999999999997</v>
      </c>
      <c r="Q255" s="145">
        <v>4.0000000000000003E-5</v>
      </c>
      <c r="R255" s="145">
        <f t="shared" ref="R255:R260" si="42">Q255*H255</f>
        <v>4.0000000000000002E-4</v>
      </c>
      <c r="S255" s="145">
        <v>0</v>
      </c>
      <c r="T255" s="146">
        <f t="shared" ref="T255:T260" si="43">S255*H255</f>
        <v>0</v>
      </c>
      <c r="AR255" s="147" t="s">
        <v>178</v>
      </c>
      <c r="AT255" s="147" t="s">
        <v>160</v>
      </c>
      <c r="AU255" s="147" t="s">
        <v>174</v>
      </c>
      <c r="AY255" s="15" t="s">
        <v>158</v>
      </c>
      <c r="BE255" s="148">
        <f t="shared" ref="BE255:BE260" si="44">IF(N255="základní",J255,0)</f>
        <v>0</v>
      </c>
      <c r="BF255" s="148">
        <f t="shared" ref="BF255:BF260" si="45">IF(N255="snížená",J255,0)</f>
        <v>0</v>
      </c>
      <c r="BG255" s="148">
        <f t="shared" ref="BG255:BG260" si="46">IF(N255="zákl. přenesená",J255,0)</f>
        <v>0</v>
      </c>
      <c r="BH255" s="148">
        <f t="shared" ref="BH255:BH260" si="47">IF(N255="sníž. přenesená",J255,0)</f>
        <v>0</v>
      </c>
      <c r="BI255" s="148">
        <f t="shared" ref="BI255:BI260" si="48">IF(N255="nulová",J255,0)</f>
        <v>0</v>
      </c>
      <c r="BJ255" s="15" t="s">
        <v>13</v>
      </c>
      <c r="BK255" s="148">
        <f t="shared" ref="BK255:BK260" si="49">ROUND(I255*H255,2)</f>
        <v>0</v>
      </c>
      <c r="BL255" s="15" t="s">
        <v>178</v>
      </c>
      <c r="BM255" s="147" t="s">
        <v>868</v>
      </c>
    </row>
    <row r="256" spans="2:65" s="1" customFormat="1" ht="16.5" customHeight="1">
      <c r="B256" s="136"/>
      <c r="C256" s="137" t="s">
        <v>703</v>
      </c>
      <c r="D256" s="137" t="s">
        <v>160</v>
      </c>
      <c r="E256" s="138" t="s">
        <v>873</v>
      </c>
      <c r="F256" s="139" t="s">
        <v>874</v>
      </c>
      <c r="G256" s="140" t="s">
        <v>875</v>
      </c>
      <c r="H256" s="141">
        <v>10</v>
      </c>
      <c r="I256" s="178"/>
      <c r="J256" s="142">
        <f t="shared" si="40"/>
        <v>0</v>
      </c>
      <c r="K256" s="139" t="s">
        <v>1</v>
      </c>
      <c r="L256" s="27"/>
      <c r="M256" s="143" t="s">
        <v>1</v>
      </c>
      <c r="N256" s="144" t="s">
        <v>37</v>
      </c>
      <c r="O256" s="145">
        <v>0.24299999999999999</v>
      </c>
      <c r="P256" s="145">
        <f t="shared" si="41"/>
        <v>2.4299999999999997</v>
      </c>
      <c r="Q256" s="145">
        <v>4.0000000000000003E-5</v>
      </c>
      <c r="R256" s="145">
        <f t="shared" si="42"/>
        <v>4.0000000000000002E-4</v>
      </c>
      <c r="S256" s="145">
        <v>0</v>
      </c>
      <c r="T256" s="146">
        <f t="shared" si="43"/>
        <v>0</v>
      </c>
      <c r="AR256" s="147" t="s">
        <v>178</v>
      </c>
      <c r="AT256" s="147" t="s">
        <v>160</v>
      </c>
      <c r="AU256" s="147" t="s">
        <v>174</v>
      </c>
      <c r="AY256" s="15" t="s">
        <v>158</v>
      </c>
      <c r="BE256" s="148">
        <f t="shared" si="44"/>
        <v>0</v>
      </c>
      <c r="BF256" s="148">
        <f t="shared" si="45"/>
        <v>0</v>
      </c>
      <c r="BG256" s="148">
        <f t="shared" si="46"/>
        <v>0</v>
      </c>
      <c r="BH256" s="148">
        <f t="shared" si="47"/>
        <v>0</v>
      </c>
      <c r="BI256" s="148">
        <f t="shared" si="48"/>
        <v>0</v>
      </c>
      <c r="BJ256" s="15" t="s">
        <v>13</v>
      </c>
      <c r="BK256" s="148">
        <f t="shared" si="49"/>
        <v>0</v>
      </c>
      <c r="BL256" s="15" t="s">
        <v>178</v>
      </c>
      <c r="BM256" s="147" t="s">
        <v>876</v>
      </c>
    </row>
    <row r="257" spans="2:65" s="1" customFormat="1" ht="24" customHeight="1">
      <c r="B257" s="136"/>
      <c r="C257" s="137" t="s">
        <v>707</v>
      </c>
      <c r="D257" s="137" t="s">
        <v>160</v>
      </c>
      <c r="E257" s="138" t="s">
        <v>878</v>
      </c>
      <c r="F257" s="139" t="s">
        <v>879</v>
      </c>
      <c r="G257" s="140" t="s">
        <v>558</v>
      </c>
      <c r="H257" s="141">
        <v>32</v>
      </c>
      <c r="I257" s="178"/>
      <c r="J257" s="142">
        <f t="shared" si="40"/>
        <v>0</v>
      </c>
      <c r="K257" s="139" t="s">
        <v>1</v>
      </c>
      <c r="L257" s="27"/>
      <c r="M257" s="143" t="s">
        <v>1</v>
      </c>
      <c r="N257" s="144" t="s">
        <v>37</v>
      </c>
      <c r="O257" s="145">
        <v>0.24299999999999999</v>
      </c>
      <c r="P257" s="145">
        <f t="shared" si="41"/>
        <v>7.7759999999999998</v>
      </c>
      <c r="Q257" s="145">
        <v>4.0000000000000003E-5</v>
      </c>
      <c r="R257" s="145">
        <f t="shared" si="42"/>
        <v>1.2800000000000001E-3</v>
      </c>
      <c r="S257" s="145">
        <v>0</v>
      </c>
      <c r="T257" s="146">
        <f t="shared" si="43"/>
        <v>0</v>
      </c>
      <c r="AR257" s="147" t="s">
        <v>178</v>
      </c>
      <c r="AT257" s="147" t="s">
        <v>160</v>
      </c>
      <c r="AU257" s="147" t="s">
        <v>174</v>
      </c>
      <c r="AY257" s="15" t="s">
        <v>158</v>
      </c>
      <c r="BE257" s="148">
        <f t="shared" si="44"/>
        <v>0</v>
      </c>
      <c r="BF257" s="148">
        <f t="shared" si="45"/>
        <v>0</v>
      </c>
      <c r="BG257" s="148">
        <f t="shared" si="46"/>
        <v>0</v>
      </c>
      <c r="BH257" s="148">
        <f t="shared" si="47"/>
        <v>0</v>
      </c>
      <c r="BI257" s="148">
        <f t="shared" si="48"/>
        <v>0</v>
      </c>
      <c r="BJ257" s="15" t="s">
        <v>13</v>
      </c>
      <c r="BK257" s="148">
        <f t="shared" si="49"/>
        <v>0</v>
      </c>
      <c r="BL257" s="15" t="s">
        <v>178</v>
      </c>
      <c r="BM257" s="147" t="s">
        <v>880</v>
      </c>
    </row>
    <row r="258" spans="2:65" s="1" customFormat="1" ht="16.5" customHeight="1">
      <c r="B258" s="136"/>
      <c r="C258" s="137" t="s">
        <v>712</v>
      </c>
      <c r="D258" s="137" t="s">
        <v>160</v>
      </c>
      <c r="E258" s="138" t="s">
        <v>882</v>
      </c>
      <c r="F258" s="139" t="s">
        <v>1389</v>
      </c>
      <c r="G258" s="140" t="s">
        <v>558</v>
      </c>
      <c r="H258" s="141">
        <v>10</v>
      </c>
      <c r="I258" s="178"/>
      <c r="J258" s="142">
        <f t="shared" si="40"/>
        <v>0</v>
      </c>
      <c r="K258" s="139" t="s">
        <v>1</v>
      </c>
      <c r="L258" s="27"/>
      <c r="M258" s="143" t="s">
        <v>1</v>
      </c>
      <c r="N258" s="144" t="s">
        <v>37</v>
      </c>
      <c r="O258" s="145">
        <v>0.24299999999999999</v>
      </c>
      <c r="P258" s="145">
        <f t="shared" si="41"/>
        <v>2.4299999999999997</v>
      </c>
      <c r="Q258" s="145">
        <v>4.0000000000000003E-5</v>
      </c>
      <c r="R258" s="145">
        <f t="shared" si="42"/>
        <v>4.0000000000000002E-4</v>
      </c>
      <c r="S258" s="145">
        <v>0</v>
      </c>
      <c r="T258" s="146">
        <f t="shared" si="43"/>
        <v>0</v>
      </c>
      <c r="AR258" s="147" t="s">
        <v>178</v>
      </c>
      <c r="AT258" s="147" t="s">
        <v>160</v>
      </c>
      <c r="AU258" s="147" t="s">
        <v>174</v>
      </c>
      <c r="AY258" s="15" t="s">
        <v>158</v>
      </c>
      <c r="BE258" s="148">
        <f t="shared" si="44"/>
        <v>0</v>
      </c>
      <c r="BF258" s="148">
        <f t="shared" si="45"/>
        <v>0</v>
      </c>
      <c r="BG258" s="148">
        <f t="shared" si="46"/>
        <v>0</v>
      </c>
      <c r="BH258" s="148">
        <f t="shared" si="47"/>
        <v>0</v>
      </c>
      <c r="BI258" s="148">
        <f t="shared" si="48"/>
        <v>0</v>
      </c>
      <c r="BJ258" s="15" t="s">
        <v>13</v>
      </c>
      <c r="BK258" s="148">
        <f t="shared" si="49"/>
        <v>0</v>
      </c>
      <c r="BL258" s="15" t="s">
        <v>178</v>
      </c>
      <c r="BM258" s="147" t="s">
        <v>884</v>
      </c>
    </row>
    <row r="259" spans="2:65" s="1" customFormat="1" ht="16.5" customHeight="1">
      <c r="B259" s="136"/>
      <c r="C259" s="137" t="s">
        <v>716</v>
      </c>
      <c r="D259" s="137" t="s">
        <v>160</v>
      </c>
      <c r="E259" s="138" t="s">
        <v>886</v>
      </c>
      <c r="F259" s="139" t="s">
        <v>649</v>
      </c>
      <c r="G259" s="140" t="s">
        <v>267</v>
      </c>
      <c r="H259" s="141">
        <v>1</v>
      </c>
      <c r="I259" s="178"/>
      <c r="J259" s="142">
        <f t="shared" si="40"/>
        <v>0</v>
      </c>
      <c r="K259" s="139" t="s">
        <v>1</v>
      </c>
      <c r="L259" s="27"/>
      <c r="M259" s="143" t="s">
        <v>1</v>
      </c>
      <c r="N259" s="144" t="s">
        <v>37</v>
      </c>
      <c r="O259" s="145">
        <v>0.104</v>
      </c>
      <c r="P259" s="145">
        <f t="shared" si="41"/>
        <v>0.104</v>
      </c>
      <c r="Q259" s="145">
        <v>9.0000000000000006E-5</v>
      </c>
      <c r="R259" s="145">
        <f t="shared" si="42"/>
        <v>9.0000000000000006E-5</v>
      </c>
      <c r="S259" s="145">
        <v>1.9E-3</v>
      </c>
      <c r="T259" s="146">
        <f t="shared" si="43"/>
        <v>1.9E-3</v>
      </c>
      <c r="AR259" s="147" t="s">
        <v>178</v>
      </c>
      <c r="AT259" s="147" t="s">
        <v>160</v>
      </c>
      <c r="AU259" s="147" t="s">
        <v>174</v>
      </c>
      <c r="AY259" s="15" t="s">
        <v>158</v>
      </c>
      <c r="BE259" s="148">
        <f t="shared" si="44"/>
        <v>0</v>
      </c>
      <c r="BF259" s="148">
        <f t="shared" si="45"/>
        <v>0</v>
      </c>
      <c r="BG259" s="148">
        <f t="shared" si="46"/>
        <v>0</v>
      </c>
      <c r="BH259" s="148">
        <f t="shared" si="47"/>
        <v>0</v>
      </c>
      <c r="BI259" s="148">
        <f t="shared" si="48"/>
        <v>0</v>
      </c>
      <c r="BJ259" s="15" t="s">
        <v>13</v>
      </c>
      <c r="BK259" s="148">
        <f t="shared" si="49"/>
        <v>0</v>
      </c>
      <c r="BL259" s="15" t="s">
        <v>178</v>
      </c>
      <c r="BM259" s="147" t="s">
        <v>887</v>
      </c>
    </row>
    <row r="260" spans="2:65" s="1" customFormat="1" ht="16.5" customHeight="1">
      <c r="B260" s="136"/>
      <c r="C260" s="137" t="s">
        <v>722</v>
      </c>
      <c r="D260" s="137" t="s">
        <v>160</v>
      </c>
      <c r="E260" s="138" t="s">
        <v>889</v>
      </c>
      <c r="F260" s="139" t="s">
        <v>1390</v>
      </c>
      <c r="G260" s="140" t="s">
        <v>267</v>
      </c>
      <c r="H260" s="141">
        <v>1</v>
      </c>
      <c r="I260" s="178"/>
      <c r="J260" s="142">
        <f t="shared" si="40"/>
        <v>0</v>
      </c>
      <c r="K260" s="139" t="s">
        <v>1</v>
      </c>
      <c r="L260" s="27"/>
      <c r="M260" s="143" t="s">
        <v>1</v>
      </c>
      <c r="N260" s="144" t="s">
        <v>37</v>
      </c>
      <c r="O260" s="145">
        <v>0.38100000000000001</v>
      </c>
      <c r="P260" s="145">
        <f t="shared" si="41"/>
        <v>0.38100000000000001</v>
      </c>
      <c r="Q260" s="145">
        <v>6.4999999999999997E-4</v>
      </c>
      <c r="R260" s="145">
        <f t="shared" si="42"/>
        <v>6.4999999999999997E-4</v>
      </c>
      <c r="S260" s="145">
        <v>0</v>
      </c>
      <c r="T260" s="146">
        <f t="shared" si="43"/>
        <v>0</v>
      </c>
      <c r="AR260" s="147" t="s">
        <v>178</v>
      </c>
      <c r="AT260" s="147" t="s">
        <v>160</v>
      </c>
      <c r="AU260" s="147" t="s">
        <v>174</v>
      </c>
      <c r="AY260" s="15" t="s">
        <v>158</v>
      </c>
      <c r="BE260" s="148">
        <f t="shared" si="44"/>
        <v>0</v>
      </c>
      <c r="BF260" s="148">
        <f t="shared" si="45"/>
        <v>0</v>
      </c>
      <c r="BG260" s="148">
        <f t="shared" si="46"/>
        <v>0</v>
      </c>
      <c r="BH260" s="148">
        <f t="shared" si="47"/>
        <v>0</v>
      </c>
      <c r="BI260" s="148">
        <f t="shared" si="48"/>
        <v>0</v>
      </c>
      <c r="BJ260" s="15" t="s">
        <v>13</v>
      </c>
      <c r="BK260" s="148">
        <f t="shared" si="49"/>
        <v>0</v>
      </c>
      <c r="BL260" s="15" t="s">
        <v>178</v>
      </c>
      <c r="BM260" s="147" t="s">
        <v>891</v>
      </c>
    </row>
    <row r="261" spans="2:65" s="11" customFormat="1" ht="20.85" customHeight="1">
      <c r="B261" s="124"/>
      <c r="D261" s="125" t="s">
        <v>71</v>
      </c>
      <c r="E261" s="134" t="s">
        <v>1391</v>
      </c>
      <c r="F261" s="134" t="s">
        <v>1392</v>
      </c>
      <c r="J261" s="135">
        <f>BK261</f>
        <v>0</v>
      </c>
      <c r="L261" s="124"/>
      <c r="M261" s="128"/>
      <c r="N261" s="129"/>
      <c r="O261" s="129"/>
      <c r="P261" s="130">
        <f>SUM(P262:P274)</f>
        <v>211.92086</v>
      </c>
      <c r="Q261" s="129"/>
      <c r="R261" s="130">
        <f>SUM(R262:R274)</f>
        <v>27.961054000000001</v>
      </c>
      <c r="S261" s="129"/>
      <c r="T261" s="131">
        <f>SUM(T262:T274)</f>
        <v>18.445</v>
      </c>
      <c r="AR261" s="125" t="s">
        <v>13</v>
      </c>
      <c r="AT261" s="132" t="s">
        <v>71</v>
      </c>
      <c r="AU261" s="132" t="s">
        <v>80</v>
      </c>
      <c r="AY261" s="125" t="s">
        <v>158</v>
      </c>
      <c r="BK261" s="133">
        <f>SUM(BK262:BK274)</f>
        <v>0</v>
      </c>
    </row>
    <row r="262" spans="2:65" s="1" customFormat="1" ht="16.5" customHeight="1">
      <c r="B262" s="136"/>
      <c r="C262" s="137" t="s">
        <v>728</v>
      </c>
      <c r="D262" s="137" t="s">
        <v>160</v>
      </c>
      <c r="E262" s="138" t="s">
        <v>1393</v>
      </c>
      <c r="F262" s="139" t="s">
        <v>1394</v>
      </c>
      <c r="G262" s="140" t="s">
        <v>375</v>
      </c>
      <c r="H262" s="141">
        <v>78</v>
      </c>
      <c r="I262" s="178"/>
      <c r="J262" s="142">
        <f>ROUND(I262*H262,2)</f>
        <v>0</v>
      </c>
      <c r="K262" s="139" t="s">
        <v>1</v>
      </c>
      <c r="L262" s="27"/>
      <c r="M262" s="143" t="s">
        <v>1</v>
      </c>
      <c r="N262" s="144" t="s">
        <v>37</v>
      </c>
      <c r="O262" s="145">
        <v>0.307</v>
      </c>
      <c r="P262" s="145">
        <f>O262*H262</f>
        <v>23.945999999999998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165</v>
      </c>
      <c r="AT262" s="147" t="s">
        <v>160</v>
      </c>
      <c r="AU262" s="147" t="s">
        <v>174</v>
      </c>
      <c r="AY262" s="15" t="s">
        <v>158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5" t="s">
        <v>13</v>
      </c>
      <c r="BK262" s="148">
        <f>ROUND(I262*H262,2)</f>
        <v>0</v>
      </c>
      <c r="BL262" s="15" t="s">
        <v>165</v>
      </c>
      <c r="BM262" s="147" t="s">
        <v>1395</v>
      </c>
    </row>
    <row r="263" spans="2:65" s="1" customFormat="1" ht="16.5" customHeight="1">
      <c r="B263" s="136"/>
      <c r="C263" s="137" t="s">
        <v>734</v>
      </c>
      <c r="D263" s="137" t="s">
        <v>160</v>
      </c>
      <c r="E263" s="138" t="s">
        <v>1396</v>
      </c>
      <c r="F263" s="139" t="s">
        <v>1397</v>
      </c>
      <c r="G263" s="140" t="s">
        <v>177</v>
      </c>
      <c r="H263" s="141">
        <v>52.7</v>
      </c>
      <c r="I263" s="178"/>
      <c r="J263" s="142">
        <f>ROUND(I263*H263,2)</f>
        <v>0</v>
      </c>
      <c r="K263" s="139" t="s">
        <v>1</v>
      </c>
      <c r="L263" s="27"/>
      <c r="M263" s="143" t="s">
        <v>1</v>
      </c>
      <c r="N263" s="144" t="s">
        <v>37</v>
      </c>
      <c r="O263" s="145">
        <v>0.253</v>
      </c>
      <c r="P263" s="145">
        <f>O263*H263</f>
        <v>13.333100000000002</v>
      </c>
      <c r="Q263" s="145">
        <v>0</v>
      </c>
      <c r="R263" s="145">
        <f>Q263*H263</f>
        <v>0</v>
      </c>
      <c r="S263" s="145">
        <v>0.35</v>
      </c>
      <c r="T263" s="146">
        <f>S263*H263</f>
        <v>18.445</v>
      </c>
      <c r="AR263" s="147" t="s">
        <v>165</v>
      </c>
      <c r="AT263" s="147" t="s">
        <v>160</v>
      </c>
      <c r="AU263" s="147" t="s">
        <v>174</v>
      </c>
      <c r="AY263" s="15" t="s">
        <v>158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15" t="s">
        <v>13</v>
      </c>
      <c r="BK263" s="148">
        <f>ROUND(I263*H263,2)</f>
        <v>0</v>
      </c>
      <c r="BL263" s="15" t="s">
        <v>165</v>
      </c>
      <c r="BM263" s="147" t="s">
        <v>1398</v>
      </c>
    </row>
    <row r="264" spans="2:65" s="1" customFormat="1" ht="16.5" customHeight="1">
      <c r="B264" s="136"/>
      <c r="C264" s="137" t="s">
        <v>739</v>
      </c>
      <c r="D264" s="137" t="s">
        <v>160</v>
      </c>
      <c r="E264" s="138" t="s">
        <v>1399</v>
      </c>
      <c r="F264" s="139" t="s">
        <v>1400</v>
      </c>
      <c r="G264" s="140" t="s">
        <v>163</v>
      </c>
      <c r="H264" s="141">
        <v>23.3</v>
      </c>
      <c r="I264" s="178"/>
      <c r="J264" s="142">
        <f>ROUND(I264*H264,2)</f>
        <v>0</v>
      </c>
      <c r="K264" s="139" t="s">
        <v>164</v>
      </c>
      <c r="L264" s="27"/>
      <c r="M264" s="143" t="s">
        <v>1</v>
      </c>
      <c r="N264" s="144" t="s">
        <v>37</v>
      </c>
      <c r="O264" s="145">
        <v>5.29</v>
      </c>
      <c r="P264" s="145">
        <f>O264*H264</f>
        <v>123.25700000000001</v>
      </c>
      <c r="Q264" s="145">
        <v>0</v>
      </c>
      <c r="R264" s="145">
        <f>Q264*H264</f>
        <v>0</v>
      </c>
      <c r="S264" s="145">
        <v>0</v>
      </c>
      <c r="T264" s="146">
        <f>S264*H264</f>
        <v>0</v>
      </c>
      <c r="AR264" s="147" t="s">
        <v>165</v>
      </c>
      <c r="AT264" s="147" t="s">
        <v>160</v>
      </c>
      <c r="AU264" s="147" t="s">
        <v>174</v>
      </c>
      <c r="AY264" s="15" t="s">
        <v>158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5" t="s">
        <v>13</v>
      </c>
      <c r="BK264" s="148">
        <f>ROUND(I264*H264,2)</f>
        <v>0</v>
      </c>
      <c r="BL264" s="15" t="s">
        <v>165</v>
      </c>
      <c r="BM264" s="147" t="s">
        <v>1401</v>
      </c>
    </row>
    <row r="265" spans="2:65" s="12" customFormat="1">
      <c r="B265" s="149"/>
      <c r="D265" s="150" t="s">
        <v>167</v>
      </c>
      <c r="E265" s="151" t="s">
        <v>1</v>
      </c>
      <c r="F265" s="152" t="s">
        <v>1402</v>
      </c>
      <c r="H265" s="153">
        <v>23.3</v>
      </c>
      <c r="L265" s="149"/>
      <c r="M265" s="154"/>
      <c r="N265" s="155"/>
      <c r="O265" s="155"/>
      <c r="P265" s="155"/>
      <c r="Q265" s="155"/>
      <c r="R265" s="155"/>
      <c r="S265" s="155"/>
      <c r="T265" s="156"/>
      <c r="AT265" s="151" t="s">
        <v>167</v>
      </c>
      <c r="AU265" s="151" t="s">
        <v>174</v>
      </c>
      <c r="AV265" s="12" t="s">
        <v>80</v>
      </c>
      <c r="AW265" s="12" t="s">
        <v>29</v>
      </c>
      <c r="AX265" s="12" t="s">
        <v>13</v>
      </c>
      <c r="AY265" s="151" t="s">
        <v>158</v>
      </c>
    </row>
    <row r="266" spans="2:65" s="1" customFormat="1" ht="16.5" customHeight="1">
      <c r="B266" s="136"/>
      <c r="C266" s="137" t="s">
        <v>746</v>
      </c>
      <c r="D266" s="137" t="s">
        <v>160</v>
      </c>
      <c r="E266" s="138" t="s">
        <v>1403</v>
      </c>
      <c r="F266" s="139" t="s">
        <v>1404</v>
      </c>
      <c r="G266" s="140" t="s">
        <v>163</v>
      </c>
      <c r="H266" s="141">
        <v>10.199999999999999</v>
      </c>
      <c r="I266" s="178"/>
      <c r="J266" s="142">
        <f t="shared" ref="J266:J274" si="50">ROUND(I266*H266,2)</f>
        <v>0</v>
      </c>
      <c r="K266" s="139" t="s">
        <v>1</v>
      </c>
      <c r="L266" s="27"/>
      <c r="M266" s="143" t="s">
        <v>1</v>
      </c>
      <c r="N266" s="144" t="s">
        <v>37</v>
      </c>
      <c r="O266" s="145">
        <v>1.3169999999999999</v>
      </c>
      <c r="P266" s="145">
        <f t="shared" ref="P266:P274" si="51">O266*H266</f>
        <v>13.433399999999999</v>
      </c>
      <c r="Q266" s="145">
        <v>1.8907700000000001</v>
      </c>
      <c r="R266" s="145">
        <f t="shared" ref="R266:R274" si="52">Q266*H266</f>
        <v>19.285854</v>
      </c>
      <c r="S266" s="145">
        <v>0</v>
      </c>
      <c r="T266" s="146">
        <f t="shared" ref="T266:T274" si="53">S266*H266</f>
        <v>0</v>
      </c>
      <c r="AR266" s="147" t="s">
        <v>165</v>
      </c>
      <c r="AT266" s="147" t="s">
        <v>160</v>
      </c>
      <c r="AU266" s="147" t="s">
        <v>174</v>
      </c>
      <c r="AY266" s="15" t="s">
        <v>158</v>
      </c>
      <c r="BE266" s="148">
        <f t="shared" ref="BE266:BE274" si="54">IF(N266="základní",J266,0)</f>
        <v>0</v>
      </c>
      <c r="BF266" s="148">
        <f t="shared" ref="BF266:BF274" si="55">IF(N266="snížená",J266,0)</f>
        <v>0</v>
      </c>
      <c r="BG266" s="148">
        <f t="shared" ref="BG266:BG274" si="56">IF(N266="zákl. přenesená",J266,0)</f>
        <v>0</v>
      </c>
      <c r="BH266" s="148">
        <f t="shared" ref="BH266:BH274" si="57">IF(N266="sníž. přenesená",J266,0)</f>
        <v>0</v>
      </c>
      <c r="BI266" s="148">
        <f t="shared" ref="BI266:BI274" si="58">IF(N266="nulová",J266,0)</f>
        <v>0</v>
      </c>
      <c r="BJ266" s="15" t="s">
        <v>13</v>
      </c>
      <c r="BK266" s="148">
        <f t="shared" ref="BK266:BK274" si="59">ROUND(I266*H266,2)</f>
        <v>0</v>
      </c>
      <c r="BL266" s="15" t="s">
        <v>165</v>
      </c>
      <c r="BM266" s="147" t="s">
        <v>1405</v>
      </c>
    </row>
    <row r="267" spans="2:65" s="1" customFormat="1" ht="16.5" customHeight="1">
      <c r="B267" s="136"/>
      <c r="C267" s="137" t="s">
        <v>752</v>
      </c>
      <c r="D267" s="137" t="s">
        <v>160</v>
      </c>
      <c r="E267" s="138" t="s">
        <v>1406</v>
      </c>
      <c r="F267" s="139" t="s">
        <v>1407</v>
      </c>
      <c r="G267" s="140" t="s">
        <v>375</v>
      </c>
      <c r="H267" s="141">
        <v>40</v>
      </c>
      <c r="I267" s="178"/>
      <c r="J267" s="142">
        <f t="shared" si="50"/>
        <v>0</v>
      </c>
      <c r="K267" s="139" t="s">
        <v>1</v>
      </c>
      <c r="L267" s="27"/>
      <c r="M267" s="143" t="s">
        <v>1</v>
      </c>
      <c r="N267" s="144" t="s">
        <v>37</v>
      </c>
      <c r="O267" s="145">
        <v>2.5000000000000001E-2</v>
      </c>
      <c r="P267" s="145">
        <f t="shared" si="51"/>
        <v>1</v>
      </c>
      <c r="Q267" s="145">
        <v>9.0000000000000006E-5</v>
      </c>
      <c r="R267" s="145">
        <f t="shared" si="52"/>
        <v>3.6000000000000003E-3</v>
      </c>
      <c r="S267" s="145">
        <v>0</v>
      </c>
      <c r="T267" s="146">
        <f t="shared" si="53"/>
        <v>0</v>
      </c>
      <c r="AR267" s="147" t="s">
        <v>165</v>
      </c>
      <c r="AT267" s="147" t="s">
        <v>160</v>
      </c>
      <c r="AU267" s="147" t="s">
        <v>174</v>
      </c>
      <c r="AY267" s="15" t="s">
        <v>158</v>
      </c>
      <c r="BE267" s="148">
        <f t="shared" si="54"/>
        <v>0</v>
      </c>
      <c r="BF267" s="148">
        <f t="shared" si="55"/>
        <v>0</v>
      </c>
      <c r="BG267" s="148">
        <f t="shared" si="56"/>
        <v>0</v>
      </c>
      <c r="BH267" s="148">
        <f t="shared" si="57"/>
        <v>0</v>
      </c>
      <c r="BI267" s="148">
        <f t="shared" si="58"/>
        <v>0</v>
      </c>
      <c r="BJ267" s="15" t="s">
        <v>13</v>
      </c>
      <c r="BK267" s="148">
        <f t="shared" si="59"/>
        <v>0</v>
      </c>
      <c r="BL267" s="15" t="s">
        <v>165</v>
      </c>
      <c r="BM267" s="147" t="s">
        <v>1408</v>
      </c>
    </row>
    <row r="268" spans="2:65" s="1" customFormat="1" ht="16.5" customHeight="1">
      <c r="B268" s="136"/>
      <c r="C268" s="137" t="s">
        <v>757</v>
      </c>
      <c r="D268" s="137" t="s">
        <v>160</v>
      </c>
      <c r="E268" s="138" t="s">
        <v>1409</v>
      </c>
      <c r="F268" s="139" t="s">
        <v>1410</v>
      </c>
      <c r="G268" s="140" t="s">
        <v>163</v>
      </c>
      <c r="H268" s="141">
        <v>9.8000000000000007</v>
      </c>
      <c r="I268" s="178"/>
      <c r="J268" s="142">
        <f t="shared" si="50"/>
        <v>0</v>
      </c>
      <c r="K268" s="139" t="s">
        <v>164</v>
      </c>
      <c r="L268" s="27"/>
      <c r="M268" s="143" t="s">
        <v>1</v>
      </c>
      <c r="N268" s="144" t="s">
        <v>37</v>
      </c>
      <c r="O268" s="145">
        <v>1.5</v>
      </c>
      <c r="P268" s="145">
        <f t="shared" si="51"/>
        <v>14.700000000000001</v>
      </c>
      <c r="Q268" s="145">
        <v>0</v>
      </c>
      <c r="R268" s="145">
        <f t="shared" si="52"/>
        <v>0</v>
      </c>
      <c r="S268" s="145">
        <v>0</v>
      </c>
      <c r="T268" s="146">
        <f t="shared" si="53"/>
        <v>0</v>
      </c>
      <c r="AR268" s="147" t="s">
        <v>165</v>
      </c>
      <c r="AT268" s="147" t="s">
        <v>160</v>
      </c>
      <c r="AU268" s="147" t="s">
        <v>174</v>
      </c>
      <c r="AY268" s="15" t="s">
        <v>158</v>
      </c>
      <c r="BE268" s="148">
        <f t="shared" si="54"/>
        <v>0</v>
      </c>
      <c r="BF268" s="148">
        <f t="shared" si="55"/>
        <v>0</v>
      </c>
      <c r="BG268" s="148">
        <f t="shared" si="56"/>
        <v>0</v>
      </c>
      <c r="BH268" s="148">
        <f t="shared" si="57"/>
        <v>0</v>
      </c>
      <c r="BI268" s="148">
        <f t="shared" si="58"/>
        <v>0</v>
      </c>
      <c r="BJ268" s="15" t="s">
        <v>13</v>
      </c>
      <c r="BK268" s="148">
        <f t="shared" si="59"/>
        <v>0</v>
      </c>
      <c r="BL268" s="15" t="s">
        <v>165</v>
      </c>
      <c r="BM268" s="147" t="s">
        <v>1411</v>
      </c>
    </row>
    <row r="269" spans="2:65" s="1" customFormat="1" ht="16.5" customHeight="1">
      <c r="B269" s="136"/>
      <c r="C269" s="137" t="s">
        <v>762</v>
      </c>
      <c r="D269" s="137" t="s">
        <v>160</v>
      </c>
      <c r="E269" s="138" t="s">
        <v>1412</v>
      </c>
      <c r="F269" s="139" t="s">
        <v>1413</v>
      </c>
      <c r="G269" s="140" t="s">
        <v>177</v>
      </c>
      <c r="H269" s="141">
        <v>45.6</v>
      </c>
      <c r="I269" s="178"/>
      <c r="J269" s="142">
        <f t="shared" si="50"/>
        <v>0</v>
      </c>
      <c r="K269" s="139" t="s">
        <v>164</v>
      </c>
      <c r="L269" s="27"/>
      <c r="M269" s="143" t="s">
        <v>1</v>
      </c>
      <c r="N269" s="144" t="s">
        <v>37</v>
      </c>
      <c r="O269" s="145">
        <v>2.5999999999999999E-2</v>
      </c>
      <c r="P269" s="145">
        <f t="shared" si="51"/>
        <v>1.1856</v>
      </c>
      <c r="Q269" s="145">
        <v>0</v>
      </c>
      <c r="R269" s="145">
        <f t="shared" si="52"/>
        <v>0</v>
      </c>
      <c r="S269" s="145">
        <v>0</v>
      </c>
      <c r="T269" s="146">
        <f t="shared" si="53"/>
        <v>0</v>
      </c>
      <c r="AR269" s="147" t="s">
        <v>165</v>
      </c>
      <c r="AT269" s="147" t="s">
        <v>160</v>
      </c>
      <c r="AU269" s="147" t="s">
        <v>174</v>
      </c>
      <c r="AY269" s="15" t="s">
        <v>158</v>
      </c>
      <c r="BE269" s="148">
        <f t="shared" si="54"/>
        <v>0</v>
      </c>
      <c r="BF269" s="148">
        <f t="shared" si="55"/>
        <v>0</v>
      </c>
      <c r="BG269" s="148">
        <f t="shared" si="56"/>
        <v>0</v>
      </c>
      <c r="BH269" s="148">
        <f t="shared" si="57"/>
        <v>0</v>
      </c>
      <c r="BI269" s="148">
        <f t="shared" si="58"/>
        <v>0</v>
      </c>
      <c r="BJ269" s="15" t="s">
        <v>13</v>
      </c>
      <c r="BK269" s="148">
        <f t="shared" si="59"/>
        <v>0</v>
      </c>
      <c r="BL269" s="15" t="s">
        <v>165</v>
      </c>
      <c r="BM269" s="147" t="s">
        <v>1414</v>
      </c>
    </row>
    <row r="270" spans="2:65" s="1" customFormat="1" ht="16.5" customHeight="1">
      <c r="B270" s="136"/>
      <c r="C270" s="137" t="s">
        <v>766</v>
      </c>
      <c r="D270" s="137" t="s">
        <v>160</v>
      </c>
      <c r="E270" s="138" t="s">
        <v>1415</v>
      </c>
      <c r="F270" s="139" t="s">
        <v>1416</v>
      </c>
      <c r="G270" s="140" t="s">
        <v>177</v>
      </c>
      <c r="H270" s="141">
        <v>45.6</v>
      </c>
      <c r="I270" s="178"/>
      <c r="J270" s="142">
        <f t="shared" si="50"/>
        <v>0</v>
      </c>
      <c r="K270" s="139" t="s">
        <v>1</v>
      </c>
      <c r="L270" s="27"/>
      <c r="M270" s="143" t="s">
        <v>1</v>
      </c>
      <c r="N270" s="144" t="s">
        <v>37</v>
      </c>
      <c r="O270" s="145">
        <v>0.40500000000000003</v>
      </c>
      <c r="P270" s="145">
        <f t="shared" si="51"/>
        <v>18.468000000000004</v>
      </c>
      <c r="Q270" s="145">
        <v>8.3500000000000005E-2</v>
      </c>
      <c r="R270" s="145">
        <f t="shared" si="52"/>
        <v>3.8076000000000003</v>
      </c>
      <c r="S270" s="145">
        <v>0</v>
      </c>
      <c r="T270" s="146">
        <f t="shared" si="53"/>
        <v>0</v>
      </c>
      <c r="AR270" s="147" t="s">
        <v>165</v>
      </c>
      <c r="AT270" s="147" t="s">
        <v>160</v>
      </c>
      <c r="AU270" s="147" t="s">
        <v>174</v>
      </c>
      <c r="AY270" s="15" t="s">
        <v>158</v>
      </c>
      <c r="BE270" s="148">
        <f t="shared" si="54"/>
        <v>0</v>
      </c>
      <c r="BF270" s="148">
        <f t="shared" si="55"/>
        <v>0</v>
      </c>
      <c r="BG270" s="148">
        <f t="shared" si="56"/>
        <v>0</v>
      </c>
      <c r="BH270" s="148">
        <f t="shared" si="57"/>
        <v>0</v>
      </c>
      <c r="BI270" s="148">
        <f t="shared" si="58"/>
        <v>0</v>
      </c>
      <c r="BJ270" s="15" t="s">
        <v>13</v>
      </c>
      <c r="BK270" s="148">
        <f t="shared" si="59"/>
        <v>0</v>
      </c>
      <c r="BL270" s="15" t="s">
        <v>165</v>
      </c>
      <c r="BM270" s="147" t="s">
        <v>1417</v>
      </c>
    </row>
    <row r="271" spans="2:65" s="1" customFormat="1" ht="16.5" customHeight="1">
      <c r="B271" s="136"/>
      <c r="C271" s="164" t="s">
        <v>771</v>
      </c>
      <c r="D271" s="164" t="s">
        <v>181</v>
      </c>
      <c r="E271" s="165" t="s">
        <v>1418</v>
      </c>
      <c r="F271" s="166" t="s">
        <v>1419</v>
      </c>
      <c r="G271" s="167" t="s">
        <v>262</v>
      </c>
      <c r="H271" s="168">
        <v>128</v>
      </c>
      <c r="I271" s="179"/>
      <c r="J271" s="169">
        <f t="shared" si="50"/>
        <v>0</v>
      </c>
      <c r="K271" s="166" t="s">
        <v>1</v>
      </c>
      <c r="L271" s="170"/>
      <c r="M271" s="171" t="s">
        <v>1</v>
      </c>
      <c r="N271" s="172" t="s">
        <v>37</v>
      </c>
      <c r="O271" s="145">
        <v>0</v>
      </c>
      <c r="P271" s="145">
        <f t="shared" si="51"/>
        <v>0</v>
      </c>
      <c r="Q271" s="145">
        <v>3.7999999999999999E-2</v>
      </c>
      <c r="R271" s="145">
        <f t="shared" si="52"/>
        <v>4.8639999999999999</v>
      </c>
      <c r="S271" s="145">
        <v>0</v>
      </c>
      <c r="T271" s="146">
        <f t="shared" si="53"/>
        <v>0</v>
      </c>
      <c r="AR271" s="147" t="s">
        <v>203</v>
      </c>
      <c r="AT271" s="147" t="s">
        <v>181</v>
      </c>
      <c r="AU271" s="147" t="s">
        <v>174</v>
      </c>
      <c r="AY271" s="15" t="s">
        <v>158</v>
      </c>
      <c r="BE271" s="148">
        <f t="shared" si="54"/>
        <v>0</v>
      </c>
      <c r="BF271" s="148">
        <f t="shared" si="55"/>
        <v>0</v>
      </c>
      <c r="BG271" s="148">
        <f t="shared" si="56"/>
        <v>0</v>
      </c>
      <c r="BH271" s="148">
        <f t="shared" si="57"/>
        <v>0</v>
      </c>
      <c r="BI271" s="148">
        <f t="shared" si="58"/>
        <v>0</v>
      </c>
      <c r="BJ271" s="15" t="s">
        <v>13</v>
      </c>
      <c r="BK271" s="148">
        <f t="shared" si="59"/>
        <v>0</v>
      </c>
      <c r="BL271" s="15" t="s">
        <v>165</v>
      </c>
      <c r="BM271" s="147" t="s">
        <v>1420</v>
      </c>
    </row>
    <row r="272" spans="2:65" s="1" customFormat="1" ht="16.5" customHeight="1">
      <c r="B272" s="136"/>
      <c r="C272" s="137" t="s">
        <v>777</v>
      </c>
      <c r="D272" s="137" t="s">
        <v>160</v>
      </c>
      <c r="E272" s="138" t="s">
        <v>1421</v>
      </c>
      <c r="F272" s="139" t="s">
        <v>1422</v>
      </c>
      <c r="G272" s="140" t="s">
        <v>177</v>
      </c>
      <c r="H272" s="141">
        <v>50</v>
      </c>
      <c r="I272" s="178"/>
      <c r="J272" s="142">
        <f t="shared" si="50"/>
        <v>0</v>
      </c>
      <c r="K272" s="139" t="s">
        <v>1</v>
      </c>
      <c r="L272" s="27"/>
      <c r="M272" s="143" t="s">
        <v>1</v>
      </c>
      <c r="N272" s="144" t="s">
        <v>37</v>
      </c>
      <c r="O272" s="145">
        <v>4.0000000000000001E-3</v>
      </c>
      <c r="P272" s="145">
        <f t="shared" si="51"/>
        <v>0.2</v>
      </c>
      <c r="Q272" s="145">
        <v>0</v>
      </c>
      <c r="R272" s="145">
        <f t="shared" si="52"/>
        <v>0</v>
      </c>
      <c r="S272" s="145">
        <v>0</v>
      </c>
      <c r="T272" s="146">
        <f t="shared" si="53"/>
        <v>0</v>
      </c>
      <c r="AR272" s="147" t="s">
        <v>165</v>
      </c>
      <c r="AT272" s="147" t="s">
        <v>160</v>
      </c>
      <c r="AU272" s="147" t="s">
        <v>174</v>
      </c>
      <c r="AY272" s="15" t="s">
        <v>158</v>
      </c>
      <c r="BE272" s="148">
        <f t="shared" si="54"/>
        <v>0</v>
      </c>
      <c r="BF272" s="148">
        <f t="shared" si="55"/>
        <v>0</v>
      </c>
      <c r="BG272" s="148">
        <f t="shared" si="56"/>
        <v>0</v>
      </c>
      <c r="BH272" s="148">
        <f t="shared" si="57"/>
        <v>0</v>
      </c>
      <c r="BI272" s="148">
        <f t="shared" si="58"/>
        <v>0</v>
      </c>
      <c r="BJ272" s="15" t="s">
        <v>13</v>
      </c>
      <c r="BK272" s="148">
        <f t="shared" si="59"/>
        <v>0</v>
      </c>
      <c r="BL272" s="15" t="s">
        <v>165</v>
      </c>
      <c r="BM272" s="147" t="s">
        <v>1423</v>
      </c>
    </row>
    <row r="273" spans="2:65" s="1" customFormat="1" ht="16.5" customHeight="1">
      <c r="B273" s="136"/>
      <c r="C273" s="137" t="s">
        <v>783</v>
      </c>
      <c r="D273" s="137" t="s">
        <v>160</v>
      </c>
      <c r="E273" s="138" t="s">
        <v>1424</v>
      </c>
      <c r="F273" s="139" t="s">
        <v>1425</v>
      </c>
      <c r="G273" s="140" t="s">
        <v>177</v>
      </c>
      <c r="H273" s="141">
        <v>50</v>
      </c>
      <c r="I273" s="178"/>
      <c r="J273" s="142">
        <f t="shared" si="50"/>
        <v>0</v>
      </c>
      <c r="K273" s="139" t="s">
        <v>1</v>
      </c>
      <c r="L273" s="27"/>
      <c r="M273" s="143" t="s">
        <v>1</v>
      </c>
      <c r="N273" s="144" t="s">
        <v>37</v>
      </c>
      <c r="O273" s="145">
        <v>1.4999999999999999E-2</v>
      </c>
      <c r="P273" s="145">
        <f t="shared" si="51"/>
        <v>0.75</v>
      </c>
      <c r="Q273" s="145">
        <v>0</v>
      </c>
      <c r="R273" s="145">
        <f t="shared" si="52"/>
        <v>0</v>
      </c>
      <c r="S273" s="145">
        <v>0</v>
      </c>
      <c r="T273" s="146">
        <f t="shared" si="53"/>
        <v>0</v>
      </c>
      <c r="AR273" s="147" t="s">
        <v>165</v>
      </c>
      <c r="AT273" s="147" t="s">
        <v>160</v>
      </c>
      <c r="AU273" s="147" t="s">
        <v>174</v>
      </c>
      <c r="AY273" s="15" t="s">
        <v>158</v>
      </c>
      <c r="BE273" s="148">
        <f t="shared" si="54"/>
        <v>0</v>
      </c>
      <c r="BF273" s="148">
        <f t="shared" si="55"/>
        <v>0</v>
      </c>
      <c r="BG273" s="148">
        <f t="shared" si="56"/>
        <v>0</v>
      </c>
      <c r="BH273" s="148">
        <f t="shared" si="57"/>
        <v>0</v>
      </c>
      <c r="BI273" s="148">
        <f t="shared" si="58"/>
        <v>0</v>
      </c>
      <c r="BJ273" s="15" t="s">
        <v>13</v>
      </c>
      <c r="BK273" s="148">
        <f t="shared" si="59"/>
        <v>0</v>
      </c>
      <c r="BL273" s="15" t="s">
        <v>165</v>
      </c>
      <c r="BM273" s="147" t="s">
        <v>1426</v>
      </c>
    </row>
    <row r="274" spans="2:65" s="1" customFormat="1" ht="16.5" customHeight="1">
      <c r="B274" s="136"/>
      <c r="C274" s="137" t="s">
        <v>788</v>
      </c>
      <c r="D274" s="137" t="s">
        <v>160</v>
      </c>
      <c r="E274" s="138" t="s">
        <v>1427</v>
      </c>
      <c r="F274" s="139" t="s">
        <v>1428</v>
      </c>
      <c r="G274" s="140" t="s">
        <v>184</v>
      </c>
      <c r="H274" s="141">
        <v>20.597000000000001</v>
      </c>
      <c r="I274" s="178"/>
      <c r="J274" s="142">
        <f t="shared" si="50"/>
        <v>0</v>
      </c>
      <c r="K274" s="139" t="s">
        <v>1</v>
      </c>
      <c r="L274" s="27"/>
      <c r="M274" s="173" t="s">
        <v>1</v>
      </c>
      <c r="N274" s="174" t="s">
        <v>37</v>
      </c>
      <c r="O274" s="175">
        <v>0.08</v>
      </c>
      <c r="P274" s="175">
        <f t="shared" si="51"/>
        <v>1.6477600000000001</v>
      </c>
      <c r="Q274" s="175">
        <v>0</v>
      </c>
      <c r="R274" s="175">
        <f t="shared" si="52"/>
        <v>0</v>
      </c>
      <c r="S274" s="175">
        <v>0</v>
      </c>
      <c r="T274" s="176">
        <f t="shared" si="53"/>
        <v>0</v>
      </c>
      <c r="AR274" s="147" t="s">
        <v>165</v>
      </c>
      <c r="AT274" s="147" t="s">
        <v>160</v>
      </c>
      <c r="AU274" s="147" t="s">
        <v>174</v>
      </c>
      <c r="AY274" s="15" t="s">
        <v>158</v>
      </c>
      <c r="BE274" s="148">
        <f t="shared" si="54"/>
        <v>0</v>
      </c>
      <c r="BF274" s="148">
        <f t="shared" si="55"/>
        <v>0</v>
      </c>
      <c r="BG274" s="148">
        <f t="shared" si="56"/>
        <v>0</v>
      </c>
      <c r="BH274" s="148">
        <f t="shared" si="57"/>
        <v>0</v>
      </c>
      <c r="BI274" s="148">
        <f t="shared" si="58"/>
        <v>0</v>
      </c>
      <c r="BJ274" s="15" t="s">
        <v>13</v>
      </c>
      <c r="BK274" s="148">
        <f t="shared" si="59"/>
        <v>0</v>
      </c>
      <c r="BL274" s="15" t="s">
        <v>165</v>
      </c>
      <c r="BM274" s="147" t="s">
        <v>1429</v>
      </c>
    </row>
    <row r="275" spans="2:65" s="1" customFormat="1" ht="6.95" customHeight="1">
      <c r="B275" s="39"/>
      <c r="C275" s="40"/>
      <c r="D275" s="40"/>
      <c r="E275" s="40"/>
      <c r="F275" s="40"/>
      <c r="G275" s="40"/>
      <c r="H275" s="40"/>
      <c r="I275" s="40"/>
      <c r="J275" s="40"/>
      <c r="K275" s="40"/>
      <c r="L275" s="27"/>
    </row>
  </sheetData>
  <autoFilter ref="C130:K274" xr:uid="{00000000-0009-0000-0000-00000A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BM162"/>
  <sheetViews>
    <sheetView showGridLines="0" topLeftCell="A108" workbookViewId="0">
      <selection activeCell="I126" sqref="I126:I16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107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1202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892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ROUND(J123,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ROUND((SUM(BE123:BE161)),  2)</f>
        <v>0</v>
      </c>
      <c r="I35" s="95">
        <v>0.21</v>
      </c>
      <c r="J35" s="94">
        <f>ROUND(((SUM(BE123:BE161))*I35),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ROUND((SUM(BF123:BF161)),  2)</f>
        <v>0</v>
      </c>
      <c r="I36" s="95">
        <v>0.15</v>
      </c>
      <c r="J36" s="94">
        <f>ROUND(((SUM(BF123:BF161))*I36),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ROUND((SUM(BG123:BG161)),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ROUND((SUM(BH123:BH161)),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ROUND((SUM(BI123:BI161)),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1202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C) - Elektroinstalace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J123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893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47" s="9" customFormat="1" ht="19.899999999999999" customHeight="1">
      <c r="B100" s="111"/>
      <c r="D100" s="112" t="s">
        <v>894</v>
      </c>
      <c r="E100" s="113"/>
      <c r="F100" s="113"/>
      <c r="G100" s="113"/>
      <c r="H100" s="113"/>
      <c r="I100" s="113"/>
      <c r="J100" s="114">
        <f>J125</f>
        <v>0</v>
      </c>
      <c r="L100" s="111"/>
    </row>
    <row r="101" spans="2:47" s="9" customFormat="1" ht="19.899999999999999" customHeight="1">
      <c r="B101" s="111"/>
      <c r="D101" s="112" t="s">
        <v>895</v>
      </c>
      <c r="E101" s="113"/>
      <c r="F101" s="113"/>
      <c r="G101" s="113"/>
      <c r="H101" s="113"/>
      <c r="I101" s="113"/>
      <c r="J101" s="114">
        <f>J133</f>
        <v>0</v>
      </c>
      <c r="L101" s="111"/>
    </row>
    <row r="102" spans="2:47" s="1" customFormat="1" ht="21.75" customHeight="1">
      <c r="B102" s="27"/>
      <c r="L102" s="27"/>
    </row>
    <row r="103" spans="2:47" s="1" customFormat="1" ht="6.95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7"/>
    </row>
    <row r="107" spans="2:47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7"/>
    </row>
    <row r="108" spans="2:47" s="1" customFormat="1" ht="24.95" customHeight="1">
      <c r="B108" s="27"/>
      <c r="C108" s="19" t="s">
        <v>143</v>
      </c>
      <c r="L108" s="27"/>
    </row>
    <row r="109" spans="2:47" s="1" customFormat="1" ht="6.95" customHeight="1">
      <c r="B109" s="27"/>
      <c r="L109" s="27"/>
    </row>
    <row r="110" spans="2:47" s="1" customFormat="1" ht="12" customHeight="1">
      <c r="B110" s="27"/>
      <c r="C110" s="24" t="s">
        <v>14</v>
      </c>
      <c r="L110" s="27"/>
    </row>
    <row r="111" spans="2:47" s="1" customFormat="1" ht="16.5" customHeight="1">
      <c r="B111" s="27"/>
      <c r="E111" s="219" t="str">
        <f>E7</f>
        <v>Rozdělení vytápění na cestmistrovství Liberec</v>
      </c>
      <c r="F111" s="220"/>
      <c r="G111" s="220"/>
      <c r="H111" s="220"/>
      <c r="L111" s="27"/>
    </row>
    <row r="112" spans="2:47" ht="12" customHeight="1">
      <c r="B112" s="18"/>
      <c r="C112" s="24" t="s">
        <v>122</v>
      </c>
      <c r="L112" s="18"/>
    </row>
    <row r="113" spans="2:65" s="1" customFormat="1" ht="16.5" customHeight="1">
      <c r="B113" s="27"/>
      <c r="E113" s="219" t="s">
        <v>1202</v>
      </c>
      <c r="F113" s="218"/>
      <c r="G113" s="218"/>
      <c r="H113" s="218"/>
      <c r="L113" s="27"/>
    </row>
    <row r="114" spans="2:65" s="1" customFormat="1" ht="12" customHeight="1">
      <c r="B114" s="27"/>
      <c r="C114" s="24" t="s">
        <v>128</v>
      </c>
      <c r="L114" s="27"/>
    </row>
    <row r="115" spans="2:65" s="1" customFormat="1" ht="16.5" customHeight="1">
      <c r="B115" s="27"/>
      <c r="E115" s="205" t="str">
        <f>E11</f>
        <v>C) - Elektroinstalace</v>
      </c>
      <c r="F115" s="218"/>
      <c r="G115" s="218"/>
      <c r="H115" s="218"/>
      <c r="L115" s="27"/>
    </row>
    <row r="116" spans="2:65" s="1" customFormat="1" ht="6.95" customHeight="1">
      <c r="B116" s="27"/>
      <c r="L116" s="27"/>
    </row>
    <row r="117" spans="2:65" s="1" customFormat="1" ht="12" customHeight="1">
      <c r="B117" s="27"/>
      <c r="C117" s="24" t="s">
        <v>18</v>
      </c>
      <c r="F117" s="22" t="str">
        <f>F14</f>
        <v xml:space="preserve"> </v>
      </c>
      <c r="I117" s="24" t="s">
        <v>20</v>
      </c>
      <c r="J117" s="47" t="str">
        <f>IF(J14="","",J14)</f>
        <v>15. 10. 2020</v>
      </c>
      <c r="L117" s="27"/>
    </row>
    <row r="118" spans="2:65" s="1" customFormat="1" ht="6.95" customHeight="1">
      <c r="B118" s="27"/>
      <c r="L118" s="27"/>
    </row>
    <row r="119" spans="2:65" s="1" customFormat="1" ht="43.15" customHeight="1">
      <c r="B119" s="27"/>
      <c r="C119" s="24" t="s">
        <v>22</v>
      </c>
      <c r="F119" s="22" t="str">
        <f>E17</f>
        <v>Silnice LK a.s. Čsl.armády 24, Jablonec nad Nisou</v>
      </c>
      <c r="I119" s="24" t="s">
        <v>27</v>
      </c>
      <c r="J119" s="25" t="str">
        <f>E23</f>
        <v>Toinsta společnost projektantů Jablonec nad Nisou</v>
      </c>
      <c r="L119" s="27"/>
    </row>
    <row r="120" spans="2:65" s="1" customFormat="1" ht="15.2" customHeight="1">
      <c r="B120" s="27"/>
      <c r="C120" s="24" t="s">
        <v>26</v>
      </c>
      <c r="F120" s="22" t="str">
        <f>IF(E20="","",E20)</f>
        <v xml:space="preserve"> </v>
      </c>
      <c r="I120" s="24" t="s">
        <v>30</v>
      </c>
      <c r="J120" s="25" t="str">
        <f>E26</f>
        <v/>
      </c>
      <c r="L120" s="27"/>
    </row>
    <row r="121" spans="2:65" s="1" customFormat="1" ht="10.35" customHeight="1">
      <c r="B121" s="27"/>
      <c r="L121" s="27"/>
    </row>
    <row r="122" spans="2:65" s="10" customFormat="1" ht="29.25" customHeight="1">
      <c r="B122" s="115"/>
      <c r="C122" s="116" t="s">
        <v>144</v>
      </c>
      <c r="D122" s="117" t="s">
        <v>57</v>
      </c>
      <c r="E122" s="117" t="s">
        <v>53</v>
      </c>
      <c r="F122" s="117" t="s">
        <v>54</v>
      </c>
      <c r="G122" s="117" t="s">
        <v>145</v>
      </c>
      <c r="H122" s="117" t="s">
        <v>146</v>
      </c>
      <c r="I122" s="117" t="s">
        <v>147</v>
      </c>
      <c r="J122" s="118" t="s">
        <v>132</v>
      </c>
      <c r="K122" s="119" t="s">
        <v>148</v>
      </c>
      <c r="L122" s="115"/>
      <c r="M122" s="54" t="s">
        <v>1</v>
      </c>
      <c r="N122" s="55" t="s">
        <v>36</v>
      </c>
      <c r="O122" s="55" t="s">
        <v>149</v>
      </c>
      <c r="P122" s="55" t="s">
        <v>150</v>
      </c>
      <c r="Q122" s="55" t="s">
        <v>151</v>
      </c>
      <c r="R122" s="55" t="s">
        <v>152</v>
      </c>
      <c r="S122" s="55" t="s">
        <v>153</v>
      </c>
      <c r="T122" s="56" t="s">
        <v>154</v>
      </c>
    </row>
    <row r="123" spans="2:65" s="1" customFormat="1" ht="22.9" customHeight="1">
      <c r="B123" s="27"/>
      <c r="C123" s="59" t="s">
        <v>155</v>
      </c>
      <c r="J123" s="120">
        <f>BK123</f>
        <v>0</v>
      </c>
      <c r="L123" s="27"/>
      <c r="M123" s="57"/>
      <c r="N123" s="48"/>
      <c r="O123" s="48"/>
      <c r="P123" s="121">
        <f>P124</f>
        <v>0</v>
      </c>
      <c r="Q123" s="48"/>
      <c r="R123" s="121">
        <f>R124</f>
        <v>0</v>
      </c>
      <c r="S123" s="48"/>
      <c r="T123" s="122">
        <f>T124</f>
        <v>0</v>
      </c>
      <c r="AT123" s="15" t="s">
        <v>71</v>
      </c>
      <c r="AU123" s="15" t="s">
        <v>134</v>
      </c>
      <c r="BK123" s="123">
        <f>BK124</f>
        <v>0</v>
      </c>
    </row>
    <row r="124" spans="2:65" s="11" customFormat="1" ht="25.9" customHeight="1">
      <c r="B124" s="124"/>
      <c r="D124" s="125" t="s">
        <v>71</v>
      </c>
      <c r="E124" s="126" t="s">
        <v>181</v>
      </c>
      <c r="F124" s="126" t="s">
        <v>896</v>
      </c>
      <c r="J124" s="127">
        <f>BK124</f>
        <v>0</v>
      </c>
      <c r="L124" s="124"/>
      <c r="M124" s="128"/>
      <c r="N124" s="129"/>
      <c r="O124" s="129"/>
      <c r="P124" s="130">
        <f>P125+P133</f>
        <v>0</v>
      </c>
      <c r="Q124" s="129"/>
      <c r="R124" s="130">
        <f>R125+R133</f>
        <v>0</v>
      </c>
      <c r="S124" s="129"/>
      <c r="T124" s="131">
        <f>T125+T133</f>
        <v>0</v>
      </c>
      <c r="AR124" s="125" t="s">
        <v>174</v>
      </c>
      <c r="AT124" s="132" t="s">
        <v>71</v>
      </c>
      <c r="AU124" s="132" t="s">
        <v>72</v>
      </c>
      <c r="AY124" s="125" t="s">
        <v>158</v>
      </c>
      <c r="BK124" s="133">
        <f>BK125+BK133</f>
        <v>0</v>
      </c>
    </row>
    <row r="125" spans="2:65" s="11" customFormat="1" ht="22.9" customHeight="1">
      <c r="B125" s="124"/>
      <c r="D125" s="125" t="s">
        <v>71</v>
      </c>
      <c r="E125" s="134" t="s">
        <v>897</v>
      </c>
      <c r="F125" s="134" t="s">
        <v>898</v>
      </c>
      <c r="J125" s="135">
        <f>BK125</f>
        <v>0</v>
      </c>
      <c r="L125" s="124"/>
      <c r="M125" s="128"/>
      <c r="N125" s="129"/>
      <c r="O125" s="129"/>
      <c r="P125" s="130">
        <f>SUM(P126:P132)</f>
        <v>0</v>
      </c>
      <c r="Q125" s="129"/>
      <c r="R125" s="130">
        <f>SUM(R126:R132)</f>
        <v>0</v>
      </c>
      <c r="S125" s="129"/>
      <c r="T125" s="131">
        <f>SUM(T126:T132)</f>
        <v>0</v>
      </c>
      <c r="AR125" s="125" t="s">
        <v>174</v>
      </c>
      <c r="AT125" s="132" t="s">
        <v>71</v>
      </c>
      <c r="AU125" s="132" t="s">
        <v>13</v>
      </c>
      <c r="AY125" s="125" t="s">
        <v>158</v>
      </c>
      <c r="BK125" s="133">
        <f>SUM(BK126:BK132)</f>
        <v>0</v>
      </c>
    </row>
    <row r="126" spans="2:65" s="1" customFormat="1" ht="16.5" customHeight="1">
      <c r="B126" s="136"/>
      <c r="C126" s="137" t="s">
        <v>13</v>
      </c>
      <c r="D126" s="137" t="s">
        <v>160</v>
      </c>
      <c r="E126" s="138" t="s">
        <v>899</v>
      </c>
      <c r="F126" s="139" t="s">
        <v>1173</v>
      </c>
      <c r="G126" s="140" t="s">
        <v>262</v>
      </c>
      <c r="H126" s="141">
        <v>1</v>
      </c>
      <c r="I126" s="178"/>
      <c r="J126" s="142">
        <f t="shared" ref="J126:J132" si="0">ROUND(I126*H126,2)</f>
        <v>0</v>
      </c>
      <c r="K126" s="139" t="s">
        <v>1</v>
      </c>
      <c r="L126" s="27"/>
      <c r="M126" s="143" t="s">
        <v>1</v>
      </c>
      <c r="N126" s="144" t="s">
        <v>37</v>
      </c>
      <c r="O126" s="145">
        <v>0</v>
      </c>
      <c r="P126" s="145">
        <f t="shared" ref="P126:P132" si="1">O126*H126</f>
        <v>0</v>
      </c>
      <c r="Q126" s="145">
        <v>0</v>
      </c>
      <c r="R126" s="145">
        <f t="shared" ref="R126:R132" si="2">Q126*H126</f>
        <v>0</v>
      </c>
      <c r="S126" s="145">
        <v>0</v>
      </c>
      <c r="T126" s="146">
        <f t="shared" ref="T126:T132" si="3">S126*H126</f>
        <v>0</v>
      </c>
      <c r="AR126" s="147" t="s">
        <v>647</v>
      </c>
      <c r="AT126" s="147" t="s">
        <v>160</v>
      </c>
      <c r="AU126" s="147" t="s">
        <v>80</v>
      </c>
      <c r="AY126" s="15" t="s">
        <v>158</v>
      </c>
      <c r="BE126" s="148">
        <f t="shared" ref="BE126:BE132" si="4">IF(N126="základní",J126,0)</f>
        <v>0</v>
      </c>
      <c r="BF126" s="148">
        <f t="shared" ref="BF126:BF132" si="5">IF(N126="snížená",J126,0)</f>
        <v>0</v>
      </c>
      <c r="BG126" s="148">
        <f t="shared" ref="BG126:BG132" si="6">IF(N126="zákl. přenesená",J126,0)</f>
        <v>0</v>
      </c>
      <c r="BH126" s="148">
        <f t="shared" ref="BH126:BH132" si="7">IF(N126="sníž. přenesená",J126,0)</f>
        <v>0</v>
      </c>
      <c r="BI126" s="148">
        <f t="shared" ref="BI126:BI132" si="8">IF(N126="nulová",J126,0)</f>
        <v>0</v>
      </c>
      <c r="BJ126" s="15" t="s">
        <v>13</v>
      </c>
      <c r="BK126" s="148">
        <f t="shared" ref="BK126:BK132" si="9">ROUND(I126*H126,2)</f>
        <v>0</v>
      </c>
      <c r="BL126" s="15" t="s">
        <v>647</v>
      </c>
      <c r="BM126" s="147" t="s">
        <v>901</v>
      </c>
    </row>
    <row r="127" spans="2:65" s="1" customFormat="1" ht="16.5" customHeight="1">
      <c r="B127" s="136"/>
      <c r="C127" s="137" t="s">
        <v>80</v>
      </c>
      <c r="D127" s="137" t="s">
        <v>160</v>
      </c>
      <c r="E127" s="138" t="s">
        <v>902</v>
      </c>
      <c r="F127" s="139" t="s">
        <v>903</v>
      </c>
      <c r="G127" s="140" t="s">
        <v>262</v>
      </c>
      <c r="H127" s="141">
        <v>1</v>
      </c>
      <c r="I127" s="178"/>
      <c r="J127" s="142">
        <f t="shared" si="0"/>
        <v>0</v>
      </c>
      <c r="K127" s="139" t="s">
        <v>1</v>
      </c>
      <c r="L127" s="27"/>
      <c r="M127" s="143" t="s">
        <v>1</v>
      </c>
      <c r="N127" s="144" t="s">
        <v>37</v>
      </c>
      <c r="O127" s="145">
        <v>0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647</v>
      </c>
      <c r="AT127" s="147" t="s">
        <v>160</v>
      </c>
      <c r="AU127" s="147" t="s">
        <v>80</v>
      </c>
      <c r="AY127" s="15" t="s">
        <v>158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5" t="s">
        <v>13</v>
      </c>
      <c r="BK127" s="148">
        <f t="shared" si="9"/>
        <v>0</v>
      </c>
      <c r="BL127" s="15" t="s">
        <v>647</v>
      </c>
      <c r="BM127" s="147" t="s">
        <v>904</v>
      </c>
    </row>
    <row r="128" spans="2:65" s="1" customFormat="1" ht="16.5" customHeight="1">
      <c r="B128" s="136"/>
      <c r="C128" s="137" t="s">
        <v>174</v>
      </c>
      <c r="D128" s="137" t="s">
        <v>160</v>
      </c>
      <c r="E128" s="138" t="s">
        <v>905</v>
      </c>
      <c r="F128" s="139" t="s">
        <v>906</v>
      </c>
      <c r="G128" s="140" t="s">
        <v>262</v>
      </c>
      <c r="H128" s="141">
        <v>1</v>
      </c>
      <c r="I128" s="178"/>
      <c r="J128" s="142">
        <f t="shared" si="0"/>
        <v>0</v>
      </c>
      <c r="K128" s="139" t="s">
        <v>1</v>
      </c>
      <c r="L128" s="27"/>
      <c r="M128" s="143" t="s">
        <v>1</v>
      </c>
      <c r="N128" s="144" t="s">
        <v>37</v>
      </c>
      <c r="O128" s="145">
        <v>0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647</v>
      </c>
      <c r="AT128" s="147" t="s">
        <v>160</v>
      </c>
      <c r="AU128" s="147" t="s">
        <v>80</v>
      </c>
      <c r="AY128" s="15" t="s">
        <v>158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5" t="s">
        <v>13</v>
      </c>
      <c r="BK128" s="148">
        <f t="shared" si="9"/>
        <v>0</v>
      </c>
      <c r="BL128" s="15" t="s">
        <v>647</v>
      </c>
      <c r="BM128" s="147" t="s">
        <v>907</v>
      </c>
    </row>
    <row r="129" spans="2:65" s="1" customFormat="1" ht="16.5" customHeight="1">
      <c r="B129" s="136"/>
      <c r="C129" s="137" t="s">
        <v>165</v>
      </c>
      <c r="D129" s="137" t="s">
        <v>160</v>
      </c>
      <c r="E129" s="138" t="s">
        <v>908</v>
      </c>
      <c r="F129" s="139" t="s">
        <v>909</v>
      </c>
      <c r="G129" s="140" t="s">
        <v>262</v>
      </c>
      <c r="H129" s="141">
        <v>2</v>
      </c>
      <c r="I129" s="178"/>
      <c r="J129" s="142">
        <f t="shared" si="0"/>
        <v>0</v>
      </c>
      <c r="K129" s="139" t="s">
        <v>1</v>
      </c>
      <c r="L129" s="27"/>
      <c r="M129" s="143" t="s">
        <v>1</v>
      </c>
      <c r="N129" s="144" t="s">
        <v>37</v>
      </c>
      <c r="O129" s="145">
        <v>0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647</v>
      </c>
      <c r="AT129" s="147" t="s">
        <v>160</v>
      </c>
      <c r="AU129" s="147" t="s">
        <v>80</v>
      </c>
      <c r="AY129" s="15" t="s">
        <v>158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5" t="s">
        <v>13</v>
      </c>
      <c r="BK129" s="148">
        <f t="shared" si="9"/>
        <v>0</v>
      </c>
      <c r="BL129" s="15" t="s">
        <v>647</v>
      </c>
      <c r="BM129" s="147" t="s">
        <v>910</v>
      </c>
    </row>
    <row r="130" spans="2:65" s="1" customFormat="1" ht="16.5" customHeight="1">
      <c r="B130" s="136"/>
      <c r="C130" s="137" t="s">
        <v>188</v>
      </c>
      <c r="D130" s="137" t="s">
        <v>160</v>
      </c>
      <c r="E130" s="138" t="s">
        <v>911</v>
      </c>
      <c r="F130" s="139" t="s">
        <v>912</v>
      </c>
      <c r="G130" s="140" t="s">
        <v>262</v>
      </c>
      <c r="H130" s="141">
        <v>1</v>
      </c>
      <c r="I130" s="178"/>
      <c r="J130" s="142">
        <f t="shared" si="0"/>
        <v>0</v>
      </c>
      <c r="K130" s="139" t="s">
        <v>1</v>
      </c>
      <c r="L130" s="27"/>
      <c r="M130" s="143" t="s">
        <v>1</v>
      </c>
      <c r="N130" s="144" t="s">
        <v>37</v>
      </c>
      <c r="O130" s="145">
        <v>0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647</v>
      </c>
      <c r="AT130" s="147" t="s">
        <v>160</v>
      </c>
      <c r="AU130" s="147" t="s">
        <v>80</v>
      </c>
      <c r="AY130" s="15" t="s">
        <v>158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5" t="s">
        <v>13</v>
      </c>
      <c r="BK130" s="148">
        <f t="shared" si="9"/>
        <v>0</v>
      </c>
      <c r="BL130" s="15" t="s">
        <v>647</v>
      </c>
      <c r="BM130" s="147" t="s">
        <v>913</v>
      </c>
    </row>
    <row r="131" spans="2:65" s="1" customFormat="1" ht="16.5" customHeight="1">
      <c r="B131" s="136"/>
      <c r="C131" s="137" t="s">
        <v>193</v>
      </c>
      <c r="D131" s="137" t="s">
        <v>160</v>
      </c>
      <c r="E131" s="138" t="s">
        <v>914</v>
      </c>
      <c r="F131" s="139" t="s">
        <v>915</v>
      </c>
      <c r="G131" s="140" t="s">
        <v>262</v>
      </c>
      <c r="H131" s="141">
        <v>1</v>
      </c>
      <c r="I131" s="178"/>
      <c r="J131" s="142">
        <f t="shared" si="0"/>
        <v>0</v>
      </c>
      <c r="K131" s="139" t="s">
        <v>1</v>
      </c>
      <c r="L131" s="27"/>
      <c r="M131" s="143" t="s">
        <v>1</v>
      </c>
      <c r="N131" s="144" t="s">
        <v>37</v>
      </c>
      <c r="O131" s="145">
        <v>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647</v>
      </c>
      <c r="AT131" s="147" t="s">
        <v>160</v>
      </c>
      <c r="AU131" s="147" t="s">
        <v>80</v>
      </c>
      <c r="AY131" s="15" t="s">
        <v>158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5" t="s">
        <v>13</v>
      </c>
      <c r="BK131" s="148">
        <f t="shared" si="9"/>
        <v>0</v>
      </c>
      <c r="BL131" s="15" t="s">
        <v>647</v>
      </c>
      <c r="BM131" s="147" t="s">
        <v>916</v>
      </c>
    </row>
    <row r="132" spans="2:65" s="1" customFormat="1" ht="16.5" customHeight="1">
      <c r="B132" s="136"/>
      <c r="C132" s="137" t="s">
        <v>199</v>
      </c>
      <c r="D132" s="137" t="s">
        <v>160</v>
      </c>
      <c r="E132" s="138" t="s">
        <v>929</v>
      </c>
      <c r="F132" s="139" t="s">
        <v>930</v>
      </c>
      <c r="G132" s="140" t="s">
        <v>262</v>
      </c>
      <c r="H132" s="141">
        <v>6</v>
      </c>
      <c r="I132" s="178"/>
      <c r="J132" s="142">
        <f t="shared" si="0"/>
        <v>0</v>
      </c>
      <c r="K132" s="139" t="s">
        <v>1</v>
      </c>
      <c r="L132" s="27"/>
      <c r="M132" s="143" t="s">
        <v>1</v>
      </c>
      <c r="N132" s="144" t="s">
        <v>37</v>
      </c>
      <c r="O132" s="145">
        <v>0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647</v>
      </c>
      <c r="AT132" s="147" t="s">
        <v>160</v>
      </c>
      <c r="AU132" s="147" t="s">
        <v>80</v>
      </c>
      <c r="AY132" s="15" t="s">
        <v>158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5" t="s">
        <v>13</v>
      </c>
      <c r="BK132" s="148">
        <f t="shared" si="9"/>
        <v>0</v>
      </c>
      <c r="BL132" s="15" t="s">
        <v>647</v>
      </c>
      <c r="BM132" s="147" t="s">
        <v>931</v>
      </c>
    </row>
    <row r="133" spans="2:65" s="11" customFormat="1" ht="22.9" customHeight="1">
      <c r="B133" s="124"/>
      <c r="D133" s="125" t="s">
        <v>71</v>
      </c>
      <c r="E133" s="134" t="s">
        <v>932</v>
      </c>
      <c r="F133" s="134" t="s">
        <v>933</v>
      </c>
      <c r="J133" s="135">
        <f>BK133</f>
        <v>0</v>
      </c>
      <c r="L133" s="124"/>
      <c r="M133" s="128"/>
      <c r="N133" s="129"/>
      <c r="O133" s="129"/>
      <c r="P133" s="130">
        <f>SUM(P134:P161)</f>
        <v>0</v>
      </c>
      <c r="Q133" s="129"/>
      <c r="R133" s="130">
        <f>SUM(R134:R161)</f>
        <v>0</v>
      </c>
      <c r="S133" s="129"/>
      <c r="T133" s="131">
        <f>SUM(T134:T161)</f>
        <v>0</v>
      </c>
      <c r="AR133" s="125" t="s">
        <v>174</v>
      </c>
      <c r="AT133" s="132" t="s">
        <v>71</v>
      </c>
      <c r="AU133" s="132" t="s">
        <v>13</v>
      </c>
      <c r="AY133" s="125" t="s">
        <v>158</v>
      </c>
      <c r="BK133" s="133">
        <f>SUM(BK134:BK161)</f>
        <v>0</v>
      </c>
    </row>
    <row r="134" spans="2:65" s="1" customFormat="1" ht="16.5" customHeight="1">
      <c r="B134" s="136"/>
      <c r="C134" s="137" t="s">
        <v>203</v>
      </c>
      <c r="D134" s="137" t="s">
        <v>160</v>
      </c>
      <c r="E134" s="138" t="s">
        <v>1430</v>
      </c>
      <c r="F134" s="139" t="s">
        <v>1431</v>
      </c>
      <c r="G134" s="140" t="s">
        <v>375</v>
      </c>
      <c r="H134" s="141">
        <v>5</v>
      </c>
      <c r="I134" s="178"/>
      <c r="J134" s="142">
        <f t="shared" ref="J134:J161" si="10">ROUND(I134*H134,2)</f>
        <v>0</v>
      </c>
      <c r="K134" s="139" t="s">
        <v>1</v>
      </c>
      <c r="L134" s="27"/>
      <c r="M134" s="143" t="s">
        <v>1</v>
      </c>
      <c r="N134" s="144" t="s">
        <v>37</v>
      </c>
      <c r="O134" s="145">
        <v>0</v>
      </c>
      <c r="P134" s="145">
        <f t="shared" ref="P134:P161" si="11">O134*H134</f>
        <v>0</v>
      </c>
      <c r="Q134" s="145">
        <v>0</v>
      </c>
      <c r="R134" s="145">
        <f t="shared" ref="R134:R161" si="12">Q134*H134</f>
        <v>0</v>
      </c>
      <c r="S134" s="145">
        <v>0</v>
      </c>
      <c r="T134" s="146">
        <f t="shared" ref="T134:T161" si="13">S134*H134</f>
        <v>0</v>
      </c>
      <c r="AR134" s="147" t="s">
        <v>647</v>
      </c>
      <c r="AT134" s="147" t="s">
        <v>160</v>
      </c>
      <c r="AU134" s="147" t="s">
        <v>80</v>
      </c>
      <c r="AY134" s="15" t="s">
        <v>158</v>
      </c>
      <c r="BE134" s="148">
        <f t="shared" ref="BE134:BE161" si="14">IF(N134="základní",J134,0)</f>
        <v>0</v>
      </c>
      <c r="BF134" s="148">
        <f t="shared" ref="BF134:BF161" si="15">IF(N134="snížená",J134,0)</f>
        <v>0</v>
      </c>
      <c r="BG134" s="148">
        <f t="shared" ref="BG134:BG161" si="16">IF(N134="zákl. přenesená",J134,0)</f>
        <v>0</v>
      </c>
      <c r="BH134" s="148">
        <f t="shared" ref="BH134:BH161" si="17">IF(N134="sníž. přenesená",J134,0)</f>
        <v>0</v>
      </c>
      <c r="BI134" s="148">
        <f t="shared" ref="BI134:BI161" si="18">IF(N134="nulová",J134,0)</f>
        <v>0</v>
      </c>
      <c r="BJ134" s="15" t="s">
        <v>13</v>
      </c>
      <c r="BK134" s="148">
        <f t="shared" ref="BK134:BK161" si="19">ROUND(I134*H134,2)</f>
        <v>0</v>
      </c>
      <c r="BL134" s="15" t="s">
        <v>647</v>
      </c>
      <c r="BM134" s="147" t="s">
        <v>1432</v>
      </c>
    </row>
    <row r="135" spans="2:65" s="1" customFormat="1" ht="16.5" customHeight="1">
      <c r="B135" s="136"/>
      <c r="C135" s="137" t="s">
        <v>207</v>
      </c>
      <c r="D135" s="137" t="s">
        <v>160</v>
      </c>
      <c r="E135" s="138" t="s">
        <v>934</v>
      </c>
      <c r="F135" s="139" t="s">
        <v>935</v>
      </c>
      <c r="G135" s="140" t="s">
        <v>375</v>
      </c>
      <c r="H135" s="141">
        <v>12</v>
      </c>
      <c r="I135" s="178"/>
      <c r="J135" s="142">
        <f t="shared" si="10"/>
        <v>0</v>
      </c>
      <c r="K135" s="139" t="s">
        <v>1</v>
      </c>
      <c r="L135" s="27"/>
      <c r="M135" s="143" t="s">
        <v>1</v>
      </c>
      <c r="N135" s="144" t="s">
        <v>37</v>
      </c>
      <c r="O135" s="145">
        <v>0</v>
      </c>
      <c r="P135" s="145">
        <f t="shared" si="11"/>
        <v>0</v>
      </c>
      <c r="Q135" s="145">
        <v>0</v>
      </c>
      <c r="R135" s="145">
        <f t="shared" si="12"/>
        <v>0</v>
      </c>
      <c r="S135" s="145">
        <v>0</v>
      </c>
      <c r="T135" s="146">
        <f t="shared" si="13"/>
        <v>0</v>
      </c>
      <c r="AR135" s="147" t="s">
        <v>647</v>
      </c>
      <c r="AT135" s="147" t="s">
        <v>160</v>
      </c>
      <c r="AU135" s="147" t="s">
        <v>80</v>
      </c>
      <c r="AY135" s="15" t="s">
        <v>158</v>
      </c>
      <c r="BE135" s="148">
        <f t="shared" si="14"/>
        <v>0</v>
      </c>
      <c r="BF135" s="148">
        <f t="shared" si="15"/>
        <v>0</v>
      </c>
      <c r="BG135" s="148">
        <f t="shared" si="16"/>
        <v>0</v>
      </c>
      <c r="BH135" s="148">
        <f t="shared" si="17"/>
        <v>0</v>
      </c>
      <c r="BI135" s="148">
        <f t="shared" si="18"/>
        <v>0</v>
      </c>
      <c r="BJ135" s="15" t="s">
        <v>13</v>
      </c>
      <c r="BK135" s="148">
        <f t="shared" si="19"/>
        <v>0</v>
      </c>
      <c r="BL135" s="15" t="s">
        <v>647</v>
      </c>
      <c r="BM135" s="147" t="s">
        <v>1433</v>
      </c>
    </row>
    <row r="136" spans="2:65" s="1" customFormat="1" ht="16.5" customHeight="1">
      <c r="B136" s="136"/>
      <c r="C136" s="137" t="s">
        <v>211</v>
      </c>
      <c r="D136" s="137" t="s">
        <v>160</v>
      </c>
      <c r="E136" s="138" t="s">
        <v>937</v>
      </c>
      <c r="F136" s="139" t="s">
        <v>938</v>
      </c>
      <c r="G136" s="140" t="s">
        <v>375</v>
      </c>
      <c r="H136" s="141">
        <v>50</v>
      </c>
      <c r="I136" s="178"/>
      <c r="J136" s="142">
        <f t="shared" si="10"/>
        <v>0</v>
      </c>
      <c r="K136" s="139" t="s">
        <v>1</v>
      </c>
      <c r="L136" s="27"/>
      <c r="M136" s="143" t="s">
        <v>1</v>
      </c>
      <c r="N136" s="144" t="s">
        <v>37</v>
      </c>
      <c r="O136" s="145">
        <v>0</v>
      </c>
      <c r="P136" s="145">
        <f t="shared" si="11"/>
        <v>0</v>
      </c>
      <c r="Q136" s="145">
        <v>0</v>
      </c>
      <c r="R136" s="145">
        <f t="shared" si="12"/>
        <v>0</v>
      </c>
      <c r="S136" s="145">
        <v>0</v>
      </c>
      <c r="T136" s="146">
        <f t="shared" si="13"/>
        <v>0</v>
      </c>
      <c r="AR136" s="147" t="s">
        <v>647</v>
      </c>
      <c r="AT136" s="147" t="s">
        <v>160</v>
      </c>
      <c r="AU136" s="147" t="s">
        <v>80</v>
      </c>
      <c r="AY136" s="15" t="s">
        <v>158</v>
      </c>
      <c r="BE136" s="148">
        <f t="shared" si="14"/>
        <v>0</v>
      </c>
      <c r="BF136" s="148">
        <f t="shared" si="15"/>
        <v>0</v>
      </c>
      <c r="BG136" s="148">
        <f t="shared" si="16"/>
        <v>0</v>
      </c>
      <c r="BH136" s="148">
        <f t="shared" si="17"/>
        <v>0</v>
      </c>
      <c r="BI136" s="148">
        <f t="shared" si="18"/>
        <v>0</v>
      </c>
      <c r="BJ136" s="15" t="s">
        <v>13</v>
      </c>
      <c r="BK136" s="148">
        <f t="shared" si="19"/>
        <v>0</v>
      </c>
      <c r="BL136" s="15" t="s">
        <v>647</v>
      </c>
      <c r="BM136" s="147" t="s">
        <v>939</v>
      </c>
    </row>
    <row r="137" spans="2:65" s="1" customFormat="1" ht="16.5" customHeight="1">
      <c r="B137" s="136"/>
      <c r="C137" s="137" t="s">
        <v>216</v>
      </c>
      <c r="D137" s="137" t="s">
        <v>160</v>
      </c>
      <c r="E137" s="138" t="s">
        <v>946</v>
      </c>
      <c r="F137" s="139" t="s">
        <v>947</v>
      </c>
      <c r="G137" s="140" t="s">
        <v>375</v>
      </c>
      <c r="H137" s="141">
        <v>8</v>
      </c>
      <c r="I137" s="178"/>
      <c r="J137" s="142">
        <f t="shared" si="10"/>
        <v>0</v>
      </c>
      <c r="K137" s="139" t="s">
        <v>1</v>
      </c>
      <c r="L137" s="27"/>
      <c r="M137" s="143" t="s">
        <v>1</v>
      </c>
      <c r="N137" s="144" t="s">
        <v>37</v>
      </c>
      <c r="O137" s="145">
        <v>0</v>
      </c>
      <c r="P137" s="145">
        <f t="shared" si="11"/>
        <v>0</v>
      </c>
      <c r="Q137" s="145">
        <v>0</v>
      </c>
      <c r="R137" s="145">
        <f t="shared" si="12"/>
        <v>0</v>
      </c>
      <c r="S137" s="145">
        <v>0</v>
      </c>
      <c r="T137" s="146">
        <f t="shared" si="13"/>
        <v>0</v>
      </c>
      <c r="AR137" s="147" t="s">
        <v>647</v>
      </c>
      <c r="AT137" s="147" t="s">
        <v>160</v>
      </c>
      <c r="AU137" s="147" t="s">
        <v>80</v>
      </c>
      <c r="AY137" s="15" t="s">
        <v>158</v>
      </c>
      <c r="BE137" s="148">
        <f t="shared" si="14"/>
        <v>0</v>
      </c>
      <c r="BF137" s="148">
        <f t="shared" si="15"/>
        <v>0</v>
      </c>
      <c r="BG137" s="148">
        <f t="shared" si="16"/>
        <v>0</v>
      </c>
      <c r="BH137" s="148">
        <f t="shared" si="17"/>
        <v>0</v>
      </c>
      <c r="BI137" s="148">
        <f t="shared" si="18"/>
        <v>0</v>
      </c>
      <c r="BJ137" s="15" t="s">
        <v>13</v>
      </c>
      <c r="BK137" s="148">
        <f t="shared" si="19"/>
        <v>0</v>
      </c>
      <c r="BL137" s="15" t="s">
        <v>647</v>
      </c>
      <c r="BM137" s="147" t="s">
        <v>948</v>
      </c>
    </row>
    <row r="138" spans="2:65" s="1" customFormat="1" ht="16.5" customHeight="1">
      <c r="B138" s="136"/>
      <c r="C138" s="137" t="s">
        <v>221</v>
      </c>
      <c r="D138" s="137" t="s">
        <v>160</v>
      </c>
      <c r="E138" s="138" t="s">
        <v>949</v>
      </c>
      <c r="F138" s="139" t="s">
        <v>950</v>
      </c>
      <c r="G138" s="140" t="s">
        <v>375</v>
      </c>
      <c r="H138" s="141">
        <v>20</v>
      </c>
      <c r="I138" s="178"/>
      <c r="J138" s="142">
        <f t="shared" si="10"/>
        <v>0</v>
      </c>
      <c r="K138" s="139" t="s">
        <v>1</v>
      </c>
      <c r="L138" s="27"/>
      <c r="M138" s="143" t="s">
        <v>1</v>
      </c>
      <c r="N138" s="144" t="s">
        <v>37</v>
      </c>
      <c r="O138" s="145">
        <v>0</v>
      </c>
      <c r="P138" s="145">
        <f t="shared" si="11"/>
        <v>0</v>
      </c>
      <c r="Q138" s="145">
        <v>0</v>
      </c>
      <c r="R138" s="145">
        <f t="shared" si="12"/>
        <v>0</v>
      </c>
      <c r="S138" s="145">
        <v>0</v>
      </c>
      <c r="T138" s="146">
        <f t="shared" si="13"/>
        <v>0</v>
      </c>
      <c r="AR138" s="147" t="s">
        <v>647</v>
      </c>
      <c r="AT138" s="147" t="s">
        <v>160</v>
      </c>
      <c r="AU138" s="147" t="s">
        <v>80</v>
      </c>
      <c r="AY138" s="15" t="s">
        <v>158</v>
      </c>
      <c r="BE138" s="148">
        <f t="shared" si="14"/>
        <v>0</v>
      </c>
      <c r="BF138" s="148">
        <f t="shared" si="15"/>
        <v>0</v>
      </c>
      <c r="BG138" s="148">
        <f t="shared" si="16"/>
        <v>0</v>
      </c>
      <c r="BH138" s="148">
        <f t="shared" si="17"/>
        <v>0</v>
      </c>
      <c r="BI138" s="148">
        <f t="shared" si="18"/>
        <v>0</v>
      </c>
      <c r="BJ138" s="15" t="s">
        <v>13</v>
      </c>
      <c r="BK138" s="148">
        <f t="shared" si="19"/>
        <v>0</v>
      </c>
      <c r="BL138" s="15" t="s">
        <v>647</v>
      </c>
      <c r="BM138" s="147" t="s">
        <v>951</v>
      </c>
    </row>
    <row r="139" spans="2:65" s="1" customFormat="1" ht="16.5" customHeight="1">
      <c r="B139" s="136"/>
      <c r="C139" s="137" t="s">
        <v>226</v>
      </c>
      <c r="D139" s="137" t="s">
        <v>160</v>
      </c>
      <c r="E139" s="138" t="s">
        <v>952</v>
      </c>
      <c r="F139" s="139" t="s">
        <v>953</v>
      </c>
      <c r="G139" s="140" t="s">
        <v>375</v>
      </c>
      <c r="H139" s="141">
        <v>10</v>
      </c>
      <c r="I139" s="178"/>
      <c r="J139" s="142">
        <f t="shared" si="10"/>
        <v>0</v>
      </c>
      <c r="K139" s="139" t="s">
        <v>1</v>
      </c>
      <c r="L139" s="27"/>
      <c r="M139" s="143" t="s">
        <v>1</v>
      </c>
      <c r="N139" s="144" t="s">
        <v>37</v>
      </c>
      <c r="O139" s="145">
        <v>0</v>
      </c>
      <c r="P139" s="145">
        <f t="shared" si="11"/>
        <v>0</v>
      </c>
      <c r="Q139" s="145">
        <v>0</v>
      </c>
      <c r="R139" s="145">
        <f t="shared" si="12"/>
        <v>0</v>
      </c>
      <c r="S139" s="145">
        <v>0</v>
      </c>
      <c r="T139" s="146">
        <f t="shared" si="13"/>
        <v>0</v>
      </c>
      <c r="AR139" s="147" t="s">
        <v>647</v>
      </c>
      <c r="AT139" s="147" t="s">
        <v>160</v>
      </c>
      <c r="AU139" s="147" t="s">
        <v>80</v>
      </c>
      <c r="AY139" s="15" t="s">
        <v>158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5" t="s">
        <v>13</v>
      </c>
      <c r="BK139" s="148">
        <f t="shared" si="19"/>
        <v>0</v>
      </c>
      <c r="BL139" s="15" t="s">
        <v>647</v>
      </c>
      <c r="BM139" s="147" t="s">
        <v>954</v>
      </c>
    </row>
    <row r="140" spans="2:65" s="1" customFormat="1" ht="16.5" customHeight="1">
      <c r="B140" s="136"/>
      <c r="C140" s="137" t="s">
        <v>231</v>
      </c>
      <c r="D140" s="137" t="s">
        <v>160</v>
      </c>
      <c r="E140" s="138" t="s">
        <v>955</v>
      </c>
      <c r="F140" s="139" t="s">
        <v>956</v>
      </c>
      <c r="G140" s="140" t="s">
        <v>375</v>
      </c>
      <c r="H140" s="141">
        <v>8</v>
      </c>
      <c r="I140" s="178"/>
      <c r="J140" s="142">
        <f t="shared" si="10"/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</v>
      </c>
      <c r="P140" s="145">
        <f t="shared" si="11"/>
        <v>0</v>
      </c>
      <c r="Q140" s="145">
        <v>0</v>
      </c>
      <c r="R140" s="145">
        <f t="shared" si="12"/>
        <v>0</v>
      </c>
      <c r="S140" s="145">
        <v>0</v>
      </c>
      <c r="T140" s="146">
        <f t="shared" si="13"/>
        <v>0</v>
      </c>
      <c r="AR140" s="147" t="s">
        <v>647</v>
      </c>
      <c r="AT140" s="147" t="s">
        <v>160</v>
      </c>
      <c r="AU140" s="147" t="s">
        <v>80</v>
      </c>
      <c r="AY140" s="15" t="s">
        <v>158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5" t="s">
        <v>13</v>
      </c>
      <c r="BK140" s="148">
        <f t="shared" si="19"/>
        <v>0</v>
      </c>
      <c r="BL140" s="15" t="s">
        <v>647</v>
      </c>
      <c r="BM140" s="147" t="s">
        <v>957</v>
      </c>
    </row>
    <row r="141" spans="2:65" s="1" customFormat="1" ht="16.5" customHeight="1">
      <c r="B141" s="136"/>
      <c r="C141" s="137" t="s">
        <v>8</v>
      </c>
      <c r="D141" s="137" t="s">
        <v>160</v>
      </c>
      <c r="E141" s="138" t="s">
        <v>958</v>
      </c>
      <c r="F141" s="139" t="s">
        <v>959</v>
      </c>
      <c r="G141" s="140" t="s">
        <v>375</v>
      </c>
      <c r="H141" s="141">
        <v>10</v>
      </c>
      <c r="I141" s="178"/>
      <c r="J141" s="142">
        <f t="shared" si="10"/>
        <v>0</v>
      </c>
      <c r="K141" s="139" t="s">
        <v>1</v>
      </c>
      <c r="L141" s="27"/>
      <c r="M141" s="143" t="s">
        <v>1</v>
      </c>
      <c r="N141" s="144" t="s">
        <v>37</v>
      </c>
      <c r="O141" s="145">
        <v>0</v>
      </c>
      <c r="P141" s="145">
        <f t="shared" si="11"/>
        <v>0</v>
      </c>
      <c r="Q141" s="145">
        <v>0</v>
      </c>
      <c r="R141" s="145">
        <f t="shared" si="12"/>
        <v>0</v>
      </c>
      <c r="S141" s="145">
        <v>0</v>
      </c>
      <c r="T141" s="146">
        <f t="shared" si="13"/>
        <v>0</v>
      </c>
      <c r="AR141" s="147" t="s">
        <v>647</v>
      </c>
      <c r="AT141" s="147" t="s">
        <v>160</v>
      </c>
      <c r="AU141" s="147" t="s">
        <v>80</v>
      </c>
      <c r="AY141" s="15" t="s">
        <v>158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5" t="s">
        <v>13</v>
      </c>
      <c r="BK141" s="148">
        <f t="shared" si="19"/>
        <v>0</v>
      </c>
      <c r="BL141" s="15" t="s">
        <v>647</v>
      </c>
      <c r="BM141" s="147" t="s">
        <v>960</v>
      </c>
    </row>
    <row r="142" spans="2:65" s="1" customFormat="1" ht="16.5" customHeight="1">
      <c r="B142" s="136"/>
      <c r="C142" s="137" t="s">
        <v>178</v>
      </c>
      <c r="D142" s="137" t="s">
        <v>160</v>
      </c>
      <c r="E142" s="138" t="s">
        <v>961</v>
      </c>
      <c r="F142" s="139" t="s">
        <v>962</v>
      </c>
      <c r="G142" s="140" t="s">
        <v>375</v>
      </c>
      <c r="H142" s="141">
        <v>6</v>
      </c>
      <c r="I142" s="178"/>
      <c r="J142" s="142">
        <f t="shared" si="10"/>
        <v>0</v>
      </c>
      <c r="K142" s="139" t="s">
        <v>1</v>
      </c>
      <c r="L142" s="27"/>
      <c r="M142" s="143" t="s">
        <v>1</v>
      </c>
      <c r="N142" s="144" t="s">
        <v>37</v>
      </c>
      <c r="O142" s="145">
        <v>0</v>
      </c>
      <c r="P142" s="145">
        <f t="shared" si="11"/>
        <v>0</v>
      </c>
      <c r="Q142" s="145">
        <v>0</v>
      </c>
      <c r="R142" s="145">
        <f t="shared" si="12"/>
        <v>0</v>
      </c>
      <c r="S142" s="145">
        <v>0</v>
      </c>
      <c r="T142" s="146">
        <f t="shared" si="13"/>
        <v>0</v>
      </c>
      <c r="AR142" s="147" t="s">
        <v>647</v>
      </c>
      <c r="AT142" s="147" t="s">
        <v>160</v>
      </c>
      <c r="AU142" s="147" t="s">
        <v>80</v>
      </c>
      <c r="AY142" s="15" t="s">
        <v>158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5" t="s">
        <v>13</v>
      </c>
      <c r="BK142" s="148">
        <f t="shared" si="19"/>
        <v>0</v>
      </c>
      <c r="BL142" s="15" t="s">
        <v>647</v>
      </c>
      <c r="BM142" s="147" t="s">
        <v>963</v>
      </c>
    </row>
    <row r="143" spans="2:65" s="1" customFormat="1" ht="16.5" customHeight="1">
      <c r="B143" s="136"/>
      <c r="C143" s="137" t="s">
        <v>243</v>
      </c>
      <c r="D143" s="137" t="s">
        <v>160</v>
      </c>
      <c r="E143" s="138" t="s">
        <v>1174</v>
      </c>
      <c r="F143" s="139" t="s">
        <v>1175</v>
      </c>
      <c r="G143" s="140" t="s">
        <v>262</v>
      </c>
      <c r="H143" s="141">
        <v>1</v>
      </c>
      <c r="I143" s="178"/>
      <c r="J143" s="142">
        <f t="shared" si="10"/>
        <v>0</v>
      </c>
      <c r="K143" s="139" t="s">
        <v>1</v>
      </c>
      <c r="L143" s="27"/>
      <c r="M143" s="143" t="s">
        <v>1</v>
      </c>
      <c r="N143" s="144" t="s">
        <v>37</v>
      </c>
      <c r="O143" s="145">
        <v>0</v>
      </c>
      <c r="P143" s="145">
        <f t="shared" si="11"/>
        <v>0</v>
      </c>
      <c r="Q143" s="145">
        <v>0</v>
      </c>
      <c r="R143" s="145">
        <f t="shared" si="12"/>
        <v>0</v>
      </c>
      <c r="S143" s="145">
        <v>0</v>
      </c>
      <c r="T143" s="146">
        <f t="shared" si="13"/>
        <v>0</v>
      </c>
      <c r="AR143" s="147" t="s">
        <v>647</v>
      </c>
      <c r="AT143" s="147" t="s">
        <v>160</v>
      </c>
      <c r="AU143" s="147" t="s">
        <v>80</v>
      </c>
      <c r="AY143" s="15" t="s">
        <v>158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5" t="s">
        <v>13</v>
      </c>
      <c r="BK143" s="148">
        <f t="shared" si="19"/>
        <v>0</v>
      </c>
      <c r="BL143" s="15" t="s">
        <v>647</v>
      </c>
      <c r="BM143" s="147" t="s">
        <v>966</v>
      </c>
    </row>
    <row r="144" spans="2:65" s="1" customFormat="1" ht="16.5" customHeight="1">
      <c r="B144" s="136"/>
      <c r="C144" s="137" t="s">
        <v>247</v>
      </c>
      <c r="D144" s="137" t="s">
        <v>160</v>
      </c>
      <c r="E144" s="138" t="s">
        <v>969</v>
      </c>
      <c r="F144" s="139" t="s">
        <v>970</v>
      </c>
      <c r="G144" s="140" t="s">
        <v>262</v>
      </c>
      <c r="H144" s="141">
        <v>1</v>
      </c>
      <c r="I144" s="178"/>
      <c r="J144" s="142">
        <f t="shared" si="10"/>
        <v>0</v>
      </c>
      <c r="K144" s="139" t="s">
        <v>1</v>
      </c>
      <c r="L144" s="27"/>
      <c r="M144" s="143" t="s">
        <v>1</v>
      </c>
      <c r="N144" s="144" t="s">
        <v>37</v>
      </c>
      <c r="O144" s="145">
        <v>0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647</v>
      </c>
      <c r="AT144" s="147" t="s">
        <v>160</v>
      </c>
      <c r="AU144" s="147" t="s">
        <v>80</v>
      </c>
      <c r="AY144" s="15" t="s">
        <v>158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5" t="s">
        <v>13</v>
      </c>
      <c r="BK144" s="148">
        <f t="shared" si="19"/>
        <v>0</v>
      </c>
      <c r="BL144" s="15" t="s">
        <v>647</v>
      </c>
      <c r="BM144" s="147" t="s">
        <v>971</v>
      </c>
    </row>
    <row r="145" spans="2:65" s="1" customFormat="1" ht="16.5" customHeight="1">
      <c r="B145" s="136"/>
      <c r="C145" s="137" t="s">
        <v>252</v>
      </c>
      <c r="D145" s="137" t="s">
        <v>160</v>
      </c>
      <c r="E145" s="138" t="s">
        <v>972</v>
      </c>
      <c r="F145" s="139" t="s">
        <v>973</v>
      </c>
      <c r="G145" s="140" t="s">
        <v>262</v>
      </c>
      <c r="H145" s="141">
        <v>1</v>
      </c>
      <c r="I145" s="178"/>
      <c r="J145" s="142">
        <f t="shared" si="1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0</v>
      </c>
      <c r="P145" s="145">
        <f t="shared" si="11"/>
        <v>0</v>
      </c>
      <c r="Q145" s="145">
        <v>0</v>
      </c>
      <c r="R145" s="145">
        <f t="shared" si="12"/>
        <v>0</v>
      </c>
      <c r="S145" s="145">
        <v>0</v>
      </c>
      <c r="T145" s="146">
        <f t="shared" si="13"/>
        <v>0</v>
      </c>
      <c r="AR145" s="147" t="s">
        <v>647</v>
      </c>
      <c r="AT145" s="147" t="s">
        <v>160</v>
      </c>
      <c r="AU145" s="147" t="s">
        <v>80</v>
      </c>
      <c r="AY145" s="15" t="s">
        <v>158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5" t="s">
        <v>13</v>
      </c>
      <c r="BK145" s="148">
        <f t="shared" si="19"/>
        <v>0</v>
      </c>
      <c r="BL145" s="15" t="s">
        <v>647</v>
      </c>
      <c r="BM145" s="147" t="s">
        <v>974</v>
      </c>
    </row>
    <row r="146" spans="2:65" s="1" customFormat="1" ht="16.5" customHeight="1">
      <c r="B146" s="136"/>
      <c r="C146" s="137" t="s">
        <v>256</v>
      </c>
      <c r="D146" s="137" t="s">
        <v>160</v>
      </c>
      <c r="E146" s="138" t="s">
        <v>975</v>
      </c>
      <c r="F146" s="139" t="s">
        <v>976</v>
      </c>
      <c r="G146" s="140" t="s">
        <v>262</v>
      </c>
      <c r="H146" s="141">
        <v>1</v>
      </c>
      <c r="I146" s="178"/>
      <c r="J146" s="142">
        <f t="shared" si="1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0</v>
      </c>
      <c r="P146" s="145">
        <f t="shared" si="11"/>
        <v>0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AR146" s="147" t="s">
        <v>647</v>
      </c>
      <c r="AT146" s="147" t="s">
        <v>160</v>
      </c>
      <c r="AU146" s="147" t="s">
        <v>80</v>
      </c>
      <c r="AY146" s="15" t="s">
        <v>158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5" t="s">
        <v>13</v>
      </c>
      <c r="BK146" s="148">
        <f t="shared" si="19"/>
        <v>0</v>
      </c>
      <c r="BL146" s="15" t="s">
        <v>647</v>
      </c>
      <c r="BM146" s="147" t="s">
        <v>977</v>
      </c>
    </row>
    <row r="147" spans="2:65" s="1" customFormat="1" ht="16.5" customHeight="1">
      <c r="B147" s="136"/>
      <c r="C147" s="137" t="s">
        <v>7</v>
      </c>
      <c r="D147" s="137" t="s">
        <v>160</v>
      </c>
      <c r="E147" s="138" t="s">
        <v>978</v>
      </c>
      <c r="F147" s="139" t="s">
        <v>979</v>
      </c>
      <c r="G147" s="140" t="s">
        <v>262</v>
      </c>
      <c r="H147" s="141">
        <v>3</v>
      </c>
      <c r="I147" s="178"/>
      <c r="J147" s="142">
        <f t="shared" si="10"/>
        <v>0</v>
      </c>
      <c r="K147" s="139" t="s">
        <v>1</v>
      </c>
      <c r="L147" s="27"/>
      <c r="M147" s="143" t="s">
        <v>1</v>
      </c>
      <c r="N147" s="144" t="s">
        <v>37</v>
      </c>
      <c r="O147" s="145">
        <v>0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647</v>
      </c>
      <c r="AT147" s="147" t="s">
        <v>160</v>
      </c>
      <c r="AU147" s="147" t="s">
        <v>80</v>
      </c>
      <c r="AY147" s="15" t="s">
        <v>158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5" t="s">
        <v>13</v>
      </c>
      <c r="BK147" s="148">
        <f t="shared" si="19"/>
        <v>0</v>
      </c>
      <c r="BL147" s="15" t="s">
        <v>647</v>
      </c>
      <c r="BM147" s="147" t="s">
        <v>980</v>
      </c>
    </row>
    <row r="148" spans="2:65" s="1" customFormat="1" ht="16.5" customHeight="1">
      <c r="B148" s="136"/>
      <c r="C148" s="137" t="s">
        <v>264</v>
      </c>
      <c r="D148" s="137" t="s">
        <v>160</v>
      </c>
      <c r="E148" s="138" t="s">
        <v>1434</v>
      </c>
      <c r="F148" s="139" t="s">
        <v>1435</v>
      </c>
      <c r="G148" s="140" t="s">
        <v>262</v>
      </c>
      <c r="H148" s="141">
        <v>1</v>
      </c>
      <c r="I148" s="178"/>
      <c r="J148" s="142">
        <f t="shared" si="10"/>
        <v>0</v>
      </c>
      <c r="K148" s="139" t="s">
        <v>1</v>
      </c>
      <c r="L148" s="27"/>
      <c r="M148" s="143" t="s">
        <v>1</v>
      </c>
      <c r="N148" s="144" t="s">
        <v>37</v>
      </c>
      <c r="O148" s="145">
        <v>0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647</v>
      </c>
      <c r="AT148" s="147" t="s">
        <v>160</v>
      </c>
      <c r="AU148" s="147" t="s">
        <v>80</v>
      </c>
      <c r="AY148" s="15" t="s">
        <v>158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5" t="s">
        <v>13</v>
      </c>
      <c r="BK148" s="148">
        <f t="shared" si="19"/>
        <v>0</v>
      </c>
      <c r="BL148" s="15" t="s">
        <v>647</v>
      </c>
      <c r="BM148" s="147" t="s">
        <v>1436</v>
      </c>
    </row>
    <row r="149" spans="2:65" s="1" customFormat="1" ht="16.5" customHeight="1">
      <c r="B149" s="136"/>
      <c r="C149" s="137" t="s">
        <v>269</v>
      </c>
      <c r="D149" s="137" t="s">
        <v>160</v>
      </c>
      <c r="E149" s="138" t="s">
        <v>987</v>
      </c>
      <c r="F149" s="139" t="s">
        <v>1437</v>
      </c>
      <c r="G149" s="140" t="s">
        <v>262</v>
      </c>
      <c r="H149" s="141">
        <v>1</v>
      </c>
      <c r="I149" s="178"/>
      <c r="J149" s="142">
        <f t="shared" si="10"/>
        <v>0</v>
      </c>
      <c r="K149" s="139" t="s">
        <v>1</v>
      </c>
      <c r="L149" s="27"/>
      <c r="M149" s="143" t="s">
        <v>1</v>
      </c>
      <c r="N149" s="144" t="s">
        <v>37</v>
      </c>
      <c r="O149" s="145">
        <v>0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647</v>
      </c>
      <c r="AT149" s="147" t="s">
        <v>160</v>
      </c>
      <c r="AU149" s="147" t="s">
        <v>80</v>
      </c>
      <c r="AY149" s="15" t="s">
        <v>158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5" t="s">
        <v>13</v>
      </c>
      <c r="BK149" s="148">
        <f t="shared" si="19"/>
        <v>0</v>
      </c>
      <c r="BL149" s="15" t="s">
        <v>647</v>
      </c>
      <c r="BM149" s="147" t="s">
        <v>1438</v>
      </c>
    </row>
    <row r="150" spans="2:65" s="1" customFormat="1" ht="16.5" customHeight="1">
      <c r="B150" s="136"/>
      <c r="C150" s="137" t="s">
        <v>273</v>
      </c>
      <c r="D150" s="137" t="s">
        <v>160</v>
      </c>
      <c r="E150" s="138" t="s">
        <v>1439</v>
      </c>
      <c r="F150" s="139" t="s">
        <v>1440</v>
      </c>
      <c r="G150" s="140" t="s">
        <v>262</v>
      </c>
      <c r="H150" s="141">
        <v>1</v>
      </c>
      <c r="I150" s="178"/>
      <c r="J150" s="142">
        <f t="shared" si="10"/>
        <v>0</v>
      </c>
      <c r="K150" s="139" t="s">
        <v>1</v>
      </c>
      <c r="L150" s="27"/>
      <c r="M150" s="143" t="s">
        <v>1</v>
      </c>
      <c r="N150" s="144" t="s">
        <v>37</v>
      </c>
      <c r="O150" s="145">
        <v>0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647</v>
      </c>
      <c r="AT150" s="147" t="s">
        <v>160</v>
      </c>
      <c r="AU150" s="147" t="s">
        <v>80</v>
      </c>
      <c r="AY150" s="15" t="s">
        <v>158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5" t="s">
        <v>13</v>
      </c>
      <c r="BK150" s="148">
        <f t="shared" si="19"/>
        <v>0</v>
      </c>
      <c r="BL150" s="15" t="s">
        <v>647</v>
      </c>
      <c r="BM150" s="147" t="s">
        <v>986</v>
      </c>
    </row>
    <row r="151" spans="2:65" s="1" customFormat="1" ht="16.5" customHeight="1">
      <c r="B151" s="136"/>
      <c r="C151" s="137" t="s">
        <v>277</v>
      </c>
      <c r="D151" s="137" t="s">
        <v>160</v>
      </c>
      <c r="E151" s="138" t="s">
        <v>996</v>
      </c>
      <c r="F151" s="139" t="s">
        <v>997</v>
      </c>
      <c r="G151" s="140" t="s">
        <v>267</v>
      </c>
      <c r="H151" s="141">
        <v>1</v>
      </c>
      <c r="I151" s="178"/>
      <c r="J151" s="142">
        <f t="shared" si="10"/>
        <v>0</v>
      </c>
      <c r="K151" s="139" t="s">
        <v>1</v>
      </c>
      <c r="L151" s="27"/>
      <c r="M151" s="143" t="s">
        <v>1</v>
      </c>
      <c r="N151" s="144" t="s">
        <v>37</v>
      </c>
      <c r="O151" s="145">
        <v>0</v>
      </c>
      <c r="P151" s="145">
        <f t="shared" si="11"/>
        <v>0</v>
      </c>
      <c r="Q151" s="145">
        <v>0</v>
      </c>
      <c r="R151" s="145">
        <f t="shared" si="12"/>
        <v>0</v>
      </c>
      <c r="S151" s="145">
        <v>0</v>
      </c>
      <c r="T151" s="146">
        <f t="shared" si="13"/>
        <v>0</v>
      </c>
      <c r="AR151" s="147" t="s">
        <v>647</v>
      </c>
      <c r="AT151" s="147" t="s">
        <v>160</v>
      </c>
      <c r="AU151" s="147" t="s">
        <v>80</v>
      </c>
      <c r="AY151" s="15" t="s">
        <v>158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5" t="s">
        <v>13</v>
      </c>
      <c r="BK151" s="148">
        <f t="shared" si="19"/>
        <v>0</v>
      </c>
      <c r="BL151" s="15" t="s">
        <v>647</v>
      </c>
      <c r="BM151" s="147" t="s">
        <v>998</v>
      </c>
    </row>
    <row r="152" spans="2:65" s="1" customFormat="1" ht="16.5" customHeight="1">
      <c r="B152" s="136"/>
      <c r="C152" s="137" t="s">
        <v>283</v>
      </c>
      <c r="D152" s="137" t="s">
        <v>160</v>
      </c>
      <c r="E152" s="138" t="s">
        <v>990</v>
      </c>
      <c r="F152" s="139" t="s">
        <v>991</v>
      </c>
      <c r="G152" s="140" t="s">
        <v>262</v>
      </c>
      <c r="H152" s="141">
        <v>2</v>
      </c>
      <c r="I152" s="178"/>
      <c r="J152" s="142">
        <f t="shared" si="10"/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</v>
      </c>
      <c r="P152" s="145">
        <f t="shared" si="11"/>
        <v>0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AR152" s="147" t="s">
        <v>647</v>
      </c>
      <c r="AT152" s="147" t="s">
        <v>160</v>
      </c>
      <c r="AU152" s="147" t="s">
        <v>80</v>
      </c>
      <c r="AY152" s="15" t="s">
        <v>158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5" t="s">
        <v>13</v>
      </c>
      <c r="BK152" s="148">
        <f t="shared" si="19"/>
        <v>0</v>
      </c>
      <c r="BL152" s="15" t="s">
        <v>647</v>
      </c>
      <c r="BM152" s="147" t="s">
        <v>1441</v>
      </c>
    </row>
    <row r="153" spans="2:65" s="1" customFormat="1" ht="16.5" customHeight="1">
      <c r="B153" s="136"/>
      <c r="C153" s="137" t="s">
        <v>287</v>
      </c>
      <c r="D153" s="137" t="s">
        <v>160</v>
      </c>
      <c r="E153" s="138" t="s">
        <v>1179</v>
      </c>
      <c r="F153" s="139" t="s">
        <v>1180</v>
      </c>
      <c r="G153" s="140" t="s">
        <v>262</v>
      </c>
      <c r="H153" s="141">
        <v>1</v>
      </c>
      <c r="I153" s="178"/>
      <c r="J153" s="142">
        <f t="shared" si="10"/>
        <v>0</v>
      </c>
      <c r="K153" s="139" t="s">
        <v>1</v>
      </c>
      <c r="L153" s="27"/>
      <c r="M153" s="143" t="s">
        <v>1</v>
      </c>
      <c r="N153" s="144" t="s">
        <v>37</v>
      </c>
      <c r="O153" s="145">
        <v>0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647</v>
      </c>
      <c r="AT153" s="147" t="s">
        <v>160</v>
      </c>
      <c r="AU153" s="147" t="s">
        <v>80</v>
      </c>
      <c r="AY153" s="15" t="s">
        <v>158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5" t="s">
        <v>13</v>
      </c>
      <c r="BK153" s="148">
        <f t="shared" si="19"/>
        <v>0</v>
      </c>
      <c r="BL153" s="15" t="s">
        <v>647</v>
      </c>
      <c r="BM153" s="147" t="s">
        <v>995</v>
      </c>
    </row>
    <row r="154" spans="2:65" s="1" customFormat="1" ht="16.5" customHeight="1">
      <c r="B154" s="136"/>
      <c r="C154" s="137" t="s">
        <v>291</v>
      </c>
      <c r="D154" s="137" t="s">
        <v>160</v>
      </c>
      <c r="E154" s="138" t="s">
        <v>1184</v>
      </c>
      <c r="F154" s="139" t="s">
        <v>1185</v>
      </c>
      <c r="G154" s="140" t="s">
        <v>267</v>
      </c>
      <c r="H154" s="141">
        <v>1</v>
      </c>
      <c r="I154" s="178"/>
      <c r="J154" s="142">
        <f t="shared" si="10"/>
        <v>0</v>
      </c>
      <c r="K154" s="139" t="s">
        <v>1</v>
      </c>
      <c r="L154" s="27"/>
      <c r="M154" s="143" t="s">
        <v>1</v>
      </c>
      <c r="N154" s="144" t="s">
        <v>37</v>
      </c>
      <c r="O154" s="145">
        <v>0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647</v>
      </c>
      <c r="AT154" s="147" t="s">
        <v>160</v>
      </c>
      <c r="AU154" s="147" t="s">
        <v>80</v>
      </c>
      <c r="AY154" s="15" t="s">
        <v>158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5" t="s">
        <v>13</v>
      </c>
      <c r="BK154" s="148">
        <f t="shared" si="19"/>
        <v>0</v>
      </c>
      <c r="BL154" s="15" t="s">
        <v>647</v>
      </c>
      <c r="BM154" s="147" t="s">
        <v>1186</v>
      </c>
    </row>
    <row r="155" spans="2:65" s="1" customFormat="1" ht="16.5" customHeight="1">
      <c r="B155" s="136"/>
      <c r="C155" s="137" t="s">
        <v>295</v>
      </c>
      <c r="D155" s="137" t="s">
        <v>160</v>
      </c>
      <c r="E155" s="138" t="s">
        <v>1187</v>
      </c>
      <c r="F155" s="139" t="s">
        <v>1442</v>
      </c>
      <c r="G155" s="140" t="s">
        <v>262</v>
      </c>
      <c r="H155" s="141">
        <v>1</v>
      </c>
      <c r="I155" s="178"/>
      <c r="J155" s="142">
        <f t="shared" si="10"/>
        <v>0</v>
      </c>
      <c r="K155" s="139" t="s">
        <v>1</v>
      </c>
      <c r="L155" s="27"/>
      <c r="M155" s="143" t="s">
        <v>1</v>
      </c>
      <c r="N155" s="144" t="s">
        <v>37</v>
      </c>
      <c r="O155" s="145">
        <v>0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647</v>
      </c>
      <c r="AT155" s="147" t="s">
        <v>160</v>
      </c>
      <c r="AU155" s="147" t="s">
        <v>80</v>
      </c>
      <c r="AY155" s="15" t="s">
        <v>158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5" t="s">
        <v>13</v>
      </c>
      <c r="BK155" s="148">
        <f t="shared" si="19"/>
        <v>0</v>
      </c>
      <c r="BL155" s="15" t="s">
        <v>647</v>
      </c>
      <c r="BM155" s="147" t="s">
        <v>1189</v>
      </c>
    </row>
    <row r="156" spans="2:65" s="1" customFormat="1" ht="16.5" customHeight="1">
      <c r="B156" s="136"/>
      <c r="C156" s="137" t="s">
        <v>299</v>
      </c>
      <c r="D156" s="137" t="s">
        <v>160</v>
      </c>
      <c r="E156" s="138" t="s">
        <v>1190</v>
      </c>
      <c r="F156" s="139" t="s">
        <v>1191</v>
      </c>
      <c r="G156" s="140" t="s">
        <v>262</v>
      </c>
      <c r="H156" s="141">
        <v>4</v>
      </c>
      <c r="I156" s="178"/>
      <c r="J156" s="142">
        <f t="shared" si="10"/>
        <v>0</v>
      </c>
      <c r="K156" s="139" t="s">
        <v>1</v>
      </c>
      <c r="L156" s="27"/>
      <c r="M156" s="143" t="s">
        <v>1</v>
      </c>
      <c r="N156" s="144" t="s">
        <v>37</v>
      </c>
      <c r="O156" s="145">
        <v>0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647</v>
      </c>
      <c r="AT156" s="147" t="s">
        <v>160</v>
      </c>
      <c r="AU156" s="147" t="s">
        <v>80</v>
      </c>
      <c r="AY156" s="15" t="s">
        <v>158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5" t="s">
        <v>13</v>
      </c>
      <c r="BK156" s="148">
        <f t="shared" si="19"/>
        <v>0</v>
      </c>
      <c r="BL156" s="15" t="s">
        <v>647</v>
      </c>
      <c r="BM156" s="147" t="s">
        <v>1192</v>
      </c>
    </row>
    <row r="157" spans="2:65" s="1" customFormat="1" ht="16.5" customHeight="1">
      <c r="B157" s="136"/>
      <c r="C157" s="137" t="s">
        <v>303</v>
      </c>
      <c r="D157" s="137" t="s">
        <v>160</v>
      </c>
      <c r="E157" s="138" t="s">
        <v>1193</v>
      </c>
      <c r="F157" s="139" t="s">
        <v>1194</v>
      </c>
      <c r="G157" s="140" t="s">
        <v>375</v>
      </c>
      <c r="H157" s="141">
        <v>5</v>
      </c>
      <c r="I157" s="178"/>
      <c r="J157" s="142">
        <f t="shared" si="10"/>
        <v>0</v>
      </c>
      <c r="K157" s="139" t="s">
        <v>1</v>
      </c>
      <c r="L157" s="27"/>
      <c r="M157" s="143" t="s">
        <v>1</v>
      </c>
      <c r="N157" s="144" t="s">
        <v>37</v>
      </c>
      <c r="O157" s="145">
        <v>0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647</v>
      </c>
      <c r="AT157" s="147" t="s">
        <v>160</v>
      </c>
      <c r="AU157" s="147" t="s">
        <v>80</v>
      </c>
      <c r="AY157" s="15" t="s">
        <v>158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5" t="s">
        <v>13</v>
      </c>
      <c r="BK157" s="148">
        <f t="shared" si="19"/>
        <v>0</v>
      </c>
      <c r="BL157" s="15" t="s">
        <v>647</v>
      </c>
      <c r="BM157" s="147" t="s">
        <v>1195</v>
      </c>
    </row>
    <row r="158" spans="2:65" s="1" customFormat="1" ht="16.5" customHeight="1">
      <c r="B158" s="136"/>
      <c r="C158" s="137" t="s">
        <v>185</v>
      </c>
      <c r="D158" s="137" t="s">
        <v>160</v>
      </c>
      <c r="E158" s="138" t="s">
        <v>999</v>
      </c>
      <c r="F158" s="139" t="s">
        <v>1000</v>
      </c>
      <c r="G158" s="140" t="s">
        <v>558</v>
      </c>
      <c r="H158" s="141">
        <v>9</v>
      </c>
      <c r="I158" s="178"/>
      <c r="J158" s="142">
        <f t="shared" si="10"/>
        <v>0</v>
      </c>
      <c r="K158" s="139" t="s">
        <v>1</v>
      </c>
      <c r="L158" s="27"/>
      <c r="M158" s="143" t="s">
        <v>1</v>
      </c>
      <c r="N158" s="144" t="s">
        <v>37</v>
      </c>
      <c r="O158" s="145">
        <v>0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647</v>
      </c>
      <c r="AT158" s="147" t="s">
        <v>160</v>
      </c>
      <c r="AU158" s="147" t="s">
        <v>80</v>
      </c>
      <c r="AY158" s="15" t="s">
        <v>158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5" t="s">
        <v>13</v>
      </c>
      <c r="BK158" s="148">
        <f t="shared" si="19"/>
        <v>0</v>
      </c>
      <c r="BL158" s="15" t="s">
        <v>647</v>
      </c>
      <c r="BM158" s="147" t="s">
        <v>1001</v>
      </c>
    </row>
    <row r="159" spans="2:65" s="1" customFormat="1" ht="16.5" customHeight="1">
      <c r="B159" s="136"/>
      <c r="C159" s="137" t="s">
        <v>310</v>
      </c>
      <c r="D159" s="137" t="s">
        <v>160</v>
      </c>
      <c r="E159" s="138" t="s">
        <v>1002</v>
      </c>
      <c r="F159" s="139" t="s">
        <v>1003</v>
      </c>
      <c r="G159" s="140" t="s">
        <v>558</v>
      </c>
      <c r="H159" s="141">
        <v>120</v>
      </c>
      <c r="I159" s="178"/>
      <c r="J159" s="142">
        <f t="shared" si="10"/>
        <v>0</v>
      </c>
      <c r="K159" s="139" t="s">
        <v>1</v>
      </c>
      <c r="L159" s="27"/>
      <c r="M159" s="143" t="s">
        <v>1</v>
      </c>
      <c r="N159" s="144" t="s">
        <v>37</v>
      </c>
      <c r="O159" s="145">
        <v>0</v>
      </c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647</v>
      </c>
      <c r="AT159" s="147" t="s">
        <v>160</v>
      </c>
      <c r="AU159" s="147" t="s">
        <v>80</v>
      </c>
      <c r="AY159" s="15" t="s">
        <v>158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5" t="s">
        <v>13</v>
      </c>
      <c r="BK159" s="148">
        <f t="shared" si="19"/>
        <v>0</v>
      </c>
      <c r="BL159" s="15" t="s">
        <v>647</v>
      </c>
      <c r="BM159" s="147" t="s">
        <v>1004</v>
      </c>
    </row>
    <row r="160" spans="2:65" s="1" customFormat="1" ht="16.5" customHeight="1">
      <c r="B160" s="136"/>
      <c r="C160" s="137" t="s">
        <v>316</v>
      </c>
      <c r="D160" s="137" t="s">
        <v>160</v>
      </c>
      <c r="E160" s="138" t="s">
        <v>1005</v>
      </c>
      <c r="F160" s="139" t="s">
        <v>1006</v>
      </c>
      <c r="G160" s="140" t="s">
        <v>558</v>
      </c>
      <c r="H160" s="141">
        <v>6</v>
      </c>
      <c r="I160" s="178"/>
      <c r="J160" s="142">
        <f t="shared" si="10"/>
        <v>0</v>
      </c>
      <c r="K160" s="139" t="s">
        <v>1</v>
      </c>
      <c r="L160" s="27"/>
      <c r="M160" s="143" t="s">
        <v>1</v>
      </c>
      <c r="N160" s="144" t="s">
        <v>37</v>
      </c>
      <c r="O160" s="145">
        <v>0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647</v>
      </c>
      <c r="AT160" s="147" t="s">
        <v>160</v>
      </c>
      <c r="AU160" s="147" t="s">
        <v>80</v>
      </c>
      <c r="AY160" s="15" t="s">
        <v>158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5" t="s">
        <v>13</v>
      </c>
      <c r="BK160" s="148">
        <f t="shared" si="19"/>
        <v>0</v>
      </c>
      <c r="BL160" s="15" t="s">
        <v>647</v>
      </c>
      <c r="BM160" s="147" t="s">
        <v>1007</v>
      </c>
    </row>
    <row r="161" spans="2:65" s="1" customFormat="1" ht="16.5" customHeight="1">
      <c r="B161" s="136"/>
      <c r="C161" s="137" t="s">
        <v>320</v>
      </c>
      <c r="D161" s="137" t="s">
        <v>160</v>
      </c>
      <c r="E161" s="138" t="s">
        <v>1008</v>
      </c>
      <c r="F161" s="139" t="s">
        <v>1009</v>
      </c>
      <c r="G161" s="140" t="s">
        <v>558</v>
      </c>
      <c r="H161" s="141">
        <v>1</v>
      </c>
      <c r="I161" s="178"/>
      <c r="J161" s="142">
        <f t="shared" si="10"/>
        <v>0</v>
      </c>
      <c r="K161" s="139" t="s">
        <v>1</v>
      </c>
      <c r="L161" s="27"/>
      <c r="M161" s="173" t="s">
        <v>1</v>
      </c>
      <c r="N161" s="174" t="s">
        <v>37</v>
      </c>
      <c r="O161" s="175">
        <v>0</v>
      </c>
      <c r="P161" s="175">
        <f t="shared" si="11"/>
        <v>0</v>
      </c>
      <c r="Q161" s="175">
        <v>0</v>
      </c>
      <c r="R161" s="175">
        <f t="shared" si="12"/>
        <v>0</v>
      </c>
      <c r="S161" s="175">
        <v>0</v>
      </c>
      <c r="T161" s="176">
        <f t="shared" si="13"/>
        <v>0</v>
      </c>
      <c r="AR161" s="147" t="s">
        <v>647</v>
      </c>
      <c r="AT161" s="147" t="s">
        <v>160</v>
      </c>
      <c r="AU161" s="147" t="s">
        <v>80</v>
      </c>
      <c r="AY161" s="15" t="s">
        <v>158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5" t="s">
        <v>13</v>
      </c>
      <c r="BK161" s="148">
        <f t="shared" si="19"/>
        <v>0</v>
      </c>
      <c r="BL161" s="15" t="s">
        <v>647</v>
      </c>
      <c r="BM161" s="147" t="s">
        <v>1010</v>
      </c>
    </row>
    <row r="162" spans="2:65" s="1" customFormat="1" ht="6.95" customHeight="1"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27"/>
    </row>
  </sheetData>
  <autoFilter ref="C122:K161" xr:uid="{00000000-0009-0000-0000-00000B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BM128"/>
  <sheetViews>
    <sheetView showGridLines="0" tabSelected="1" workbookViewId="0">
      <selection activeCell="A143" sqref="A14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108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1202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1011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">
        <v>1</v>
      </c>
      <c r="L16" s="27"/>
    </row>
    <row r="17" spans="2:12" s="1" customFormat="1" ht="18" hidden="1" customHeight="1">
      <c r="B17" s="27"/>
      <c r="E17" s="22" t="s">
        <v>24</v>
      </c>
      <c r="I17" s="24" t="s">
        <v>25</v>
      </c>
      <c r="J17" s="22" t="s">
        <v>1</v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">
        <v>1</v>
      </c>
      <c r="L22" s="27"/>
    </row>
    <row r="23" spans="2:12" s="1" customFormat="1" ht="18" hidden="1" customHeight="1">
      <c r="B23" s="27"/>
      <c r="E23" s="22" t="s">
        <v>28</v>
      </c>
      <c r="I23" s="24" t="s">
        <v>25</v>
      </c>
      <c r="J23" s="22" t="s">
        <v>1</v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ROUND(J122,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ROUND((SUM(BE122:BE127)),  2)</f>
        <v>0</v>
      </c>
      <c r="I35" s="95">
        <v>0.21</v>
      </c>
      <c r="J35" s="94">
        <f>ROUND(((SUM(BE122:BE127))*I35),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ROUND((SUM(BF122:BF127)),  2)</f>
        <v>0</v>
      </c>
      <c r="I36" s="95">
        <v>0.15</v>
      </c>
      <c r="J36" s="94">
        <f>ROUND(((SUM(BF122:BF127))*I36),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ROUND((SUM(BG122:BG127)),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ROUND((SUM(BH122:BH127)),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ROUND((SUM(BI122:BI127)),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1202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D) - Vedlejší náklady,rozpočtová rezerva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J122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1012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1013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27"/>
      <c r="L101" s="27"/>
    </row>
    <row r="102" spans="2:47" s="1" customFormat="1" ht="6.95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7"/>
    </row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7"/>
    </row>
    <row r="107" spans="2:47" s="1" customFormat="1" ht="24.95" customHeight="1">
      <c r="B107" s="27"/>
      <c r="C107" s="19" t="s">
        <v>143</v>
      </c>
      <c r="L107" s="27"/>
    </row>
    <row r="108" spans="2:47" s="1" customFormat="1" ht="6.95" customHeight="1">
      <c r="B108" s="27"/>
      <c r="L108" s="27"/>
    </row>
    <row r="109" spans="2:47" s="1" customFormat="1" ht="12" customHeight="1">
      <c r="B109" s="27"/>
      <c r="C109" s="24" t="s">
        <v>14</v>
      </c>
      <c r="L109" s="27"/>
    </row>
    <row r="110" spans="2:47" s="1" customFormat="1" ht="16.5" customHeight="1">
      <c r="B110" s="27"/>
      <c r="E110" s="219" t="str">
        <f>E7</f>
        <v>Rozdělení vytápění na cestmistrovství Liberec</v>
      </c>
      <c r="F110" s="220"/>
      <c r="G110" s="220"/>
      <c r="H110" s="220"/>
      <c r="L110" s="27"/>
    </row>
    <row r="111" spans="2:47" ht="12" customHeight="1">
      <c r="B111" s="18"/>
      <c r="C111" s="24" t="s">
        <v>122</v>
      </c>
      <c r="L111" s="18"/>
    </row>
    <row r="112" spans="2:47" s="1" customFormat="1" ht="16.5" customHeight="1">
      <c r="B112" s="27"/>
      <c r="E112" s="219" t="s">
        <v>1202</v>
      </c>
      <c r="F112" s="218"/>
      <c r="G112" s="218"/>
      <c r="H112" s="218"/>
      <c r="L112" s="27"/>
    </row>
    <row r="113" spans="2:65" s="1" customFormat="1" ht="12" customHeight="1">
      <c r="B113" s="27"/>
      <c r="C113" s="24" t="s">
        <v>128</v>
      </c>
      <c r="L113" s="27"/>
    </row>
    <row r="114" spans="2:65" s="1" customFormat="1" ht="16.5" customHeight="1">
      <c r="B114" s="27"/>
      <c r="E114" s="205" t="str">
        <f>E11</f>
        <v>D) - Vedlejší náklady,rozpočtová rezerva</v>
      </c>
      <c r="F114" s="218"/>
      <c r="G114" s="218"/>
      <c r="H114" s="218"/>
      <c r="L114" s="27"/>
    </row>
    <row r="115" spans="2:65" s="1" customFormat="1" ht="6.95" customHeight="1">
      <c r="B115" s="27"/>
      <c r="L115" s="27"/>
    </row>
    <row r="116" spans="2:65" s="1" customFormat="1" ht="12" customHeight="1">
      <c r="B116" s="27"/>
      <c r="C116" s="24" t="s">
        <v>18</v>
      </c>
      <c r="F116" s="22" t="str">
        <f>F14</f>
        <v xml:space="preserve"> </v>
      </c>
      <c r="I116" s="24" t="s">
        <v>20</v>
      </c>
      <c r="J116" s="47" t="str">
        <f>IF(J14="","",J14)</f>
        <v>15. 10. 2020</v>
      </c>
      <c r="L116" s="27"/>
    </row>
    <row r="117" spans="2:65" s="1" customFormat="1" ht="6.95" customHeight="1">
      <c r="B117" s="27"/>
      <c r="L117" s="27"/>
    </row>
    <row r="118" spans="2:65" s="1" customFormat="1" ht="51.75" customHeight="1">
      <c r="B118" s="27"/>
      <c r="C118" s="24" t="s">
        <v>22</v>
      </c>
      <c r="F118" s="22" t="str">
        <f>E17</f>
        <v>Silnice LK a.s. Čsl.armády 24, Jablonec nad Nisou</v>
      </c>
      <c r="I118" s="24" t="s">
        <v>27</v>
      </c>
      <c r="J118" s="25" t="str">
        <f>E23</f>
        <v>Toinsta společnost projektantů Jablonec nad Nisou</v>
      </c>
      <c r="L118" s="27"/>
    </row>
    <row r="119" spans="2:65" s="1" customFormat="1" ht="15.2" customHeight="1">
      <c r="B119" s="27"/>
      <c r="C119" s="24"/>
      <c r="F119" s="22"/>
      <c r="I119" s="24"/>
      <c r="J119" s="25" t="str">
        <f>E26</f>
        <v/>
      </c>
      <c r="L119" s="27"/>
    </row>
    <row r="120" spans="2:65" s="1" customFormat="1" ht="10.35" customHeight="1">
      <c r="B120" s="27"/>
      <c r="L120" s="27"/>
    </row>
    <row r="121" spans="2:65" s="10" customFormat="1" ht="29.25" customHeight="1">
      <c r="B121" s="115"/>
      <c r="C121" s="116" t="s">
        <v>144</v>
      </c>
      <c r="D121" s="117" t="s">
        <v>57</v>
      </c>
      <c r="E121" s="117" t="s">
        <v>53</v>
      </c>
      <c r="F121" s="117" t="s">
        <v>54</v>
      </c>
      <c r="G121" s="117" t="s">
        <v>145</v>
      </c>
      <c r="H121" s="117" t="s">
        <v>146</v>
      </c>
      <c r="I121" s="117" t="s">
        <v>147</v>
      </c>
      <c r="J121" s="118" t="s">
        <v>132</v>
      </c>
      <c r="K121" s="119" t="s">
        <v>148</v>
      </c>
      <c r="L121" s="115"/>
      <c r="M121" s="54" t="s">
        <v>1</v>
      </c>
      <c r="N121" s="55" t="s">
        <v>36</v>
      </c>
      <c r="O121" s="55" t="s">
        <v>149</v>
      </c>
      <c r="P121" s="55" t="s">
        <v>150</v>
      </c>
      <c r="Q121" s="55" t="s">
        <v>151</v>
      </c>
      <c r="R121" s="55" t="s">
        <v>152</v>
      </c>
      <c r="S121" s="55" t="s">
        <v>153</v>
      </c>
      <c r="T121" s="56" t="s">
        <v>154</v>
      </c>
    </row>
    <row r="122" spans="2:65" s="1" customFormat="1" ht="22.9" customHeight="1">
      <c r="B122" s="27"/>
      <c r="C122" s="59" t="s">
        <v>155</v>
      </c>
      <c r="J122" s="120">
        <f>BK122</f>
        <v>0</v>
      </c>
      <c r="L122" s="27"/>
      <c r="M122" s="57"/>
      <c r="N122" s="48"/>
      <c r="O122" s="48"/>
      <c r="P122" s="121">
        <f>P123</f>
        <v>0</v>
      </c>
      <c r="Q122" s="48"/>
      <c r="R122" s="121">
        <f>R123</f>
        <v>0</v>
      </c>
      <c r="S122" s="48"/>
      <c r="T122" s="122">
        <f>T123</f>
        <v>0</v>
      </c>
      <c r="AT122" s="15" t="s">
        <v>71</v>
      </c>
      <c r="AU122" s="15" t="s">
        <v>134</v>
      </c>
      <c r="BK122" s="123">
        <f>BK123</f>
        <v>0</v>
      </c>
    </row>
    <row r="123" spans="2:65" s="11" customFormat="1" ht="25.9" customHeight="1">
      <c r="B123" s="124"/>
      <c r="D123" s="125" t="s">
        <v>71</v>
      </c>
      <c r="E123" s="126" t="s">
        <v>1014</v>
      </c>
      <c r="F123" s="126" t="s">
        <v>1015</v>
      </c>
      <c r="J123" s="127">
        <f>BK123</f>
        <v>0</v>
      </c>
      <c r="L123" s="124"/>
      <c r="M123" s="128"/>
      <c r="N123" s="129"/>
      <c r="O123" s="129"/>
      <c r="P123" s="130">
        <f>P124</f>
        <v>0</v>
      </c>
      <c r="Q123" s="129"/>
      <c r="R123" s="130">
        <f>R124</f>
        <v>0</v>
      </c>
      <c r="S123" s="129"/>
      <c r="T123" s="131">
        <f>T124</f>
        <v>0</v>
      </c>
      <c r="AR123" s="125" t="s">
        <v>188</v>
      </c>
      <c r="AT123" s="132" t="s">
        <v>71</v>
      </c>
      <c r="AU123" s="132" t="s">
        <v>72</v>
      </c>
      <c r="AY123" s="125" t="s">
        <v>158</v>
      </c>
      <c r="BK123" s="133">
        <f>BK124</f>
        <v>0</v>
      </c>
    </row>
    <row r="124" spans="2:65" s="11" customFormat="1" ht="22.9" customHeight="1">
      <c r="B124" s="124"/>
      <c r="D124" s="125" t="s">
        <v>71</v>
      </c>
      <c r="E124" s="134" t="s">
        <v>1016</v>
      </c>
      <c r="F124" s="134" t="s">
        <v>1017</v>
      </c>
      <c r="J124" s="135">
        <f>BK124</f>
        <v>0</v>
      </c>
      <c r="L124" s="124"/>
      <c r="M124" s="128"/>
      <c r="N124" s="129"/>
      <c r="O124" s="129"/>
      <c r="P124" s="130">
        <f>SUM(P125:P127)</f>
        <v>0</v>
      </c>
      <c r="Q124" s="129"/>
      <c r="R124" s="130">
        <f>SUM(R125:R127)</f>
        <v>0</v>
      </c>
      <c r="S124" s="129"/>
      <c r="T124" s="131">
        <f>SUM(T125:T127)</f>
        <v>0</v>
      </c>
      <c r="AR124" s="125" t="s">
        <v>188</v>
      </c>
      <c r="AT124" s="132" t="s">
        <v>71</v>
      </c>
      <c r="AU124" s="132" t="s">
        <v>13</v>
      </c>
      <c r="AY124" s="125" t="s">
        <v>158</v>
      </c>
      <c r="BK124" s="133">
        <f>SUM(BK125:BK127)</f>
        <v>0</v>
      </c>
    </row>
    <row r="125" spans="2:65" s="1" customFormat="1" ht="16.5" customHeight="1">
      <c r="B125" s="136"/>
      <c r="C125" s="137" t="s">
        <v>13</v>
      </c>
      <c r="D125" s="137" t="s">
        <v>160</v>
      </c>
      <c r="E125" s="138" t="s">
        <v>1018</v>
      </c>
      <c r="F125" s="139" t="s">
        <v>1019</v>
      </c>
      <c r="G125" s="140" t="s">
        <v>1020</v>
      </c>
      <c r="H125" s="141">
        <v>1</v>
      </c>
      <c r="I125" s="178"/>
      <c r="J125" s="142">
        <f>ROUND(I125*H125,2)</f>
        <v>0</v>
      </c>
      <c r="K125" s="139" t="s">
        <v>164</v>
      </c>
      <c r="L125" s="27"/>
      <c r="M125" s="143" t="s">
        <v>1</v>
      </c>
      <c r="N125" s="144" t="s">
        <v>37</v>
      </c>
      <c r="O125" s="145">
        <v>0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1021</v>
      </c>
      <c r="AT125" s="147" t="s">
        <v>160</v>
      </c>
      <c r="AU125" s="147" t="s">
        <v>80</v>
      </c>
      <c r="AY125" s="15" t="s">
        <v>158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5" t="s">
        <v>13</v>
      </c>
      <c r="BK125" s="148">
        <f>ROUND(I125*H125,2)</f>
        <v>0</v>
      </c>
      <c r="BL125" s="15" t="s">
        <v>1021</v>
      </c>
      <c r="BM125" s="147" t="s">
        <v>1443</v>
      </c>
    </row>
    <row r="126" spans="2:65" s="1" customFormat="1" ht="24" customHeight="1">
      <c r="B126" s="136"/>
      <c r="C126" s="137" t="s">
        <v>80</v>
      </c>
      <c r="D126" s="137" t="s">
        <v>160</v>
      </c>
      <c r="E126" s="138" t="s">
        <v>1023</v>
      </c>
      <c r="F126" s="139" t="s">
        <v>1024</v>
      </c>
      <c r="G126" s="140" t="s">
        <v>1020</v>
      </c>
      <c r="H126" s="141">
        <v>1</v>
      </c>
      <c r="I126" s="178"/>
      <c r="J126" s="142">
        <f>ROUND(I126*H126,2)</f>
        <v>0</v>
      </c>
      <c r="K126" s="139" t="s">
        <v>164</v>
      </c>
      <c r="L126" s="27"/>
      <c r="M126" s="143" t="s">
        <v>1</v>
      </c>
      <c r="N126" s="144" t="s">
        <v>37</v>
      </c>
      <c r="O126" s="145">
        <v>0</v>
      </c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AR126" s="147" t="s">
        <v>1021</v>
      </c>
      <c r="AT126" s="147" t="s">
        <v>160</v>
      </c>
      <c r="AU126" s="147" t="s">
        <v>80</v>
      </c>
      <c r="AY126" s="15" t="s">
        <v>158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5" t="s">
        <v>13</v>
      </c>
      <c r="BK126" s="148">
        <f>ROUND(I126*H126,2)</f>
        <v>0</v>
      </c>
      <c r="BL126" s="15" t="s">
        <v>1021</v>
      </c>
      <c r="BM126" s="147" t="s">
        <v>1444</v>
      </c>
    </row>
    <row r="127" spans="2:65" s="1" customFormat="1" ht="24" customHeight="1">
      <c r="B127" s="136"/>
      <c r="C127" s="137" t="s">
        <v>174</v>
      </c>
      <c r="D127" s="137" t="s">
        <v>160</v>
      </c>
      <c r="E127" s="138" t="s">
        <v>1026</v>
      </c>
      <c r="F127" s="139" t="s">
        <v>1027</v>
      </c>
      <c r="G127" s="140" t="s">
        <v>1020</v>
      </c>
      <c r="H127" s="141">
        <v>1</v>
      </c>
      <c r="I127" s="178"/>
      <c r="J127" s="142">
        <f>ROUND(I127*H127,2)</f>
        <v>0</v>
      </c>
      <c r="K127" s="139" t="s">
        <v>164</v>
      </c>
      <c r="L127" s="27"/>
      <c r="M127" s="173" t="s">
        <v>1</v>
      </c>
      <c r="N127" s="174" t="s">
        <v>37</v>
      </c>
      <c r="O127" s="175">
        <v>0</v>
      </c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AR127" s="147" t="s">
        <v>1021</v>
      </c>
      <c r="AT127" s="147" t="s">
        <v>160</v>
      </c>
      <c r="AU127" s="147" t="s">
        <v>80</v>
      </c>
      <c r="AY127" s="15" t="s">
        <v>158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5" t="s">
        <v>13</v>
      </c>
      <c r="BK127" s="148">
        <f>ROUND(I127*H127,2)</f>
        <v>0</v>
      </c>
      <c r="BL127" s="15" t="s">
        <v>1021</v>
      </c>
      <c r="BM127" s="147" t="s">
        <v>1445</v>
      </c>
    </row>
    <row r="128" spans="2:65" s="1" customFormat="1" ht="6.95" customHeight="1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27"/>
    </row>
  </sheetData>
  <autoFilter ref="C121:K127" xr:uid="{00000000-0009-0000-0000-00000C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BM220"/>
  <sheetViews>
    <sheetView showGridLines="0" topLeftCell="A191" workbookViewId="0">
      <selection activeCell="I204" sqref="I20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56">
      <c r="A1" s="88"/>
    </row>
    <row r="2" spans="1:5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85</v>
      </c>
      <c r="AZ2" s="89" t="s">
        <v>109</v>
      </c>
      <c r="BA2" s="89" t="s">
        <v>1</v>
      </c>
      <c r="BB2" s="89" t="s">
        <v>1</v>
      </c>
      <c r="BC2" s="89" t="s">
        <v>110</v>
      </c>
      <c r="BD2" s="89" t="s">
        <v>80</v>
      </c>
    </row>
    <row r="3" spans="1:5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  <c r="AZ3" s="89" t="s">
        <v>111</v>
      </c>
      <c r="BA3" s="89" t="s">
        <v>1</v>
      </c>
      <c r="BB3" s="89" t="s">
        <v>1</v>
      </c>
      <c r="BC3" s="89" t="s">
        <v>112</v>
      </c>
      <c r="BD3" s="89" t="s">
        <v>80</v>
      </c>
    </row>
    <row r="4" spans="1:56" ht="24.95" hidden="1" customHeight="1">
      <c r="B4" s="18"/>
      <c r="D4" s="19" t="s">
        <v>113</v>
      </c>
      <c r="L4" s="18"/>
      <c r="M4" s="90" t="s">
        <v>10</v>
      </c>
      <c r="AT4" s="15" t="s">
        <v>3</v>
      </c>
      <c r="AZ4" s="89" t="s">
        <v>114</v>
      </c>
      <c r="BA4" s="89" t="s">
        <v>1</v>
      </c>
      <c r="BB4" s="89" t="s">
        <v>1</v>
      </c>
      <c r="BC4" s="89" t="s">
        <v>115</v>
      </c>
      <c r="BD4" s="89" t="s">
        <v>80</v>
      </c>
    </row>
    <row r="5" spans="1:56" ht="6.95" hidden="1" customHeight="1">
      <c r="B5" s="18"/>
      <c r="L5" s="18"/>
      <c r="AZ5" s="89" t="s">
        <v>116</v>
      </c>
      <c r="BA5" s="89" t="s">
        <v>1</v>
      </c>
      <c r="BB5" s="89" t="s">
        <v>1</v>
      </c>
      <c r="BC5" s="89" t="s">
        <v>117</v>
      </c>
      <c r="BD5" s="89" t="s">
        <v>80</v>
      </c>
    </row>
    <row r="6" spans="1:56" ht="12" hidden="1" customHeight="1">
      <c r="B6" s="18"/>
      <c r="D6" s="24" t="s">
        <v>14</v>
      </c>
      <c r="L6" s="18"/>
      <c r="AZ6" s="89" t="s">
        <v>118</v>
      </c>
      <c r="BA6" s="89" t="s">
        <v>1</v>
      </c>
      <c r="BB6" s="89" t="s">
        <v>1</v>
      </c>
      <c r="BC6" s="89" t="s">
        <v>119</v>
      </c>
      <c r="BD6" s="89" t="s">
        <v>80</v>
      </c>
    </row>
    <row r="7" spans="1:5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  <c r="AZ7" s="89" t="s">
        <v>120</v>
      </c>
      <c r="BA7" s="89" t="s">
        <v>1</v>
      </c>
      <c r="BB7" s="89" t="s">
        <v>1</v>
      </c>
      <c r="BC7" s="89" t="s">
        <v>121</v>
      </c>
      <c r="BD7" s="89" t="s">
        <v>80</v>
      </c>
    </row>
    <row r="8" spans="1:56" ht="12" hidden="1" customHeight="1">
      <c r="B8" s="18"/>
      <c r="D8" s="24" t="s">
        <v>122</v>
      </c>
      <c r="L8" s="18"/>
      <c r="AZ8" s="89" t="s">
        <v>123</v>
      </c>
      <c r="BA8" s="89" t="s">
        <v>1</v>
      </c>
      <c r="BB8" s="89" t="s">
        <v>1</v>
      </c>
      <c r="BC8" s="89" t="s">
        <v>124</v>
      </c>
      <c r="BD8" s="89" t="s">
        <v>80</v>
      </c>
    </row>
    <row r="9" spans="1:56" s="1" customFormat="1" ht="16.5" hidden="1" customHeight="1">
      <c r="B9" s="27"/>
      <c r="E9" s="219" t="s">
        <v>125</v>
      </c>
      <c r="F9" s="218"/>
      <c r="G9" s="218"/>
      <c r="H9" s="218"/>
      <c r="L9" s="27"/>
      <c r="AZ9" s="89" t="s">
        <v>126</v>
      </c>
      <c r="BA9" s="89" t="s">
        <v>1</v>
      </c>
      <c r="BB9" s="89" t="s">
        <v>1</v>
      </c>
      <c r="BC9" s="89" t="s">
        <v>127</v>
      </c>
      <c r="BD9" s="89" t="s">
        <v>80</v>
      </c>
    </row>
    <row r="10" spans="1:56" s="1" customFormat="1" ht="12" hidden="1" customHeight="1">
      <c r="B10" s="27"/>
      <c r="D10" s="24" t="s">
        <v>128</v>
      </c>
      <c r="L10" s="27"/>
    </row>
    <row r="11" spans="1:56" s="1" customFormat="1" ht="36.950000000000003" hidden="1" customHeight="1">
      <c r="B11" s="27"/>
      <c r="E11" s="205" t="s">
        <v>129</v>
      </c>
      <c r="F11" s="218"/>
      <c r="G11" s="218"/>
      <c r="H11" s="218"/>
      <c r="L11" s="27"/>
    </row>
    <row r="12" spans="1:56" s="1" customFormat="1" hidden="1">
      <c r="B12" s="27"/>
      <c r="L12" s="27"/>
    </row>
    <row r="13" spans="1:5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5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56" s="1" customFormat="1" ht="10.9" hidden="1" customHeight="1">
      <c r="B15" s="27"/>
      <c r="L15" s="27"/>
    </row>
    <row r="16" spans="1:5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ROUND(J128,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ROUND((SUM(BE128:BE219)),  2)</f>
        <v>0</v>
      </c>
      <c r="I35" s="95">
        <v>0.21</v>
      </c>
      <c r="J35" s="94">
        <f>ROUND(((SUM(BE128:BE219))*I35),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ROUND((SUM(BF128:BF219)),  2)</f>
        <v>0</v>
      </c>
      <c r="I36" s="95">
        <v>0.15</v>
      </c>
      <c r="J36" s="94">
        <f>ROUND(((SUM(BF128:BF219))*I36),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ROUND((SUM(BG128:BG219)),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ROUND((SUM(BH128:BH219)),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ROUND((SUM(BI128:BI219)),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125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A) - Stavební část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177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/>
      <c r="I94" s="24"/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J128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135</v>
      </c>
      <c r="E99" s="109"/>
      <c r="F99" s="109"/>
      <c r="G99" s="109"/>
      <c r="H99" s="109"/>
      <c r="I99" s="109"/>
      <c r="J99" s="110">
        <f>J129</f>
        <v>0</v>
      </c>
      <c r="L99" s="107"/>
    </row>
    <row r="100" spans="2:47" s="9" customFormat="1" ht="19.899999999999999" customHeight="1">
      <c r="B100" s="111"/>
      <c r="D100" s="112" t="s">
        <v>136</v>
      </c>
      <c r="E100" s="113"/>
      <c r="F100" s="113"/>
      <c r="G100" s="113"/>
      <c r="H100" s="113"/>
      <c r="I100" s="113"/>
      <c r="J100" s="114">
        <f>J130</f>
        <v>0</v>
      </c>
      <c r="L100" s="111"/>
    </row>
    <row r="101" spans="2:47" s="9" customFormat="1" ht="19.899999999999999" customHeight="1">
      <c r="B101" s="111"/>
      <c r="D101" s="112" t="s">
        <v>137</v>
      </c>
      <c r="E101" s="113"/>
      <c r="F101" s="113"/>
      <c r="G101" s="113"/>
      <c r="H101" s="113"/>
      <c r="I101" s="113"/>
      <c r="J101" s="114">
        <f>J141</f>
        <v>0</v>
      </c>
      <c r="L101" s="111"/>
    </row>
    <row r="102" spans="2:47" s="9" customFormat="1" ht="19.899999999999999" customHeight="1">
      <c r="B102" s="111"/>
      <c r="D102" s="112" t="s">
        <v>138</v>
      </c>
      <c r="E102" s="113"/>
      <c r="F102" s="113"/>
      <c r="G102" s="113"/>
      <c r="H102" s="113"/>
      <c r="I102" s="113"/>
      <c r="J102" s="114">
        <f>J165</f>
        <v>0</v>
      </c>
      <c r="L102" s="111"/>
    </row>
    <row r="103" spans="2:47" s="9" customFormat="1" ht="19.899999999999999" customHeight="1">
      <c r="B103" s="111"/>
      <c r="D103" s="112" t="s">
        <v>139</v>
      </c>
      <c r="E103" s="113"/>
      <c r="F103" s="113"/>
      <c r="G103" s="113"/>
      <c r="H103" s="113"/>
      <c r="I103" s="113"/>
      <c r="J103" s="114">
        <f>J185</f>
        <v>0</v>
      </c>
      <c r="L103" s="111"/>
    </row>
    <row r="104" spans="2:47" s="9" customFormat="1" ht="19.899999999999999" customHeight="1">
      <c r="B104" s="111"/>
      <c r="D104" s="112" t="s">
        <v>140</v>
      </c>
      <c r="E104" s="113"/>
      <c r="F104" s="113"/>
      <c r="G104" s="113"/>
      <c r="H104" s="113"/>
      <c r="I104" s="113"/>
      <c r="J104" s="114">
        <f>J193</f>
        <v>0</v>
      </c>
      <c r="L104" s="111"/>
    </row>
    <row r="105" spans="2:47" s="9" customFormat="1" ht="19.899999999999999" customHeight="1">
      <c r="B105" s="111"/>
      <c r="D105" s="112" t="s">
        <v>141</v>
      </c>
      <c r="E105" s="113"/>
      <c r="F105" s="113"/>
      <c r="G105" s="113"/>
      <c r="H105" s="113"/>
      <c r="I105" s="113"/>
      <c r="J105" s="114">
        <f>J211</f>
        <v>0</v>
      </c>
      <c r="L105" s="111"/>
    </row>
    <row r="106" spans="2:47" s="9" customFormat="1" ht="19.899999999999999" customHeight="1">
      <c r="B106" s="111"/>
      <c r="D106" s="112" t="s">
        <v>142</v>
      </c>
      <c r="E106" s="113"/>
      <c r="F106" s="113"/>
      <c r="G106" s="113"/>
      <c r="H106" s="113"/>
      <c r="I106" s="113"/>
      <c r="J106" s="114">
        <f>J218</f>
        <v>0</v>
      </c>
      <c r="L106" s="111"/>
    </row>
    <row r="107" spans="2:47" s="1" customFormat="1" ht="21.75" customHeight="1">
      <c r="B107" s="27"/>
      <c r="L107" s="27"/>
    </row>
    <row r="108" spans="2:47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7"/>
    </row>
    <row r="112" spans="2:47" s="1" customFormat="1" ht="6.95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7"/>
    </row>
    <row r="113" spans="2:63" s="1" customFormat="1" ht="24.95" customHeight="1">
      <c r="B113" s="27"/>
      <c r="C113" s="19" t="s">
        <v>143</v>
      </c>
      <c r="L113" s="27"/>
    </row>
    <row r="114" spans="2:63" s="1" customFormat="1" ht="6.95" customHeight="1">
      <c r="B114" s="27"/>
      <c r="L114" s="27"/>
    </row>
    <row r="115" spans="2:63" s="1" customFormat="1" ht="12" customHeight="1">
      <c r="B115" s="27"/>
      <c r="C115" s="24" t="s">
        <v>14</v>
      </c>
      <c r="L115" s="27"/>
    </row>
    <row r="116" spans="2:63" s="1" customFormat="1" ht="16.5" customHeight="1">
      <c r="B116" s="27"/>
      <c r="E116" s="219" t="str">
        <f>E7</f>
        <v>Rozdělení vytápění na cestmistrovství Liberec</v>
      </c>
      <c r="F116" s="220"/>
      <c r="G116" s="220"/>
      <c r="H116" s="220"/>
      <c r="L116" s="27"/>
    </row>
    <row r="117" spans="2:63" ht="12" customHeight="1">
      <c r="B117" s="18"/>
      <c r="C117" s="24" t="s">
        <v>122</v>
      </c>
      <c r="L117" s="18"/>
    </row>
    <row r="118" spans="2:63" s="1" customFormat="1" ht="16.5" customHeight="1">
      <c r="B118" s="27"/>
      <c r="E118" s="219" t="s">
        <v>125</v>
      </c>
      <c r="F118" s="218"/>
      <c r="G118" s="218"/>
      <c r="H118" s="218"/>
      <c r="L118" s="27"/>
    </row>
    <row r="119" spans="2:63" s="1" customFormat="1" ht="12" customHeight="1">
      <c r="B119" s="27"/>
      <c r="C119" s="24" t="s">
        <v>128</v>
      </c>
      <c r="L119" s="27"/>
    </row>
    <row r="120" spans="2:63" s="1" customFormat="1" ht="16.5" customHeight="1">
      <c r="B120" s="27"/>
      <c r="E120" s="205" t="str">
        <f>E11</f>
        <v>A) - Stavební část</v>
      </c>
      <c r="F120" s="218"/>
      <c r="G120" s="218"/>
      <c r="H120" s="218"/>
      <c r="L120" s="27"/>
    </row>
    <row r="121" spans="2:63" s="1" customFormat="1" ht="6.95" customHeight="1">
      <c r="B121" s="27"/>
      <c r="L121" s="27"/>
    </row>
    <row r="122" spans="2:63" s="1" customFormat="1" ht="12" customHeight="1">
      <c r="B122" s="27"/>
      <c r="C122" s="24" t="s">
        <v>18</v>
      </c>
      <c r="F122" s="22" t="str">
        <f>F14</f>
        <v xml:space="preserve"> </v>
      </c>
      <c r="I122" s="24" t="s">
        <v>20</v>
      </c>
      <c r="J122" s="47" t="str">
        <f>IF(J14="","",J14)</f>
        <v>15. 10. 2020</v>
      </c>
      <c r="L122" s="27"/>
    </row>
    <row r="123" spans="2:63" s="1" customFormat="1" ht="6.95" customHeight="1">
      <c r="B123" s="27"/>
      <c r="L123" s="27"/>
    </row>
    <row r="124" spans="2:63" s="1" customFormat="1" ht="43.15" customHeight="1">
      <c r="B124" s="27"/>
      <c r="C124" s="24" t="s">
        <v>22</v>
      </c>
      <c r="F124" s="22" t="str">
        <f>E17</f>
        <v>Silnice LK a.s. Čsl.armády 24, Jablonec nad Nisou</v>
      </c>
      <c r="I124" s="24" t="s">
        <v>27</v>
      </c>
      <c r="J124" s="25" t="str">
        <f>E23</f>
        <v>Toinsta společnost projektantů Jablonec nad Nisou</v>
      </c>
      <c r="L124" s="27"/>
    </row>
    <row r="125" spans="2:63" s="1" customFormat="1" ht="15.2" customHeight="1">
      <c r="B125" s="27"/>
      <c r="C125" s="24" t="s">
        <v>26</v>
      </c>
      <c r="F125" s="22" t="str">
        <f>IF(E20="","",E20)</f>
        <v xml:space="preserve"> </v>
      </c>
      <c r="I125" s="24" t="s">
        <v>30</v>
      </c>
      <c r="J125" s="25" t="str">
        <f>E26</f>
        <v/>
      </c>
      <c r="L125" s="27"/>
    </row>
    <row r="126" spans="2:63" s="1" customFormat="1" ht="10.35" customHeight="1">
      <c r="B126" s="27"/>
      <c r="L126" s="27"/>
    </row>
    <row r="127" spans="2:63" s="10" customFormat="1" ht="29.25" customHeight="1">
      <c r="B127" s="115"/>
      <c r="C127" s="116" t="s">
        <v>144</v>
      </c>
      <c r="D127" s="117" t="s">
        <v>57</v>
      </c>
      <c r="E127" s="117" t="s">
        <v>53</v>
      </c>
      <c r="F127" s="117" t="s">
        <v>54</v>
      </c>
      <c r="G127" s="117" t="s">
        <v>145</v>
      </c>
      <c r="H127" s="117" t="s">
        <v>146</v>
      </c>
      <c r="I127" s="117" t="s">
        <v>147</v>
      </c>
      <c r="J127" s="118" t="s">
        <v>132</v>
      </c>
      <c r="K127" s="119" t="s">
        <v>148</v>
      </c>
      <c r="L127" s="115"/>
      <c r="M127" s="54" t="s">
        <v>1</v>
      </c>
      <c r="N127" s="55" t="s">
        <v>36</v>
      </c>
      <c r="O127" s="55" t="s">
        <v>149</v>
      </c>
      <c r="P127" s="55" t="s">
        <v>150</v>
      </c>
      <c r="Q127" s="55" t="s">
        <v>151</v>
      </c>
      <c r="R127" s="55" t="s">
        <v>152</v>
      </c>
      <c r="S127" s="55" t="s">
        <v>153</v>
      </c>
      <c r="T127" s="56" t="s">
        <v>154</v>
      </c>
    </row>
    <row r="128" spans="2:63" s="1" customFormat="1" ht="22.9" customHeight="1">
      <c r="B128" s="27"/>
      <c r="C128" s="59" t="s">
        <v>155</v>
      </c>
      <c r="J128" s="120">
        <f>BK128</f>
        <v>0</v>
      </c>
      <c r="L128" s="27"/>
      <c r="M128" s="57"/>
      <c r="N128" s="48"/>
      <c r="O128" s="48"/>
      <c r="P128" s="121">
        <f>P129</f>
        <v>432.59128400000003</v>
      </c>
      <c r="Q128" s="48"/>
      <c r="R128" s="121">
        <f>R129</f>
        <v>21.071919610000002</v>
      </c>
      <c r="S128" s="48"/>
      <c r="T128" s="122">
        <f>T129</f>
        <v>22.8942944</v>
      </c>
      <c r="AT128" s="15" t="s">
        <v>71</v>
      </c>
      <c r="AU128" s="15" t="s">
        <v>134</v>
      </c>
      <c r="BK128" s="123">
        <f>BK129</f>
        <v>0</v>
      </c>
    </row>
    <row r="129" spans="2:65" s="11" customFormat="1" ht="25.9" customHeight="1">
      <c r="B129" s="124"/>
      <c r="D129" s="125" t="s">
        <v>71</v>
      </c>
      <c r="E129" s="126" t="s">
        <v>156</v>
      </c>
      <c r="F129" s="126" t="s">
        <v>157</v>
      </c>
      <c r="J129" s="127">
        <f>BK129</f>
        <v>0</v>
      </c>
      <c r="L129" s="124"/>
      <c r="M129" s="128"/>
      <c r="N129" s="129"/>
      <c r="O129" s="129"/>
      <c r="P129" s="130">
        <f>P130+P141+P165+P185+P193+P211+P218</f>
        <v>432.59128400000003</v>
      </c>
      <c r="Q129" s="129"/>
      <c r="R129" s="130">
        <f>R130+R141+R165+R185+R193+R211+R218</f>
        <v>21.071919610000002</v>
      </c>
      <c r="S129" s="129"/>
      <c r="T129" s="131">
        <f>T130+T141+T165+T185+T193+T211+T218</f>
        <v>22.8942944</v>
      </c>
      <c r="AR129" s="125" t="s">
        <v>13</v>
      </c>
      <c r="AT129" s="132" t="s">
        <v>71</v>
      </c>
      <c r="AU129" s="132" t="s">
        <v>72</v>
      </c>
      <c r="AY129" s="125" t="s">
        <v>158</v>
      </c>
      <c r="BK129" s="133">
        <f>BK130+BK141+BK165+BK185+BK193+BK211+BK218</f>
        <v>0</v>
      </c>
    </row>
    <row r="130" spans="2:65" s="11" customFormat="1" ht="22.9" customHeight="1">
      <c r="B130" s="124"/>
      <c r="D130" s="125" t="s">
        <v>71</v>
      </c>
      <c r="E130" s="134" t="s">
        <v>13</v>
      </c>
      <c r="F130" s="134" t="s">
        <v>159</v>
      </c>
      <c r="J130" s="135">
        <f>BK130</f>
        <v>0</v>
      </c>
      <c r="L130" s="124"/>
      <c r="M130" s="128"/>
      <c r="N130" s="129"/>
      <c r="O130" s="129"/>
      <c r="P130" s="130">
        <f>SUM(P131:P140)</f>
        <v>19.790023999999999</v>
      </c>
      <c r="Q130" s="129"/>
      <c r="R130" s="130">
        <f>SUM(R131:R140)</f>
        <v>5.8613306399999994</v>
      </c>
      <c r="S130" s="129"/>
      <c r="T130" s="131">
        <f>SUM(T131:T140)</f>
        <v>4.0049999999999999</v>
      </c>
      <c r="AR130" s="125" t="s">
        <v>13</v>
      </c>
      <c r="AT130" s="132" t="s">
        <v>71</v>
      </c>
      <c r="AU130" s="132" t="s">
        <v>13</v>
      </c>
      <c r="AY130" s="125" t="s">
        <v>158</v>
      </c>
      <c r="BK130" s="133">
        <f>SUM(BK131:BK140)</f>
        <v>0</v>
      </c>
    </row>
    <row r="131" spans="2:65" s="1" customFormat="1" ht="16.5" customHeight="1">
      <c r="B131" s="136"/>
      <c r="C131" s="137" t="s">
        <v>13</v>
      </c>
      <c r="D131" s="137" t="s">
        <v>160</v>
      </c>
      <c r="E131" s="138" t="s">
        <v>161</v>
      </c>
      <c r="F131" s="139" t="s">
        <v>162</v>
      </c>
      <c r="G131" s="140" t="s">
        <v>163</v>
      </c>
      <c r="H131" s="141">
        <v>2.2250000000000001</v>
      </c>
      <c r="I131" s="178"/>
      <c r="J131" s="142">
        <f>ROUND(I131*H131,2)</f>
        <v>0</v>
      </c>
      <c r="K131" s="139" t="s">
        <v>164</v>
      </c>
      <c r="L131" s="27"/>
      <c r="M131" s="143" t="s">
        <v>1</v>
      </c>
      <c r="N131" s="144" t="s">
        <v>37</v>
      </c>
      <c r="O131" s="145">
        <v>7.7039999999999997</v>
      </c>
      <c r="P131" s="145">
        <f>O131*H131</f>
        <v>17.141400000000001</v>
      </c>
      <c r="Q131" s="145">
        <v>0</v>
      </c>
      <c r="R131" s="145">
        <f>Q131*H131</f>
        <v>0</v>
      </c>
      <c r="S131" s="145">
        <v>1.8</v>
      </c>
      <c r="T131" s="146">
        <f>S131*H131</f>
        <v>4.0049999999999999</v>
      </c>
      <c r="AR131" s="147" t="s">
        <v>165</v>
      </c>
      <c r="AT131" s="147" t="s">
        <v>160</v>
      </c>
      <c r="AU131" s="147" t="s">
        <v>80</v>
      </c>
      <c r="AY131" s="15" t="s">
        <v>158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5" t="s">
        <v>13</v>
      </c>
      <c r="BK131" s="148">
        <f>ROUND(I131*H131,2)</f>
        <v>0</v>
      </c>
      <c r="BL131" s="15" t="s">
        <v>165</v>
      </c>
      <c r="BM131" s="147" t="s">
        <v>166</v>
      </c>
    </row>
    <row r="132" spans="2:65" s="12" customFormat="1">
      <c r="B132" s="149"/>
      <c r="D132" s="150" t="s">
        <v>167</v>
      </c>
      <c r="E132" s="151" t="s">
        <v>1</v>
      </c>
      <c r="F132" s="152" t="s">
        <v>168</v>
      </c>
      <c r="H132" s="153">
        <v>2.2250000000000001</v>
      </c>
      <c r="L132" s="149"/>
      <c r="M132" s="154"/>
      <c r="N132" s="155"/>
      <c r="O132" s="155"/>
      <c r="P132" s="155"/>
      <c r="Q132" s="155"/>
      <c r="R132" s="155"/>
      <c r="S132" s="155"/>
      <c r="T132" s="156"/>
      <c r="AT132" s="151" t="s">
        <v>167</v>
      </c>
      <c r="AU132" s="151" t="s">
        <v>80</v>
      </c>
      <c r="AV132" s="12" t="s">
        <v>80</v>
      </c>
      <c r="AW132" s="12" t="s">
        <v>29</v>
      </c>
      <c r="AX132" s="12" t="s">
        <v>72</v>
      </c>
      <c r="AY132" s="151" t="s">
        <v>158</v>
      </c>
    </row>
    <row r="133" spans="2:65" s="13" customFormat="1">
      <c r="B133" s="157"/>
      <c r="D133" s="150" t="s">
        <v>167</v>
      </c>
      <c r="E133" s="158" t="s">
        <v>1</v>
      </c>
      <c r="F133" s="159" t="s">
        <v>169</v>
      </c>
      <c r="H133" s="160">
        <v>2.2250000000000001</v>
      </c>
      <c r="L133" s="157"/>
      <c r="M133" s="161"/>
      <c r="N133" s="162"/>
      <c r="O133" s="162"/>
      <c r="P133" s="162"/>
      <c r="Q133" s="162"/>
      <c r="R133" s="162"/>
      <c r="S133" s="162"/>
      <c r="T133" s="163"/>
      <c r="AT133" s="158" t="s">
        <v>167</v>
      </c>
      <c r="AU133" s="158" t="s">
        <v>80</v>
      </c>
      <c r="AV133" s="13" t="s">
        <v>165</v>
      </c>
      <c r="AW133" s="13" t="s">
        <v>29</v>
      </c>
      <c r="AX133" s="13" t="s">
        <v>13</v>
      </c>
      <c r="AY133" s="158" t="s">
        <v>158</v>
      </c>
    </row>
    <row r="134" spans="2:65" s="1" customFormat="1" ht="16.5" customHeight="1">
      <c r="B134" s="136"/>
      <c r="C134" s="137" t="s">
        <v>80</v>
      </c>
      <c r="D134" s="137" t="s">
        <v>160</v>
      </c>
      <c r="E134" s="138" t="s">
        <v>170</v>
      </c>
      <c r="F134" s="139" t="s">
        <v>171</v>
      </c>
      <c r="G134" s="140" t="s">
        <v>163</v>
      </c>
      <c r="H134" s="141">
        <v>2.5960000000000001</v>
      </c>
      <c r="I134" s="178"/>
      <c r="J134" s="142">
        <f>ROUND(I134*H134,2)</f>
        <v>0</v>
      </c>
      <c r="K134" s="139" t="s">
        <v>164</v>
      </c>
      <c r="L134" s="27"/>
      <c r="M134" s="143" t="s">
        <v>1</v>
      </c>
      <c r="N134" s="144" t="s">
        <v>37</v>
      </c>
      <c r="O134" s="145">
        <v>0.58399999999999996</v>
      </c>
      <c r="P134" s="145">
        <f>O134*H134</f>
        <v>1.5160639999999999</v>
      </c>
      <c r="Q134" s="145">
        <v>2.2563399999999998</v>
      </c>
      <c r="R134" s="145">
        <f>Q134*H134</f>
        <v>5.8574586399999999</v>
      </c>
      <c r="S134" s="145">
        <v>0</v>
      </c>
      <c r="T134" s="146">
        <f>S134*H134</f>
        <v>0</v>
      </c>
      <c r="AR134" s="147" t="s">
        <v>165</v>
      </c>
      <c r="AT134" s="147" t="s">
        <v>160</v>
      </c>
      <c r="AU134" s="147" t="s">
        <v>80</v>
      </c>
      <c r="AY134" s="15" t="s">
        <v>158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13</v>
      </c>
      <c r="BK134" s="148">
        <f>ROUND(I134*H134,2)</f>
        <v>0</v>
      </c>
      <c r="BL134" s="15" t="s">
        <v>165</v>
      </c>
      <c r="BM134" s="147" t="s">
        <v>172</v>
      </c>
    </row>
    <row r="135" spans="2:65" s="12" customFormat="1">
      <c r="B135" s="149"/>
      <c r="D135" s="150" t="s">
        <v>167</v>
      </c>
      <c r="E135" s="151" t="s">
        <v>1</v>
      </c>
      <c r="F135" s="152" t="s">
        <v>173</v>
      </c>
      <c r="H135" s="153">
        <v>2.5960000000000001</v>
      </c>
      <c r="L135" s="149"/>
      <c r="M135" s="154"/>
      <c r="N135" s="155"/>
      <c r="O135" s="155"/>
      <c r="P135" s="155"/>
      <c r="Q135" s="155"/>
      <c r="R135" s="155"/>
      <c r="S135" s="155"/>
      <c r="T135" s="156"/>
      <c r="AT135" s="151" t="s">
        <v>167</v>
      </c>
      <c r="AU135" s="151" t="s">
        <v>80</v>
      </c>
      <c r="AV135" s="12" t="s">
        <v>80</v>
      </c>
      <c r="AW135" s="12" t="s">
        <v>29</v>
      </c>
      <c r="AX135" s="12" t="s">
        <v>13</v>
      </c>
      <c r="AY135" s="151" t="s">
        <v>158</v>
      </c>
    </row>
    <row r="136" spans="2:65" s="1" customFormat="1" ht="16.5" customHeight="1">
      <c r="B136" s="136"/>
      <c r="C136" s="137" t="s">
        <v>174</v>
      </c>
      <c r="D136" s="137" t="s">
        <v>160</v>
      </c>
      <c r="E136" s="138" t="s">
        <v>175</v>
      </c>
      <c r="F136" s="139" t="s">
        <v>176</v>
      </c>
      <c r="G136" s="140" t="s">
        <v>177</v>
      </c>
      <c r="H136" s="141">
        <v>3.9</v>
      </c>
      <c r="I136" s="178"/>
      <c r="J136" s="142">
        <f>ROUND(I136*H136,2)</f>
        <v>0</v>
      </c>
      <c r="K136" s="139" t="s">
        <v>164</v>
      </c>
      <c r="L136" s="27"/>
      <c r="M136" s="143" t="s">
        <v>1</v>
      </c>
      <c r="N136" s="144" t="s">
        <v>37</v>
      </c>
      <c r="O136" s="145">
        <v>2.4E-2</v>
      </c>
      <c r="P136" s="145">
        <f>O136*H136</f>
        <v>9.3600000000000003E-2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178</v>
      </c>
      <c r="AT136" s="147" t="s">
        <v>160</v>
      </c>
      <c r="AU136" s="147" t="s">
        <v>80</v>
      </c>
      <c r="AY136" s="15" t="s">
        <v>158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5" t="s">
        <v>13</v>
      </c>
      <c r="BK136" s="148">
        <f>ROUND(I136*H136,2)</f>
        <v>0</v>
      </c>
      <c r="BL136" s="15" t="s">
        <v>178</v>
      </c>
      <c r="BM136" s="147" t="s">
        <v>179</v>
      </c>
    </row>
    <row r="137" spans="2:65" s="12" customFormat="1">
      <c r="B137" s="149"/>
      <c r="D137" s="150" t="s">
        <v>167</v>
      </c>
      <c r="E137" s="151" t="s">
        <v>1</v>
      </c>
      <c r="F137" s="152" t="s">
        <v>180</v>
      </c>
      <c r="H137" s="153">
        <v>3.9</v>
      </c>
      <c r="L137" s="149"/>
      <c r="M137" s="154"/>
      <c r="N137" s="155"/>
      <c r="O137" s="155"/>
      <c r="P137" s="155"/>
      <c r="Q137" s="155"/>
      <c r="R137" s="155"/>
      <c r="S137" s="155"/>
      <c r="T137" s="156"/>
      <c r="AT137" s="151" t="s">
        <v>167</v>
      </c>
      <c r="AU137" s="151" t="s">
        <v>80</v>
      </c>
      <c r="AV137" s="12" t="s">
        <v>80</v>
      </c>
      <c r="AW137" s="12" t="s">
        <v>29</v>
      </c>
      <c r="AX137" s="12" t="s">
        <v>13</v>
      </c>
      <c r="AY137" s="151" t="s">
        <v>158</v>
      </c>
    </row>
    <row r="138" spans="2:65" s="1" customFormat="1" ht="16.5" customHeight="1">
      <c r="B138" s="136"/>
      <c r="C138" s="164" t="s">
        <v>165</v>
      </c>
      <c r="D138" s="164" t="s">
        <v>181</v>
      </c>
      <c r="E138" s="165" t="s">
        <v>182</v>
      </c>
      <c r="F138" s="166" t="s">
        <v>183</v>
      </c>
      <c r="G138" s="167" t="s">
        <v>184</v>
      </c>
      <c r="H138" s="168">
        <v>2E-3</v>
      </c>
      <c r="I138" s="179"/>
      <c r="J138" s="169">
        <f>ROUND(I138*H138,2)</f>
        <v>0</v>
      </c>
      <c r="K138" s="166" t="s">
        <v>164</v>
      </c>
      <c r="L138" s="170"/>
      <c r="M138" s="171" t="s">
        <v>1</v>
      </c>
      <c r="N138" s="172" t="s">
        <v>37</v>
      </c>
      <c r="O138" s="145">
        <v>0</v>
      </c>
      <c r="P138" s="145">
        <f>O138*H138</f>
        <v>0</v>
      </c>
      <c r="Q138" s="145">
        <v>1</v>
      </c>
      <c r="R138" s="145">
        <f>Q138*H138</f>
        <v>2E-3</v>
      </c>
      <c r="S138" s="145">
        <v>0</v>
      </c>
      <c r="T138" s="146">
        <f>S138*H138</f>
        <v>0</v>
      </c>
      <c r="AR138" s="147" t="s">
        <v>185</v>
      </c>
      <c r="AT138" s="147" t="s">
        <v>181</v>
      </c>
      <c r="AU138" s="147" t="s">
        <v>80</v>
      </c>
      <c r="AY138" s="15" t="s">
        <v>158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13</v>
      </c>
      <c r="BK138" s="148">
        <f>ROUND(I138*H138,2)</f>
        <v>0</v>
      </c>
      <c r="BL138" s="15" t="s">
        <v>178</v>
      </c>
      <c r="BM138" s="147" t="s">
        <v>186</v>
      </c>
    </row>
    <row r="139" spans="2:65" s="12" customFormat="1">
      <c r="B139" s="149"/>
      <c r="D139" s="150" t="s">
        <v>167</v>
      </c>
      <c r="F139" s="152" t="s">
        <v>187</v>
      </c>
      <c r="H139" s="153">
        <v>2E-3</v>
      </c>
      <c r="L139" s="149"/>
      <c r="M139" s="154"/>
      <c r="N139" s="155"/>
      <c r="O139" s="155"/>
      <c r="P139" s="155"/>
      <c r="Q139" s="155"/>
      <c r="R139" s="155"/>
      <c r="S139" s="155"/>
      <c r="T139" s="156"/>
      <c r="AT139" s="151" t="s">
        <v>167</v>
      </c>
      <c r="AU139" s="151" t="s">
        <v>80</v>
      </c>
      <c r="AV139" s="12" t="s">
        <v>80</v>
      </c>
      <c r="AW139" s="12" t="s">
        <v>3</v>
      </c>
      <c r="AX139" s="12" t="s">
        <v>13</v>
      </c>
      <c r="AY139" s="151" t="s">
        <v>158</v>
      </c>
    </row>
    <row r="140" spans="2:65" s="1" customFormat="1" ht="24" customHeight="1">
      <c r="B140" s="136"/>
      <c r="C140" s="137" t="s">
        <v>188</v>
      </c>
      <c r="D140" s="137" t="s">
        <v>160</v>
      </c>
      <c r="E140" s="138" t="s">
        <v>189</v>
      </c>
      <c r="F140" s="139" t="s">
        <v>190</v>
      </c>
      <c r="G140" s="140" t="s">
        <v>177</v>
      </c>
      <c r="H140" s="141">
        <v>4.68</v>
      </c>
      <c r="I140" s="178"/>
      <c r="J140" s="142">
        <f>ROUND(I140*H140,2)</f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0.222</v>
      </c>
      <c r="P140" s="145">
        <f>O140*H140</f>
        <v>1.0389599999999999</v>
      </c>
      <c r="Q140" s="145">
        <v>4.0000000000000002E-4</v>
      </c>
      <c r="R140" s="145">
        <f>Q140*H140</f>
        <v>1.872E-3</v>
      </c>
      <c r="S140" s="145">
        <v>0</v>
      </c>
      <c r="T140" s="146">
        <f>S140*H140</f>
        <v>0</v>
      </c>
      <c r="AR140" s="147" t="s">
        <v>178</v>
      </c>
      <c r="AT140" s="147" t="s">
        <v>160</v>
      </c>
      <c r="AU140" s="147" t="s">
        <v>80</v>
      </c>
      <c r="AY140" s="15" t="s">
        <v>158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5" t="s">
        <v>13</v>
      </c>
      <c r="BK140" s="148">
        <f>ROUND(I140*H140,2)</f>
        <v>0</v>
      </c>
      <c r="BL140" s="15" t="s">
        <v>178</v>
      </c>
      <c r="BM140" s="147" t="s">
        <v>191</v>
      </c>
    </row>
    <row r="141" spans="2:65" s="11" customFormat="1" ht="22.9" customHeight="1">
      <c r="B141" s="124"/>
      <c r="D141" s="125" t="s">
        <v>71</v>
      </c>
      <c r="E141" s="134" t="s">
        <v>174</v>
      </c>
      <c r="F141" s="134" t="s">
        <v>192</v>
      </c>
      <c r="J141" s="135">
        <f>BK141</f>
        <v>0</v>
      </c>
      <c r="L141" s="124"/>
      <c r="M141" s="128"/>
      <c r="N141" s="129"/>
      <c r="O141" s="129"/>
      <c r="P141" s="130">
        <f>SUM(P142:P164)</f>
        <v>49.457737000000009</v>
      </c>
      <c r="Q141" s="129"/>
      <c r="R141" s="130">
        <f>SUM(R142:R164)</f>
        <v>12.554539669999999</v>
      </c>
      <c r="S141" s="129"/>
      <c r="T141" s="131">
        <f>SUM(T142:T164)</f>
        <v>0</v>
      </c>
      <c r="AR141" s="125" t="s">
        <v>13</v>
      </c>
      <c r="AT141" s="132" t="s">
        <v>71</v>
      </c>
      <c r="AU141" s="132" t="s">
        <v>13</v>
      </c>
      <c r="AY141" s="125" t="s">
        <v>158</v>
      </c>
      <c r="BK141" s="133">
        <f>SUM(BK142:BK164)</f>
        <v>0</v>
      </c>
    </row>
    <row r="142" spans="2:65" s="1" customFormat="1" ht="16.5" customHeight="1">
      <c r="B142" s="136"/>
      <c r="C142" s="137" t="s">
        <v>193</v>
      </c>
      <c r="D142" s="137" t="s">
        <v>160</v>
      </c>
      <c r="E142" s="138" t="s">
        <v>194</v>
      </c>
      <c r="F142" s="139" t="s">
        <v>195</v>
      </c>
      <c r="G142" s="140" t="s">
        <v>177</v>
      </c>
      <c r="H142" s="141">
        <v>30.192</v>
      </c>
      <c r="I142" s="178"/>
      <c r="J142" s="142">
        <f>ROUND(I142*H142,2)</f>
        <v>0</v>
      </c>
      <c r="K142" s="139" t="s">
        <v>164</v>
      </c>
      <c r="L142" s="27"/>
      <c r="M142" s="143" t="s">
        <v>1</v>
      </c>
      <c r="N142" s="144" t="s">
        <v>37</v>
      </c>
      <c r="O142" s="145">
        <v>0.66100000000000003</v>
      </c>
      <c r="P142" s="145">
        <f>O142*H142</f>
        <v>19.956912000000003</v>
      </c>
      <c r="Q142" s="145">
        <v>0.17230999999999999</v>
      </c>
      <c r="R142" s="145">
        <f>Q142*H142</f>
        <v>5.2023835199999997</v>
      </c>
      <c r="S142" s="145">
        <v>0</v>
      </c>
      <c r="T142" s="146">
        <f>S142*H142</f>
        <v>0</v>
      </c>
      <c r="AR142" s="147" t="s">
        <v>165</v>
      </c>
      <c r="AT142" s="147" t="s">
        <v>160</v>
      </c>
      <c r="AU142" s="147" t="s">
        <v>80</v>
      </c>
      <c r="AY142" s="15" t="s">
        <v>158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13</v>
      </c>
      <c r="BK142" s="148">
        <f>ROUND(I142*H142,2)</f>
        <v>0</v>
      </c>
      <c r="BL142" s="15" t="s">
        <v>165</v>
      </c>
      <c r="BM142" s="147" t="s">
        <v>196</v>
      </c>
    </row>
    <row r="143" spans="2:65" s="12" customFormat="1">
      <c r="B143" s="149"/>
      <c r="D143" s="150" t="s">
        <v>167</v>
      </c>
      <c r="E143" s="151" t="s">
        <v>1</v>
      </c>
      <c r="F143" s="152" t="s">
        <v>197</v>
      </c>
      <c r="H143" s="153">
        <v>32.515000000000001</v>
      </c>
      <c r="L143" s="149"/>
      <c r="M143" s="154"/>
      <c r="N143" s="155"/>
      <c r="O143" s="155"/>
      <c r="P143" s="155"/>
      <c r="Q143" s="155"/>
      <c r="R143" s="155"/>
      <c r="S143" s="155"/>
      <c r="T143" s="156"/>
      <c r="AT143" s="151" t="s">
        <v>167</v>
      </c>
      <c r="AU143" s="151" t="s">
        <v>80</v>
      </c>
      <c r="AV143" s="12" t="s">
        <v>80</v>
      </c>
      <c r="AW143" s="12" t="s">
        <v>29</v>
      </c>
      <c r="AX143" s="12" t="s">
        <v>72</v>
      </c>
      <c r="AY143" s="151" t="s">
        <v>158</v>
      </c>
    </row>
    <row r="144" spans="2:65" s="12" customFormat="1">
      <c r="B144" s="149"/>
      <c r="D144" s="150" t="s">
        <v>167</v>
      </c>
      <c r="E144" s="151" t="s">
        <v>114</v>
      </c>
      <c r="F144" s="152" t="s">
        <v>198</v>
      </c>
      <c r="H144" s="153">
        <v>-2.323</v>
      </c>
      <c r="L144" s="149"/>
      <c r="M144" s="154"/>
      <c r="N144" s="155"/>
      <c r="O144" s="155"/>
      <c r="P144" s="155"/>
      <c r="Q144" s="155"/>
      <c r="R144" s="155"/>
      <c r="S144" s="155"/>
      <c r="T144" s="156"/>
      <c r="AT144" s="151" t="s">
        <v>167</v>
      </c>
      <c r="AU144" s="151" t="s">
        <v>80</v>
      </c>
      <c r="AV144" s="12" t="s">
        <v>80</v>
      </c>
      <c r="AW144" s="12" t="s">
        <v>29</v>
      </c>
      <c r="AX144" s="12" t="s">
        <v>72</v>
      </c>
      <c r="AY144" s="151" t="s">
        <v>158</v>
      </c>
    </row>
    <row r="145" spans="2:65" s="13" customFormat="1">
      <c r="B145" s="157"/>
      <c r="D145" s="150" t="s">
        <v>167</v>
      </c>
      <c r="E145" s="158" t="s">
        <v>1</v>
      </c>
      <c r="F145" s="159" t="s">
        <v>169</v>
      </c>
      <c r="H145" s="160">
        <v>30.192</v>
      </c>
      <c r="L145" s="157"/>
      <c r="M145" s="161"/>
      <c r="N145" s="162"/>
      <c r="O145" s="162"/>
      <c r="P145" s="162"/>
      <c r="Q145" s="162"/>
      <c r="R145" s="162"/>
      <c r="S145" s="162"/>
      <c r="T145" s="163"/>
      <c r="AT145" s="158" t="s">
        <v>167</v>
      </c>
      <c r="AU145" s="158" t="s">
        <v>80</v>
      </c>
      <c r="AV145" s="13" t="s">
        <v>165</v>
      </c>
      <c r="AW145" s="13" t="s">
        <v>29</v>
      </c>
      <c r="AX145" s="13" t="s">
        <v>13</v>
      </c>
      <c r="AY145" s="158" t="s">
        <v>158</v>
      </c>
    </row>
    <row r="146" spans="2:65" s="1" customFormat="1" ht="16.5" customHeight="1">
      <c r="B146" s="136"/>
      <c r="C146" s="137" t="s">
        <v>199</v>
      </c>
      <c r="D146" s="137" t="s">
        <v>160</v>
      </c>
      <c r="E146" s="138" t="s">
        <v>200</v>
      </c>
      <c r="F146" s="139" t="s">
        <v>201</v>
      </c>
      <c r="G146" s="140" t="s">
        <v>163</v>
      </c>
      <c r="H146" s="141">
        <v>0.69699999999999995</v>
      </c>
      <c r="I146" s="178"/>
      <c r="J146" s="142">
        <f>ROUND(I146*H146,2)</f>
        <v>0</v>
      </c>
      <c r="K146" s="139" t="s">
        <v>164</v>
      </c>
      <c r="L146" s="27"/>
      <c r="M146" s="143" t="s">
        <v>1</v>
      </c>
      <c r="N146" s="144" t="s">
        <v>37</v>
      </c>
      <c r="O146" s="145">
        <v>1.448</v>
      </c>
      <c r="P146" s="145">
        <f>O146*H146</f>
        <v>1.0092559999999999</v>
      </c>
      <c r="Q146" s="145">
        <v>2.4533999999999998</v>
      </c>
      <c r="R146" s="145">
        <f>Q146*H146</f>
        <v>1.7100197999999998</v>
      </c>
      <c r="S146" s="145">
        <v>0</v>
      </c>
      <c r="T146" s="146">
        <f>S146*H146</f>
        <v>0</v>
      </c>
      <c r="AR146" s="147" t="s">
        <v>165</v>
      </c>
      <c r="AT146" s="147" t="s">
        <v>160</v>
      </c>
      <c r="AU146" s="147" t="s">
        <v>80</v>
      </c>
      <c r="AY146" s="15" t="s">
        <v>158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5" t="s">
        <v>13</v>
      </c>
      <c r="BK146" s="148">
        <f>ROUND(I146*H146,2)</f>
        <v>0</v>
      </c>
      <c r="BL146" s="15" t="s">
        <v>165</v>
      </c>
      <c r="BM146" s="147" t="s">
        <v>202</v>
      </c>
    </row>
    <row r="147" spans="2:65" s="1" customFormat="1" ht="16.5" customHeight="1">
      <c r="B147" s="136"/>
      <c r="C147" s="137" t="s">
        <v>203</v>
      </c>
      <c r="D147" s="137" t="s">
        <v>160</v>
      </c>
      <c r="E147" s="138" t="s">
        <v>204</v>
      </c>
      <c r="F147" s="139" t="s">
        <v>205</v>
      </c>
      <c r="G147" s="140" t="s">
        <v>177</v>
      </c>
      <c r="H147" s="141">
        <v>7.4320000000000004</v>
      </c>
      <c r="I147" s="178"/>
      <c r="J147" s="142">
        <f>ROUND(I147*H147,2)</f>
        <v>0</v>
      </c>
      <c r="K147" s="139" t="s">
        <v>164</v>
      </c>
      <c r="L147" s="27"/>
      <c r="M147" s="143" t="s">
        <v>1</v>
      </c>
      <c r="N147" s="144" t="s">
        <v>37</v>
      </c>
      <c r="O147" s="145">
        <v>0.68100000000000005</v>
      </c>
      <c r="P147" s="145">
        <f>O147*H147</f>
        <v>5.061192000000001</v>
      </c>
      <c r="Q147" s="145">
        <v>5.1900000000000002E-3</v>
      </c>
      <c r="R147" s="145">
        <f>Q147*H147</f>
        <v>3.8572080000000002E-2</v>
      </c>
      <c r="S147" s="145">
        <v>0</v>
      </c>
      <c r="T147" s="146">
        <f>S147*H147</f>
        <v>0</v>
      </c>
      <c r="AR147" s="147" t="s">
        <v>165</v>
      </c>
      <c r="AT147" s="147" t="s">
        <v>160</v>
      </c>
      <c r="AU147" s="147" t="s">
        <v>80</v>
      </c>
      <c r="AY147" s="15" t="s">
        <v>158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13</v>
      </c>
      <c r="BK147" s="148">
        <f>ROUND(I147*H147,2)</f>
        <v>0</v>
      </c>
      <c r="BL147" s="15" t="s">
        <v>165</v>
      </c>
      <c r="BM147" s="147" t="s">
        <v>206</v>
      </c>
    </row>
    <row r="148" spans="2:65" s="1" customFormat="1" ht="16.5" customHeight="1">
      <c r="B148" s="136"/>
      <c r="C148" s="137" t="s">
        <v>207</v>
      </c>
      <c r="D148" s="137" t="s">
        <v>160</v>
      </c>
      <c r="E148" s="138" t="s">
        <v>208</v>
      </c>
      <c r="F148" s="139" t="s">
        <v>209</v>
      </c>
      <c r="G148" s="140" t="s">
        <v>177</v>
      </c>
      <c r="H148" s="141">
        <v>7.4320000000000004</v>
      </c>
      <c r="I148" s="178"/>
      <c r="J148" s="142">
        <f>ROUND(I148*H148,2)</f>
        <v>0</v>
      </c>
      <c r="K148" s="139" t="s">
        <v>164</v>
      </c>
      <c r="L148" s="27"/>
      <c r="M148" s="143" t="s">
        <v>1</v>
      </c>
      <c r="N148" s="144" t="s">
        <v>37</v>
      </c>
      <c r="O148" s="145">
        <v>0.24</v>
      </c>
      <c r="P148" s="145">
        <f>O148*H148</f>
        <v>1.7836799999999999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165</v>
      </c>
      <c r="AT148" s="147" t="s">
        <v>160</v>
      </c>
      <c r="AU148" s="147" t="s">
        <v>80</v>
      </c>
      <c r="AY148" s="15" t="s">
        <v>158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5" t="s">
        <v>13</v>
      </c>
      <c r="BK148" s="148">
        <f>ROUND(I148*H148,2)</f>
        <v>0</v>
      </c>
      <c r="BL148" s="15" t="s">
        <v>165</v>
      </c>
      <c r="BM148" s="147" t="s">
        <v>210</v>
      </c>
    </row>
    <row r="149" spans="2:65" s="1" customFormat="1" ht="16.5" customHeight="1">
      <c r="B149" s="136"/>
      <c r="C149" s="137" t="s">
        <v>211</v>
      </c>
      <c r="D149" s="137" t="s">
        <v>160</v>
      </c>
      <c r="E149" s="138" t="s">
        <v>212</v>
      </c>
      <c r="F149" s="139" t="s">
        <v>213</v>
      </c>
      <c r="G149" s="140" t="s">
        <v>184</v>
      </c>
      <c r="H149" s="141">
        <v>0.04</v>
      </c>
      <c r="I149" s="178"/>
      <c r="J149" s="142">
        <f>ROUND(I149*H149,2)</f>
        <v>0</v>
      </c>
      <c r="K149" s="139" t="s">
        <v>164</v>
      </c>
      <c r="L149" s="27"/>
      <c r="M149" s="143" t="s">
        <v>1</v>
      </c>
      <c r="N149" s="144" t="s">
        <v>37</v>
      </c>
      <c r="O149" s="145">
        <v>37.704000000000001</v>
      </c>
      <c r="P149" s="145">
        <f>O149*H149</f>
        <v>1.5081600000000002</v>
      </c>
      <c r="Q149" s="145">
        <v>1.0525599999999999</v>
      </c>
      <c r="R149" s="145">
        <f>Q149*H149</f>
        <v>4.2102399999999998E-2</v>
      </c>
      <c r="S149" s="145">
        <v>0</v>
      </c>
      <c r="T149" s="146">
        <f>S149*H149</f>
        <v>0</v>
      </c>
      <c r="AR149" s="147" t="s">
        <v>165</v>
      </c>
      <c r="AT149" s="147" t="s">
        <v>160</v>
      </c>
      <c r="AU149" s="147" t="s">
        <v>80</v>
      </c>
      <c r="AY149" s="15" t="s">
        <v>158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5" t="s">
        <v>13</v>
      </c>
      <c r="BK149" s="148">
        <f>ROUND(I149*H149,2)</f>
        <v>0</v>
      </c>
      <c r="BL149" s="15" t="s">
        <v>165</v>
      </c>
      <c r="BM149" s="147" t="s">
        <v>214</v>
      </c>
    </row>
    <row r="150" spans="2:65" s="12" customFormat="1">
      <c r="B150" s="149"/>
      <c r="D150" s="150" t="s">
        <v>167</v>
      </c>
      <c r="E150" s="151" t="s">
        <v>1</v>
      </c>
      <c r="F150" s="152" t="s">
        <v>215</v>
      </c>
      <c r="H150" s="153">
        <v>0.04</v>
      </c>
      <c r="L150" s="149"/>
      <c r="M150" s="154"/>
      <c r="N150" s="155"/>
      <c r="O150" s="155"/>
      <c r="P150" s="155"/>
      <c r="Q150" s="155"/>
      <c r="R150" s="155"/>
      <c r="S150" s="155"/>
      <c r="T150" s="156"/>
      <c r="AT150" s="151" t="s">
        <v>167</v>
      </c>
      <c r="AU150" s="151" t="s">
        <v>80</v>
      </c>
      <c r="AV150" s="12" t="s">
        <v>80</v>
      </c>
      <c r="AW150" s="12" t="s">
        <v>29</v>
      </c>
      <c r="AX150" s="12" t="s">
        <v>13</v>
      </c>
      <c r="AY150" s="151" t="s">
        <v>158</v>
      </c>
    </row>
    <row r="151" spans="2:65" s="1" customFormat="1" ht="16.5" customHeight="1">
      <c r="B151" s="136"/>
      <c r="C151" s="137" t="s">
        <v>216</v>
      </c>
      <c r="D151" s="137" t="s">
        <v>160</v>
      </c>
      <c r="E151" s="138" t="s">
        <v>217</v>
      </c>
      <c r="F151" s="139" t="s">
        <v>218</v>
      </c>
      <c r="G151" s="140" t="s">
        <v>184</v>
      </c>
      <c r="H151" s="141">
        <v>0.29899999999999999</v>
      </c>
      <c r="I151" s="178"/>
      <c r="J151" s="142">
        <f>ROUND(I151*H151,2)</f>
        <v>0</v>
      </c>
      <c r="K151" s="139" t="s">
        <v>1</v>
      </c>
      <c r="L151" s="27"/>
      <c r="M151" s="143" t="s">
        <v>1</v>
      </c>
      <c r="N151" s="144" t="s">
        <v>37</v>
      </c>
      <c r="O151" s="145">
        <v>16.582999999999998</v>
      </c>
      <c r="P151" s="145">
        <f>O151*H151</f>
        <v>4.9583169999999992</v>
      </c>
      <c r="Q151" s="145">
        <v>1.7090000000000001E-2</v>
      </c>
      <c r="R151" s="145">
        <f>Q151*H151</f>
        <v>5.1099100000000005E-3</v>
      </c>
      <c r="S151" s="145">
        <v>0</v>
      </c>
      <c r="T151" s="146">
        <f>S151*H151</f>
        <v>0</v>
      </c>
      <c r="AR151" s="147" t="s">
        <v>165</v>
      </c>
      <c r="AT151" s="147" t="s">
        <v>160</v>
      </c>
      <c r="AU151" s="147" t="s">
        <v>80</v>
      </c>
      <c r="AY151" s="15" t="s">
        <v>158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5" t="s">
        <v>13</v>
      </c>
      <c r="BK151" s="148">
        <f>ROUND(I151*H151,2)</f>
        <v>0</v>
      </c>
      <c r="BL151" s="15" t="s">
        <v>165</v>
      </c>
      <c r="BM151" s="147" t="s">
        <v>219</v>
      </c>
    </row>
    <row r="152" spans="2:65" s="12" customFormat="1">
      <c r="B152" s="149"/>
      <c r="D152" s="150" t="s">
        <v>167</v>
      </c>
      <c r="E152" s="151" t="s">
        <v>1</v>
      </c>
      <c r="F152" s="152" t="s">
        <v>220</v>
      </c>
      <c r="H152" s="153">
        <v>0.29899999999999999</v>
      </c>
      <c r="L152" s="149"/>
      <c r="M152" s="154"/>
      <c r="N152" s="155"/>
      <c r="O152" s="155"/>
      <c r="P152" s="155"/>
      <c r="Q152" s="155"/>
      <c r="R152" s="155"/>
      <c r="S152" s="155"/>
      <c r="T152" s="156"/>
      <c r="AT152" s="151" t="s">
        <v>167</v>
      </c>
      <c r="AU152" s="151" t="s">
        <v>80</v>
      </c>
      <c r="AV152" s="12" t="s">
        <v>80</v>
      </c>
      <c r="AW152" s="12" t="s">
        <v>29</v>
      </c>
      <c r="AX152" s="12" t="s">
        <v>13</v>
      </c>
      <c r="AY152" s="151" t="s">
        <v>158</v>
      </c>
    </row>
    <row r="153" spans="2:65" s="1" customFormat="1" ht="16.5" customHeight="1">
      <c r="B153" s="136"/>
      <c r="C153" s="164" t="s">
        <v>221</v>
      </c>
      <c r="D153" s="164" t="s">
        <v>181</v>
      </c>
      <c r="E153" s="165" t="s">
        <v>222</v>
      </c>
      <c r="F153" s="166" t="s">
        <v>223</v>
      </c>
      <c r="G153" s="167" t="s">
        <v>184</v>
      </c>
      <c r="H153" s="168">
        <v>0.314</v>
      </c>
      <c r="I153" s="179"/>
      <c r="J153" s="169">
        <f>ROUND(I153*H153,2)</f>
        <v>0</v>
      </c>
      <c r="K153" s="166" t="s">
        <v>164</v>
      </c>
      <c r="L153" s="170"/>
      <c r="M153" s="171" t="s">
        <v>1</v>
      </c>
      <c r="N153" s="172" t="s">
        <v>37</v>
      </c>
      <c r="O153" s="145">
        <v>0</v>
      </c>
      <c r="P153" s="145">
        <f>O153*H153</f>
        <v>0</v>
      </c>
      <c r="Q153" s="145">
        <v>1</v>
      </c>
      <c r="R153" s="145">
        <f>Q153*H153</f>
        <v>0.314</v>
      </c>
      <c r="S153" s="145">
        <v>0</v>
      </c>
      <c r="T153" s="146">
        <f>S153*H153</f>
        <v>0</v>
      </c>
      <c r="AR153" s="147" t="s">
        <v>203</v>
      </c>
      <c r="AT153" s="147" t="s">
        <v>181</v>
      </c>
      <c r="AU153" s="147" t="s">
        <v>80</v>
      </c>
      <c r="AY153" s="15" t="s">
        <v>158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13</v>
      </c>
      <c r="BK153" s="148">
        <f>ROUND(I153*H153,2)</f>
        <v>0</v>
      </c>
      <c r="BL153" s="15" t="s">
        <v>165</v>
      </c>
      <c r="BM153" s="147" t="s">
        <v>224</v>
      </c>
    </row>
    <row r="154" spans="2:65" s="12" customFormat="1">
      <c r="B154" s="149"/>
      <c r="D154" s="150" t="s">
        <v>167</v>
      </c>
      <c r="E154" s="151" t="s">
        <v>1</v>
      </c>
      <c r="F154" s="152" t="s">
        <v>225</v>
      </c>
      <c r="H154" s="153">
        <v>0.314</v>
      </c>
      <c r="L154" s="149"/>
      <c r="M154" s="154"/>
      <c r="N154" s="155"/>
      <c r="O154" s="155"/>
      <c r="P154" s="155"/>
      <c r="Q154" s="155"/>
      <c r="R154" s="155"/>
      <c r="S154" s="155"/>
      <c r="T154" s="156"/>
      <c r="AT154" s="151" t="s">
        <v>167</v>
      </c>
      <c r="AU154" s="151" t="s">
        <v>80</v>
      </c>
      <c r="AV154" s="12" t="s">
        <v>80</v>
      </c>
      <c r="AW154" s="12" t="s">
        <v>29</v>
      </c>
      <c r="AX154" s="12" t="s">
        <v>13</v>
      </c>
      <c r="AY154" s="151" t="s">
        <v>158</v>
      </c>
    </row>
    <row r="155" spans="2:65" s="1" customFormat="1" ht="16.5" customHeight="1">
      <c r="B155" s="136"/>
      <c r="C155" s="137" t="s">
        <v>226</v>
      </c>
      <c r="D155" s="137" t="s">
        <v>160</v>
      </c>
      <c r="E155" s="138" t="s">
        <v>227</v>
      </c>
      <c r="F155" s="139" t="s">
        <v>228</v>
      </c>
      <c r="G155" s="140" t="s">
        <v>184</v>
      </c>
      <c r="H155" s="141">
        <v>1.0999999999999999E-2</v>
      </c>
      <c r="I155" s="178"/>
      <c r="J155" s="142">
        <f>ROUND(I155*H155,2)</f>
        <v>0</v>
      </c>
      <c r="K155" s="139" t="s">
        <v>164</v>
      </c>
      <c r="L155" s="27"/>
      <c r="M155" s="143" t="s">
        <v>1</v>
      </c>
      <c r="N155" s="144" t="s">
        <v>37</v>
      </c>
      <c r="O155" s="145">
        <v>40.5</v>
      </c>
      <c r="P155" s="145">
        <f>O155*H155</f>
        <v>0.44549999999999995</v>
      </c>
      <c r="Q155" s="145">
        <v>1.0900000000000001</v>
      </c>
      <c r="R155" s="145">
        <f>Q155*H155</f>
        <v>1.1990000000000001E-2</v>
      </c>
      <c r="S155" s="145">
        <v>0</v>
      </c>
      <c r="T155" s="146">
        <f>S155*H155</f>
        <v>0</v>
      </c>
      <c r="AR155" s="147" t="s">
        <v>165</v>
      </c>
      <c r="AT155" s="147" t="s">
        <v>160</v>
      </c>
      <c r="AU155" s="147" t="s">
        <v>80</v>
      </c>
      <c r="AY155" s="15" t="s">
        <v>158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5" t="s">
        <v>13</v>
      </c>
      <c r="BK155" s="148">
        <f>ROUND(I155*H155,2)</f>
        <v>0</v>
      </c>
      <c r="BL155" s="15" t="s">
        <v>165</v>
      </c>
      <c r="BM155" s="147" t="s">
        <v>229</v>
      </c>
    </row>
    <row r="156" spans="2:65" s="12" customFormat="1">
      <c r="B156" s="149"/>
      <c r="D156" s="150" t="s">
        <v>167</v>
      </c>
      <c r="E156" s="151" t="s">
        <v>1</v>
      </c>
      <c r="F156" s="152" t="s">
        <v>230</v>
      </c>
      <c r="H156" s="153">
        <v>1.0999999999999999E-2</v>
      </c>
      <c r="L156" s="149"/>
      <c r="M156" s="154"/>
      <c r="N156" s="155"/>
      <c r="O156" s="155"/>
      <c r="P156" s="155"/>
      <c r="Q156" s="155"/>
      <c r="R156" s="155"/>
      <c r="S156" s="155"/>
      <c r="T156" s="156"/>
      <c r="AT156" s="151" t="s">
        <v>167</v>
      </c>
      <c r="AU156" s="151" t="s">
        <v>80</v>
      </c>
      <c r="AV156" s="12" t="s">
        <v>80</v>
      </c>
      <c r="AW156" s="12" t="s">
        <v>29</v>
      </c>
      <c r="AX156" s="12" t="s">
        <v>13</v>
      </c>
      <c r="AY156" s="151" t="s">
        <v>158</v>
      </c>
    </row>
    <row r="157" spans="2:65" s="1" customFormat="1" ht="24" customHeight="1">
      <c r="B157" s="136"/>
      <c r="C157" s="137" t="s">
        <v>231</v>
      </c>
      <c r="D157" s="137" t="s">
        <v>160</v>
      </c>
      <c r="E157" s="138" t="s">
        <v>232</v>
      </c>
      <c r="F157" s="139" t="s">
        <v>233</v>
      </c>
      <c r="G157" s="140" t="s">
        <v>177</v>
      </c>
      <c r="H157" s="141">
        <v>22</v>
      </c>
      <c r="I157" s="178"/>
      <c r="J157" s="142">
        <f>ROUND(I157*H157,2)</f>
        <v>0</v>
      </c>
      <c r="K157" s="139" t="s">
        <v>164</v>
      </c>
      <c r="L157" s="27"/>
      <c r="M157" s="143" t="s">
        <v>1</v>
      </c>
      <c r="N157" s="144" t="s">
        <v>37</v>
      </c>
      <c r="O157" s="145">
        <v>0.151</v>
      </c>
      <c r="P157" s="145">
        <f>O157*H157</f>
        <v>3.3220000000000001</v>
      </c>
      <c r="Q157" s="145">
        <v>1.4670000000000001E-2</v>
      </c>
      <c r="R157" s="145">
        <f>Q157*H157</f>
        <v>0.32274000000000003</v>
      </c>
      <c r="S157" s="145">
        <v>0</v>
      </c>
      <c r="T157" s="146">
        <f>S157*H157</f>
        <v>0</v>
      </c>
      <c r="AR157" s="147" t="s">
        <v>165</v>
      </c>
      <c r="AT157" s="147" t="s">
        <v>160</v>
      </c>
      <c r="AU157" s="147" t="s">
        <v>80</v>
      </c>
      <c r="AY157" s="15" t="s">
        <v>158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13</v>
      </c>
      <c r="BK157" s="148">
        <f>ROUND(I157*H157,2)</f>
        <v>0</v>
      </c>
      <c r="BL157" s="15" t="s">
        <v>165</v>
      </c>
      <c r="BM157" s="147" t="s">
        <v>234</v>
      </c>
    </row>
    <row r="158" spans="2:65" s="1" customFormat="1" ht="16.5" customHeight="1">
      <c r="B158" s="136"/>
      <c r="C158" s="137" t="s">
        <v>8</v>
      </c>
      <c r="D158" s="137" t="s">
        <v>160</v>
      </c>
      <c r="E158" s="138" t="s">
        <v>235</v>
      </c>
      <c r="F158" s="139" t="s">
        <v>236</v>
      </c>
      <c r="G158" s="140" t="s">
        <v>163</v>
      </c>
      <c r="H158" s="141">
        <v>1.724</v>
      </c>
      <c r="I158" s="178"/>
      <c r="J158" s="142">
        <f>ROUND(I158*H158,2)</f>
        <v>0</v>
      </c>
      <c r="K158" s="139" t="s">
        <v>164</v>
      </c>
      <c r="L158" s="27"/>
      <c r="M158" s="143" t="s">
        <v>1</v>
      </c>
      <c r="N158" s="144" t="s">
        <v>37</v>
      </c>
      <c r="O158" s="145">
        <v>2.58</v>
      </c>
      <c r="P158" s="145">
        <f>O158*H158</f>
        <v>4.4479199999999999</v>
      </c>
      <c r="Q158" s="145">
        <v>2.45329</v>
      </c>
      <c r="R158" s="145">
        <f>Q158*H158</f>
        <v>4.2294719599999997</v>
      </c>
      <c r="S158" s="145">
        <v>0</v>
      </c>
      <c r="T158" s="146">
        <f>S158*H158</f>
        <v>0</v>
      </c>
      <c r="AR158" s="147" t="s">
        <v>165</v>
      </c>
      <c r="AT158" s="147" t="s">
        <v>160</v>
      </c>
      <c r="AU158" s="147" t="s">
        <v>80</v>
      </c>
      <c r="AY158" s="15" t="s">
        <v>158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13</v>
      </c>
      <c r="BK158" s="148">
        <f>ROUND(I158*H158,2)</f>
        <v>0</v>
      </c>
      <c r="BL158" s="15" t="s">
        <v>165</v>
      </c>
      <c r="BM158" s="147" t="s">
        <v>237</v>
      </c>
    </row>
    <row r="159" spans="2:65" s="12" customFormat="1">
      <c r="B159" s="149"/>
      <c r="D159" s="150" t="s">
        <v>167</v>
      </c>
      <c r="E159" s="151" t="s">
        <v>1</v>
      </c>
      <c r="F159" s="152" t="s">
        <v>238</v>
      </c>
      <c r="H159" s="153">
        <v>0.79200000000000004</v>
      </c>
      <c r="L159" s="149"/>
      <c r="M159" s="154"/>
      <c r="N159" s="155"/>
      <c r="O159" s="155"/>
      <c r="P159" s="155"/>
      <c r="Q159" s="155"/>
      <c r="R159" s="155"/>
      <c r="S159" s="155"/>
      <c r="T159" s="156"/>
      <c r="AT159" s="151" t="s">
        <v>167</v>
      </c>
      <c r="AU159" s="151" t="s">
        <v>80</v>
      </c>
      <c r="AV159" s="12" t="s">
        <v>80</v>
      </c>
      <c r="AW159" s="12" t="s">
        <v>29</v>
      </c>
      <c r="AX159" s="12" t="s">
        <v>72</v>
      </c>
      <c r="AY159" s="151" t="s">
        <v>158</v>
      </c>
    </row>
    <row r="160" spans="2:65" s="12" customFormat="1">
      <c r="B160" s="149"/>
      <c r="D160" s="150" t="s">
        <v>167</v>
      </c>
      <c r="E160" s="151" t="s">
        <v>111</v>
      </c>
      <c r="F160" s="152" t="s">
        <v>239</v>
      </c>
      <c r="H160" s="153">
        <v>0.93200000000000005</v>
      </c>
      <c r="L160" s="149"/>
      <c r="M160" s="154"/>
      <c r="N160" s="155"/>
      <c r="O160" s="155"/>
      <c r="P160" s="155"/>
      <c r="Q160" s="155"/>
      <c r="R160" s="155"/>
      <c r="S160" s="155"/>
      <c r="T160" s="156"/>
      <c r="AT160" s="151" t="s">
        <v>167</v>
      </c>
      <c r="AU160" s="151" t="s">
        <v>80</v>
      </c>
      <c r="AV160" s="12" t="s">
        <v>80</v>
      </c>
      <c r="AW160" s="12" t="s">
        <v>29</v>
      </c>
      <c r="AX160" s="12" t="s">
        <v>72</v>
      </c>
      <c r="AY160" s="151" t="s">
        <v>158</v>
      </c>
    </row>
    <row r="161" spans="2:65" s="13" customFormat="1">
      <c r="B161" s="157"/>
      <c r="D161" s="150" t="s">
        <v>167</v>
      </c>
      <c r="E161" s="158" t="s">
        <v>1</v>
      </c>
      <c r="F161" s="159" t="s">
        <v>169</v>
      </c>
      <c r="H161" s="160">
        <v>1.724</v>
      </c>
      <c r="L161" s="157"/>
      <c r="M161" s="161"/>
      <c r="N161" s="162"/>
      <c r="O161" s="162"/>
      <c r="P161" s="162"/>
      <c r="Q161" s="162"/>
      <c r="R161" s="162"/>
      <c r="S161" s="162"/>
      <c r="T161" s="163"/>
      <c r="AT161" s="158" t="s">
        <v>167</v>
      </c>
      <c r="AU161" s="158" t="s">
        <v>80</v>
      </c>
      <c r="AV161" s="13" t="s">
        <v>165</v>
      </c>
      <c r="AW161" s="13" t="s">
        <v>29</v>
      </c>
      <c r="AX161" s="13" t="s">
        <v>13</v>
      </c>
      <c r="AY161" s="158" t="s">
        <v>158</v>
      </c>
    </row>
    <row r="162" spans="2:65" s="1" customFormat="1" ht="16.5" customHeight="1">
      <c r="B162" s="136"/>
      <c r="C162" s="137" t="s">
        <v>178</v>
      </c>
      <c r="D162" s="137" t="s">
        <v>160</v>
      </c>
      <c r="E162" s="138" t="s">
        <v>240</v>
      </c>
      <c r="F162" s="139" t="s">
        <v>241</v>
      </c>
      <c r="G162" s="140" t="s">
        <v>163</v>
      </c>
      <c r="H162" s="141">
        <v>0.93200000000000005</v>
      </c>
      <c r="I162" s="178"/>
      <c r="J162" s="142">
        <f>ROUND(I162*H162,2)</f>
        <v>0</v>
      </c>
      <c r="K162" s="139" t="s">
        <v>1</v>
      </c>
      <c r="L162" s="27"/>
      <c r="M162" s="143" t="s">
        <v>1</v>
      </c>
      <c r="N162" s="144" t="s">
        <v>37</v>
      </c>
      <c r="O162" s="145">
        <v>2.7</v>
      </c>
      <c r="P162" s="145">
        <f>O162*H162</f>
        <v>2.5164000000000004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165</v>
      </c>
      <c r="AT162" s="147" t="s">
        <v>160</v>
      </c>
      <c r="AU162" s="147" t="s">
        <v>80</v>
      </c>
      <c r="AY162" s="15" t="s">
        <v>158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5" t="s">
        <v>13</v>
      </c>
      <c r="BK162" s="148">
        <f>ROUND(I162*H162,2)</f>
        <v>0</v>
      </c>
      <c r="BL162" s="15" t="s">
        <v>165</v>
      </c>
      <c r="BM162" s="147" t="s">
        <v>242</v>
      </c>
    </row>
    <row r="163" spans="2:65" s="1" customFormat="1" ht="24" customHeight="1">
      <c r="B163" s="136"/>
      <c r="C163" s="137" t="s">
        <v>243</v>
      </c>
      <c r="D163" s="137" t="s">
        <v>160</v>
      </c>
      <c r="E163" s="138" t="s">
        <v>244</v>
      </c>
      <c r="F163" s="139" t="s">
        <v>245</v>
      </c>
      <c r="G163" s="140" t="s">
        <v>177</v>
      </c>
      <c r="H163" s="141">
        <v>2.2000000000000002</v>
      </c>
      <c r="I163" s="178"/>
      <c r="J163" s="142">
        <f>ROUND(I163*H163,2)</f>
        <v>0</v>
      </c>
      <c r="K163" s="139" t="s">
        <v>164</v>
      </c>
      <c r="L163" s="27"/>
      <c r="M163" s="143" t="s">
        <v>1</v>
      </c>
      <c r="N163" s="144" t="s">
        <v>37</v>
      </c>
      <c r="O163" s="145">
        <v>1.5269999999999999</v>
      </c>
      <c r="P163" s="145">
        <f>O163*H163</f>
        <v>3.3593999999999999</v>
      </c>
      <c r="Q163" s="145">
        <v>0.30464999999999998</v>
      </c>
      <c r="R163" s="145">
        <f>Q163*H163</f>
        <v>0.67022999999999999</v>
      </c>
      <c r="S163" s="145">
        <v>0</v>
      </c>
      <c r="T163" s="146">
        <f>S163*H163</f>
        <v>0</v>
      </c>
      <c r="AR163" s="147" t="s">
        <v>165</v>
      </c>
      <c r="AT163" s="147" t="s">
        <v>160</v>
      </c>
      <c r="AU163" s="147" t="s">
        <v>80</v>
      </c>
      <c r="AY163" s="15" t="s">
        <v>158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5" t="s">
        <v>13</v>
      </c>
      <c r="BK163" s="148">
        <f>ROUND(I163*H163,2)</f>
        <v>0</v>
      </c>
      <c r="BL163" s="15" t="s">
        <v>165</v>
      </c>
      <c r="BM163" s="147" t="s">
        <v>246</v>
      </c>
    </row>
    <row r="164" spans="2:65" s="1" customFormat="1" ht="24" customHeight="1">
      <c r="B164" s="136"/>
      <c r="C164" s="137" t="s">
        <v>247</v>
      </c>
      <c r="D164" s="137" t="s">
        <v>160</v>
      </c>
      <c r="E164" s="138" t="s">
        <v>248</v>
      </c>
      <c r="F164" s="139" t="s">
        <v>249</v>
      </c>
      <c r="G164" s="140" t="s">
        <v>177</v>
      </c>
      <c r="H164" s="141">
        <v>2.2000000000000002</v>
      </c>
      <c r="I164" s="178"/>
      <c r="J164" s="142">
        <f>ROUND(I164*H164,2)</f>
        <v>0</v>
      </c>
      <c r="K164" s="139" t="s">
        <v>1</v>
      </c>
      <c r="L164" s="27"/>
      <c r="M164" s="143" t="s">
        <v>1</v>
      </c>
      <c r="N164" s="144" t="s">
        <v>37</v>
      </c>
      <c r="O164" s="145">
        <v>0.495</v>
      </c>
      <c r="P164" s="145">
        <f>O164*H164</f>
        <v>1.089</v>
      </c>
      <c r="Q164" s="145">
        <v>3.5999999999999999E-3</v>
      </c>
      <c r="R164" s="145">
        <f>Q164*H164</f>
        <v>7.92E-3</v>
      </c>
      <c r="S164" s="145">
        <v>0</v>
      </c>
      <c r="T164" s="146">
        <f>S164*H164</f>
        <v>0</v>
      </c>
      <c r="AR164" s="147" t="s">
        <v>178</v>
      </c>
      <c r="AT164" s="147" t="s">
        <v>160</v>
      </c>
      <c r="AU164" s="147" t="s">
        <v>80</v>
      </c>
      <c r="AY164" s="15" t="s">
        <v>158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5" t="s">
        <v>13</v>
      </c>
      <c r="BK164" s="148">
        <f>ROUND(I164*H164,2)</f>
        <v>0</v>
      </c>
      <c r="BL164" s="15" t="s">
        <v>178</v>
      </c>
      <c r="BM164" s="147" t="s">
        <v>250</v>
      </c>
    </row>
    <row r="165" spans="2:65" s="11" customFormat="1" ht="22.9" customHeight="1">
      <c r="B165" s="124"/>
      <c r="D165" s="125" t="s">
        <v>71</v>
      </c>
      <c r="E165" s="134" t="s">
        <v>193</v>
      </c>
      <c r="F165" s="134" t="s">
        <v>251</v>
      </c>
      <c r="J165" s="135">
        <f>BK165</f>
        <v>0</v>
      </c>
      <c r="L165" s="124"/>
      <c r="M165" s="128"/>
      <c r="N165" s="129"/>
      <c r="O165" s="129"/>
      <c r="P165" s="130">
        <f>SUM(P166:P184)</f>
        <v>93.747430000000008</v>
      </c>
      <c r="Q165" s="129"/>
      <c r="R165" s="130">
        <f>SUM(R166:R184)</f>
        <v>2.4931887000000001</v>
      </c>
      <c r="S165" s="129"/>
      <c r="T165" s="131">
        <f>SUM(T166:T184)</f>
        <v>0</v>
      </c>
      <c r="AR165" s="125" t="s">
        <v>13</v>
      </c>
      <c r="AT165" s="132" t="s">
        <v>71</v>
      </c>
      <c r="AU165" s="132" t="s">
        <v>13</v>
      </c>
      <c r="AY165" s="125" t="s">
        <v>158</v>
      </c>
      <c r="BK165" s="133">
        <f>SUM(BK166:BK184)</f>
        <v>0</v>
      </c>
    </row>
    <row r="166" spans="2:65" s="1" customFormat="1" ht="16.5" customHeight="1">
      <c r="B166" s="136"/>
      <c r="C166" s="137" t="s">
        <v>252</v>
      </c>
      <c r="D166" s="137" t="s">
        <v>160</v>
      </c>
      <c r="E166" s="138" t="s">
        <v>253</v>
      </c>
      <c r="F166" s="139" t="s">
        <v>254</v>
      </c>
      <c r="G166" s="140" t="s">
        <v>177</v>
      </c>
      <c r="H166" s="141">
        <v>65.03</v>
      </c>
      <c r="I166" s="178"/>
      <c r="J166" s="142">
        <f t="shared" ref="J166:J171" si="0">ROUND(I166*H166,2)</f>
        <v>0</v>
      </c>
      <c r="K166" s="139" t="s">
        <v>164</v>
      </c>
      <c r="L166" s="27"/>
      <c r="M166" s="143" t="s">
        <v>1</v>
      </c>
      <c r="N166" s="144" t="s">
        <v>37</v>
      </c>
      <c r="O166" s="145">
        <v>0.47</v>
      </c>
      <c r="P166" s="145">
        <f t="shared" ref="P166:P171" si="1">O166*H166</f>
        <v>30.5641</v>
      </c>
      <c r="Q166" s="145">
        <v>1.183E-2</v>
      </c>
      <c r="R166" s="145">
        <f t="shared" ref="R166:R171" si="2">Q166*H166</f>
        <v>0.76930490000000007</v>
      </c>
      <c r="S166" s="145">
        <v>0</v>
      </c>
      <c r="T166" s="146">
        <f t="shared" ref="T166:T171" si="3">S166*H166</f>
        <v>0</v>
      </c>
      <c r="AR166" s="147" t="s">
        <v>165</v>
      </c>
      <c r="AT166" s="147" t="s">
        <v>160</v>
      </c>
      <c r="AU166" s="147" t="s">
        <v>80</v>
      </c>
      <c r="AY166" s="15" t="s">
        <v>158</v>
      </c>
      <c r="BE166" s="148">
        <f t="shared" ref="BE166:BE171" si="4">IF(N166="základní",J166,0)</f>
        <v>0</v>
      </c>
      <c r="BF166" s="148">
        <f t="shared" ref="BF166:BF171" si="5">IF(N166="snížená",J166,0)</f>
        <v>0</v>
      </c>
      <c r="BG166" s="148">
        <f t="shared" ref="BG166:BG171" si="6">IF(N166="zákl. přenesená",J166,0)</f>
        <v>0</v>
      </c>
      <c r="BH166" s="148">
        <f t="shared" ref="BH166:BH171" si="7">IF(N166="sníž. přenesená",J166,0)</f>
        <v>0</v>
      </c>
      <c r="BI166" s="148">
        <f t="shared" ref="BI166:BI171" si="8">IF(N166="nulová",J166,0)</f>
        <v>0</v>
      </c>
      <c r="BJ166" s="15" t="s">
        <v>13</v>
      </c>
      <c r="BK166" s="148">
        <f t="shared" ref="BK166:BK171" si="9">ROUND(I166*H166,2)</f>
        <v>0</v>
      </c>
      <c r="BL166" s="15" t="s">
        <v>165</v>
      </c>
      <c r="BM166" s="147" t="s">
        <v>255</v>
      </c>
    </row>
    <row r="167" spans="2:65" s="1" customFormat="1" ht="24" customHeight="1">
      <c r="B167" s="136"/>
      <c r="C167" s="137" t="s">
        <v>256</v>
      </c>
      <c r="D167" s="137" t="s">
        <v>160</v>
      </c>
      <c r="E167" s="138" t="s">
        <v>257</v>
      </c>
      <c r="F167" s="139" t="s">
        <v>258</v>
      </c>
      <c r="G167" s="140" t="s">
        <v>177</v>
      </c>
      <c r="H167" s="141">
        <v>11.6</v>
      </c>
      <c r="I167" s="178"/>
      <c r="J167" s="142">
        <f t="shared" si="0"/>
        <v>0</v>
      </c>
      <c r="K167" s="139" t="s">
        <v>164</v>
      </c>
      <c r="L167" s="27"/>
      <c r="M167" s="143" t="s">
        <v>1</v>
      </c>
      <c r="N167" s="144" t="s">
        <v>37</v>
      </c>
      <c r="O167" s="145">
        <v>1.355</v>
      </c>
      <c r="P167" s="145">
        <f t="shared" si="1"/>
        <v>15.718</v>
      </c>
      <c r="Q167" s="145">
        <v>3.3579999999999999E-2</v>
      </c>
      <c r="R167" s="145">
        <f t="shared" si="2"/>
        <v>0.38952799999999999</v>
      </c>
      <c r="S167" s="145">
        <v>0</v>
      </c>
      <c r="T167" s="146">
        <f t="shared" si="3"/>
        <v>0</v>
      </c>
      <c r="AR167" s="147" t="s">
        <v>165</v>
      </c>
      <c r="AT167" s="147" t="s">
        <v>160</v>
      </c>
      <c r="AU167" s="147" t="s">
        <v>80</v>
      </c>
      <c r="AY167" s="15" t="s">
        <v>158</v>
      </c>
      <c r="BE167" s="148">
        <f t="shared" si="4"/>
        <v>0</v>
      </c>
      <c r="BF167" s="148">
        <f t="shared" si="5"/>
        <v>0</v>
      </c>
      <c r="BG167" s="148">
        <f t="shared" si="6"/>
        <v>0</v>
      </c>
      <c r="BH167" s="148">
        <f t="shared" si="7"/>
        <v>0</v>
      </c>
      <c r="BI167" s="148">
        <f t="shared" si="8"/>
        <v>0</v>
      </c>
      <c r="BJ167" s="15" t="s">
        <v>13</v>
      </c>
      <c r="BK167" s="148">
        <f t="shared" si="9"/>
        <v>0</v>
      </c>
      <c r="BL167" s="15" t="s">
        <v>165</v>
      </c>
      <c r="BM167" s="147" t="s">
        <v>259</v>
      </c>
    </row>
    <row r="168" spans="2:65" s="1" customFormat="1" ht="24" customHeight="1">
      <c r="B168" s="136"/>
      <c r="C168" s="137" t="s">
        <v>7</v>
      </c>
      <c r="D168" s="137" t="s">
        <v>160</v>
      </c>
      <c r="E168" s="138" t="s">
        <v>260</v>
      </c>
      <c r="F168" s="139" t="s">
        <v>261</v>
      </c>
      <c r="G168" s="140" t="s">
        <v>262</v>
      </c>
      <c r="H168" s="141">
        <v>6</v>
      </c>
      <c r="I168" s="178"/>
      <c r="J168" s="142">
        <f t="shared" si="0"/>
        <v>0</v>
      </c>
      <c r="K168" s="139" t="s">
        <v>164</v>
      </c>
      <c r="L168" s="27"/>
      <c r="M168" s="143" t="s">
        <v>1</v>
      </c>
      <c r="N168" s="144" t="s">
        <v>37</v>
      </c>
      <c r="O168" s="145">
        <v>0.88800000000000001</v>
      </c>
      <c r="P168" s="145">
        <f t="shared" si="1"/>
        <v>5.3280000000000003</v>
      </c>
      <c r="Q168" s="145">
        <v>4.1500000000000002E-2</v>
      </c>
      <c r="R168" s="145">
        <f t="shared" si="2"/>
        <v>0.249</v>
      </c>
      <c r="S168" s="145">
        <v>0</v>
      </c>
      <c r="T168" s="146">
        <f t="shared" si="3"/>
        <v>0</v>
      </c>
      <c r="AR168" s="147" t="s">
        <v>165</v>
      </c>
      <c r="AT168" s="147" t="s">
        <v>160</v>
      </c>
      <c r="AU168" s="147" t="s">
        <v>80</v>
      </c>
      <c r="AY168" s="15" t="s">
        <v>158</v>
      </c>
      <c r="BE168" s="148">
        <f t="shared" si="4"/>
        <v>0</v>
      </c>
      <c r="BF168" s="148">
        <f t="shared" si="5"/>
        <v>0</v>
      </c>
      <c r="BG168" s="148">
        <f t="shared" si="6"/>
        <v>0</v>
      </c>
      <c r="BH168" s="148">
        <f t="shared" si="7"/>
        <v>0</v>
      </c>
      <c r="BI168" s="148">
        <f t="shared" si="8"/>
        <v>0</v>
      </c>
      <c r="BJ168" s="15" t="s">
        <v>13</v>
      </c>
      <c r="BK168" s="148">
        <f t="shared" si="9"/>
        <v>0</v>
      </c>
      <c r="BL168" s="15" t="s">
        <v>165</v>
      </c>
      <c r="BM168" s="147" t="s">
        <v>263</v>
      </c>
    </row>
    <row r="169" spans="2:65" s="1" customFormat="1" ht="16.5" customHeight="1">
      <c r="B169" s="136"/>
      <c r="C169" s="137" t="s">
        <v>264</v>
      </c>
      <c r="D169" s="137" t="s">
        <v>160</v>
      </c>
      <c r="E169" s="138" t="s">
        <v>265</v>
      </c>
      <c r="F169" s="139" t="s">
        <v>266</v>
      </c>
      <c r="G169" s="140" t="s">
        <v>267</v>
      </c>
      <c r="H169" s="141">
        <v>1</v>
      </c>
      <c r="I169" s="178"/>
      <c r="J169" s="142">
        <f t="shared" si="0"/>
        <v>0</v>
      </c>
      <c r="K169" s="139" t="s">
        <v>1</v>
      </c>
      <c r="L169" s="27"/>
      <c r="M169" s="143" t="s">
        <v>1</v>
      </c>
      <c r="N169" s="144" t="s">
        <v>37</v>
      </c>
      <c r="O169" s="145">
        <v>1.355</v>
      </c>
      <c r="P169" s="145">
        <f t="shared" si="1"/>
        <v>1.355</v>
      </c>
      <c r="Q169" s="145">
        <v>3.3579999999999999E-2</v>
      </c>
      <c r="R169" s="145">
        <f t="shared" si="2"/>
        <v>3.3579999999999999E-2</v>
      </c>
      <c r="S169" s="145">
        <v>0</v>
      </c>
      <c r="T169" s="146">
        <f t="shared" si="3"/>
        <v>0</v>
      </c>
      <c r="AR169" s="147" t="s">
        <v>165</v>
      </c>
      <c r="AT169" s="147" t="s">
        <v>160</v>
      </c>
      <c r="AU169" s="147" t="s">
        <v>80</v>
      </c>
      <c r="AY169" s="15" t="s">
        <v>158</v>
      </c>
      <c r="BE169" s="148">
        <f t="shared" si="4"/>
        <v>0</v>
      </c>
      <c r="BF169" s="148">
        <f t="shared" si="5"/>
        <v>0</v>
      </c>
      <c r="BG169" s="148">
        <f t="shared" si="6"/>
        <v>0</v>
      </c>
      <c r="BH169" s="148">
        <f t="shared" si="7"/>
        <v>0</v>
      </c>
      <c r="BI169" s="148">
        <f t="shared" si="8"/>
        <v>0</v>
      </c>
      <c r="BJ169" s="15" t="s">
        <v>13</v>
      </c>
      <c r="BK169" s="148">
        <f t="shared" si="9"/>
        <v>0</v>
      </c>
      <c r="BL169" s="15" t="s">
        <v>165</v>
      </c>
      <c r="BM169" s="147" t="s">
        <v>268</v>
      </c>
    </row>
    <row r="170" spans="2:65" s="1" customFormat="1" ht="24" customHeight="1">
      <c r="B170" s="136"/>
      <c r="C170" s="137" t="s">
        <v>269</v>
      </c>
      <c r="D170" s="137" t="s">
        <v>160</v>
      </c>
      <c r="E170" s="138" t="s">
        <v>270</v>
      </c>
      <c r="F170" s="139" t="s">
        <v>271</v>
      </c>
      <c r="G170" s="140" t="s">
        <v>177</v>
      </c>
      <c r="H170" s="141">
        <v>21.67</v>
      </c>
      <c r="I170" s="178"/>
      <c r="J170" s="142">
        <f t="shared" si="0"/>
        <v>0</v>
      </c>
      <c r="K170" s="139" t="s">
        <v>1</v>
      </c>
      <c r="L170" s="27"/>
      <c r="M170" s="143" t="s">
        <v>1</v>
      </c>
      <c r="N170" s="144" t="s">
        <v>37</v>
      </c>
      <c r="O170" s="145">
        <v>1.399</v>
      </c>
      <c r="P170" s="145">
        <f t="shared" si="1"/>
        <v>30.316330000000004</v>
      </c>
      <c r="Q170" s="145">
        <v>3.814E-2</v>
      </c>
      <c r="R170" s="145">
        <f t="shared" si="2"/>
        <v>0.82649380000000006</v>
      </c>
      <c r="S170" s="145">
        <v>0</v>
      </c>
      <c r="T170" s="146">
        <f t="shared" si="3"/>
        <v>0</v>
      </c>
      <c r="AR170" s="147" t="s">
        <v>178</v>
      </c>
      <c r="AT170" s="147" t="s">
        <v>160</v>
      </c>
      <c r="AU170" s="147" t="s">
        <v>80</v>
      </c>
      <c r="AY170" s="15" t="s">
        <v>158</v>
      </c>
      <c r="BE170" s="148">
        <f t="shared" si="4"/>
        <v>0</v>
      </c>
      <c r="BF170" s="148">
        <f t="shared" si="5"/>
        <v>0</v>
      </c>
      <c r="BG170" s="148">
        <f t="shared" si="6"/>
        <v>0</v>
      </c>
      <c r="BH170" s="148">
        <f t="shared" si="7"/>
        <v>0</v>
      </c>
      <c r="BI170" s="148">
        <f t="shared" si="8"/>
        <v>0</v>
      </c>
      <c r="BJ170" s="15" t="s">
        <v>13</v>
      </c>
      <c r="BK170" s="148">
        <f t="shared" si="9"/>
        <v>0</v>
      </c>
      <c r="BL170" s="15" t="s">
        <v>178</v>
      </c>
      <c r="BM170" s="147" t="s">
        <v>272</v>
      </c>
    </row>
    <row r="171" spans="2:65" s="1" customFormat="1" ht="16.5" customHeight="1">
      <c r="B171" s="136"/>
      <c r="C171" s="137" t="s">
        <v>273</v>
      </c>
      <c r="D171" s="137" t="s">
        <v>160</v>
      </c>
      <c r="E171" s="138" t="s">
        <v>274</v>
      </c>
      <c r="F171" s="139" t="s">
        <v>275</v>
      </c>
      <c r="G171" s="140" t="s">
        <v>177</v>
      </c>
      <c r="H171" s="141">
        <v>21.67</v>
      </c>
      <c r="I171" s="178"/>
      <c r="J171" s="142">
        <f t="shared" si="0"/>
        <v>0</v>
      </c>
      <c r="K171" s="139" t="s">
        <v>164</v>
      </c>
      <c r="L171" s="27"/>
      <c r="M171" s="143" t="s">
        <v>1</v>
      </c>
      <c r="N171" s="144" t="s">
        <v>37</v>
      </c>
      <c r="O171" s="145">
        <v>0.1</v>
      </c>
      <c r="P171" s="145">
        <f t="shared" si="1"/>
        <v>2.1670000000000003</v>
      </c>
      <c r="Q171" s="145">
        <v>1E-4</v>
      </c>
      <c r="R171" s="145">
        <f t="shared" si="2"/>
        <v>2.1670000000000001E-3</v>
      </c>
      <c r="S171" s="145">
        <v>0</v>
      </c>
      <c r="T171" s="146">
        <f t="shared" si="3"/>
        <v>0</v>
      </c>
      <c r="AR171" s="147" t="s">
        <v>178</v>
      </c>
      <c r="AT171" s="147" t="s">
        <v>160</v>
      </c>
      <c r="AU171" s="147" t="s">
        <v>80</v>
      </c>
      <c r="AY171" s="15" t="s">
        <v>158</v>
      </c>
      <c r="BE171" s="148">
        <f t="shared" si="4"/>
        <v>0</v>
      </c>
      <c r="BF171" s="148">
        <f t="shared" si="5"/>
        <v>0</v>
      </c>
      <c r="BG171" s="148">
        <f t="shared" si="6"/>
        <v>0</v>
      </c>
      <c r="BH171" s="148">
        <f t="shared" si="7"/>
        <v>0</v>
      </c>
      <c r="BI171" s="148">
        <f t="shared" si="8"/>
        <v>0</v>
      </c>
      <c r="BJ171" s="15" t="s">
        <v>13</v>
      </c>
      <c r="BK171" s="148">
        <f t="shared" si="9"/>
        <v>0</v>
      </c>
      <c r="BL171" s="15" t="s">
        <v>178</v>
      </c>
      <c r="BM171" s="147" t="s">
        <v>276</v>
      </c>
    </row>
    <row r="172" spans="2:65" s="12" customFormat="1">
      <c r="B172" s="149"/>
      <c r="D172" s="150" t="s">
        <v>167</v>
      </c>
      <c r="E172" s="151" t="s">
        <v>1</v>
      </c>
      <c r="F172" s="152" t="s">
        <v>109</v>
      </c>
      <c r="H172" s="153">
        <v>21.67</v>
      </c>
      <c r="L172" s="149"/>
      <c r="M172" s="154"/>
      <c r="N172" s="155"/>
      <c r="O172" s="155"/>
      <c r="P172" s="155"/>
      <c r="Q172" s="155"/>
      <c r="R172" s="155"/>
      <c r="S172" s="155"/>
      <c r="T172" s="156"/>
      <c r="AT172" s="151" t="s">
        <v>167</v>
      </c>
      <c r="AU172" s="151" t="s">
        <v>80</v>
      </c>
      <c r="AV172" s="12" t="s">
        <v>80</v>
      </c>
      <c r="AW172" s="12" t="s">
        <v>29</v>
      </c>
      <c r="AX172" s="12" t="s">
        <v>13</v>
      </c>
      <c r="AY172" s="151" t="s">
        <v>158</v>
      </c>
    </row>
    <row r="173" spans="2:65" s="1" customFormat="1" ht="16.5" customHeight="1">
      <c r="B173" s="136"/>
      <c r="C173" s="137" t="s">
        <v>277</v>
      </c>
      <c r="D173" s="137" t="s">
        <v>160</v>
      </c>
      <c r="E173" s="138" t="s">
        <v>278</v>
      </c>
      <c r="F173" s="139" t="s">
        <v>279</v>
      </c>
      <c r="G173" s="140" t="s">
        <v>177</v>
      </c>
      <c r="H173" s="141">
        <v>39.5</v>
      </c>
      <c r="I173" s="178"/>
      <c r="J173" s="142">
        <f>ROUND(I173*H173,2)</f>
        <v>0</v>
      </c>
      <c r="K173" s="139" t="s">
        <v>164</v>
      </c>
      <c r="L173" s="27"/>
      <c r="M173" s="143" t="s">
        <v>1</v>
      </c>
      <c r="N173" s="144" t="s">
        <v>37</v>
      </c>
      <c r="O173" s="145">
        <v>0.04</v>
      </c>
      <c r="P173" s="145">
        <f>O173*H173</f>
        <v>1.58</v>
      </c>
      <c r="Q173" s="145">
        <v>4.0000000000000001E-3</v>
      </c>
      <c r="R173" s="145">
        <f>Q173*H173</f>
        <v>0.158</v>
      </c>
      <c r="S173" s="145">
        <v>0</v>
      </c>
      <c r="T173" s="146">
        <f>S173*H173</f>
        <v>0</v>
      </c>
      <c r="AR173" s="147" t="s">
        <v>165</v>
      </c>
      <c r="AT173" s="147" t="s">
        <v>160</v>
      </c>
      <c r="AU173" s="147" t="s">
        <v>80</v>
      </c>
      <c r="AY173" s="15" t="s">
        <v>158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5" t="s">
        <v>13</v>
      </c>
      <c r="BK173" s="148">
        <f>ROUND(I173*H173,2)</f>
        <v>0</v>
      </c>
      <c r="BL173" s="15" t="s">
        <v>165</v>
      </c>
      <c r="BM173" s="147" t="s">
        <v>280</v>
      </c>
    </row>
    <row r="174" spans="2:65" s="12" customFormat="1">
      <c r="B174" s="149"/>
      <c r="D174" s="150" t="s">
        <v>167</v>
      </c>
      <c r="E174" s="151" t="s">
        <v>118</v>
      </c>
      <c r="F174" s="152" t="s">
        <v>281</v>
      </c>
      <c r="H174" s="153">
        <v>17.5</v>
      </c>
      <c r="L174" s="149"/>
      <c r="M174" s="154"/>
      <c r="N174" s="155"/>
      <c r="O174" s="155"/>
      <c r="P174" s="155"/>
      <c r="Q174" s="155"/>
      <c r="R174" s="155"/>
      <c r="S174" s="155"/>
      <c r="T174" s="156"/>
      <c r="AT174" s="151" t="s">
        <v>167</v>
      </c>
      <c r="AU174" s="151" t="s">
        <v>80</v>
      </c>
      <c r="AV174" s="12" t="s">
        <v>80</v>
      </c>
      <c r="AW174" s="12" t="s">
        <v>29</v>
      </c>
      <c r="AX174" s="12" t="s">
        <v>72</v>
      </c>
      <c r="AY174" s="151" t="s">
        <v>158</v>
      </c>
    </row>
    <row r="175" spans="2:65" s="12" customFormat="1">
      <c r="B175" s="149"/>
      <c r="D175" s="150" t="s">
        <v>167</v>
      </c>
      <c r="E175" s="151" t="s">
        <v>1</v>
      </c>
      <c r="F175" s="152" t="s">
        <v>282</v>
      </c>
      <c r="H175" s="153">
        <v>22</v>
      </c>
      <c r="L175" s="149"/>
      <c r="M175" s="154"/>
      <c r="N175" s="155"/>
      <c r="O175" s="155"/>
      <c r="P175" s="155"/>
      <c r="Q175" s="155"/>
      <c r="R175" s="155"/>
      <c r="S175" s="155"/>
      <c r="T175" s="156"/>
      <c r="AT175" s="151" t="s">
        <v>167</v>
      </c>
      <c r="AU175" s="151" t="s">
        <v>80</v>
      </c>
      <c r="AV175" s="12" t="s">
        <v>80</v>
      </c>
      <c r="AW175" s="12" t="s">
        <v>29</v>
      </c>
      <c r="AX175" s="12" t="s">
        <v>72</v>
      </c>
      <c r="AY175" s="151" t="s">
        <v>158</v>
      </c>
    </row>
    <row r="176" spans="2:65" s="13" customFormat="1">
      <c r="B176" s="157"/>
      <c r="D176" s="150" t="s">
        <v>167</v>
      </c>
      <c r="E176" s="158" t="s">
        <v>1</v>
      </c>
      <c r="F176" s="159" t="s">
        <v>169</v>
      </c>
      <c r="H176" s="160">
        <v>39.5</v>
      </c>
      <c r="L176" s="157"/>
      <c r="M176" s="161"/>
      <c r="N176" s="162"/>
      <c r="O176" s="162"/>
      <c r="P176" s="162"/>
      <c r="Q176" s="162"/>
      <c r="R176" s="162"/>
      <c r="S176" s="162"/>
      <c r="T176" s="163"/>
      <c r="AT176" s="158" t="s">
        <v>167</v>
      </c>
      <c r="AU176" s="158" t="s">
        <v>80</v>
      </c>
      <c r="AV176" s="13" t="s">
        <v>165</v>
      </c>
      <c r="AW176" s="13" t="s">
        <v>29</v>
      </c>
      <c r="AX176" s="13" t="s">
        <v>13</v>
      </c>
      <c r="AY176" s="158" t="s">
        <v>158</v>
      </c>
    </row>
    <row r="177" spans="2:65" s="1" customFormat="1" ht="16.5" customHeight="1">
      <c r="B177" s="136"/>
      <c r="C177" s="137" t="s">
        <v>283</v>
      </c>
      <c r="D177" s="137" t="s">
        <v>160</v>
      </c>
      <c r="E177" s="138" t="s">
        <v>284</v>
      </c>
      <c r="F177" s="139" t="s">
        <v>285</v>
      </c>
      <c r="G177" s="140" t="s">
        <v>177</v>
      </c>
      <c r="H177" s="141">
        <v>17.5</v>
      </c>
      <c r="I177" s="178"/>
      <c r="J177" s="142">
        <f>ROUND(I177*H177,2)</f>
        <v>0</v>
      </c>
      <c r="K177" s="139" t="s">
        <v>1</v>
      </c>
      <c r="L177" s="27"/>
      <c r="M177" s="143" t="s">
        <v>1</v>
      </c>
      <c r="N177" s="144" t="s">
        <v>37</v>
      </c>
      <c r="O177" s="145">
        <v>0.16600000000000001</v>
      </c>
      <c r="P177" s="145">
        <f>O177*H177</f>
        <v>2.9050000000000002</v>
      </c>
      <c r="Q177" s="145">
        <v>9.0000000000000006E-5</v>
      </c>
      <c r="R177" s="145">
        <f>Q177*H177</f>
        <v>1.575E-3</v>
      </c>
      <c r="S177" s="145">
        <v>0</v>
      </c>
      <c r="T177" s="146">
        <f>S177*H177</f>
        <v>0</v>
      </c>
      <c r="AR177" s="147" t="s">
        <v>165</v>
      </c>
      <c r="AT177" s="147" t="s">
        <v>160</v>
      </c>
      <c r="AU177" s="147" t="s">
        <v>80</v>
      </c>
      <c r="AY177" s="15" t="s">
        <v>158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13</v>
      </c>
      <c r="BK177" s="148">
        <f>ROUND(I177*H177,2)</f>
        <v>0</v>
      </c>
      <c r="BL177" s="15" t="s">
        <v>165</v>
      </c>
      <c r="BM177" s="147" t="s">
        <v>286</v>
      </c>
    </row>
    <row r="178" spans="2:65" s="1" customFormat="1" ht="24" customHeight="1">
      <c r="B178" s="136"/>
      <c r="C178" s="137" t="s">
        <v>287</v>
      </c>
      <c r="D178" s="137" t="s">
        <v>160</v>
      </c>
      <c r="E178" s="138" t="s">
        <v>288</v>
      </c>
      <c r="F178" s="139" t="s">
        <v>289</v>
      </c>
      <c r="G178" s="140" t="s">
        <v>262</v>
      </c>
      <c r="H178" s="141">
        <v>1</v>
      </c>
      <c r="I178" s="178"/>
      <c r="J178" s="142">
        <f t="shared" ref="J178:J184" si="10">ROUND(I178*H178,2)</f>
        <v>0</v>
      </c>
      <c r="K178" s="139" t="s">
        <v>1</v>
      </c>
      <c r="L178" s="27"/>
      <c r="M178" s="143" t="s">
        <v>1</v>
      </c>
      <c r="N178" s="144" t="s">
        <v>37</v>
      </c>
      <c r="O178" s="145">
        <v>0.754</v>
      </c>
      <c r="P178" s="145">
        <f t="shared" ref="P178:P184" si="11">O178*H178</f>
        <v>0.754</v>
      </c>
      <c r="Q178" s="145">
        <v>1.6979999999999999E-2</v>
      </c>
      <c r="R178" s="145">
        <f t="shared" ref="R178:R184" si="12">Q178*H178</f>
        <v>1.6979999999999999E-2</v>
      </c>
      <c r="S178" s="145">
        <v>0</v>
      </c>
      <c r="T178" s="146">
        <f t="shared" ref="T178:T184" si="13">S178*H178</f>
        <v>0</v>
      </c>
      <c r="AR178" s="147" t="s">
        <v>165</v>
      </c>
      <c r="AT178" s="147" t="s">
        <v>160</v>
      </c>
      <c r="AU178" s="147" t="s">
        <v>80</v>
      </c>
      <c r="AY178" s="15" t="s">
        <v>158</v>
      </c>
      <c r="BE178" s="148">
        <f t="shared" ref="BE178:BE184" si="14">IF(N178="základní",J178,0)</f>
        <v>0</v>
      </c>
      <c r="BF178" s="148">
        <f t="shared" ref="BF178:BF184" si="15">IF(N178="snížená",J178,0)</f>
        <v>0</v>
      </c>
      <c r="BG178" s="148">
        <f t="shared" ref="BG178:BG184" si="16">IF(N178="zákl. přenesená",J178,0)</f>
        <v>0</v>
      </c>
      <c r="BH178" s="148">
        <f t="shared" ref="BH178:BH184" si="17">IF(N178="sníž. přenesená",J178,0)</f>
        <v>0</v>
      </c>
      <c r="BI178" s="148">
        <f t="shared" ref="BI178:BI184" si="18">IF(N178="nulová",J178,0)</f>
        <v>0</v>
      </c>
      <c r="BJ178" s="15" t="s">
        <v>13</v>
      </c>
      <c r="BK178" s="148">
        <f t="shared" ref="BK178:BK184" si="19">ROUND(I178*H178,2)</f>
        <v>0</v>
      </c>
      <c r="BL178" s="15" t="s">
        <v>165</v>
      </c>
      <c r="BM178" s="147" t="s">
        <v>290</v>
      </c>
    </row>
    <row r="179" spans="2:65" s="1" customFormat="1" ht="24" customHeight="1">
      <c r="B179" s="136"/>
      <c r="C179" s="164" t="s">
        <v>291</v>
      </c>
      <c r="D179" s="164" t="s">
        <v>181</v>
      </c>
      <c r="E179" s="165" t="s">
        <v>292</v>
      </c>
      <c r="F179" s="166" t="s">
        <v>293</v>
      </c>
      <c r="G179" s="167" t="s">
        <v>262</v>
      </c>
      <c r="H179" s="168">
        <v>1</v>
      </c>
      <c r="I179" s="179"/>
      <c r="J179" s="169">
        <f t="shared" si="10"/>
        <v>0</v>
      </c>
      <c r="K179" s="166" t="s">
        <v>1</v>
      </c>
      <c r="L179" s="170"/>
      <c r="M179" s="171" t="s">
        <v>1</v>
      </c>
      <c r="N179" s="172" t="s">
        <v>37</v>
      </c>
      <c r="O179" s="145">
        <v>0</v>
      </c>
      <c r="P179" s="145">
        <f t="shared" si="11"/>
        <v>0</v>
      </c>
      <c r="Q179" s="145">
        <v>4.2750000000000003E-2</v>
      </c>
      <c r="R179" s="145">
        <f t="shared" si="12"/>
        <v>4.2750000000000003E-2</v>
      </c>
      <c r="S179" s="145">
        <v>0</v>
      </c>
      <c r="T179" s="146">
        <f t="shared" si="13"/>
        <v>0</v>
      </c>
      <c r="AR179" s="147" t="s">
        <v>185</v>
      </c>
      <c r="AT179" s="147" t="s">
        <v>181</v>
      </c>
      <c r="AU179" s="147" t="s">
        <v>80</v>
      </c>
      <c r="AY179" s="15" t="s">
        <v>158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5" t="s">
        <v>13</v>
      </c>
      <c r="BK179" s="148">
        <f t="shared" si="19"/>
        <v>0</v>
      </c>
      <c r="BL179" s="15" t="s">
        <v>178</v>
      </c>
      <c r="BM179" s="147" t="s">
        <v>294</v>
      </c>
    </row>
    <row r="180" spans="2:65" s="1" customFormat="1" ht="16.5" customHeight="1">
      <c r="B180" s="136"/>
      <c r="C180" s="164" t="s">
        <v>295</v>
      </c>
      <c r="D180" s="164" t="s">
        <v>181</v>
      </c>
      <c r="E180" s="165" t="s">
        <v>296</v>
      </c>
      <c r="F180" s="166" t="s">
        <v>297</v>
      </c>
      <c r="G180" s="167" t="s">
        <v>262</v>
      </c>
      <c r="H180" s="168">
        <v>1</v>
      </c>
      <c r="I180" s="179"/>
      <c r="J180" s="169">
        <f t="shared" si="10"/>
        <v>0</v>
      </c>
      <c r="K180" s="166" t="s">
        <v>1</v>
      </c>
      <c r="L180" s="170"/>
      <c r="M180" s="171" t="s">
        <v>1</v>
      </c>
      <c r="N180" s="172" t="s">
        <v>37</v>
      </c>
      <c r="O180" s="145">
        <v>0</v>
      </c>
      <c r="P180" s="145">
        <f t="shared" si="11"/>
        <v>0</v>
      </c>
      <c r="Q180" s="145">
        <v>0</v>
      </c>
      <c r="R180" s="145">
        <f t="shared" si="12"/>
        <v>0</v>
      </c>
      <c r="S180" s="145">
        <v>0</v>
      </c>
      <c r="T180" s="146">
        <f t="shared" si="13"/>
        <v>0</v>
      </c>
      <c r="AR180" s="147" t="s">
        <v>185</v>
      </c>
      <c r="AT180" s="147" t="s">
        <v>181</v>
      </c>
      <c r="AU180" s="147" t="s">
        <v>80</v>
      </c>
      <c r="AY180" s="15" t="s">
        <v>158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5" t="s">
        <v>13</v>
      </c>
      <c r="BK180" s="148">
        <f t="shared" si="19"/>
        <v>0</v>
      </c>
      <c r="BL180" s="15" t="s">
        <v>178</v>
      </c>
      <c r="BM180" s="147" t="s">
        <v>298</v>
      </c>
    </row>
    <row r="181" spans="2:65" s="1" customFormat="1" ht="16.5" customHeight="1">
      <c r="B181" s="136"/>
      <c r="C181" s="137" t="s">
        <v>299</v>
      </c>
      <c r="D181" s="137" t="s">
        <v>160</v>
      </c>
      <c r="E181" s="138" t="s">
        <v>300</v>
      </c>
      <c r="F181" s="139" t="s">
        <v>301</v>
      </c>
      <c r="G181" s="140" t="s">
        <v>262</v>
      </c>
      <c r="H181" s="141">
        <v>3</v>
      </c>
      <c r="I181" s="178"/>
      <c r="J181" s="142">
        <f t="shared" si="10"/>
        <v>0</v>
      </c>
      <c r="K181" s="139" t="s">
        <v>1</v>
      </c>
      <c r="L181" s="27"/>
      <c r="M181" s="143" t="s">
        <v>1</v>
      </c>
      <c r="N181" s="144" t="s">
        <v>37</v>
      </c>
      <c r="O181" s="145">
        <v>0.16</v>
      </c>
      <c r="P181" s="145">
        <f t="shared" si="11"/>
        <v>0.48</v>
      </c>
      <c r="Q181" s="145">
        <v>0</v>
      </c>
      <c r="R181" s="145">
        <f t="shared" si="12"/>
        <v>0</v>
      </c>
      <c r="S181" s="145">
        <v>0</v>
      </c>
      <c r="T181" s="146">
        <f t="shared" si="13"/>
        <v>0</v>
      </c>
      <c r="AR181" s="147" t="s">
        <v>165</v>
      </c>
      <c r="AT181" s="147" t="s">
        <v>160</v>
      </c>
      <c r="AU181" s="147" t="s">
        <v>80</v>
      </c>
      <c r="AY181" s="15" t="s">
        <v>158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5" t="s">
        <v>13</v>
      </c>
      <c r="BK181" s="148">
        <f t="shared" si="19"/>
        <v>0</v>
      </c>
      <c r="BL181" s="15" t="s">
        <v>165</v>
      </c>
      <c r="BM181" s="147" t="s">
        <v>302</v>
      </c>
    </row>
    <row r="182" spans="2:65" s="1" customFormat="1" ht="16.5" customHeight="1">
      <c r="B182" s="136"/>
      <c r="C182" s="164" t="s">
        <v>303</v>
      </c>
      <c r="D182" s="164" t="s">
        <v>181</v>
      </c>
      <c r="E182" s="165" t="s">
        <v>304</v>
      </c>
      <c r="F182" s="166" t="s">
        <v>305</v>
      </c>
      <c r="G182" s="167" t="s">
        <v>262</v>
      </c>
      <c r="H182" s="168">
        <v>3</v>
      </c>
      <c r="I182" s="179"/>
      <c r="J182" s="169">
        <f t="shared" si="10"/>
        <v>0</v>
      </c>
      <c r="K182" s="166" t="s">
        <v>1</v>
      </c>
      <c r="L182" s="170"/>
      <c r="M182" s="171" t="s">
        <v>1</v>
      </c>
      <c r="N182" s="172" t="s">
        <v>37</v>
      </c>
      <c r="O182" s="145">
        <v>0</v>
      </c>
      <c r="P182" s="145">
        <f t="shared" si="11"/>
        <v>0</v>
      </c>
      <c r="Q182" s="145">
        <v>5.0000000000000001E-4</v>
      </c>
      <c r="R182" s="145">
        <f t="shared" si="12"/>
        <v>1.5E-3</v>
      </c>
      <c r="S182" s="145">
        <v>0</v>
      </c>
      <c r="T182" s="146">
        <f t="shared" si="13"/>
        <v>0</v>
      </c>
      <c r="AR182" s="147" t="s">
        <v>203</v>
      </c>
      <c r="AT182" s="147" t="s">
        <v>181</v>
      </c>
      <c r="AU182" s="147" t="s">
        <v>80</v>
      </c>
      <c r="AY182" s="15" t="s">
        <v>158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5" t="s">
        <v>13</v>
      </c>
      <c r="BK182" s="148">
        <f t="shared" si="19"/>
        <v>0</v>
      </c>
      <c r="BL182" s="15" t="s">
        <v>165</v>
      </c>
      <c r="BM182" s="147" t="s">
        <v>306</v>
      </c>
    </row>
    <row r="183" spans="2:65" s="1" customFormat="1" ht="24" customHeight="1">
      <c r="B183" s="136"/>
      <c r="C183" s="137" t="s">
        <v>185</v>
      </c>
      <c r="D183" s="137" t="s">
        <v>160</v>
      </c>
      <c r="E183" s="138" t="s">
        <v>307</v>
      </c>
      <c r="F183" s="139" t="s">
        <v>308</v>
      </c>
      <c r="G183" s="140" t="s">
        <v>267</v>
      </c>
      <c r="H183" s="141">
        <v>1</v>
      </c>
      <c r="I183" s="178"/>
      <c r="J183" s="142">
        <f t="shared" si="10"/>
        <v>0</v>
      </c>
      <c r="K183" s="139" t="s">
        <v>1</v>
      </c>
      <c r="L183" s="27"/>
      <c r="M183" s="143" t="s">
        <v>1</v>
      </c>
      <c r="N183" s="144" t="s">
        <v>37</v>
      </c>
      <c r="O183" s="145">
        <v>0.86</v>
      </c>
      <c r="P183" s="145">
        <f t="shared" si="11"/>
        <v>0.86</v>
      </c>
      <c r="Q183" s="145">
        <v>7.6999999999999996E-4</v>
      </c>
      <c r="R183" s="145">
        <f t="shared" si="12"/>
        <v>7.6999999999999996E-4</v>
      </c>
      <c r="S183" s="145">
        <v>0</v>
      </c>
      <c r="T183" s="146">
        <f t="shared" si="13"/>
        <v>0</v>
      </c>
      <c r="AR183" s="147" t="s">
        <v>178</v>
      </c>
      <c r="AT183" s="147" t="s">
        <v>160</v>
      </c>
      <c r="AU183" s="147" t="s">
        <v>80</v>
      </c>
      <c r="AY183" s="15" t="s">
        <v>158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5" t="s">
        <v>13</v>
      </c>
      <c r="BK183" s="148">
        <f t="shared" si="19"/>
        <v>0</v>
      </c>
      <c r="BL183" s="15" t="s">
        <v>178</v>
      </c>
      <c r="BM183" s="147" t="s">
        <v>309</v>
      </c>
    </row>
    <row r="184" spans="2:65" s="1" customFormat="1" ht="16.5" customHeight="1">
      <c r="B184" s="136"/>
      <c r="C184" s="137" t="s">
        <v>310</v>
      </c>
      <c r="D184" s="137" t="s">
        <v>160</v>
      </c>
      <c r="E184" s="138" t="s">
        <v>311</v>
      </c>
      <c r="F184" s="139" t="s">
        <v>312</v>
      </c>
      <c r="G184" s="140" t="s">
        <v>262</v>
      </c>
      <c r="H184" s="141">
        <v>2</v>
      </c>
      <c r="I184" s="178"/>
      <c r="J184" s="142">
        <f t="shared" si="10"/>
        <v>0</v>
      </c>
      <c r="K184" s="139" t="s">
        <v>1</v>
      </c>
      <c r="L184" s="27"/>
      <c r="M184" s="143" t="s">
        <v>1</v>
      </c>
      <c r="N184" s="144" t="s">
        <v>37</v>
      </c>
      <c r="O184" s="145">
        <v>0.86</v>
      </c>
      <c r="P184" s="145">
        <f t="shared" si="11"/>
        <v>1.72</v>
      </c>
      <c r="Q184" s="145">
        <v>7.6999999999999996E-4</v>
      </c>
      <c r="R184" s="145">
        <f t="shared" si="12"/>
        <v>1.5399999999999999E-3</v>
      </c>
      <c r="S184" s="145">
        <v>0</v>
      </c>
      <c r="T184" s="146">
        <f t="shared" si="13"/>
        <v>0</v>
      </c>
      <c r="AR184" s="147" t="s">
        <v>178</v>
      </c>
      <c r="AT184" s="147" t="s">
        <v>160</v>
      </c>
      <c r="AU184" s="147" t="s">
        <v>80</v>
      </c>
      <c r="AY184" s="15" t="s">
        <v>158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5" t="s">
        <v>13</v>
      </c>
      <c r="BK184" s="148">
        <f t="shared" si="19"/>
        <v>0</v>
      </c>
      <c r="BL184" s="15" t="s">
        <v>178</v>
      </c>
      <c r="BM184" s="147" t="s">
        <v>313</v>
      </c>
    </row>
    <row r="185" spans="2:65" s="11" customFormat="1" ht="22.9" customHeight="1">
      <c r="B185" s="124"/>
      <c r="D185" s="125" t="s">
        <v>71</v>
      </c>
      <c r="E185" s="134" t="s">
        <v>314</v>
      </c>
      <c r="F185" s="134" t="s">
        <v>315</v>
      </c>
      <c r="J185" s="135">
        <f>BK185</f>
        <v>0</v>
      </c>
      <c r="L185" s="124"/>
      <c r="M185" s="128"/>
      <c r="N185" s="129"/>
      <c r="O185" s="129"/>
      <c r="P185" s="130">
        <f>SUM(P186:P192)</f>
        <v>24.88476</v>
      </c>
      <c r="Q185" s="129"/>
      <c r="R185" s="130">
        <f>SUM(R186:R192)</f>
        <v>0.1474626</v>
      </c>
      <c r="S185" s="129"/>
      <c r="T185" s="131">
        <f>SUM(T186:T192)</f>
        <v>0</v>
      </c>
      <c r="AR185" s="125" t="s">
        <v>80</v>
      </c>
      <c r="AT185" s="132" t="s">
        <v>71</v>
      </c>
      <c r="AU185" s="132" t="s">
        <v>13</v>
      </c>
      <c r="AY185" s="125" t="s">
        <v>158</v>
      </c>
      <c r="BK185" s="133">
        <f>SUM(BK186:BK192)</f>
        <v>0</v>
      </c>
    </row>
    <row r="186" spans="2:65" s="1" customFormat="1" ht="16.5" customHeight="1">
      <c r="B186" s="136"/>
      <c r="C186" s="137" t="s">
        <v>316</v>
      </c>
      <c r="D186" s="137" t="s">
        <v>160</v>
      </c>
      <c r="E186" s="138" t="s">
        <v>317</v>
      </c>
      <c r="F186" s="139" t="s">
        <v>318</v>
      </c>
      <c r="G186" s="140" t="s">
        <v>177</v>
      </c>
      <c r="H186" s="141">
        <v>21.7</v>
      </c>
      <c r="I186" s="178"/>
      <c r="J186" s="142">
        <f>ROUND(I186*H186,2)</f>
        <v>0</v>
      </c>
      <c r="K186" s="139" t="s">
        <v>1</v>
      </c>
      <c r="L186" s="27"/>
      <c r="M186" s="143" t="s">
        <v>1</v>
      </c>
      <c r="N186" s="144" t="s">
        <v>37</v>
      </c>
      <c r="O186" s="145">
        <v>0.13</v>
      </c>
      <c r="P186" s="145">
        <f>O186*H186</f>
        <v>2.8210000000000002</v>
      </c>
      <c r="Q186" s="145">
        <v>4.7999999999999996E-3</v>
      </c>
      <c r="R186" s="145">
        <f>Q186*H186</f>
        <v>0.10415999999999999</v>
      </c>
      <c r="S186" s="145">
        <v>0</v>
      </c>
      <c r="T186" s="146">
        <f>S186*H186</f>
        <v>0</v>
      </c>
      <c r="AR186" s="147" t="s">
        <v>178</v>
      </c>
      <c r="AT186" s="147" t="s">
        <v>160</v>
      </c>
      <c r="AU186" s="147" t="s">
        <v>80</v>
      </c>
      <c r="AY186" s="15" t="s">
        <v>158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5" t="s">
        <v>13</v>
      </c>
      <c r="BK186" s="148">
        <f>ROUND(I186*H186,2)</f>
        <v>0</v>
      </c>
      <c r="BL186" s="15" t="s">
        <v>178</v>
      </c>
      <c r="BM186" s="147" t="s">
        <v>319</v>
      </c>
    </row>
    <row r="187" spans="2:65" s="1" customFormat="1" ht="16.5" customHeight="1">
      <c r="B187" s="136"/>
      <c r="C187" s="137" t="s">
        <v>320</v>
      </c>
      <c r="D187" s="137" t="s">
        <v>160</v>
      </c>
      <c r="E187" s="138" t="s">
        <v>321</v>
      </c>
      <c r="F187" s="139" t="s">
        <v>322</v>
      </c>
      <c r="G187" s="140" t="s">
        <v>177</v>
      </c>
      <c r="H187" s="141">
        <v>24.3</v>
      </c>
      <c r="I187" s="178"/>
      <c r="J187" s="142">
        <f>ROUND(I187*H187,2)</f>
        <v>0</v>
      </c>
      <c r="K187" s="139" t="s">
        <v>164</v>
      </c>
      <c r="L187" s="27"/>
      <c r="M187" s="143" t="s">
        <v>1</v>
      </c>
      <c r="N187" s="144" t="s">
        <v>37</v>
      </c>
      <c r="O187" s="145">
        <v>0.108</v>
      </c>
      <c r="P187" s="145">
        <f>O187*H187</f>
        <v>2.6244000000000001</v>
      </c>
      <c r="Q187" s="145">
        <v>1.7000000000000001E-4</v>
      </c>
      <c r="R187" s="145">
        <f>Q187*H187</f>
        <v>4.1310000000000001E-3</v>
      </c>
      <c r="S187" s="145">
        <v>0</v>
      </c>
      <c r="T187" s="146">
        <f>S187*H187</f>
        <v>0</v>
      </c>
      <c r="AR187" s="147" t="s">
        <v>178</v>
      </c>
      <c r="AT187" s="147" t="s">
        <v>160</v>
      </c>
      <c r="AU187" s="147" t="s">
        <v>80</v>
      </c>
      <c r="AY187" s="15" t="s">
        <v>158</v>
      </c>
      <c r="BE187" s="148">
        <f>IF(N187="základní",J187,0)</f>
        <v>0</v>
      </c>
      <c r="BF187" s="148">
        <f>IF(N187="snížená",J187,0)</f>
        <v>0</v>
      </c>
      <c r="BG187" s="148">
        <f>IF(N187="zákl. přenesená",J187,0)</f>
        <v>0</v>
      </c>
      <c r="BH187" s="148">
        <f>IF(N187="sníž. přenesená",J187,0)</f>
        <v>0</v>
      </c>
      <c r="BI187" s="148">
        <f>IF(N187="nulová",J187,0)</f>
        <v>0</v>
      </c>
      <c r="BJ187" s="15" t="s">
        <v>13</v>
      </c>
      <c r="BK187" s="148">
        <f>ROUND(I187*H187,2)</f>
        <v>0</v>
      </c>
      <c r="BL187" s="15" t="s">
        <v>178</v>
      </c>
      <c r="BM187" s="147" t="s">
        <v>323</v>
      </c>
    </row>
    <row r="188" spans="2:65" s="1" customFormat="1" ht="16.5" customHeight="1">
      <c r="B188" s="136"/>
      <c r="C188" s="137" t="s">
        <v>324</v>
      </c>
      <c r="D188" s="137" t="s">
        <v>160</v>
      </c>
      <c r="E188" s="138" t="s">
        <v>325</v>
      </c>
      <c r="F188" s="139" t="s">
        <v>326</v>
      </c>
      <c r="G188" s="140" t="s">
        <v>177</v>
      </c>
      <c r="H188" s="141">
        <v>85</v>
      </c>
      <c r="I188" s="178"/>
      <c r="J188" s="142">
        <f>ROUND(I188*H188,2)</f>
        <v>0</v>
      </c>
      <c r="K188" s="139" t="s">
        <v>1</v>
      </c>
      <c r="L188" s="27"/>
      <c r="M188" s="143" t="s">
        <v>1</v>
      </c>
      <c r="N188" s="144" t="s">
        <v>37</v>
      </c>
      <c r="O188" s="145">
        <v>2.9000000000000001E-2</v>
      </c>
      <c r="P188" s="145">
        <f>O188*H188</f>
        <v>2.4650000000000003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178</v>
      </c>
      <c r="AT188" s="147" t="s">
        <v>160</v>
      </c>
      <c r="AU188" s="147" t="s">
        <v>80</v>
      </c>
      <c r="AY188" s="15" t="s">
        <v>158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13</v>
      </c>
      <c r="BK188" s="148">
        <f>ROUND(I188*H188,2)</f>
        <v>0</v>
      </c>
      <c r="BL188" s="15" t="s">
        <v>178</v>
      </c>
      <c r="BM188" s="147" t="s">
        <v>327</v>
      </c>
    </row>
    <row r="189" spans="2:65" s="1" customFormat="1" ht="16.5" customHeight="1">
      <c r="B189" s="136"/>
      <c r="C189" s="164" t="s">
        <v>328</v>
      </c>
      <c r="D189" s="164" t="s">
        <v>181</v>
      </c>
      <c r="E189" s="165" t="s">
        <v>329</v>
      </c>
      <c r="F189" s="166" t="s">
        <v>330</v>
      </c>
      <c r="G189" s="167" t="s">
        <v>177</v>
      </c>
      <c r="H189" s="168">
        <v>95.2</v>
      </c>
      <c r="I189" s="179"/>
      <c r="J189" s="169">
        <f>ROUND(I189*H189,2)</f>
        <v>0</v>
      </c>
      <c r="K189" s="166" t="s">
        <v>1</v>
      </c>
      <c r="L189" s="170"/>
      <c r="M189" s="171" t="s">
        <v>1</v>
      </c>
      <c r="N189" s="172" t="s">
        <v>37</v>
      </c>
      <c r="O189" s="145">
        <v>0</v>
      </c>
      <c r="P189" s="145">
        <f>O189*H189</f>
        <v>0</v>
      </c>
      <c r="Q189" s="145">
        <v>0</v>
      </c>
      <c r="R189" s="145">
        <f>Q189*H189</f>
        <v>0</v>
      </c>
      <c r="S189" s="145">
        <v>0</v>
      </c>
      <c r="T189" s="146">
        <f>S189*H189</f>
        <v>0</v>
      </c>
      <c r="AR189" s="147" t="s">
        <v>185</v>
      </c>
      <c r="AT189" s="147" t="s">
        <v>181</v>
      </c>
      <c r="AU189" s="147" t="s">
        <v>80</v>
      </c>
      <c r="AY189" s="15" t="s">
        <v>158</v>
      </c>
      <c r="BE189" s="148">
        <f>IF(N189="základní",J189,0)</f>
        <v>0</v>
      </c>
      <c r="BF189" s="148">
        <f>IF(N189="snížená",J189,0)</f>
        <v>0</v>
      </c>
      <c r="BG189" s="148">
        <f>IF(N189="zákl. přenesená",J189,0)</f>
        <v>0</v>
      </c>
      <c r="BH189" s="148">
        <f>IF(N189="sníž. přenesená",J189,0)</f>
        <v>0</v>
      </c>
      <c r="BI189" s="148">
        <f>IF(N189="nulová",J189,0)</f>
        <v>0</v>
      </c>
      <c r="BJ189" s="15" t="s">
        <v>13</v>
      </c>
      <c r="BK189" s="148">
        <f>ROUND(I189*H189,2)</f>
        <v>0</v>
      </c>
      <c r="BL189" s="15" t="s">
        <v>178</v>
      </c>
      <c r="BM189" s="147" t="s">
        <v>331</v>
      </c>
    </row>
    <row r="190" spans="2:65" s="12" customFormat="1">
      <c r="B190" s="149"/>
      <c r="D190" s="150" t="s">
        <v>167</v>
      </c>
      <c r="F190" s="152" t="s">
        <v>332</v>
      </c>
      <c r="H190" s="153">
        <v>95.2</v>
      </c>
      <c r="L190" s="149"/>
      <c r="M190" s="154"/>
      <c r="N190" s="155"/>
      <c r="O190" s="155"/>
      <c r="P190" s="155"/>
      <c r="Q190" s="155"/>
      <c r="R190" s="155"/>
      <c r="S190" s="155"/>
      <c r="T190" s="156"/>
      <c r="AT190" s="151" t="s">
        <v>167</v>
      </c>
      <c r="AU190" s="151" t="s">
        <v>80</v>
      </c>
      <c r="AV190" s="12" t="s">
        <v>80</v>
      </c>
      <c r="AW190" s="12" t="s">
        <v>3</v>
      </c>
      <c r="AX190" s="12" t="s">
        <v>13</v>
      </c>
      <c r="AY190" s="151" t="s">
        <v>158</v>
      </c>
    </row>
    <row r="191" spans="2:65" s="1" customFormat="1" ht="16.5" customHeight="1">
      <c r="B191" s="136"/>
      <c r="C191" s="137" t="s">
        <v>333</v>
      </c>
      <c r="D191" s="137" t="s">
        <v>160</v>
      </c>
      <c r="E191" s="138" t="s">
        <v>334</v>
      </c>
      <c r="F191" s="139" t="s">
        <v>335</v>
      </c>
      <c r="G191" s="140" t="s">
        <v>177</v>
      </c>
      <c r="H191" s="141">
        <v>145.08000000000001</v>
      </c>
      <c r="I191" s="178"/>
      <c r="J191" s="142">
        <f>ROUND(I191*H191,2)</f>
        <v>0</v>
      </c>
      <c r="K191" s="139" t="s">
        <v>164</v>
      </c>
      <c r="L191" s="27"/>
      <c r="M191" s="143" t="s">
        <v>1</v>
      </c>
      <c r="N191" s="144" t="s">
        <v>37</v>
      </c>
      <c r="O191" s="145">
        <v>1.2E-2</v>
      </c>
      <c r="P191" s="145">
        <f>O191*H191</f>
        <v>1.7409600000000003</v>
      </c>
      <c r="Q191" s="145">
        <v>0</v>
      </c>
      <c r="R191" s="145">
        <f>Q191*H191</f>
        <v>0</v>
      </c>
      <c r="S191" s="145">
        <v>0</v>
      </c>
      <c r="T191" s="146">
        <f>S191*H191</f>
        <v>0</v>
      </c>
      <c r="AR191" s="147" t="s">
        <v>178</v>
      </c>
      <c r="AT191" s="147" t="s">
        <v>160</v>
      </c>
      <c r="AU191" s="147" t="s">
        <v>80</v>
      </c>
      <c r="AY191" s="15" t="s">
        <v>158</v>
      </c>
      <c r="BE191" s="148">
        <f>IF(N191="základní",J191,0)</f>
        <v>0</v>
      </c>
      <c r="BF191" s="148">
        <f>IF(N191="snížená",J191,0)</f>
        <v>0</v>
      </c>
      <c r="BG191" s="148">
        <f>IF(N191="zákl. přenesená",J191,0)</f>
        <v>0</v>
      </c>
      <c r="BH191" s="148">
        <f>IF(N191="sníž. přenesená",J191,0)</f>
        <v>0</v>
      </c>
      <c r="BI191" s="148">
        <f>IF(N191="nulová",J191,0)</f>
        <v>0</v>
      </c>
      <c r="BJ191" s="15" t="s">
        <v>13</v>
      </c>
      <c r="BK191" s="148">
        <f>ROUND(I191*H191,2)</f>
        <v>0</v>
      </c>
      <c r="BL191" s="15" t="s">
        <v>178</v>
      </c>
      <c r="BM191" s="147" t="s">
        <v>336</v>
      </c>
    </row>
    <row r="192" spans="2:65" s="1" customFormat="1" ht="24" customHeight="1">
      <c r="B192" s="136"/>
      <c r="C192" s="137" t="s">
        <v>337</v>
      </c>
      <c r="D192" s="137" t="s">
        <v>160</v>
      </c>
      <c r="E192" s="138" t="s">
        <v>338</v>
      </c>
      <c r="F192" s="139" t="s">
        <v>339</v>
      </c>
      <c r="G192" s="140" t="s">
        <v>177</v>
      </c>
      <c r="H192" s="141">
        <v>145.08000000000001</v>
      </c>
      <c r="I192" s="178"/>
      <c r="J192" s="142">
        <f>ROUND(I192*H192,2)</f>
        <v>0</v>
      </c>
      <c r="K192" s="139" t="s">
        <v>1</v>
      </c>
      <c r="L192" s="27"/>
      <c r="M192" s="143" t="s">
        <v>1</v>
      </c>
      <c r="N192" s="144" t="s">
        <v>37</v>
      </c>
      <c r="O192" s="145">
        <v>0.105</v>
      </c>
      <c r="P192" s="145">
        <f>O192*H192</f>
        <v>15.233400000000001</v>
      </c>
      <c r="Q192" s="145">
        <v>2.7E-4</v>
      </c>
      <c r="R192" s="145">
        <f>Q192*H192</f>
        <v>3.9171600000000001E-2</v>
      </c>
      <c r="S192" s="145">
        <v>0</v>
      </c>
      <c r="T192" s="146">
        <f>S192*H192</f>
        <v>0</v>
      </c>
      <c r="AR192" s="147" t="s">
        <v>178</v>
      </c>
      <c r="AT192" s="147" t="s">
        <v>160</v>
      </c>
      <c r="AU192" s="147" t="s">
        <v>80</v>
      </c>
      <c r="AY192" s="15" t="s">
        <v>158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13</v>
      </c>
      <c r="BK192" s="148">
        <f>ROUND(I192*H192,2)</f>
        <v>0</v>
      </c>
      <c r="BL192" s="15" t="s">
        <v>178</v>
      </c>
      <c r="BM192" s="147" t="s">
        <v>340</v>
      </c>
    </row>
    <row r="193" spans="2:65" s="11" customFormat="1" ht="22.9" customHeight="1">
      <c r="B193" s="124"/>
      <c r="D193" s="125" t="s">
        <v>71</v>
      </c>
      <c r="E193" s="134" t="s">
        <v>207</v>
      </c>
      <c r="F193" s="134" t="s">
        <v>341</v>
      </c>
      <c r="J193" s="135">
        <f>BK193</f>
        <v>0</v>
      </c>
      <c r="L193" s="124"/>
      <c r="M193" s="128"/>
      <c r="N193" s="129"/>
      <c r="O193" s="129"/>
      <c r="P193" s="130">
        <f>SUM(P194:P210)</f>
        <v>108.879555</v>
      </c>
      <c r="Q193" s="129"/>
      <c r="R193" s="130">
        <f>SUM(R194:R210)</f>
        <v>1.5397999999999998E-2</v>
      </c>
      <c r="S193" s="129"/>
      <c r="T193" s="131">
        <f>SUM(T194:T210)</f>
        <v>18.889294400000001</v>
      </c>
      <c r="AR193" s="125" t="s">
        <v>13</v>
      </c>
      <c r="AT193" s="132" t="s">
        <v>71</v>
      </c>
      <c r="AU193" s="132" t="s">
        <v>13</v>
      </c>
      <c r="AY193" s="125" t="s">
        <v>158</v>
      </c>
      <c r="BK193" s="133">
        <f>SUM(BK194:BK210)</f>
        <v>0</v>
      </c>
    </row>
    <row r="194" spans="2:65" s="1" customFormat="1" ht="24" customHeight="1">
      <c r="B194" s="136"/>
      <c r="C194" s="137" t="s">
        <v>342</v>
      </c>
      <c r="D194" s="137" t="s">
        <v>160</v>
      </c>
      <c r="E194" s="138" t="s">
        <v>343</v>
      </c>
      <c r="F194" s="139" t="s">
        <v>344</v>
      </c>
      <c r="G194" s="140" t="s">
        <v>177</v>
      </c>
      <c r="H194" s="141">
        <v>29.5</v>
      </c>
      <c r="I194" s="178"/>
      <c r="J194" s="142">
        <f t="shared" ref="J194:J200" si="20">ROUND(I194*H194,2)</f>
        <v>0</v>
      </c>
      <c r="K194" s="139" t="s">
        <v>164</v>
      </c>
      <c r="L194" s="27"/>
      <c r="M194" s="143" t="s">
        <v>1</v>
      </c>
      <c r="N194" s="144" t="s">
        <v>37</v>
      </c>
      <c r="O194" s="145">
        <v>0.14799999999999999</v>
      </c>
      <c r="P194" s="145">
        <f t="shared" ref="P194:P200" si="21">O194*H194</f>
        <v>4.3659999999999997</v>
      </c>
      <c r="Q194" s="145">
        <v>0</v>
      </c>
      <c r="R194" s="145">
        <f t="shared" ref="R194:R200" si="22">Q194*H194</f>
        <v>0</v>
      </c>
      <c r="S194" s="145">
        <v>0</v>
      </c>
      <c r="T194" s="146">
        <f t="shared" ref="T194:T200" si="23">S194*H194</f>
        <v>0</v>
      </c>
      <c r="AR194" s="147" t="s">
        <v>165</v>
      </c>
      <c r="AT194" s="147" t="s">
        <v>160</v>
      </c>
      <c r="AU194" s="147" t="s">
        <v>80</v>
      </c>
      <c r="AY194" s="15" t="s">
        <v>158</v>
      </c>
      <c r="BE194" s="148">
        <f t="shared" ref="BE194:BE200" si="24">IF(N194="základní",J194,0)</f>
        <v>0</v>
      </c>
      <c r="BF194" s="148">
        <f t="shared" ref="BF194:BF200" si="25">IF(N194="snížená",J194,0)</f>
        <v>0</v>
      </c>
      <c r="BG194" s="148">
        <f t="shared" ref="BG194:BG200" si="26">IF(N194="zákl. přenesená",J194,0)</f>
        <v>0</v>
      </c>
      <c r="BH194" s="148">
        <f t="shared" ref="BH194:BH200" si="27">IF(N194="sníž. přenesená",J194,0)</f>
        <v>0</v>
      </c>
      <c r="BI194" s="148">
        <f t="shared" ref="BI194:BI200" si="28">IF(N194="nulová",J194,0)</f>
        <v>0</v>
      </c>
      <c r="BJ194" s="15" t="s">
        <v>13</v>
      </c>
      <c r="BK194" s="148">
        <f t="shared" ref="BK194:BK200" si="29">ROUND(I194*H194,2)</f>
        <v>0</v>
      </c>
      <c r="BL194" s="15" t="s">
        <v>165</v>
      </c>
      <c r="BM194" s="147" t="s">
        <v>345</v>
      </c>
    </row>
    <row r="195" spans="2:65" s="1" customFormat="1" ht="16.5" customHeight="1">
      <c r="B195" s="136"/>
      <c r="C195" s="137" t="s">
        <v>346</v>
      </c>
      <c r="D195" s="137" t="s">
        <v>160</v>
      </c>
      <c r="E195" s="138" t="s">
        <v>347</v>
      </c>
      <c r="F195" s="139" t="s">
        <v>348</v>
      </c>
      <c r="G195" s="140" t="s">
        <v>177</v>
      </c>
      <c r="H195" s="141">
        <v>295</v>
      </c>
      <c r="I195" s="178"/>
      <c r="J195" s="142">
        <f t="shared" si="20"/>
        <v>0</v>
      </c>
      <c r="K195" s="139" t="s">
        <v>164</v>
      </c>
      <c r="L195" s="27"/>
      <c r="M195" s="143" t="s">
        <v>1</v>
      </c>
      <c r="N195" s="144" t="s">
        <v>37</v>
      </c>
      <c r="O195" s="145">
        <v>0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165</v>
      </c>
      <c r="AT195" s="147" t="s">
        <v>160</v>
      </c>
      <c r="AU195" s="147" t="s">
        <v>80</v>
      </c>
      <c r="AY195" s="15" t="s">
        <v>158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5" t="s">
        <v>13</v>
      </c>
      <c r="BK195" s="148">
        <f t="shared" si="29"/>
        <v>0</v>
      </c>
      <c r="BL195" s="15" t="s">
        <v>165</v>
      </c>
      <c r="BM195" s="147" t="s">
        <v>349</v>
      </c>
    </row>
    <row r="196" spans="2:65" s="1" customFormat="1" ht="16.5" customHeight="1">
      <c r="B196" s="136"/>
      <c r="C196" s="137" t="s">
        <v>350</v>
      </c>
      <c r="D196" s="137" t="s">
        <v>160</v>
      </c>
      <c r="E196" s="138" t="s">
        <v>351</v>
      </c>
      <c r="F196" s="139" t="s">
        <v>352</v>
      </c>
      <c r="G196" s="140" t="s">
        <v>177</v>
      </c>
      <c r="H196" s="141">
        <v>29.5</v>
      </c>
      <c r="I196" s="178"/>
      <c r="J196" s="142">
        <f t="shared" si="20"/>
        <v>0</v>
      </c>
      <c r="K196" s="139" t="s">
        <v>164</v>
      </c>
      <c r="L196" s="27"/>
      <c r="M196" s="143" t="s">
        <v>1</v>
      </c>
      <c r="N196" s="144" t="s">
        <v>37</v>
      </c>
      <c r="O196" s="145">
        <v>8.6999999999999994E-2</v>
      </c>
      <c r="P196" s="145">
        <f t="shared" si="21"/>
        <v>2.5665</v>
      </c>
      <c r="Q196" s="145">
        <v>0</v>
      </c>
      <c r="R196" s="145">
        <f t="shared" si="22"/>
        <v>0</v>
      </c>
      <c r="S196" s="145">
        <v>0</v>
      </c>
      <c r="T196" s="146">
        <f t="shared" si="23"/>
        <v>0</v>
      </c>
      <c r="AR196" s="147" t="s">
        <v>165</v>
      </c>
      <c r="AT196" s="147" t="s">
        <v>160</v>
      </c>
      <c r="AU196" s="147" t="s">
        <v>80</v>
      </c>
      <c r="AY196" s="15" t="s">
        <v>158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5" t="s">
        <v>13</v>
      </c>
      <c r="BK196" s="148">
        <f t="shared" si="29"/>
        <v>0</v>
      </c>
      <c r="BL196" s="15" t="s">
        <v>165</v>
      </c>
      <c r="BM196" s="147" t="s">
        <v>353</v>
      </c>
    </row>
    <row r="197" spans="2:65" s="1" customFormat="1" ht="16.5" customHeight="1">
      <c r="B197" s="136"/>
      <c r="C197" s="137" t="s">
        <v>354</v>
      </c>
      <c r="D197" s="137" t="s">
        <v>160</v>
      </c>
      <c r="E197" s="138" t="s">
        <v>355</v>
      </c>
      <c r="F197" s="139" t="s">
        <v>356</v>
      </c>
      <c r="G197" s="140" t="s">
        <v>177</v>
      </c>
      <c r="H197" s="141">
        <v>50.8</v>
      </c>
      <c r="I197" s="178"/>
      <c r="J197" s="142">
        <f t="shared" si="20"/>
        <v>0</v>
      </c>
      <c r="K197" s="139" t="s">
        <v>357</v>
      </c>
      <c r="L197" s="27"/>
      <c r="M197" s="143" t="s">
        <v>1</v>
      </c>
      <c r="N197" s="144" t="s">
        <v>37</v>
      </c>
      <c r="O197" s="145">
        <v>0.105</v>
      </c>
      <c r="P197" s="145">
        <f t="shared" si="21"/>
        <v>5.3339999999999996</v>
      </c>
      <c r="Q197" s="145">
        <v>1.2999999999999999E-4</v>
      </c>
      <c r="R197" s="145">
        <f t="shared" si="22"/>
        <v>6.6039999999999988E-3</v>
      </c>
      <c r="S197" s="145">
        <v>0</v>
      </c>
      <c r="T197" s="146">
        <f t="shared" si="23"/>
        <v>0</v>
      </c>
      <c r="AR197" s="147" t="s">
        <v>165</v>
      </c>
      <c r="AT197" s="147" t="s">
        <v>160</v>
      </c>
      <c r="AU197" s="147" t="s">
        <v>80</v>
      </c>
      <c r="AY197" s="15" t="s">
        <v>158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5" t="s">
        <v>13</v>
      </c>
      <c r="BK197" s="148">
        <f t="shared" si="29"/>
        <v>0</v>
      </c>
      <c r="BL197" s="15" t="s">
        <v>165</v>
      </c>
      <c r="BM197" s="147" t="s">
        <v>358</v>
      </c>
    </row>
    <row r="198" spans="2:65" s="1" customFormat="1" ht="16.5" customHeight="1">
      <c r="B198" s="136"/>
      <c r="C198" s="137" t="s">
        <v>359</v>
      </c>
      <c r="D198" s="137" t="s">
        <v>160</v>
      </c>
      <c r="E198" s="138" t="s">
        <v>360</v>
      </c>
      <c r="F198" s="139" t="s">
        <v>361</v>
      </c>
      <c r="G198" s="140" t="s">
        <v>177</v>
      </c>
      <c r="H198" s="141">
        <v>11.4</v>
      </c>
      <c r="I198" s="178"/>
      <c r="J198" s="142">
        <f t="shared" si="20"/>
        <v>0</v>
      </c>
      <c r="K198" s="139" t="s">
        <v>164</v>
      </c>
      <c r="L198" s="27"/>
      <c r="M198" s="143" t="s">
        <v>1</v>
      </c>
      <c r="N198" s="144" t="s">
        <v>37</v>
      </c>
      <c r="O198" s="145">
        <v>0.126</v>
      </c>
      <c r="P198" s="145">
        <f t="shared" si="21"/>
        <v>1.4364000000000001</v>
      </c>
      <c r="Q198" s="145">
        <v>2.1000000000000001E-4</v>
      </c>
      <c r="R198" s="145">
        <f t="shared" si="22"/>
        <v>2.3940000000000003E-3</v>
      </c>
      <c r="S198" s="145">
        <v>0</v>
      </c>
      <c r="T198" s="146">
        <f t="shared" si="23"/>
        <v>0</v>
      </c>
      <c r="AR198" s="147" t="s">
        <v>165</v>
      </c>
      <c r="AT198" s="147" t="s">
        <v>160</v>
      </c>
      <c r="AU198" s="147" t="s">
        <v>80</v>
      </c>
      <c r="AY198" s="15" t="s">
        <v>158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15" t="s">
        <v>13</v>
      </c>
      <c r="BK198" s="148">
        <f t="shared" si="29"/>
        <v>0</v>
      </c>
      <c r="BL198" s="15" t="s">
        <v>165</v>
      </c>
      <c r="BM198" s="147" t="s">
        <v>362</v>
      </c>
    </row>
    <row r="199" spans="2:65" s="1" customFormat="1" ht="16.5" customHeight="1">
      <c r="B199" s="136"/>
      <c r="C199" s="137" t="s">
        <v>363</v>
      </c>
      <c r="D199" s="137" t="s">
        <v>160</v>
      </c>
      <c r="E199" s="138" t="s">
        <v>364</v>
      </c>
      <c r="F199" s="139" t="s">
        <v>365</v>
      </c>
      <c r="G199" s="140" t="s">
        <v>177</v>
      </c>
      <c r="H199" s="141">
        <v>160</v>
      </c>
      <c r="I199" s="178"/>
      <c r="J199" s="142">
        <f t="shared" si="20"/>
        <v>0</v>
      </c>
      <c r="K199" s="139" t="s">
        <v>164</v>
      </c>
      <c r="L199" s="27"/>
      <c r="M199" s="143" t="s">
        <v>1</v>
      </c>
      <c r="N199" s="144" t="s">
        <v>37</v>
      </c>
      <c r="O199" s="145">
        <v>0.26300000000000001</v>
      </c>
      <c r="P199" s="145">
        <f t="shared" si="21"/>
        <v>42.08</v>
      </c>
      <c r="Q199" s="145">
        <v>4.0000000000000003E-5</v>
      </c>
      <c r="R199" s="145">
        <f t="shared" si="22"/>
        <v>6.4000000000000003E-3</v>
      </c>
      <c r="S199" s="145">
        <v>0</v>
      </c>
      <c r="T199" s="146">
        <f t="shared" si="23"/>
        <v>0</v>
      </c>
      <c r="AR199" s="147" t="s">
        <v>165</v>
      </c>
      <c r="AT199" s="147" t="s">
        <v>160</v>
      </c>
      <c r="AU199" s="147" t="s">
        <v>80</v>
      </c>
      <c r="AY199" s="15" t="s">
        <v>158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15" t="s">
        <v>13</v>
      </c>
      <c r="BK199" s="148">
        <f t="shared" si="29"/>
        <v>0</v>
      </c>
      <c r="BL199" s="15" t="s">
        <v>165</v>
      </c>
      <c r="BM199" s="147" t="s">
        <v>366</v>
      </c>
    </row>
    <row r="200" spans="2:65" s="1" customFormat="1" ht="24" customHeight="1">
      <c r="B200" s="136"/>
      <c r="C200" s="137" t="s">
        <v>367</v>
      </c>
      <c r="D200" s="137" t="s">
        <v>160</v>
      </c>
      <c r="E200" s="138" t="s">
        <v>368</v>
      </c>
      <c r="F200" s="139" t="s">
        <v>369</v>
      </c>
      <c r="G200" s="140" t="s">
        <v>163</v>
      </c>
      <c r="H200" s="141">
        <v>8.0640000000000001</v>
      </c>
      <c r="I200" s="178"/>
      <c r="J200" s="142">
        <f t="shared" si="20"/>
        <v>0</v>
      </c>
      <c r="K200" s="139" t="s">
        <v>164</v>
      </c>
      <c r="L200" s="27"/>
      <c r="M200" s="143" t="s">
        <v>1</v>
      </c>
      <c r="N200" s="144" t="s">
        <v>37</v>
      </c>
      <c r="O200" s="145">
        <v>2.79</v>
      </c>
      <c r="P200" s="145">
        <f t="shared" si="21"/>
        <v>22.498560000000001</v>
      </c>
      <c r="Q200" s="145">
        <v>0</v>
      </c>
      <c r="R200" s="145">
        <f t="shared" si="22"/>
        <v>0</v>
      </c>
      <c r="S200" s="145">
        <v>1.6171</v>
      </c>
      <c r="T200" s="146">
        <f t="shared" si="23"/>
        <v>13.040294400000001</v>
      </c>
      <c r="AR200" s="147" t="s">
        <v>165</v>
      </c>
      <c r="AT200" s="147" t="s">
        <v>160</v>
      </c>
      <c r="AU200" s="147" t="s">
        <v>80</v>
      </c>
      <c r="AY200" s="15" t="s">
        <v>158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15" t="s">
        <v>13</v>
      </c>
      <c r="BK200" s="148">
        <f t="shared" si="29"/>
        <v>0</v>
      </c>
      <c r="BL200" s="15" t="s">
        <v>165</v>
      </c>
      <c r="BM200" s="147" t="s">
        <v>370</v>
      </c>
    </row>
    <row r="201" spans="2:65" s="12" customFormat="1">
      <c r="B201" s="149"/>
      <c r="D201" s="150" t="s">
        <v>167</v>
      </c>
      <c r="E201" s="151" t="s">
        <v>1</v>
      </c>
      <c r="F201" s="152" t="s">
        <v>371</v>
      </c>
      <c r="H201" s="153">
        <v>8.0640000000000001</v>
      </c>
      <c r="L201" s="149"/>
      <c r="M201" s="154"/>
      <c r="N201" s="155"/>
      <c r="O201" s="155"/>
      <c r="P201" s="155"/>
      <c r="Q201" s="155"/>
      <c r="R201" s="155"/>
      <c r="S201" s="155"/>
      <c r="T201" s="156"/>
      <c r="AT201" s="151" t="s">
        <v>167</v>
      </c>
      <c r="AU201" s="151" t="s">
        <v>80</v>
      </c>
      <c r="AV201" s="12" t="s">
        <v>80</v>
      </c>
      <c r="AW201" s="12" t="s">
        <v>29</v>
      </c>
      <c r="AX201" s="12" t="s">
        <v>13</v>
      </c>
      <c r="AY201" s="151" t="s">
        <v>158</v>
      </c>
    </row>
    <row r="202" spans="2:65" s="1" customFormat="1" ht="16.5" customHeight="1">
      <c r="B202" s="136"/>
      <c r="C202" s="137" t="s">
        <v>372</v>
      </c>
      <c r="D202" s="137" t="s">
        <v>160</v>
      </c>
      <c r="E202" s="138" t="s">
        <v>373</v>
      </c>
      <c r="F202" s="139" t="s">
        <v>374</v>
      </c>
      <c r="G202" s="140" t="s">
        <v>375</v>
      </c>
      <c r="H202" s="141">
        <v>17.940000000000001</v>
      </c>
      <c r="I202" s="178"/>
      <c r="J202" s="142">
        <f>ROUND(I202*H202,2)</f>
        <v>0</v>
      </c>
      <c r="K202" s="139" t="s">
        <v>164</v>
      </c>
      <c r="L202" s="27"/>
      <c r="M202" s="143" t="s">
        <v>1</v>
      </c>
      <c r="N202" s="144" t="s">
        <v>37</v>
      </c>
      <c r="O202" s="145">
        <v>0.56699999999999995</v>
      </c>
      <c r="P202" s="145">
        <f>O202*H202</f>
        <v>10.17198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165</v>
      </c>
      <c r="AT202" s="147" t="s">
        <v>160</v>
      </c>
      <c r="AU202" s="147" t="s">
        <v>80</v>
      </c>
      <c r="AY202" s="15" t="s">
        <v>158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13</v>
      </c>
      <c r="BK202" s="148">
        <f>ROUND(I202*H202,2)</f>
        <v>0</v>
      </c>
      <c r="BL202" s="15" t="s">
        <v>165</v>
      </c>
      <c r="BM202" s="147" t="s">
        <v>376</v>
      </c>
    </row>
    <row r="203" spans="2:65" s="12" customFormat="1">
      <c r="B203" s="149"/>
      <c r="D203" s="150" t="s">
        <v>167</v>
      </c>
      <c r="E203" s="151" t="s">
        <v>1</v>
      </c>
      <c r="F203" s="152" t="s">
        <v>377</v>
      </c>
      <c r="H203" s="153">
        <v>17.940000000000001</v>
      </c>
      <c r="L203" s="149"/>
      <c r="M203" s="154"/>
      <c r="N203" s="155"/>
      <c r="O203" s="155"/>
      <c r="P203" s="155"/>
      <c r="Q203" s="155"/>
      <c r="R203" s="155"/>
      <c r="S203" s="155"/>
      <c r="T203" s="156"/>
      <c r="AT203" s="151" t="s">
        <v>167</v>
      </c>
      <c r="AU203" s="151" t="s">
        <v>80</v>
      </c>
      <c r="AV203" s="12" t="s">
        <v>80</v>
      </c>
      <c r="AW203" s="12" t="s">
        <v>29</v>
      </c>
      <c r="AX203" s="12" t="s">
        <v>13</v>
      </c>
      <c r="AY203" s="151" t="s">
        <v>158</v>
      </c>
    </row>
    <row r="204" spans="2:65" s="1" customFormat="1" ht="16.5" customHeight="1">
      <c r="B204" s="136"/>
      <c r="C204" s="137" t="s">
        <v>378</v>
      </c>
      <c r="D204" s="137" t="s">
        <v>160</v>
      </c>
      <c r="E204" s="138" t="s">
        <v>379</v>
      </c>
      <c r="F204" s="139" t="s">
        <v>380</v>
      </c>
      <c r="G204" s="140" t="s">
        <v>163</v>
      </c>
      <c r="H204" s="141">
        <v>2.347</v>
      </c>
      <c r="I204" s="178"/>
      <c r="J204" s="142">
        <f>ROUND(I204*H204,2)</f>
        <v>0</v>
      </c>
      <c r="K204" s="139" t="s">
        <v>1</v>
      </c>
      <c r="L204" s="27"/>
      <c r="M204" s="143" t="s">
        <v>1</v>
      </c>
      <c r="N204" s="144" t="s">
        <v>37</v>
      </c>
      <c r="O204" s="145">
        <v>6.3449999999999998</v>
      </c>
      <c r="P204" s="145">
        <f>O204*H204</f>
        <v>14.891715</v>
      </c>
      <c r="Q204" s="145">
        <v>0</v>
      </c>
      <c r="R204" s="145">
        <f>Q204*H204</f>
        <v>0</v>
      </c>
      <c r="S204" s="145">
        <v>2.2000000000000002</v>
      </c>
      <c r="T204" s="146">
        <f>S204*H204</f>
        <v>5.1634000000000002</v>
      </c>
      <c r="AR204" s="147" t="s">
        <v>165</v>
      </c>
      <c r="AT204" s="147" t="s">
        <v>160</v>
      </c>
      <c r="AU204" s="147" t="s">
        <v>80</v>
      </c>
      <c r="AY204" s="15" t="s">
        <v>158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13</v>
      </c>
      <c r="BK204" s="148">
        <f>ROUND(I204*H204,2)</f>
        <v>0</v>
      </c>
      <c r="BL204" s="15" t="s">
        <v>165</v>
      </c>
      <c r="BM204" s="147" t="s">
        <v>381</v>
      </c>
    </row>
    <row r="205" spans="2:65" s="12" customFormat="1">
      <c r="B205" s="149"/>
      <c r="D205" s="150" t="s">
        <v>167</v>
      </c>
      <c r="E205" s="151" t="s">
        <v>1</v>
      </c>
      <c r="F205" s="152" t="s">
        <v>382</v>
      </c>
      <c r="H205" s="153">
        <v>1.7350000000000001</v>
      </c>
      <c r="L205" s="149"/>
      <c r="M205" s="154"/>
      <c r="N205" s="155"/>
      <c r="O205" s="155"/>
      <c r="P205" s="155"/>
      <c r="Q205" s="155"/>
      <c r="R205" s="155"/>
      <c r="S205" s="155"/>
      <c r="T205" s="156"/>
      <c r="AT205" s="151" t="s">
        <v>167</v>
      </c>
      <c r="AU205" s="151" t="s">
        <v>80</v>
      </c>
      <c r="AV205" s="12" t="s">
        <v>80</v>
      </c>
      <c r="AW205" s="12" t="s">
        <v>29</v>
      </c>
      <c r="AX205" s="12" t="s">
        <v>72</v>
      </c>
      <c r="AY205" s="151" t="s">
        <v>158</v>
      </c>
    </row>
    <row r="206" spans="2:65" s="12" customFormat="1">
      <c r="B206" s="149"/>
      <c r="D206" s="150" t="s">
        <v>167</v>
      </c>
      <c r="E206" s="151" t="s">
        <v>1</v>
      </c>
      <c r="F206" s="152" t="s">
        <v>383</v>
      </c>
      <c r="H206" s="153">
        <v>0.61199999999999999</v>
      </c>
      <c r="L206" s="149"/>
      <c r="M206" s="154"/>
      <c r="N206" s="155"/>
      <c r="O206" s="155"/>
      <c r="P206" s="155"/>
      <c r="Q206" s="155"/>
      <c r="R206" s="155"/>
      <c r="S206" s="155"/>
      <c r="T206" s="156"/>
      <c r="AT206" s="151" t="s">
        <v>167</v>
      </c>
      <c r="AU206" s="151" t="s">
        <v>80</v>
      </c>
      <c r="AV206" s="12" t="s">
        <v>80</v>
      </c>
      <c r="AW206" s="12" t="s">
        <v>29</v>
      </c>
      <c r="AX206" s="12" t="s">
        <v>72</v>
      </c>
      <c r="AY206" s="151" t="s">
        <v>158</v>
      </c>
    </row>
    <row r="207" spans="2:65" s="13" customFormat="1">
      <c r="B207" s="157"/>
      <c r="D207" s="150" t="s">
        <v>167</v>
      </c>
      <c r="E207" s="158" t="s">
        <v>1</v>
      </c>
      <c r="F207" s="159" t="s">
        <v>169</v>
      </c>
      <c r="H207" s="160">
        <v>2.347</v>
      </c>
      <c r="L207" s="157"/>
      <c r="M207" s="161"/>
      <c r="N207" s="162"/>
      <c r="O207" s="162"/>
      <c r="P207" s="162"/>
      <c r="Q207" s="162"/>
      <c r="R207" s="162"/>
      <c r="S207" s="162"/>
      <c r="T207" s="163"/>
      <c r="AT207" s="158" t="s">
        <v>167</v>
      </c>
      <c r="AU207" s="158" t="s">
        <v>80</v>
      </c>
      <c r="AV207" s="13" t="s">
        <v>165</v>
      </c>
      <c r="AW207" s="13" t="s">
        <v>29</v>
      </c>
      <c r="AX207" s="13" t="s">
        <v>13</v>
      </c>
      <c r="AY207" s="158" t="s">
        <v>158</v>
      </c>
    </row>
    <row r="208" spans="2:65" s="1" customFormat="1" ht="16.5" customHeight="1">
      <c r="B208" s="136"/>
      <c r="C208" s="137" t="s">
        <v>384</v>
      </c>
      <c r="D208" s="137" t="s">
        <v>160</v>
      </c>
      <c r="E208" s="138" t="s">
        <v>385</v>
      </c>
      <c r="F208" s="139" t="s">
        <v>386</v>
      </c>
      <c r="G208" s="140" t="s">
        <v>177</v>
      </c>
      <c r="H208" s="141">
        <v>1.6</v>
      </c>
      <c r="I208" s="178"/>
      <c r="J208" s="142">
        <f>ROUND(I208*H208,2)</f>
        <v>0</v>
      </c>
      <c r="K208" s="139" t="s">
        <v>1</v>
      </c>
      <c r="L208" s="27"/>
      <c r="M208" s="143" t="s">
        <v>1</v>
      </c>
      <c r="N208" s="144" t="s">
        <v>37</v>
      </c>
      <c r="O208" s="145">
        <v>0.93899999999999995</v>
      </c>
      <c r="P208" s="145">
        <f>O208*H208</f>
        <v>1.5024</v>
      </c>
      <c r="Q208" s="145">
        <v>0</v>
      </c>
      <c r="R208" s="145">
        <f>Q208*H208</f>
        <v>0</v>
      </c>
      <c r="S208" s="145">
        <v>7.5999999999999998E-2</v>
      </c>
      <c r="T208" s="146">
        <f>S208*H208</f>
        <v>0.1216</v>
      </c>
      <c r="AR208" s="147" t="s">
        <v>165</v>
      </c>
      <c r="AT208" s="147" t="s">
        <v>160</v>
      </c>
      <c r="AU208" s="147" t="s">
        <v>80</v>
      </c>
      <c r="AY208" s="15" t="s">
        <v>158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13</v>
      </c>
      <c r="BK208" s="148">
        <f>ROUND(I208*H208,2)</f>
        <v>0</v>
      </c>
      <c r="BL208" s="15" t="s">
        <v>165</v>
      </c>
      <c r="BM208" s="147" t="s">
        <v>387</v>
      </c>
    </row>
    <row r="209" spans="2:65" s="1" customFormat="1" ht="16.5" customHeight="1">
      <c r="B209" s="136"/>
      <c r="C209" s="137" t="s">
        <v>388</v>
      </c>
      <c r="D209" s="137" t="s">
        <v>160</v>
      </c>
      <c r="E209" s="138" t="s">
        <v>389</v>
      </c>
      <c r="F209" s="139" t="s">
        <v>390</v>
      </c>
      <c r="G209" s="140" t="s">
        <v>262</v>
      </c>
      <c r="H209" s="141">
        <v>4</v>
      </c>
      <c r="I209" s="178"/>
      <c r="J209" s="142">
        <f>ROUND(I209*H209,2)</f>
        <v>0</v>
      </c>
      <c r="K209" s="139" t="s">
        <v>357</v>
      </c>
      <c r="L209" s="27"/>
      <c r="M209" s="143" t="s">
        <v>1</v>
      </c>
      <c r="N209" s="144" t="s">
        <v>37</v>
      </c>
      <c r="O209" s="145">
        <v>0.81299999999999994</v>
      </c>
      <c r="P209" s="145">
        <f>O209*H209</f>
        <v>3.2519999999999998</v>
      </c>
      <c r="Q209" s="145">
        <v>0</v>
      </c>
      <c r="R209" s="145">
        <f>Q209*H209</f>
        <v>0</v>
      </c>
      <c r="S209" s="145">
        <v>0.13800000000000001</v>
      </c>
      <c r="T209" s="146">
        <f>S209*H209</f>
        <v>0.55200000000000005</v>
      </c>
      <c r="AR209" s="147" t="s">
        <v>165</v>
      </c>
      <c r="AT209" s="147" t="s">
        <v>160</v>
      </c>
      <c r="AU209" s="147" t="s">
        <v>80</v>
      </c>
      <c r="AY209" s="15" t="s">
        <v>158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5" t="s">
        <v>13</v>
      </c>
      <c r="BK209" s="148">
        <f>ROUND(I209*H209,2)</f>
        <v>0</v>
      </c>
      <c r="BL209" s="15" t="s">
        <v>165</v>
      </c>
      <c r="BM209" s="147" t="s">
        <v>391</v>
      </c>
    </row>
    <row r="210" spans="2:65" s="1" customFormat="1" ht="16.5" customHeight="1">
      <c r="B210" s="136"/>
      <c r="C210" s="137" t="s">
        <v>392</v>
      </c>
      <c r="D210" s="137" t="s">
        <v>160</v>
      </c>
      <c r="E210" s="138" t="s">
        <v>393</v>
      </c>
      <c r="F210" s="139" t="s">
        <v>394</v>
      </c>
      <c r="G210" s="140" t="s">
        <v>262</v>
      </c>
      <c r="H210" s="141">
        <v>6</v>
      </c>
      <c r="I210" s="178"/>
      <c r="J210" s="142">
        <f>ROUND(I210*H210,2)</f>
        <v>0</v>
      </c>
      <c r="K210" s="139" t="s">
        <v>1</v>
      </c>
      <c r="L210" s="27"/>
      <c r="M210" s="143" t="s">
        <v>1</v>
      </c>
      <c r="N210" s="144" t="s">
        <v>37</v>
      </c>
      <c r="O210" s="145">
        <v>0.13</v>
      </c>
      <c r="P210" s="145">
        <f>O210*H210</f>
        <v>0.78</v>
      </c>
      <c r="Q210" s="145">
        <v>0</v>
      </c>
      <c r="R210" s="145">
        <f>Q210*H210</f>
        <v>0</v>
      </c>
      <c r="S210" s="145">
        <v>2E-3</v>
      </c>
      <c r="T210" s="146">
        <f>S210*H210</f>
        <v>1.2E-2</v>
      </c>
      <c r="AR210" s="147" t="s">
        <v>165</v>
      </c>
      <c r="AT210" s="147" t="s">
        <v>160</v>
      </c>
      <c r="AU210" s="147" t="s">
        <v>80</v>
      </c>
      <c r="AY210" s="15" t="s">
        <v>158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5" t="s">
        <v>13</v>
      </c>
      <c r="BK210" s="148">
        <f>ROUND(I210*H210,2)</f>
        <v>0</v>
      </c>
      <c r="BL210" s="15" t="s">
        <v>165</v>
      </c>
      <c r="BM210" s="147" t="s">
        <v>395</v>
      </c>
    </row>
    <row r="211" spans="2:65" s="11" customFormat="1" ht="22.9" customHeight="1">
      <c r="B211" s="124"/>
      <c r="D211" s="125" t="s">
        <v>71</v>
      </c>
      <c r="E211" s="134" t="s">
        <v>396</v>
      </c>
      <c r="F211" s="134" t="s">
        <v>397</v>
      </c>
      <c r="J211" s="135">
        <f>BK211</f>
        <v>0</v>
      </c>
      <c r="L211" s="124"/>
      <c r="M211" s="128"/>
      <c r="N211" s="129"/>
      <c r="O211" s="129"/>
      <c r="P211" s="130">
        <f>SUM(P212:P217)</f>
        <v>62.889817999999991</v>
      </c>
      <c r="Q211" s="129"/>
      <c r="R211" s="130">
        <f>SUM(R212:R217)</f>
        <v>0</v>
      </c>
      <c r="S211" s="129"/>
      <c r="T211" s="131">
        <f>SUM(T212:T217)</f>
        <v>0</v>
      </c>
      <c r="AR211" s="125" t="s">
        <v>13</v>
      </c>
      <c r="AT211" s="132" t="s">
        <v>71</v>
      </c>
      <c r="AU211" s="132" t="s">
        <v>13</v>
      </c>
      <c r="AY211" s="125" t="s">
        <v>158</v>
      </c>
      <c r="BK211" s="133">
        <f>SUM(BK212:BK217)</f>
        <v>0</v>
      </c>
    </row>
    <row r="212" spans="2:65" s="1" customFormat="1" ht="24" customHeight="1">
      <c r="B212" s="136"/>
      <c r="C212" s="137" t="s">
        <v>398</v>
      </c>
      <c r="D212" s="137" t="s">
        <v>160</v>
      </c>
      <c r="E212" s="138" t="s">
        <v>399</v>
      </c>
      <c r="F212" s="139" t="s">
        <v>400</v>
      </c>
      <c r="G212" s="140" t="s">
        <v>184</v>
      </c>
      <c r="H212" s="141">
        <v>22.893999999999998</v>
      </c>
      <c r="I212" s="178"/>
      <c r="J212" s="142">
        <f>ROUND(I212*H212,2)</f>
        <v>0</v>
      </c>
      <c r="K212" s="139" t="s">
        <v>164</v>
      </c>
      <c r="L212" s="27"/>
      <c r="M212" s="143" t="s">
        <v>1</v>
      </c>
      <c r="N212" s="144" t="s">
        <v>37</v>
      </c>
      <c r="O212" s="145">
        <v>2.42</v>
      </c>
      <c r="P212" s="145">
        <f>O212*H212</f>
        <v>55.403479999999995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165</v>
      </c>
      <c r="AT212" s="147" t="s">
        <v>160</v>
      </c>
      <c r="AU212" s="147" t="s">
        <v>80</v>
      </c>
      <c r="AY212" s="15" t="s">
        <v>158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13</v>
      </c>
      <c r="BK212" s="148">
        <f>ROUND(I212*H212,2)</f>
        <v>0</v>
      </c>
      <c r="BL212" s="15" t="s">
        <v>165</v>
      </c>
      <c r="BM212" s="147" t="s">
        <v>401</v>
      </c>
    </row>
    <row r="213" spans="2:65" s="1" customFormat="1" ht="16.5" customHeight="1">
      <c r="B213" s="136"/>
      <c r="C213" s="137" t="s">
        <v>402</v>
      </c>
      <c r="D213" s="137" t="s">
        <v>160</v>
      </c>
      <c r="E213" s="138" t="s">
        <v>403</v>
      </c>
      <c r="F213" s="139" t="s">
        <v>404</v>
      </c>
      <c r="G213" s="140" t="s">
        <v>184</v>
      </c>
      <c r="H213" s="141">
        <v>22.893999999999998</v>
      </c>
      <c r="I213" s="178"/>
      <c r="J213" s="142">
        <f>ROUND(I213*H213,2)</f>
        <v>0</v>
      </c>
      <c r="K213" s="139" t="s">
        <v>164</v>
      </c>
      <c r="L213" s="27"/>
      <c r="M213" s="143" t="s">
        <v>1</v>
      </c>
      <c r="N213" s="144" t="s">
        <v>37</v>
      </c>
      <c r="O213" s="145">
        <v>0.255</v>
      </c>
      <c r="P213" s="145">
        <f>O213*H213</f>
        <v>5.8379699999999994</v>
      </c>
      <c r="Q213" s="145">
        <v>0</v>
      </c>
      <c r="R213" s="145">
        <f>Q213*H213</f>
        <v>0</v>
      </c>
      <c r="S213" s="145">
        <v>0</v>
      </c>
      <c r="T213" s="146">
        <f>S213*H213</f>
        <v>0</v>
      </c>
      <c r="AR213" s="147" t="s">
        <v>165</v>
      </c>
      <c r="AT213" s="147" t="s">
        <v>160</v>
      </c>
      <c r="AU213" s="147" t="s">
        <v>80</v>
      </c>
      <c r="AY213" s="15" t="s">
        <v>158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5" t="s">
        <v>13</v>
      </c>
      <c r="BK213" s="148">
        <f>ROUND(I213*H213,2)</f>
        <v>0</v>
      </c>
      <c r="BL213" s="15" t="s">
        <v>165</v>
      </c>
      <c r="BM213" s="147" t="s">
        <v>405</v>
      </c>
    </row>
    <row r="214" spans="2:65" s="1" customFormat="1" ht="16.5" customHeight="1">
      <c r="B214" s="136"/>
      <c r="C214" s="137" t="s">
        <v>406</v>
      </c>
      <c r="D214" s="137" t="s">
        <v>160</v>
      </c>
      <c r="E214" s="138" t="s">
        <v>407</v>
      </c>
      <c r="F214" s="139" t="s">
        <v>408</v>
      </c>
      <c r="G214" s="140" t="s">
        <v>184</v>
      </c>
      <c r="H214" s="141">
        <v>274.72800000000001</v>
      </c>
      <c r="I214" s="178"/>
      <c r="J214" s="142">
        <f>ROUND(I214*H214,2)</f>
        <v>0</v>
      </c>
      <c r="K214" s="139" t="s">
        <v>164</v>
      </c>
      <c r="L214" s="27"/>
      <c r="M214" s="143" t="s">
        <v>1</v>
      </c>
      <c r="N214" s="144" t="s">
        <v>37</v>
      </c>
      <c r="O214" s="145">
        <v>6.0000000000000001E-3</v>
      </c>
      <c r="P214" s="145">
        <f>O214*H214</f>
        <v>1.6483680000000001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165</v>
      </c>
      <c r="AT214" s="147" t="s">
        <v>160</v>
      </c>
      <c r="AU214" s="147" t="s">
        <v>80</v>
      </c>
      <c r="AY214" s="15" t="s">
        <v>158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5" t="s">
        <v>13</v>
      </c>
      <c r="BK214" s="148">
        <f>ROUND(I214*H214,2)</f>
        <v>0</v>
      </c>
      <c r="BL214" s="15" t="s">
        <v>165</v>
      </c>
      <c r="BM214" s="147" t="s">
        <v>409</v>
      </c>
    </row>
    <row r="215" spans="2:65" s="12" customFormat="1">
      <c r="B215" s="149"/>
      <c r="D215" s="150" t="s">
        <v>167</v>
      </c>
      <c r="F215" s="152" t="s">
        <v>410</v>
      </c>
      <c r="H215" s="153">
        <v>274.72800000000001</v>
      </c>
      <c r="L215" s="149"/>
      <c r="M215" s="154"/>
      <c r="N215" s="155"/>
      <c r="O215" s="155"/>
      <c r="P215" s="155"/>
      <c r="Q215" s="155"/>
      <c r="R215" s="155"/>
      <c r="S215" s="155"/>
      <c r="T215" s="156"/>
      <c r="AT215" s="151" t="s">
        <v>167</v>
      </c>
      <c r="AU215" s="151" t="s">
        <v>80</v>
      </c>
      <c r="AV215" s="12" t="s">
        <v>80</v>
      </c>
      <c r="AW215" s="12" t="s">
        <v>3</v>
      </c>
      <c r="AX215" s="12" t="s">
        <v>13</v>
      </c>
      <c r="AY215" s="151" t="s">
        <v>158</v>
      </c>
    </row>
    <row r="216" spans="2:65" s="1" customFormat="1" ht="16.5" customHeight="1">
      <c r="B216" s="136"/>
      <c r="C216" s="137" t="s">
        <v>411</v>
      </c>
      <c r="D216" s="137" t="s">
        <v>160</v>
      </c>
      <c r="E216" s="138" t="s">
        <v>412</v>
      </c>
      <c r="F216" s="139" t="s">
        <v>413</v>
      </c>
      <c r="G216" s="140" t="s">
        <v>184</v>
      </c>
      <c r="H216" s="141">
        <v>18.492999999999999</v>
      </c>
      <c r="I216" s="178"/>
      <c r="J216" s="142">
        <f>ROUND(I216*H216,2)</f>
        <v>0</v>
      </c>
      <c r="K216" s="139" t="s">
        <v>164</v>
      </c>
      <c r="L216" s="27"/>
      <c r="M216" s="143" t="s">
        <v>1</v>
      </c>
      <c r="N216" s="144" t="s">
        <v>37</v>
      </c>
      <c r="O216" s="145">
        <v>0</v>
      </c>
      <c r="P216" s="145">
        <f>O216*H216</f>
        <v>0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165</v>
      </c>
      <c r="AT216" s="147" t="s">
        <v>160</v>
      </c>
      <c r="AU216" s="147" t="s">
        <v>80</v>
      </c>
      <c r="AY216" s="15" t="s">
        <v>158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13</v>
      </c>
      <c r="BK216" s="148">
        <f>ROUND(I216*H216,2)</f>
        <v>0</v>
      </c>
      <c r="BL216" s="15" t="s">
        <v>165</v>
      </c>
      <c r="BM216" s="147" t="s">
        <v>414</v>
      </c>
    </row>
    <row r="217" spans="2:65" s="1" customFormat="1" ht="16.5" customHeight="1">
      <c r="B217" s="136"/>
      <c r="C217" s="137" t="s">
        <v>415</v>
      </c>
      <c r="D217" s="137" t="s">
        <v>160</v>
      </c>
      <c r="E217" s="138" t="s">
        <v>416</v>
      </c>
      <c r="F217" s="139" t="s">
        <v>417</v>
      </c>
      <c r="G217" s="140" t="s">
        <v>184</v>
      </c>
      <c r="H217" s="141">
        <v>4.8499999999999996</v>
      </c>
      <c r="I217" s="178"/>
      <c r="J217" s="142">
        <f>ROUND(I217*H217,2)</f>
        <v>0</v>
      </c>
      <c r="K217" s="139" t="s">
        <v>164</v>
      </c>
      <c r="L217" s="27"/>
      <c r="M217" s="143" t="s">
        <v>1</v>
      </c>
      <c r="N217" s="144" t="s">
        <v>37</v>
      </c>
      <c r="O217" s="145">
        <v>0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165</v>
      </c>
      <c r="AT217" s="147" t="s">
        <v>160</v>
      </c>
      <c r="AU217" s="147" t="s">
        <v>80</v>
      </c>
      <c r="AY217" s="15" t="s">
        <v>158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5" t="s">
        <v>13</v>
      </c>
      <c r="BK217" s="148">
        <f>ROUND(I217*H217,2)</f>
        <v>0</v>
      </c>
      <c r="BL217" s="15" t="s">
        <v>165</v>
      </c>
      <c r="BM217" s="147" t="s">
        <v>418</v>
      </c>
    </row>
    <row r="218" spans="2:65" s="11" customFormat="1" ht="22.9" customHeight="1">
      <c r="B218" s="124"/>
      <c r="D218" s="125" t="s">
        <v>71</v>
      </c>
      <c r="E218" s="134" t="s">
        <v>419</v>
      </c>
      <c r="F218" s="134" t="s">
        <v>420</v>
      </c>
      <c r="J218" s="135">
        <f>BK218</f>
        <v>0</v>
      </c>
      <c r="L218" s="124"/>
      <c r="M218" s="128"/>
      <c r="N218" s="129"/>
      <c r="O218" s="129"/>
      <c r="P218" s="130">
        <f>P219</f>
        <v>72.941960000000009</v>
      </c>
      <c r="Q218" s="129"/>
      <c r="R218" s="130">
        <f>R219</f>
        <v>0</v>
      </c>
      <c r="S218" s="129"/>
      <c r="T218" s="131">
        <f>T219</f>
        <v>0</v>
      </c>
      <c r="AR218" s="125" t="s">
        <v>13</v>
      </c>
      <c r="AT218" s="132" t="s">
        <v>71</v>
      </c>
      <c r="AU218" s="132" t="s">
        <v>13</v>
      </c>
      <c r="AY218" s="125" t="s">
        <v>158</v>
      </c>
      <c r="BK218" s="133">
        <f>BK219</f>
        <v>0</v>
      </c>
    </row>
    <row r="219" spans="2:65" s="1" customFormat="1" ht="16.5" customHeight="1">
      <c r="B219" s="136"/>
      <c r="C219" s="137" t="s">
        <v>421</v>
      </c>
      <c r="D219" s="137" t="s">
        <v>160</v>
      </c>
      <c r="E219" s="138" t="s">
        <v>422</v>
      </c>
      <c r="F219" s="139" t="s">
        <v>423</v>
      </c>
      <c r="G219" s="140" t="s">
        <v>184</v>
      </c>
      <c r="H219" s="141">
        <v>20.039000000000001</v>
      </c>
      <c r="I219" s="178"/>
      <c r="J219" s="142">
        <f>ROUND(I219*H219,2)</f>
        <v>0</v>
      </c>
      <c r="K219" s="139" t="s">
        <v>164</v>
      </c>
      <c r="L219" s="27"/>
      <c r="M219" s="173" t="s">
        <v>1</v>
      </c>
      <c r="N219" s="174" t="s">
        <v>37</v>
      </c>
      <c r="O219" s="175">
        <v>3.64</v>
      </c>
      <c r="P219" s="175">
        <f>O219*H219</f>
        <v>72.941960000000009</v>
      </c>
      <c r="Q219" s="175">
        <v>0</v>
      </c>
      <c r="R219" s="175">
        <f>Q219*H219</f>
        <v>0</v>
      </c>
      <c r="S219" s="175">
        <v>0</v>
      </c>
      <c r="T219" s="176">
        <f>S219*H219</f>
        <v>0</v>
      </c>
      <c r="AR219" s="147" t="s">
        <v>165</v>
      </c>
      <c r="AT219" s="147" t="s">
        <v>160</v>
      </c>
      <c r="AU219" s="147" t="s">
        <v>80</v>
      </c>
      <c r="AY219" s="15" t="s">
        <v>158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5" t="s">
        <v>13</v>
      </c>
      <c r="BK219" s="148">
        <f>ROUND(I219*H219,2)</f>
        <v>0</v>
      </c>
      <c r="BL219" s="15" t="s">
        <v>165</v>
      </c>
      <c r="BM219" s="147" t="s">
        <v>424</v>
      </c>
    </row>
    <row r="220" spans="2:65" s="1" customFormat="1" ht="6.95" customHeight="1">
      <c r="B220" s="39"/>
      <c r="C220" s="40"/>
      <c r="D220" s="40"/>
      <c r="E220" s="40"/>
      <c r="F220" s="40"/>
      <c r="G220" s="40"/>
      <c r="H220" s="40"/>
      <c r="I220" s="40"/>
      <c r="J220" s="40"/>
      <c r="K220" s="40"/>
      <c r="L220" s="27"/>
    </row>
  </sheetData>
  <autoFilter ref="C127:K219" xr:uid="{00000000-0009-0000-0000-000001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BM355"/>
  <sheetViews>
    <sheetView showGridLines="0" topLeftCell="A331" workbookViewId="0">
      <selection activeCell="I350" sqref="I35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88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125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425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ROUND(J130,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ROUND((SUM(BE130:BE354)),  2)</f>
        <v>0</v>
      </c>
      <c r="I35" s="95">
        <v>0.21</v>
      </c>
      <c r="J35" s="94">
        <f>ROUND(((SUM(BE130:BE354))*I35),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ROUND((SUM(BF130:BF354)),  2)</f>
        <v>0</v>
      </c>
      <c r="I36" s="95">
        <v>0.15</v>
      </c>
      <c r="J36" s="94">
        <f>ROUND(((SUM(BF130:BF354))*I36),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ROUND((SUM(BG130:BG354)),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ROUND((SUM(BH130:BH354)),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ROUND((SUM(BI130:BI354)),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125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B) - Vytápění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J130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426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47" s="9" customFormat="1" ht="19.899999999999999" customHeight="1">
      <c r="B100" s="111"/>
      <c r="D100" s="112" t="s">
        <v>427</v>
      </c>
      <c r="E100" s="113"/>
      <c r="F100" s="113"/>
      <c r="G100" s="113"/>
      <c r="H100" s="113"/>
      <c r="I100" s="113"/>
      <c r="J100" s="114">
        <f>J132</f>
        <v>0</v>
      </c>
      <c r="L100" s="111"/>
    </row>
    <row r="101" spans="2:47" s="9" customFormat="1" ht="14.85" customHeight="1">
      <c r="B101" s="111"/>
      <c r="D101" s="112" t="s">
        <v>428</v>
      </c>
      <c r="E101" s="113"/>
      <c r="F101" s="113"/>
      <c r="G101" s="113"/>
      <c r="H101" s="113"/>
      <c r="I101" s="113"/>
      <c r="J101" s="114">
        <f>J133</f>
        <v>0</v>
      </c>
      <c r="L101" s="111"/>
    </row>
    <row r="102" spans="2:47" s="9" customFormat="1" ht="14.85" customHeight="1">
      <c r="B102" s="111"/>
      <c r="D102" s="112" t="s">
        <v>429</v>
      </c>
      <c r="E102" s="113"/>
      <c r="F102" s="113"/>
      <c r="G102" s="113"/>
      <c r="H102" s="113"/>
      <c r="I102" s="113"/>
      <c r="J102" s="114">
        <f>J149</f>
        <v>0</v>
      </c>
      <c r="L102" s="111"/>
    </row>
    <row r="103" spans="2:47" s="9" customFormat="1" ht="14.85" customHeight="1">
      <c r="B103" s="111"/>
      <c r="D103" s="112" t="s">
        <v>430</v>
      </c>
      <c r="E103" s="113"/>
      <c r="F103" s="113"/>
      <c r="G103" s="113"/>
      <c r="H103" s="113"/>
      <c r="I103" s="113"/>
      <c r="J103" s="114">
        <f>J173</f>
        <v>0</v>
      </c>
      <c r="L103" s="111"/>
    </row>
    <row r="104" spans="2:47" s="9" customFormat="1" ht="14.85" customHeight="1">
      <c r="B104" s="111"/>
      <c r="D104" s="112" t="s">
        <v>431</v>
      </c>
      <c r="E104" s="113"/>
      <c r="F104" s="113"/>
      <c r="G104" s="113"/>
      <c r="H104" s="113"/>
      <c r="I104" s="113"/>
      <c r="J104" s="114">
        <f>J197</f>
        <v>0</v>
      </c>
      <c r="L104" s="111"/>
    </row>
    <row r="105" spans="2:47" s="9" customFormat="1" ht="19.899999999999999" customHeight="1">
      <c r="B105" s="111"/>
      <c r="D105" s="112" t="s">
        <v>432</v>
      </c>
      <c r="E105" s="113"/>
      <c r="F105" s="113"/>
      <c r="G105" s="113"/>
      <c r="H105" s="113"/>
      <c r="I105" s="113"/>
      <c r="J105" s="114">
        <f>J205</f>
        <v>0</v>
      </c>
      <c r="L105" s="111"/>
    </row>
    <row r="106" spans="2:47" s="9" customFormat="1" ht="14.85" customHeight="1">
      <c r="B106" s="111"/>
      <c r="D106" s="112" t="s">
        <v>433</v>
      </c>
      <c r="E106" s="113"/>
      <c r="F106" s="113"/>
      <c r="G106" s="113"/>
      <c r="H106" s="113"/>
      <c r="I106" s="113"/>
      <c r="J106" s="114">
        <f>J206</f>
        <v>0</v>
      </c>
      <c r="L106" s="111"/>
    </row>
    <row r="107" spans="2:47" s="9" customFormat="1" ht="14.85" customHeight="1">
      <c r="B107" s="111"/>
      <c r="D107" s="112" t="s">
        <v>434</v>
      </c>
      <c r="E107" s="113"/>
      <c r="F107" s="113"/>
      <c r="G107" s="113"/>
      <c r="H107" s="113"/>
      <c r="I107" s="113"/>
      <c r="J107" s="114">
        <f>J230</f>
        <v>0</v>
      </c>
      <c r="L107" s="111"/>
    </row>
    <row r="108" spans="2:47" s="9" customFormat="1" ht="14.85" customHeight="1">
      <c r="B108" s="111"/>
      <c r="D108" s="112" t="s">
        <v>435</v>
      </c>
      <c r="E108" s="113"/>
      <c r="F108" s="113"/>
      <c r="G108" s="113"/>
      <c r="H108" s="113"/>
      <c r="I108" s="113"/>
      <c r="J108" s="114">
        <f>J342</f>
        <v>0</v>
      </c>
      <c r="L108" s="111"/>
    </row>
    <row r="109" spans="2:47" s="1" customFormat="1" ht="21.75" customHeight="1">
      <c r="B109" s="27"/>
      <c r="L109" s="27"/>
    </row>
    <row r="110" spans="2:47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7"/>
    </row>
    <row r="114" spans="2:12" s="1" customFormat="1" ht="6.95" customHeight="1"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27"/>
    </row>
    <row r="115" spans="2:12" s="1" customFormat="1" ht="24.95" customHeight="1">
      <c r="B115" s="27"/>
      <c r="C115" s="19" t="s">
        <v>143</v>
      </c>
      <c r="L115" s="27"/>
    </row>
    <row r="116" spans="2:12" s="1" customFormat="1" ht="6.95" customHeight="1">
      <c r="B116" s="27"/>
      <c r="L116" s="27"/>
    </row>
    <row r="117" spans="2:12" s="1" customFormat="1" ht="12" customHeight="1">
      <c r="B117" s="27"/>
      <c r="C117" s="24" t="s">
        <v>14</v>
      </c>
      <c r="L117" s="27"/>
    </row>
    <row r="118" spans="2:12" s="1" customFormat="1" ht="16.5" customHeight="1">
      <c r="B118" s="27"/>
      <c r="E118" s="219" t="str">
        <f>E7</f>
        <v>Rozdělení vytápění na cestmistrovství Liberec</v>
      </c>
      <c r="F118" s="220"/>
      <c r="G118" s="220"/>
      <c r="H118" s="220"/>
      <c r="L118" s="27"/>
    </row>
    <row r="119" spans="2:12" ht="12" customHeight="1">
      <c r="B119" s="18"/>
      <c r="C119" s="24" t="s">
        <v>122</v>
      </c>
      <c r="L119" s="18"/>
    </row>
    <row r="120" spans="2:12" s="1" customFormat="1" ht="16.5" customHeight="1">
      <c r="B120" s="27"/>
      <c r="E120" s="219" t="s">
        <v>125</v>
      </c>
      <c r="F120" s="218"/>
      <c r="G120" s="218"/>
      <c r="H120" s="218"/>
      <c r="L120" s="27"/>
    </row>
    <row r="121" spans="2:12" s="1" customFormat="1" ht="12" customHeight="1">
      <c r="B121" s="27"/>
      <c r="C121" s="24" t="s">
        <v>128</v>
      </c>
      <c r="L121" s="27"/>
    </row>
    <row r="122" spans="2:12" s="1" customFormat="1" ht="16.5" customHeight="1">
      <c r="B122" s="27"/>
      <c r="E122" s="205" t="str">
        <f>E11</f>
        <v>B) - Vytápění</v>
      </c>
      <c r="F122" s="218"/>
      <c r="G122" s="218"/>
      <c r="H122" s="218"/>
      <c r="L122" s="27"/>
    </row>
    <row r="123" spans="2:12" s="1" customFormat="1" ht="6.95" customHeight="1">
      <c r="B123" s="27"/>
      <c r="L123" s="27"/>
    </row>
    <row r="124" spans="2:12" s="1" customFormat="1" ht="12" customHeight="1">
      <c r="B124" s="27"/>
      <c r="C124" s="24" t="s">
        <v>18</v>
      </c>
      <c r="F124" s="22" t="str">
        <f>F14</f>
        <v xml:space="preserve"> </v>
      </c>
      <c r="I124" s="24" t="s">
        <v>20</v>
      </c>
      <c r="J124" s="47" t="str">
        <f>IF(J14="","",J14)</f>
        <v>15. 10. 2020</v>
      </c>
      <c r="L124" s="27"/>
    </row>
    <row r="125" spans="2:12" s="1" customFormat="1" ht="6.95" customHeight="1">
      <c r="B125" s="27"/>
      <c r="L125" s="27"/>
    </row>
    <row r="126" spans="2:12" s="1" customFormat="1" ht="43.15" customHeight="1">
      <c r="B126" s="27"/>
      <c r="C126" s="24" t="s">
        <v>22</v>
      </c>
      <c r="F126" s="22" t="str">
        <f>E17</f>
        <v>Silnice LK a.s. Čsl.armády 24, Jablonec nad Nisou</v>
      </c>
      <c r="I126" s="24" t="s">
        <v>27</v>
      </c>
      <c r="J126" s="25" t="str">
        <f>E23</f>
        <v>Toinsta společnost projektantů Jablonec nad Nisou</v>
      </c>
      <c r="L126" s="27"/>
    </row>
    <row r="127" spans="2:12" s="1" customFormat="1" ht="15.2" customHeight="1">
      <c r="B127" s="27"/>
      <c r="C127" s="24" t="s">
        <v>26</v>
      </c>
      <c r="F127" s="22" t="str">
        <f>IF(E20="","",E20)</f>
        <v xml:space="preserve"> </v>
      </c>
      <c r="I127" s="24" t="s">
        <v>30</v>
      </c>
      <c r="J127" s="25" t="str">
        <f>E26</f>
        <v/>
      </c>
      <c r="L127" s="27"/>
    </row>
    <row r="128" spans="2:12" s="1" customFormat="1" ht="10.35" customHeight="1">
      <c r="B128" s="27"/>
      <c r="L128" s="27"/>
    </row>
    <row r="129" spans="2:65" s="10" customFormat="1" ht="29.25" customHeight="1">
      <c r="B129" s="115"/>
      <c r="C129" s="116" t="s">
        <v>144</v>
      </c>
      <c r="D129" s="117" t="s">
        <v>57</v>
      </c>
      <c r="E129" s="117" t="s">
        <v>53</v>
      </c>
      <c r="F129" s="117" t="s">
        <v>54</v>
      </c>
      <c r="G129" s="117" t="s">
        <v>145</v>
      </c>
      <c r="H129" s="117" t="s">
        <v>146</v>
      </c>
      <c r="I129" s="117" t="s">
        <v>147</v>
      </c>
      <c r="J129" s="118" t="s">
        <v>132</v>
      </c>
      <c r="K129" s="119" t="s">
        <v>148</v>
      </c>
      <c r="L129" s="115"/>
      <c r="M129" s="54" t="s">
        <v>1</v>
      </c>
      <c r="N129" s="55" t="s">
        <v>36</v>
      </c>
      <c r="O129" s="55" t="s">
        <v>149</v>
      </c>
      <c r="P129" s="55" t="s">
        <v>150</v>
      </c>
      <c r="Q129" s="55" t="s">
        <v>151</v>
      </c>
      <c r="R129" s="55" t="s">
        <v>152</v>
      </c>
      <c r="S129" s="55" t="s">
        <v>153</v>
      </c>
      <c r="T129" s="56" t="s">
        <v>154</v>
      </c>
    </row>
    <row r="130" spans="2:65" s="1" customFormat="1" ht="22.9" customHeight="1">
      <c r="B130" s="27"/>
      <c r="C130" s="59" t="s">
        <v>155</v>
      </c>
      <c r="J130" s="120">
        <f>BK130</f>
        <v>0</v>
      </c>
      <c r="L130" s="27"/>
      <c r="M130" s="57"/>
      <c r="N130" s="48"/>
      <c r="O130" s="48"/>
      <c r="P130" s="121">
        <f>P131</f>
        <v>1000.2207250000001</v>
      </c>
      <c r="Q130" s="48"/>
      <c r="R130" s="121">
        <f>R131</f>
        <v>8.8724247500000004</v>
      </c>
      <c r="S130" s="48"/>
      <c r="T130" s="122">
        <f>T131</f>
        <v>11.94943</v>
      </c>
      <c r="AT130" s="15" t="s">
        <v>71</v>
      </c>
      <c r="AU130" s="15" t="s">
        <v>134</v>
      </c>
      <c r="BK130" s="123">
        <f>BK131</f>
        <v>0</v>
      </c>
    </row>
    <row r="131" spans="2:65" s="11" customFormat="1" ht="25.9" customHeight="1">
      <c r="B131" s="124"/>
      <c r="D131" s="125" t="s">
        <v>71</v>
      </c>
      <c r="E131" s="126" t="s">
        <v>436</v>
      </c>
      <c r="F131" s="126" t="s">
        <v>437</v>
      </c>
      <c r="J131" s="127">
        <f>BK131</f>
        <v>0</v>
      </c>
      <c r="L131" s="124"/>
      <c r="M131" s="128"/>
      <c r="N131" s="129"/>
      <c r="O131" s="129"/>
      <c r="P131" s="130">
        <f>P132+P205</f>
        <v>1000.2207250000001</v>
      </c>
      <c r="Q131" s="129"/>
      <c r="R131" s="130">
        <f>R132+R205</f>
        <v>8.8724247500000004</v>
      </c>
      <c r="S131" s="129"/>
      <c r="T131" s="131">
        <f>T132+T205</f>
        <v>11.94943</v>
      </c>
      <c r="AR131" s="125" t="s">
        <v>80</v>
      </c>
      <c r="AT131" s="132" t="s">
        <v>71</v>
      </c>
      <c r="AU131" s="132" t="s">
        <v>72</v>
      </c>
      <c r="AY131" s="125" t="s">
        <v>158</v>
      </c>
      <c r="BK131" s="133">
        <f>BK132+BK205</f>
        <v>0</v>
      </c>
    </row>
    <row r="132" spans="2:65" s="11" customFormat="1" ht="22.9" customHeight="1">
      <c r="B132" s="124"/>
      <c r="D132" s="125" t="s">
        <v>71</v>
      </c>
      <c r="E132" s="134" t="s">
        <v>438</v>
      </c>
      <c r="F132" s="134" t="s">
        <v>439</v>
      </c>
      <c r="J132" s="135">
        <f>BK132</f>
        <v>0</v>
      </c>
      <c r="L132" s="124"/>
      <c r="M132" s="128"/>
      <c r="N132" s="129"/>
      <c r="O132" s="129"/>
      <c r="P132" s="130">
        <f>P133+P149+P173+P197</f>
        <v>444.23710000000005</v>
      </c>
      <c r="Q132" s="129"/>
      <c r="R132" s="130">
        <f>R133+R149+R173+R197</f>
        <v>4.5657379999999996</v>
      </c>
      <c r="S132" s="129"/>
      <c r="T132" s="131">
        <f>T133+T149+T173+T197</f>
        <v>8.6819100000000002</v>
      </c>
      <c r="AR132" s="125" t="s">
        <v>80</v>
      </c>
      <c r="AT132" s="132" t="s">
        <v>71</v>
      </c>
      <c r="AU132" s="132" t="s">
        <v>13</v>
      </c>
      <c r="AY132" s="125" t="s">
        <v>158</v>
      </c>
      <c r="BK132" s="133">
        <f>BK133+BK149+BK173+BK197</f>
        <v>0</v>
      </c>
    </row>
    <row r="133" spans="2:65" s="11" customFormat="1" ht="20.85" customHeight="1">
      <c r="B133" s="124"/>
      <c r="D133" s="125" t="s">
        <v>71</v>
      </c>
      <c r="E133" s="134" t="s">
        <v>440</v>
      </c>
      <c r="F133" s="134" t="s">
        <v>441</v>
      </c>
      <c r="J133" s="135">
        <f>BK133</f>
        <v>0</v>
      </c>
      <c r="L133" s="124"/>
      <c r="M133" s="128"/>
      <c r="N133" s="129"/>
      <c r="O133" s="129"/>
      <c r="P133" s="130">
        <f>SUM(P134:P148)</f>
        <v>142.71700000000001</v>
      </c>
      <c r="Q133" s="129"/>
      <c r="R133" s="130">
        <f>SUM(R134:R148)</f>
        <v>2.5459999999999997E-2</v>
      </c>
      <c r="S133" s="129"/>
      <c r="T133" s="131">
        <f>SUM(T134:T148)</f>
        <v>6.4180100000000015</v>
      </c>
      <c r="AR133" s="125" t="s">
        <v>80</v>
      </c>
      <c r="AT133" s="132" t="s">
        <v>71</v>
      </c>
      <c r="AU133" s="132" t="s">
        <v>80</v>
      </c>
      <c r="AY133" s="125" t="s">
        <v>158</v>
      </c>
      <c r="BK133" s="133">
        <f>SUM(BK134:BK148)</f>
        <v>0</v>
      </c>
    </row>
    <row r="134" spans="2:65" s="1" customFormat="1" ht="16.5" customHeight="1">
      <c r="B134" s="136"/>
      <c r="C134" s="137" t="s">
        <v>13</v>
      </c>
      <c r="D134" s="137" t="s">
        <v>160</v>
      </c>
      <c r="E134" s="138" t="s">
        <v>442</v>
      </c>
      <c r="F134" s="139" t="s">
        <v>443</v>
      </c>
      <c r="G134" s="140" t="s">
        <v>262</v>
      </c>
      <c r="H134" s="141">
        <v>1</v>
      </c>
      <c r="I134" s="178"/>
      <c r="J134" s="142">
        <f t="shared" ref="J134:J148" si="0">ROUND(I134*H134,2)</f>
        <v>0</v>
      </c>
      <c r="K134" s="139" t="s">
        <v>1</v>
      </c>
      <c r="L134" s="27"/>
      <c r="M134" s="143" t="s">
        <v>1</v>
      </c>
      <c r="N134" s="144" t="s">
        <v>37</v>
      </c>
      <c r="O134" s="145">
        <v>10.67</v>
      </c>
      <c r="P134" s="145">
        <f t="shared" ref="P134:P148" si="1">O134*H134</f>
        <v>10.67</v>
      </c>
      <c r="Q134" s="145">
        <v>5.9000000000000003E-4</v>
      </c>
      <c r="R134" s="145">
        <f t="shared" ref="R134:R148" si="2">Q134*H134</f>
        <v>5.9000000000000003E-4</v>
      </c>
      <c r="S134" s="145">
        <v>1.36</v>
      </c>
      <c r="T134" s="146">
        <f t="shared" ref="T134:T148" si="3">S134*H134</f>
        <v>1.36</v>
      </c>
      <c r="AR134" s="147" t="s">
        <v>178</v>
      </c>
      <c r="AT134" s="147" t="s">
        <v>160</v>
      </c>
      <c r="AU134" s="147" t="s">
        <v>174</v>
      </c>
      <c r="AY134" s="15" t="s">
        <v>158</v>
      </c>
      <c r="BE134" s="148">
        <f t="shared" ref="BE134:BE148" si="4">IF(N134="základní",J134,0)</f>
        <v>0</v>
      </c>
      <c r="BF134" s="148">
        <f t="shared" ref="BF134:BF148" si="5">IF(N134="snížená",J134,0)</f>
        <v>0</v>
      </c>
      <c r="BG134" s="148">
        <f t="shared" ref="BG134:BG148" si="6">IF(N134="zákl. přenesená",J134,0)</f>
        <v>0</v>
      </c>
      <c r="BH134" s="148">
        <f t="shared" ref="BH134:BH148" si="7">IF(N134="sníž. přenesená",J134,0)</f>
        <v>0</v>
      </c>
      <c r="BI134" s="148">
        <f t="shared" ref="BI134:BI148" si="8">IF(N134="nulová",J134,0)</f>
        <v>0</v>
      </c>
      <c r="BJ134" s="15" t="s">
        <v>13</v>
      </c>
      <c r="BK134" s="148">
        <f t="shared" ref="BK134:BK148" si="9">ROUND(I134*H134,2)</f>
        <v>0</v>
      </c>
      <c r="BL134" s="15" t="s">
        <v>178</v>
      </c>
      <c r="BM134" s="147" t="s">
        <v>444</v>
      </c>
    </row>
    <row r="135" spans="2:65" s="1" customFormat="1" ht="16.5" customHeight="1">
      <c r="B135" s="136"/>
      <c r="C135" s="137" t="s">
        <v>80</v>
      </c>
      <c r="D135" s="137" t="s">
        <v>160</v>
      </c>
      <c r="E135" s="138" t="s">
        <v>445</v>
      </c>
      <c r="F135" s="139" t="s">
        <v>446</v>
      </c>
      <c r="G135" s="140" t="s">
        <v>262</v>
      </c>
      <c r="H135" s="141">
        <v>1</v>
      </c>
      <c r="I135" s="178"/>
      <c r="J135" s="142">
        <f t="shared" si="0"/>
        <v>0</v>
      </c>
      <c r="K135" s="139" t="s">
        <v>164</v>
      </c>
      <c r="L135" s="27"/>
      <c r="M135" s="143" t="s">
        <v>1</v>
      </c>
      <c r="N135" s="144" t="s">
        <v>37</v>
      </c>
      <c r="O135" s="145">
        <v>37.707999999999998</v>
      </c>
      <c r="P135" s="145">
        <f t="shared" si="1"/>
        <v>37.707999999999998</v>
      </c>
      <c r="Q135" s="145">
        <v>4.0800000000000003E-3</v>
      </c>
      <c r="R135" s="145">
        <f t="shared" si="2"/>
        <v>4.0800000000000003E-3</v>
      </c>
      <c r="S135" s="145">
        <v>2.37</v>
      </c>
      <c r="T135" s="146">
        <f t="shared" si="3"/>
        <v>2.37</v>
      </c>
      <c r="AR135" s="147" t="s">
        <v>178</v>
      </c>
      <c r="AT135" s="147" t="s">
        <v>160</v>
      </c>
      <c r="AU135" s="147" t="s">
        <v>174</v>
      </c>
      <c r="AY135" s="15" t="s">
        <v>158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5" t="s">
        <v>13</v>
      </c>
      <c r="BK135" s="148">
        <f t="shared" si="9"/>
        <v>0</v>
      </c>
      <c r="BL135" s="15" t="s">
        <v>178</v>
      </c>
      <c r="BM135" s="147" t="s">
        <v>447</v>
      </c>
    </row>
    <row r="136" spans="2:65" s="1" customFormat="1" ht="16.5" customHeight="1">
      <c r="B136" s="136"/>
      <c r="C136" s="137" t="s">
        <v>174</v>
      </c>
      <c r="D136" s="137" t="s">
        <v>160</v>
      </c>
      <c r="E136" s="138" t="s">
        <v>448</v>
      </c>
      <c r="F136" s="139" t="s">
        <v>449</v>
      </c>
      <c r="G136" s="140" t="s">
        <v>262</v>
      </c>
      <c r="H136" s="141">
        <v>2</v>
      </c>
      <c r="I136" s="178"/>
      <c r="J136" s="142">
        <f t="shared" si="0"/>
        <v>0</v>
      </c>
      <c r="K136" s="139" t="s">
        <v>164</v>
      </c>
      <c r="L136" s="27"/>
      <c r="M136" s="143" t="s">
        <v>1</v>
      </c>
      <c r="N136" s="144" t="s">
        <v>37</v>
      </c>
      <c r="O136" s="145">
        <v>2.4540000000000002</v>
      </c>
      <c r="P136" s="145">
        <f t="shared" si="1"/>
        <v>4.9080000000000004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178</v>
      </c>
      <c r="AT136" s="147" t="s">
        <v>160</v>
      </c>
      <c r="AU136" s="147" t="s">
        <v>174</v>
      </c>
      <c r="AY136" s="15" t="s">
        <v>158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5" t="s">
        <v>13</v>
      </c>
      <c r="BK136" s="148">
        <f t="shared" si="9"/>
        <v>0</v>
      </c>
      <c r="BL136" s="15" t="s">
        <v>178</v>
      </c>
      <c r="BM136" s="147" t="s">
        <v>450</v>
      </c>
    </row>
    <row r="137" spans="2:65" s="1" customFormat="1" ht="16.5" customHeight="1">
      <c r="B137" s="136"/>
      <c r="C137" s="137" t="s">
        <v>165</v>
      </c>
      <c r="D137" s="137" t="s">
        <v>160</v>
      </c>
      <c r="E137" s="138" t="s">
        <v>451</v>
      </c>
      <c r="F137" s="139" t="s">
        <v>452</v>
      </c>
      <c r="G137" s="140" t="s">
        <v>375</v>
      </c>
      <c r="H137" s="141">
        <v>8</v>
      </c>
      <c r="I137" s="178"/>
      <c r="J137" s="142">
        <f t="shared" si="0"/>
        <v>0</v>
      </c>
      <c r="K137" s="139" t="s">
        <v>164</v>
      </c>
      <c r="L137" s="27"/>
      <c r="M137" s="143" t="s">
        <v>1</v>
      </c>
      <c r="N137" s="144" t="s">
        <v>37</v>
      </c>
      <c r="O137" s="145">
        <v>0.56999999999999995</v>
      </c>
      <c r="P137" s="145">
        <f t="shared" si="1"/>
        <v>4.5599999999999996</v>
      </c>
      <c r="Q137" s="145">
        <v>0</v>
      </c>
      <c r="R137" s="145">
        <f t="shared" si="2"/>
        <v>0</v>
      </c>
      <c r="S137" s="145">
        <v>0.20748</v>
      </c>
      <c r="T137" s="146">
        <f t="shared" si="3"/>
        <v>1.65984</v>
      </c>
      <c r="AR137" s="147" t="s">
        <v>178</v>
      </c>
      <c r="AT137" s="147" t="s">
        <v>160</v>
      </c>
      <c r="AU137" s="147" t="s">
        <v>174</v>
      </c>
      <c r="AY137" s="15" t="s">
        <v>158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5" t="s">
        <v>13</v>
      </c>
      <c r="BK137" s="148">
        <f t="shared" si="9"/>
        <v>0</v>
      </c>
      <c r="BL137" s="15" t="s">
        <v>178</v>
      </c>
      <c r="BM137" s="147" t="s">
        <v>453</v>
      </c>
    </row>
    <row r="138" spans="2:65" s="1" customFormat="1" ht="16.5" customHeight="1">
      <c r="B138" s="136"/>
      <c r="C138" s="137" t="s">
        <v>188</v>
      </c>
      <c r="D138" s="137" t="s">
        <v>160</v>
      </c>
      <c r="E138" s="138" t="s">
        <v>454</v>
      </c>
      <c r="F138" s="139" t="s">
        <v>455</v>
      </c>
      <c r="G138" s="140" t="s">
        <v>262</v>
      </c>
      <c r="H138" s="141">
        <v>3</v>
      </c>
      <c r="I138" s="178"/>
      <c r="J138" s="142">
        <f t="shared" si="0"/>
        <v>0</v>
      </c>
      <c r="K138" s="139" t="s">
        <v>164</v>
      </c>
      <c r="L138" s="27"/>
      <c r="M138" s="143" t="s">
        <v>1</v>
      </c>
      <c r="N138" s="144" t="s">
        <v>37</v>
      </c>
      <c r="O138" s="145">
        <v>1.35</v>
      </c>
      <c r="P138" s="145">
        <f t="shared" si="1"/>
        <v>4.0500000000000007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178</v>
      </c>
      <c r="AT138" s="147" t="s">
        <v>160</v>
      </c>
      <c r="AU138" s="147" t="s">
        <v>174</v>
      </c>
      <c r="AY138" s="15" t="s">
        <v>158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5" t="s">
        <v>13</v>
      </c>
      <c r="BK138" s="148">
        <f t="shared" si="9"/>
        <v>0</v>
      </c>
      <c r="BL138" s="15" t="s">
        <v>178</v>
      </c>
      <c r="BM138" s="147" t="s">
        <v>456</v>
      </c>
    </row>
    <row r="139" spans="2:65" s="1" customFormat="1" ht="16.5" customHeight="1">
      <c r="B139" s="136"/>
      <c r="C139" s="137" t="s">
        <v>193</v>
      </c>
      <c r="D139" s="137" t="s">
        <v>160</v>
      </c>
      <c r="E139" s="138" t="s">
        <v>457</v>
      </c>
      <c r="F139" s="139" t="s">
        <v>458</v>
      </c>
      <c r="G139" s="140" t="s">
        <v>262</v>
      </c>
      <c r="H139" s="141">
        <v>3</v>
      </c>
      <c r="I139" s="178"/>
      <c r="J139" s="142">
        <f t="shared" si="0"/>
        <v>0</v>
      </c>
      <c r="K139" s="139" t="s">
        <v>164</v>
      </c>
      <c r="L139" s="27"/>
      <c r="M139" s="143" t="s">
        <v>1</v>
      </c>
      <c r="N139" s="144" t="s">
        <v>37</v>
      </c>
      <c r="O139" s="145">
        <v>0.45</v>
      </c>
      <c r="P139" s="145">
        <f t="shared" si="1"/>
        <v>1.35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178</v>
      </c>
      <c r="AT139" s="147" t="s">
        <v>160</v>
      </c>
      <c r="AU139" s="147" t="s">
        <v>174</v>
      </c>
      <c r="AY139" s="15" t="s">
        <v>158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5" t="s">
        <v>13</v>
      </c>
      <c r="BK139" s="148">
        <f t="shared" si="9"/>
        <v>0</v>
      </c>
      <c r="BL139" s="15" t="s">
        <v>178</v>
      </c>
      <c r="BM139" s="147" t="s">
        <v>459</v>
      </c>
    </row>
    <row r="140" spans="2:65" s="1" customFormat="1" ht="16.5" customHeight="1">
      <c r="B140" s="136"/>
      <c r="C140" s="137" t="s">
        <v>199</v>
      </c>
      <c r="D140" s="137" t="s">
        <v>160</v>
      </c>
      <c r="E140" s="138" t="s">
        <v>460</v>
      </c>
      <c r="F140" s="139" t="s">
        <v>461</v>
      </c>
      <c r="G140" s="140" t="s">
        <v>262</v>
      </c>
      <c r="H140" s="141">
        <v>3</v>
      </c>
      <c r="I140" s="178"/>
      <c r="J140" s="142">
        <f t="shared" si="0"/>
        <v>0</v>
      </c>
      <c r="K140" s="139" t="s">
        <v>164</v>
      </c>
      <c r="L140" s="27"/>
      <c r="M140" s="143" t="s">
        <v>1</v>
      </c>
      <c r="N140" s="144" t="s">
        <v>37</v>
      </c>
      <c r="O140" s="145">
        <v>2.36</v>
      </c>
      <c r="P140" s="145">
        <f t="shared" si="1"/>
        <v>7.08</v>
      </c>
      <c r="Q140" s="145">
        <v>4.9399999999999999E-3</v>
      </c>
      <c r="R140" s="145">
        <f t="shared" si="2"/>
        <v>1.482E-2</v>
      </c>
      <c r="S140" s="145">
        <v>0</v>
      </c>
      <c r="T140" s="146">
        <f t="shared" si="3"/>
        <v>0</v>
      </c>
      <c r="AR140" s="147" t="s">
        <v>178</v>
      </c>
      <c r="AT140" s="147" t="s">
        <v>160</v>
      </c>
      <c r="AU140" s="147" t="s">
        <v>174</v>
      </c>
      <c r="AY140" s="15" t="s">
        <v>158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5" t="s">
        <v>13</v>
      </c>
      <c r="BK140" s="148">
        <f t="shared" si="9"/>
        <v>0</v>
      </c>
      <c r="BL140" s="15" t="s">
        <v>178</v>
      </c>
      <c r="BM140" s="147" t="s">
        <v>462</v>
      </c>
    </row>
    <row r="141" spans="2:65" s="1" customFormat="1" ht="16.5" customHeight="1">
      <c r="B141" s="136"/>
      <c r="C141" s="137" t="s">
        <v>203</v>
      </c>
      <c r="D141" s="137" t="s">
        <v>160</v>
      </c>
      <c r="E141" s="138" t="s">
        <v>463</v>
      </c>
      <c r="F141" s="139" t="s">
        <v>464</v>
      </c>
      <c r="G141" s="140" t="s">
        <v>262</v>
      </c>
      <c r="H141" s="141">
        <v>6</v>
      </c>
      <c r="I141" s="178"/>
      <c r="J141" s="142">
        <f t="shared" si="0"/>
        <v>0</v>
      </c>
      <c r="K141" s="139" t="s">
        <v>164</v>
      </c>
      <c r="L141" s="27"/>
      <c r="M141" s="143" t="s">
        <v>1</v>
      </c>
      <c r="N141" s="144" t="s">
        <v>37</v>
      </c>
      <c r="O141" s="145">
        <v>0.43</v>
      </c>
      <c r="P141" s="145">
        <f t="shared" si="1"/>
        <v>2.58</v>
      </c>
      <c r="Q141" s="145">
        <v>6.9999999999999994E-5</v>
      </c>
      <c r="R141" s="145">
        <f t="shared" si="2"/>
        <v>4.1999999999999996E-4</v>
      </c>
      <c r="S141" s="145">
        <v>2.1000000000000001E-2</v>
      </c>
      <c r="T141" s="146">
        <f t="shared" si="3"/>
        <v>0.126</v>
      </c>
      <c r="AR141" s="147" t="s">
        <v>178</v>
      </c>
      <c r="AT141" s="147" t="s">
        <v>160</v>
      </c>
      <c r="AU141" s="147" t="s">
        <v>174</v>
      </c>
      <c r="AY141" s="15" t="s">
        <v>158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5" t="s">
        <v>13</v>
      </c>
      <c r="BK141" s="148">
        <f t="shared" si="9"/>
        <v>0</v>
      </c>
      <c r="BL141" s="15" t="s">
        <v>178</v>
      </c>
      <c r="BM141" s="147" t="s">
        <v>465</v>
      </c>
    </row>
    <row r="142" spans="2:65" s="1" customFormat="1" ht="16.5" customHeight="1">
      <c r="B142" s="136"/>
      <c r="C142" s="137" t="s">
        <v>207</v>
      </c>
      <c r="D142" s="137" t="s">
        <v>160</v>
      </c>
      <c r="E142" s="138" t="s">
        <v>466</v>
      </c>
      <c r="F142" s="139" t="s">
        <v>467</v>
      </c>
      <c r="G142" s="140" t="s">
        <v>375</v>
      </c>
      <c r="H142" s="141">
        <v>22</v>
      </c>
      <c r="I142" s="178"/>
      <c r="J142" s="142">
        <f t="shared" si="0"/>
        <v>0</v>
      </c>
      <c r="K142" s="139" t="s">
        <v>164</v>
      </c>
      <c r="L142" s="27"/>
      <c r="M142" s="143" t="s">
        <v>1</v>
      </c>
      <c r="N142" s="144" t="s">
        <v>37</v>
      </c>
      <c r="O142" s="145">
        <v>8.3000000000000004E-2</v>
      </c>
      <c r="P142" s="145">
        <f t="shared" si="1"/>
        <v>1.8260000000000001</v>
      </c>
      <c r="Q142" s="145">
        <v>4.0000000000000003E-5</v>
      </c>
      <c r="R142" s="145">
        <f t="shared" si="2"/>
        <v>8.8000000000000003E-4</v>
      </c>
      <c r="S142" s="145">
        <v>2.5400000000000002E-3</v>
      </c>
      <c r="T142" s="146">
        <f t="shared" si="3"/>
        <v>5.5880000000000006E-2</v>
      </c>
      <c r="AR142" s="147" t="s">
        <v>178</v>
      </c>
      <c r="AT142" s="147" t="s">
        <v>160</v>
      </c>
      <c r="AU142" s="147" t="s">
        <v>174</v>
      </c>
      <c r="AY142" s="15" t="s">
        <v>158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5" t="s">
        <v>13</v>
      </c>
      <c r="BK142" s="148">
        <f t="shared" si="9"/>
        <v>0</v>
      </c>
      <c r="BL142" s="15" t="s">
        <v>178</v>
      </c>
      <c r="BM142" s="147" t="s">
        <v>468</v>
      </c>
    </row>
    <row r="143" spans="2:65" s="1" customFormat="1" ht="16.5" customHeight="1">
      <c r="B143" s="136"/>
      <c r="C143" s="137" t="s">
        <v>211</v>
      </c>
      <c r="D143" s="137" t="s">
        <v>160</v>
      </c>
      <c r="E143" s="138" t="s">
        <v>469</v>
      </c>
      <c r="F143" s="139" t="s">
        <v>470</v>
      </c>
      <c r="G143" s="140" t="s">
        <v>375</v>
      </c>
      <c r="H143" s="141">
        <v>28</v>
      </c>
      <c r="I143" s="178"/>
      <c r="J143" s="142">
        <f t="shared" si="0"/>
        <v>0</v>
      </c>
      <c r="K143" s="139" t="s">
        <v>164</v>
      </c>
      <c r="L143" s="27"/>
      <c r="M143" s="143" t="s">
        <v>1</v>
      </c>
      <c r="N143" s="144" t="s">
        <v>37</v>
      </c>
      <c r="O143" s="145">
        <v>0.125</v>
      </c>
      <c r="P143" s="145">
        <f t="shared" si="1"/>
        <v>3.5</v>
      </c>
      <c r="Q143" s="145">
        <v>5.0000000000000002E-5</v>
      </c>
      <c r="R143" s="145">
        <f t="shared" si="2"/>
        <v>1.4E-3</v>
      </c>
      <c r="S143" s="145">
        <v>4.7299999999999998E-3</v>
      </c>
      <c r="T143" s="146">
        <f t="shared" si="3"/>
        <v>0.13244</v>
      </c>
      <c r="AR143" s="147" t="s">
        <v>178</v>
      </c>
      <c r="AT143" s="147" t="s">
        <v>160</v>
      </c>
      <c r="AU143" s="147" t="s">
        <v>174</v>
      </c>
      <c r="AY143" s="15" t="s">
        <v>158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5" t="s">
        <v>13</v>
      </c>
      <c r="BK143" s="148">
        <f t="shared" si="9"/>
        <v>0</v>
      </c>
      <c r="BL143" s="15" t="s">
        <v>178</v>
      </c>
      <c r="BM143" s="147" t="s">
        <v>471</v>
      </c>
    </row>
    <row r="144" spans="2:65" s="1" customFormat="1" ht="16.5" customHeight="1">
      <c r="B144" s="136"/>
      <c r="C144" s="137" t="s">
        <v>216</v>
      </c>
      <c r="D144" s="137" t="s">
        <v>160</v>
      </c>
      <c r="E144" s="138" t="s">
        <v>472</v>
      </c>
      <c r="F144" s="139" t="s">
        <v>473</v>
      </c>
      <c r="G144" s="140" t="s">
        <v>375</v>
      </c>
      <c r="H144" s="141">
        <v>15</v>
      </c>
      <c r="I144" s="178"/>
      <c r="J144" s="142">
        <f t="shared" si="0"/>
        <v>0</v>
      </c>
      <c r="K144" s="139" t="s">
        <v>164</v>
      </c>
      <c r="L144" s="27"/>
      <c r="M144" s="143" t="s">
        <v>1</v>
      </c>
      <c r="N144" s="144" t="s">
        <v>37</v>
      </c>
      <c r="O144" s="145">
        <v>0.187</v>
      </c>
      <c r="P144" s="145">
        <f t="shared" si="1"/>
        <v>2.8050000000000002</v>
      </c>
      <c r="Q144" s="145">
        <v>6.0000000000000002E-5</v>
      </c>
      <c r="R144" s="145">
        <f t="shared" si="2"/>
        <v>8.9999999999999998E-4</v>
      </c>
      <c r="S144" s="145">
        <v>8.4100000000000008E-3</v>
      </c>
      <c r="T144" s="146">
        <f t="shared" si="3"/>
        <v>0.12615000000000001</v>
      </c>
      <c r="AR144" s="147" t="s">
        <v>178</v>
      </c>
      <c r="AT144" s="147" t="s">
        <v>160</v>
      </c>
      <c r="AU144" s="147" t="s">
        <v>174</v>
      </c>
      <c r="AY144" s="15" t="s">
        <v>158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5" t="s">
        <v>13</v>
      </c>
      <c r="BK144" s="148">
        <f t="shared" si="9"/>
        <v>0</v>
      </c>
      <c r="BL144" s="15" t="s">
        <v>178</v>
      </c>
      <c r="BM144" s="147" t="s">
        <v>474</v>
      </c>
    </row>
    <row r="145" spans="2:65" s="1" customFormat="1" ht="16.5" customHeight="1">
      <c r="B145" s="136"/>
      <c r="C145" s="137" t="s">
        <v>221</v>
      </c>
      <c r="D145" s="137" t="s">
        <v>160</v>
      </c>
      <c r="E145" s="138" t="s">
        <v>475</v>
      </c>
      <c r="F145" s="139" t="s">
        <v>476</v>
      </c>
      <c r="G145" s="140" t="s">
        <v>262</v>
      </c>
      <c r="H145" s="141">
        <v>36</v>
      </c>
      <c r="I145" s="178"/>
      <c r="J145" s="142">
        <f t="shared" si="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5.0000000000000001E-3</v>
      </c>
      <c r="P145" s="145">
        <f t="shared" si="1"/>
        <v>0.18</v>
      </c>
      <c r="Q145" s="145">
        <v>0</v>
      </c>
      <c r="R145" s="145">
        <f t="shared" si="2"/>
        <v>0</v>
      </c>
      <c r="S145" s="145">
        <v>3.1E-4</v>
      </c>
      <c r="T145" s="146">
        <f t="shared" si="3"/>
        <v>1.116E-2</v>
      </c>
      <c r="AR145" s="147" t="s">
        <v>178</v>
      </c>
      <c r="AT145" s="147" t="s">
        <v>160</v>
      </c>
      <c r="AU145" s="147" t="s">
        <v>174</v>
      </c>
      <c r="AY145" s="15" t="s">
        <v>158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5" t="s">
        <v>13</v>
      </c>
      <c r="BK145" s="148">
        <f t="shared" si="9"/>
        <v>0</v>
      </c>
      <c r="BL145" s="15" t="s">
        <v>178</v>
      </c>
      <c r="BM145" s="147" t="s">
        <v>477</v>
      </c>
    </row>
    <row r="146" spans="2:65" s="1" customFormat="1" ht="16.5" customHeight="1">
      <c r="B146" s="136"/>
      <c r="C146" s="137" t="s">
        <v>226</v>
      </c>
      <c r="D146" s="137" t="s">
        <v>160</v>
      </c>
      <c r="E146" s="138" t="s">
        <v>478</v>
      </c>
      <c r="F146" s="139" t="s">
        <v>479</v>
      </c>
      <c r="G146" s="140" t="s">
        <v>177</v>
      </c>
      <c r="H146" s="141">
        <v>16</v>
      </c>
      <c r="I146" s="178"/>
      <c r="J146" s="142">
        <f t="shared" si="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3.2170000000000001</v>
      </c>
      <c r="P146" s="145">
        <f t="shared" si="1"/>
        <v>51.472000000000001</v>
      </c>
      <c r="Q146" s="145">
        <v>0</v>
      </c>
      <c r="R146" s="145">
        <f t="shared" si="2"/>
        <v>0</v>
      </c>
      <c r="S146" s="145">
        <v>1.9400000000000001E-3</v>
      </c>
      <c r="T146" s="146">
        <f t="shared" si="3"/>
        <v>3.1040000000000002E-2</v>
      </c>
      <c r="AR146" s="147" t="s">
        <v>178</v>
      </c>
      <c r="AT146" s="147" t="s">
        <v>160</v>
      </c>
      <c r="AU146" s="147" t="s">
        <v>174</v>
      </c>
      <c r="AY146" s="15" t="s">
        <v>158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5" t="s">
        <v>13</v>
      </c>
      <c r="BK146" s="148">
        <f t="shared" si="9"/>
        <v>0</v>
      </c>
      <c r="BL146" s="15" t="s">
        <v>178</v>
      </c>
      <c r="BM146" s="147" t="s">
        <v>480</v>
      </c>
    </row>
    <row r="147" spans="2:65" s="1" customFormat="1" ht="16.5" customHeight="1">
      <c r="B147" s="136"/>
      <c r="C147" s="137" t="s">
        <v>231</v>
      </c>
      <c r="D147" s="137" t="s">
        <v>160</v>
      </c>
      <c r="E147" s="138" t="s">
        <v>481</v>
      </c>
      <c r="F147" s="139" t="s">
        <v>482</v>
      </c>
      <c r="G147" s="140" t="s">
        <v>262</v>
      </c>
      <c r="H147" s="141">
        <v>6</v>
      </c>
      <c r="I147" s="178"/>
      <c r="J147" s="142">
        <f t="shared" si="0"/>
        <v>0</v>
      </c>
      <c r="K147" s="139" t="s">
        <v>164</v>
      </c>
      <c r="L147" s="27"/>
      <c r="M147" s="143" t="s">
        <v>1</v>
      </c>
      <c r="N147" s="144" t="s">
        <v>37</v>
      </c>
      <c r="O147" s="145">
        <v>1.238</v>
      </c>
      <c r="P147" s="145">
        <f t="shared" si="1"/>
        <v>7.4279999999999999</v>
      </c>
      <c r="Q147" s="145">
        <v>2.0000000000000002E-5</v>
      </c>
      <c r="R147" s="145">
        <f t="shared" si="2"/>
        <v>1.2000000000000002E-4</v>
      </c>
      <c r="S147" s="145">
        <v>8.3000000000000004E-2</v>
      </c>
      <c r="T147" s="146">
        <f t="shared" si="3"/>
        <v>0.498</v>
      </c>
      <c r="AR147" s="147" t="s">
        <v>178</v>
      </c>
      <c r="AT147" s="147" t="s">
        <v>160</v>
      </c>
      <c r="AU147" s="147" t="s">
        <v>174</v>
      </c>
      <c r="AY147" s="15" t="s">
        <v>158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5" t="s">
        <v>13</v>
      </c>
      <c r="BK147" s="148">
        <f t="shared" si="9"/>
        <v>0</v>
      </c>
      <c r="BL147" s="15" t="s">
        <v>178</v>
      </c>
      <c r="BM147" s="147" t="s">
        <v>483</v>
      </c>
    </row>
    <row r="148" spans="2:65" s="1" customFormat="1" ht="16.5" customHeight="1">
      <c r="B148" s="136"/>
      <c r="C148" s="137" t="s">
        <v>8</v>
      </c>
      <c r="D148" s="137" t="s">
        <v>160</v>
      </c>
      <c r="E148" s="138" t="s">
        <v>484</v>
      </c>
      <c r="F148" s="139" t="s">
        <v>485</v>
      </c>
      <c r="G148" s="140" t="s">
        <v>262</v>
      </c>
      <c r="H148" s="141">
        <v>25</v>
      </c>
      <c r="I148" s="178"/>
      <c r="J148" s="142">
        <f t="shared" si="0"/>
        <v>0</v>
      </c>
      <c r="K148" s="139" t="s">
        <v>164</v>
      </c>
      <c r="L148" s="27"/>
      <c r="M148" s="143" t="s">
        <v>1</v>
      </c>
      <c r="N148" s="144" t="s">
        <v>37</v>
      </c>
      <c r="O148" s="145">
        <v>0.104</v>
      </c>
      <c r="P148" s="145">
        <f t="shared" si="1"/>
        <v>2.6</v>
      </c>
      <c r="Q148" s="145">
        <v>9.0000000000000006E-5</v>
      </c>
      <c r="R148" s="145">
        <f t="shared" si="2"/>
        <v>2.2500000000000003E-3</v>
      </c>
      <c r="S148" s="145">
        <v>1.9E-3</v>
      </c>
      <c r="T148" s="146">
        <f t="shared" si="3"/>
        <v>4.7500000000000001E-2</v>
      </c>
      <c r="AR148" s="147" t="s">
        <v>178</v>
      </c>
      <c r="AT148" s="147" t="s">
        <v>160</v>
      </c>
      <c r="AU148" s="147" t="s">
        <v>174</v>
      </c>
      <c r="AY148" s="15" t="s">
        <v>158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5" t="s">
        <v>13</v>
      </c>
      <c r="BK148" s="148">
        <f t="shared" si="9"/>
        <v>0</v>
      </c>
      <c r="BL148" s="15" t="s">
        <v>178</v>
      </c>
      <c r="BM148" s="147" t="s">
        <v>486</v>
      </c>
    </row>
    <row r="149" spans="2:65" s="11" customFormat="1" ht="20.85" customHeight="1">
      <c r="B149" s="124"/>
      <c r="D149" s="125" t="s">
        <v>71</v>
      </c>
      <c r="E149" s="134" t="s">
        <v>487</v>
      </c>
      <c r="F149" s="134" t="s">
        <v>488</v>
      </c>
      <c r="J149" s="135">
        <f>BK149</f>
        <v>0</v>
      </c>
      <c r="L149" s="124"/>
      <c r="M149" s="128"/>
      <c r="N149" s="129"/>
      <c r="O149" s="129"/>
      <c r="P149" s="130">
        <f>SUM(P150:P172)</f>
        <v>67.096500000000006</v>
      </c>
      <c r="Q149" s="129"/>
      <c r="R149" s="130">
        <f>SUM(R150:R172)</f>
        <v>1.2160599999999995</v>
      </c>
      <c r="S149" s="129"/>
      <c r="T149" s="131">
        <f>SUM(T150:T172)</f>
        <v>0</v>
      </c>
      <c r="AR149" s="125" t="s">
        <v>80</v>
      </c>
      <c r="AT149" s="132" t="s">
        <v>71</v>
      </c>
      <c r="AU149" s="132" t="s">
        <v>80</v>
      </c>
      <c r="AY149" s="125" t="s">
        <v>158</v>
      </c>
      <c r="BK149" s="133">
        <f>SUM(BK150:BK172)</f>
        <v>0</v>
      </c>
    </row>
    <row r="150" spans="2:65" s="1" customFormat="1" ht="16.5" customHeight="1">
      <c r="B150" s="136"/>
      <c r="C150" s="137" t="s">
        <v>178</v>
      </c>
      <c r="D150" s="137" t="s">
        <v>160</v>
      </c>
      <c r="E150" s="138" t="s">
        <v>489</v>
      </c>
      <c r="F150" s="139" t="s">
        <v>490</v>
      </c>
      <c r="G150" s="140" t="s">
        <v>491</v>
      </c>
      <c r="H150" s="141">
        <v>2</v>
      </c>
      <c r="I150" s="178"/>
      <c r="J150" s="142">
        <f t="shared" ref="J150:J172" si="10">ROUND(I150*H150,2)</f>
        <v>0</v>
      </c>
      <c r="K150" s="139" t="s">
        <v>164</v>
      </c>
      <c r="L150" s="27"/>
      <c r="M150" s="143" t="s">
        <v>1</v>
      </c>
      <c r="N150" s="144" t="s">
        <v>37</v>
      </c>
      <c r="O150" s="145">
        <v>6.2359999999999998</v>
      </c>
      <c r="P150" s="145">
        <f t="shared" ref="P150:P172" si="11">O150*H150</f>
        <v>12.472</v>
      </c>
      <c r="Q150" s="145">
        <v>2.5500000000000002E-3</v>
      </c>
      <c r="R150" s="145">
        <f t="shared" ref="R150:R172" si="12">Q150*H150</f>
        <v>5.1000000000000004E-3</v>
      </c>
      <c r="S150" s="145">
        <v>0</v>
      </c>
      <c r="T150" s="146">
        <f t="shared" ref="T150:T172" si="13">S150*H150</f>
        <v>0</v>
      </c>
      <c r="AR150" s="147" t="s">
        <v>178</v>
      </c>
      <c r="AT150" s="147" t="s">
        <v>160</v>
      </c>
      <c r="AU150" s="147" t="s">
        <v>174</v>
      </c>
      <c r="AY150" s="15" t="s">
        <v>158</v>
      </c>
      <c r="BE150" s="148">
        <f t="shared" ref="BE150:BE172" si="14">IF(N150="základní",J150,0)</f>
        <v>0</v>
      </c>
      <c r="BF150" s="148">
        <f t="shared" ref="BF150:BF172" si="15">IF(N150="snížená",J150,0)</f>
        <v>0</v>
      </c>
      <c r="BG150" s="148">
        <f t="shared" ref="BG150:BG172" si="16">IF(N150="zákl. přenesená",J150,0)</f>
        <v>0</v>
      </c>
      <c r="BH150" s="148">
        <f t="shared" ref="BH150:BH172" si="17">IF(N150="sníž. přenesená",J150,0)</f>
        <v>0</v>
      </c>
      <c r="BI150" s="148">
        <f t="shared" ref="BI150:BI172" si="18">IF(N150="nulová",J150,0)</f>
        <v>0</v>
      </c>
      <c r="BJ150" s="15" t="s">
        <v>13</v>
      </c>
      <c r="BK150" s="148">
        <f t="shared" ref="BK150:BK172" si="19">ROUND(I150*H150,2)</f>
        <v>0</v>
      </c>
      <c r="BL150" s="15" t="s">
        <v>178</v>
      </c>
      <c r="BM150" s="147" t="s">
        <v>492</v>
      </c>
    </row>
    <row r="151" spans="2:65" s="1" customFormat="1" ht="16.5" customHeight="1">
      <c r="B151" s="136"/>
      <c r="C151" s="164" t="s">
        <v>243</v>
      </c>
      <c r="D151" s="164" t="s">
        <v>181</v>
      </c>
      <c r="E151" s="165" t="s">
        <v>493</v>
      </c>
      <c r="F151" s="166" t="s">
        <v>494</v>
      </c>
      <c r="G151" s="167" t="s">
        <v>262</v>
      </c>
      <c r="H151" s="168">
        <v>2</v>
      </c>
      <c r="I151" s="179"/>
      <c r="J151" s="169">
        <f t="shared" si="10"/>
        <v>0</v>
      </c>
      <c r="K151" s="166" t="s">
        <v>1</v>
      </c>
      <c r="L151" s="170"/>
      <c r="M151" s="171" t="s">
        <v>1</v>
      </c>
      <c r="N151" s="172" t="s">
        <v>37</v>
      </c>
      <c r="O151" s="145">
        <v>0</v>
      </c>
      <c r="P151" s="145">
        <f t="shared" si="11"/>
        <v>0</v>
      </c>
      <c r="Q151" s="145">
        <v>0.14099999999999999</v>
      </c>
      <c r="R151" s="145">
        <f t="shared" si="12"/>
        <v>0.28199999999999997</v>
      </c>
      <c r="S151" s="145">
        <v>0</v>
      </c>
      <c r="T151" s="146">
        <f t="shared" si="13"/>
        <v>0</v>
      </c>
      <c r="AR151" s="147" t="s">
        <v>185</v>
      </c>
      <c r="AT151" s="147" t="s">
        <v>181</v>
      </c>
      <c r="AU151" s="147" t="s">
        <v>174</v>
      </c>
      <c r="AY151" s="15" t="s">
        <v>158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5" t="s">
        <v>13</v>
      </c>
      <c r="BK151" s="148">
        <f t="shared" si="19"/>
        <v>0</v>
      </c>
      <c r="BL151" s="15" t="s">
        <v>178</v>
      </c>
      <c r="BM151" s="147" t="s">
        <v>495</v>
      </c>
    </row>
    <row r="152" spans="2:65" s="1" customFormat="1" ht="16.5" customHeight="1">
      <c r="B152" s="136"/>
      <c r="C152" s="137" t="s">
        <v>247</v>
      </c>
      <c r="D152" s="137" t="s">
        <v>160</v>
      </c>
      <c r="E152" s="138" t="s">
        <v>496</v>
      </c>
      <c r="F152" s="139" t="s">
        <v>497</v>
      </c>
      <c r="G152" s="140" t="s">
        <v>491</v>
      </c>
      <c r="H152" s="141">
        <v>2</v>
      </c>
      <c r="I152" s="178"/>
      <c r="J152" s="142">
        <f t="shared" si="10"/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0.51200000000000001</v>
      </c>
      <c r="P152" s="145">
        <f t="shared" si="11"/>
        <v>1.024</v>
      </c>
      <c r="Q152" s="145">
        <v>2.8800000000000002E-3</v>
      </c>
      <c r="R152" s="145">
        <f t="shared" si="12"/>
        <v>5.7600000000000004E-3</v>
      </c>
      <c r="S152" s="145">
        <v>0</v>
      </c>
      <c r="T152" s="146">
        <f t="shared" si="13"/>
        <v>0</v>
      </c>
      <c r="AR152" s="147" t="s">
        <v>178</v>
      </c>
      <c r="AT152" s="147" t="s">
        <v>160</v>
      </c>
      <c r="AU152" s="147" t="s">
        <v>174</v>
      </c>
      <c r="AY152" s="15" t="s">
        <v>158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5" t="s">
        <v>13</v>
      </c>
      <c r="BK152" s="148">
        <f t="shared" si="19"/>
        <v>0</v>
      </c>
      <c r="BL152" s="15" t="s">
        <v>178</v>
      </c>
      <c r="BM152" s="147" t="s">
        <v>498</v>
      </c>
    </row>
    <row r="153" spans="2:65" s="1" customFormat="1" ht="16.5" customHeight="1">
      <c r="B153" s="136"/>
      <c r="C153" s="137" t="s">
        <v>252</v>
      </c>
      <c r="D153" s="137" t="s">
        <v>160</v>
      </c>
      <c r="E153" s="138" t="s">
        <v>499</v>
      </c>
      <c r="F153" s="139" t="s">
        <v>500</v>
      </c>
      <c r="G153" s="140" t="s">
        <v>262</v>
      </c>
      <c r="H153" s="141">
        <v>2</v>
      </c>
      <c r="I153" s="178"/>
      <c r="J153" s="142">
        <f t="shared" si="10"/>
        <v>0</v>
      </c>
      <c r="K153" s="139" t="s">
        <v>164</v>
      </c>
      <c r="L153" s="27"/>
      <c r="M153" s="143" t="s">
        <v>1</v>
      </c>
      <c r="N153" s="144" t="s">
        <v>37</v>
      </c>
      <c r="O153" s="145">
        <v>0.20599999999999999</v>
      </c>
      <c r="P153" s="145">
        <f t="shared" si="11"/>
        <v>0.41199999999999998</v>
      </c>
      <c r="Q153" s="145">
        <v>3.6000000000000002E-4</v>
      </c>
      <c r="R153" s="145">
        <f t="shared" si="12"/>
        <v>7.2000000000000005E-4</v>
      </c>
      <c r="S153" s="145">
        <v>0</v>
      </c>
      <c r="T153" s="146">
        <f t="shared" si="13"/>
        <v>0</v>
      </c>
      <c r="AR153" s="147" t="s">
        <v>178</v>
      </c>
      <c r="AT153" s="147" t="s">
        <v>160</v>
      </c>
      <c r="AU153" s="147" t="s">
        <v>174</v>
      </c>
      <c r="AY153" s="15" t="s">
        <v>158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5" t="s">
        <v>13</v>
      </c>
      <c r="BK153" s="148">
        <f t="shared" si="19"/>
        <v>0</v>
      </c>
      <c r="BL153" s="15" t="s">
        <v>178</v>
      </c>
      <c r="BM153" s="147" t="s">
        <v>501</v>
      </c>
    </row>
    <row r="154" spans="2:65" s="1" customFormat="1" ht="16.5" customHeight="1">
      <c r="B154" s="136"/>
      <c r="C154" s="137" t="s">
        <v>256</v>
      </c>
      <c r="D154" s="137" t="s">
        <v>160</v>
      </c>
      <c r="E154" s="138" t="s">
        <v>502</v>
      </c>
      <c r="F154" s="139" t="s">
        <v>503</v>
      </c>
      <c r="G154" s="140" t="s">
        <v>491</v>
      </c>
      <c r="H154" s="141">
        <v>1</v>
      </c>
      <c r="I154" s="178"/>
      <c r="J154" s="142">
        <f t="shared" si="10"/>
        <v>0</v>
      </c>
      <c r="K154" s="139" t="s">
        <v>1</v>
      </c>
      <c r="L154" s="27"/>
      <c r="M154" s="143" t="s">
        <v>1</v>
      </c>
      <c r="N154" s="144" t="s">
        <v>37</v>
      </c>
      <c r="O154" s="145">
        <v>2.9220000000000002</v>
      </c>
      <c r="P154" s="145">
        <f t="shared" si="11"/>
        <v>2.9220000000000002</v>
      </c>
      <c r="Q154" s="145">
        <v>6.182E-2</v>
      </c>
      <c r="R154" s="145">
        <f t="shared" si="12"/>
        <v>6.182E-2</v>
      </c>
      <c r="S154" s="145">
        <v>0</v>
      </c>
      <c r="T154" s="146">
        <f t="shared" si="13"/>
        <v>0</v>
      </c>
      <c r="AR154" s="147" t="s">
        <v>178</v>
      </c>
      <c r="AT154" s="147" t="s">
        <v>160</v>
      </c>
      <c r="AU154" s="147" t="s">
        <v>174</v>
      </c>
      <c r="AY154" s="15" t="s">
        <v>158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5" t="s">
        <v>13</v>
      </c>
      <c r="BK154" s="148">
        <f t="shared" si="19"/>
        <v>0</v>
      </c>
      <c r="BL154" s="15" t="s">
        <v>178</v>
      </c>
      <c r="BM154" s="147" t="s">
        <v>504</v>
      </c>
    </row>
    <row r="155" spans="2:65" s="1" customFormat="1" ht="16.5" customHeight="1">
      <c r="B155" s="136"/>
      <c r="C155" s="137" t="s">
        <v>7</v>
      </c>
      <c r="D155" s="137" t="s">
        <v>160</v>
      </c>
      <c r="E155" s="138" t="s">
        <v>505</v>
      </c>
      <c r="F155" s="139" t="s">
        <v>506</v>
      </c>
      <c r="G155" s="140" t="s">
        <v>491</v>
      </c>
      <c r="H155" s="141">
        <v>1</v>
      </c>
      <c r="I155" s="178"/>
      <c r="J155" s="142">
        <f t="shared" si="10"/>
        <v>0</v>
      </c>
      <c r="K155" s="139" t="s">
        <v>1</v>
      </c>
      <c r="L155" s="27"/>
      <c r="M155" s="143" t="s">
        <v>1</v>
      </c>
      <c r="N155" s="144" t="s">
        <v>37</v>
      </c>
      <c r="O155" s="145">
        <v>2.9220000000000002</v>
      </c>
      <c r="P155" s="145">
        <f t="shared" si="11"/>
        <v>2.9220000000000002</v>
      </c>
      <c r="Q155" s="145">
        <v>6.182E-2</v>
      </c>
      <c r="R155" s="145">
        <f t="shared" si="12"/>
        <v>6.182E-2</v>
      </c>
      <c r="S155" s="145">
        <v>0</v>
      </c>
      <c r="T155" s="146">
        <f t="shared" si="13"/>
        <v>0</v>
      </c>
      <c r="AR155" s="147" t="s">
        <v>178</v>
      </c>
      <c r="AT155" s="147" t="s">
        <v>160</v>
      </c>
      <c r="AU155" s="147" t="s">
        <v>174</v>
      </c>
      <c r="AY155" s="15" t="s">
        <v>158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5" t="s">
        <v>13</v>
      </c>
      <c r="BK155" s="148">
        <f t="shared" si="19"/>
        <v>0</v>
      </c>
      <c r="BL155" s="15" t="s">
        <v>178</v>
      </c>
      <c r="BM155" s="147" t="s">
        <v>507</v>
      </c>
    </row>
    <row r="156" spans="2:65" s="1" customFormat="1" ht="16.5" customHeight="1">
      <c r="B156" s="136"/>
      <c r="C156" s="137" t="s">
        <v>264</v>
      </c>
      <c r="D156" s="137" t="s">
        <v>160</v>
      </c>
      <c r="E156" s="138" t="s">
        <v>508</v>
      </c>
      <c r="F156" s="139" t="s">
        <v>509</v>
      </c>
      <c r="G156" s="140" t="s">
        <v>491</v>
      </c>
      <c r="H156" s="141">
        <v>1</v>
      </c>
      <c r="I156" s="178"/>
      <c r="J156" s="142">
        <f t="shared" si="10"/>
        <v>0</v>
      </c>
      <c r="K156" s="139" t="s">
        <v>1</v>
      </c>
      <c r="L156" s="27"/>
      <c r="M156" s="143" t="s">
        <v>1</v>
      </c>
      <c r="N156" s="144" t="s">
        <v>37</v>
      </c>
      <c r="O156" s="145">
        <v>2.9220000000000002</v>
      </c>
      <c r="P156" s="145">
        <f t="shared" si="11"/>
        <v>2.9220000000000002</v>
      </c>
      <c r="Q156" s="145">
        <v>6.182E-2</v>
      </c>
      <c r="R156" s="145">
        <f t="shared" si="12"/>
        <v>6.182E-2</v>
      </c>
      <c r="S156" s="145">
        <v>0</v>
      </c>
      <c r="T156" s="146">
        <f t="shared" si="13"/>
        <v>0</v>
      </c>
      <c r="AR156" s="147" t="s">
        <v>178</v>
      </c>
      <c r="AT156" s="147" t="s">
        <v>160</v>
      </c>
      <c r="AU156" s="147" t="s">
        <v>174</v>
      </c>
      <c r="AY156" s="15" t="s">
        <v>158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5" t="s">
        <v>13</v>
      </c>
      <c r="BK156" s="148">
        <f t="shared" si="19"/>
        <v>0</v>
      </c>
      <c r="BL156" s="15" t="s">
        <v>178</v>
      </c>
      <c r="BM156" s="147" t="s">
        <v>510</v>
      </c>
    </row>
    <row r="157" spans="2:65" s="1" customFormat="1" ht="16.5" customHeight="1">
      <c r="B157" s="136"/>
      <c r="C157" s="137" t="s">
        <v>269</v>
      </c>
      <c r="D157" s="137" t="s">
        <v>160</v>
      </c>
      <c r="E157" s="138" t="s">
        <v>511</v>
      </c>
      <c r="F157" s="139" t="s">
        <v>512</v>
      </c>
      <c r="G157" s="140" t="s">
        <v>491</v>
      </c>
      <c r="H157" s="141">
        <v>1</v>
      </c>
      <c r="I157" s="178"/>
      <c r="J157" s="142">
        <f t="shared" si="10"/>
        <v>0</v>
      </c>
      <c r="K157" s="139" t="s">
        <v>1</v>
      </c>
      <c r="L157" s="27"/>
      <c r="M157" s="143" t="s">
        <v>1</v>
      </c>
      <c r="N157" s="144" t="s">
        <v>37</v>
      </c>
      <c r="O157" s="145">
        <v>10.547000000000001</v>
      </c>
      <c r="P157" s="145">
        <f t="shared" si="11"/>
        <v>10.547000000000001</v>
      </c>
      <c r="Q157" s="145">
        <v>0.50251999999999997</v>
      </c>
      <c r="R157" s="145">
        <f t="shared" si="12"/>
        <v>0.50251999999999997</v>
      </c>
      <c r="S157" s="145">
        <v>0</v>
      </c>
      <c r="T157" s="146">
        <f t="shared" si="13"/>
        <v>0</v>
      </c>
      <c r="AR157" s="147" t="s">
        <v>178</v>
      </c>
      <c r="AT157" s="147" t="s">
        <v>160</v>
      </c>
      <c r="AU157" s="147" t="s">
        <v>174</v>
      </c>
      <c r="AY157" s="15" t="s">
        <v>158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5" t="s">
        <v>13</v>
      </c>
      <c r="BK157" s="148">
        <f t="shared" si="19"/>
        <v>0</v>
      </c>
      <c r="BL157" s="15" t="s">
        <v>178</v>
      </c>
      <c r="BM157" s="147" t="s">
        <v>513</v>
      </c>
    </row>
    <row r="158" spans="2:65" s="1" customFormat="1" ht="16.5" customHeight="1">
      <c r="B158" s="136"/>
      <c r="C158" s="137" t="s">
        <v>273</v>
      </c>
      <c r="D158" s="137" t="s">
        <v>160</v>
      </c>
      <c r="E158" s="138" t="s">
        <v>514</v>
      </c>
      <c r="F158" s="139" t="s">
        <v>515</v>
      </c>
      <c r="G158" s="140" t="s">
        <v>262</v>
      </c>
      <c r="H158" s="141">
        <v>1</v>
      </c>
      <c r="I158" s="178"/>
      <c r="J158" s="142">
        <f t="shared" si="10"/>
        <v>0</v>
      </c>
      <c r="K158" s="139" t="s">
        <v>1</v>
      </c>
      <c r="L158" s="27"/>
      <c r="M158" s="143" t="s">
        <v>1</v>
      </c>
      <c r="N158" s="144" t="s">
        <v>37</v>
      </c>
      <c r="O158" s="145">
        <v>0</v>
      </c>
      <c r="P158" s="145">
        <f t="shared" si="11"/>
        <v>0</v>
      </c>
      <c r="Q158" s="145">
        <v>9.7999999999999997E-3</v>
      </c>
      <c r="R158" s="145">
        <f t="shared" si="12"/>
        <v>9.7999999999999997E-3</v>
      </c>
      <c r="S158" s="145">
        <v>0</v>
      </c>
      <c r="T158" s="146">
        <f t="shared" si="13"/>
        <v>0</v>
      </c>
      <c r="AR158" s="147" t="s">
        <v>178</v>
      </c>
      <c r="AT158" s="147" t="s">
        <v>160</v>
      </c>
      <c r="AU158" s="147" t="s">
        <v>174</v>
      </c>
      <c r="AY158" s="15" t="s">
        <v>158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5" t="s">
        <v>13</v>
      </c>
      <c r="BK158" s="148">
        <f t="shared" si="19"/>
        <v>0</v>
      </c>
      <c r="BL158" s="15" t="s">
        <v>178</v>
      </c>
      <c r="BM158" s="147" t="s">
        <v>516</v>
      </c>
    </row>
    <row r="159" spans="2:65" s="1" customFormat="1" ht="16.5" customHeight="1">
      <c r="B159" s="136"/>
      <c r="C159" s="137" t="s">
        <v>277</v>
      </c>
      <c r="D159" s="137" t="s">
        <v>160</v>
      </c>
      <c r="E159" s="138" t="s">
        <v>517</v>
      </c>
      <c r="F159" s="139" t="s">
        <v>518</v>
      </c>
      <c r="G159" s="140" t="s">
        <v>262</v>
      </c>
      <c r="H159" s="141">
        <v>1</v>
      </c>
      <c r="I159" s="178"/>
      <c r="J159" s="142">
        <f t="shared" si="10"/>
        <v>0</v>
      </c>
      <c r="K159" s="139" t="s">
        <v>1</v>
      </c>
      <c r="L159" s="27"/>
      <c r="M159" s="143" t="s">
        <v>1</v>
      </c>
      <c r="N159" s="144" t="s">
        <v>37</v>
      </c>
      <c r="O159" s="145">
        <v>0</v>
      </c>
      <c r="P159" s="145">
        <f t="shared" si="11"/>
        <v>0</v>
      </c>
      <c r="Q159" s="145">
        <v>0.05</v>
      </c>
      <c r="R159" s="145">
        <f t="shared" si="12"/>
        <v>0.05</v>
      </c>
      <c r="S159" s="145">
        <v>0</v>
      </c>
      <c r="T159" s="146">
        <f t="shared" si="13"/>
        <v>0</v>
      </c>
      <c r="AR159" s="147" t="s">
        <v>178</v>
      </c>
      <c r="AT159" s="147" t="s">
        <v>160</v>
      </c>
      <c r="AU159" s="147" t="s">
        <v>174</v>
      </c>
      <c r="AY159" s="15" t="s">
        <v>158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5" t="s">
        <v>13</v>
      </c>
      <c r="BK159" s="148">
        <f t="shared" si="19"/>
        <v>0</v>
      </c>
      <c r="BL159" s="15" t="s">
        <v>178</v>
      </c>
      <c r="BM159" s="147" t="s">
        <v>519</v>
      </c>
    </row>
    <row r="160" spans="2:65" s="1" customFormat="1" ht="16.5" customHeight="1">
      <c r="B160" s="136"/>
      <c r="C160" s="137" t="s">
        <v>283</v>
      </c>
      <c r="D160" s="137" t="s">
        <v>160</v>
      </c>
      <c r="E160" s="138" t="s">
        <v>520</v>
      </c>
      <c r="F160" s="139" t="s">
        <v>521</v>
      </c>
      <c r="G160" s="140" t="s">
        <v>491</v>
      </c>
      <c r="H160" s="141">
        <v>1</v>
      </c>
      <c r="I160" s="178"/>
      <c r="J160" s="142">
        <f t="shared" si="10"/>
        <v>0</v>
      </c>
      <c r="K160" s="139" t="s">
        <v>164</v>
      </c>
      <c r="L160" s="27"/>
      <c r="M160" s="143" t="s">
        <v>1</v>
      </c>
      <c r="N160" s="144" t="s">
        <v>37</v>
      </c>
      <c r="O160" s="145">
        <v>0.25</v>
      </c>
      <c r="P160" s="145">
        <f t="shared" si="11"/>
        <v>0.25</v>
      </c>
      <c r="Q160" s="145">
        <v>1.0869999999999999E-2</v>
      </c>
      <c r="R160" s="145">
        <f t="shared" si="12"/>
        <v>1.0869999999999999E-2</v>
      </c>
      <c r="S160" s="145">
        <v>0</v>
      </c>
      <c r="T160" s="146">
        <f t="shared" si="13"/>
        <v>0</v>
      </c>
      <c r="AR160" s="147" t="s">
        <v>178</v>
      </c>
      <c r="AT160" s="147" t="s">
        <v>160</v>
      </c>
      <c r="AU160" s="147" t="s">
        <v>174</v>
      </c>
      <c r="AY160" s="15" t="s">
        <v>158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5" t="s">
        <v>13</v>
      </c>
      <c r="BK160" s="148">
        <f t="shared" si="19"/>
        <v>0</v>
      </c>
      <c r="BL160" s="15" t="s">
        <v>178</v>
      </c>
      <c r="BM160" s="147" t="s">
        <v>522</v>
      </c>
    </row>
    <row r="161" spans="2:65" s="1" customFormat="1" ht="16.5" customHeight="1">
      <c r="B161" s="136"/>
      <c r="C161" s="137" t="s">
        <v>287</v>
      </c>
      <c r="D161" s="137" t="s">
        <v>160</v>
      </c>
      <c r="E161" s="138" t="s">
        <v>523</v>
      </c>
      <c r="F161" s="139" t="s">
        <v>524</v>
      </c>
      <c r="G161" s="140" t="s">
        <v>375</v>
      </c>
      <c r="H161" s="141">
        <v>3.5</v>
      </c>
      <c r="I161" s="178"/>
      <c r="J161" s="142">
        <f t="shared" si="10"/>
        <v>0</v>
      </c>
      <c r="K161" s="139" t="s">
        <v>164</v>
      </c>
      <c r="L161" s="27"/>
      <c r="M161" s="143" t="s">
        <v>1</v>
      </c>
      <c r="N161" s="144" t="s">
        <v>37</v>
      </c>
      <c r="O161" s="145">
        <v>0.51700000000000002</v>
      </c>
      <c r="P161" s="145">
        <f t="shared" si="11"/>
        <v>1.8095000000000001</v>
      </c>
      <c r="Q161" s="145">
        <v>2.96E-3</v>
      </c>
      <c r="R161" s="145">
        <f t="shared" si="12"/>
        <v>1.0359999999999999E-2</v>
      </c>
      <c r="S161" s="145">
        <v>0</v>
      </c>
      <c r="T161" s="146">
        <f t="shared" si="13"/>
        <v>0</v>
      </c>
      <c r="AR161" s="147" t="s">
        <v>178</v>
      </c>
      <c r="AT161" s="147" t="s">
        <v>160</v>
      </c>
      <c r="AU161" s="147" t="s">
        <v>174</v>
      </c>
      <c r="AY161" s="15" t="s">
        <v>158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5" t="s">
        <v>13</v>
      </c>
      <c r="BK161" s="148">
        <f t="shared" si="19"/>
        <v>0</v>
      </c>
      <c r="BL161" s="15" t="s">
        <v>178</v>
      </c>
      <c r="BM161" s="147" t="s">
        <v>525</v>
      </c>
    </row>
    <row r="162" spans="2:65" s="1" customFormat="1" ht="16.5" customHeight="1">
      <c r="B162" s="136"/>
      <c r="C162" s="137" t="s">
        <v>291</v>
      </c>
      <c r="D162" s="137" t="s">
        <v>160</v>
      </c>
      <c r="E162" s="138" t="s">
        <v>526</v>
      </c>
      <c r="F162" s="139" t="s">
        <v>527</v>
      </c>
      <c r="G162" s="140" t="s">
        <v>375</v>
      </c>
      <c r="H162" s="141">
        <v>6</v>
      </c>
      <c r="I162" s="178"/>
      <c r="J162" s="142">
        <f t="shared" si="10"/>
        <v>0</v>
      </c>
      <c r="K162" s="139" t="s">
        <v>164</v>
      </c>
      <c r="L162" s="27"/>
      <c r="M162" s="143" t="s">
        <v>1</v>
      </c>
      <c r="N162" s="144" t="s">
        <v>37</v>
      </c>
      <c r="O162" s="145">
        <v>0.65200000000000002</v>
      </c>
      <c r="P162" s="145">
        <f t="shared" si="11"/>
        <v>3.9119999999999999</v>
      </c>
      <c r="Q162" s="145">
        <v>3.7599999999999999E-3</v>
      </c>
      <c r="R162" s="145">
        <f t="shared" si="12"/>
        <v>2.256E-2</v>
      </c>
      <c r="S162" s="145">
        <v>0</v>
      </c>
      <c r="T162" s="146">
        <f t="shared" si="13"/>
        <v>0</v>
      </c>
      <c r="AR162" s="147" t="s">
        <v>178</v>
      </c>
      <c r="AT162" s="147" t="s">
        <v>160</v>
      </c>
      <c r="AU162" s="147" t="s">
        <v>174</v>
      </c>
      <c r="AY162" s="15" t="s">
        <v>158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5" t="s">
        <v>13</v>
      </c>
      <c r="BK162" s="148">
        <f t="shared" si="19"/>
        <v>0</v>
      </c>
      <c r="BL162" s="15" t="s">
        <v>178</v>
      </c>
      <c r="BM162" s="147" t="s">
        <v>528</v>
      </c>
    </row>
    <row r="163" spans="2:65" s="1" customFormat="1" ht="16.5" customHeight="1">
      <c r="B163" s="136"/>
      <c r="C163" s="137" t="s">
        <v>295</v>
      </c>
      <c r="D163" s="137" t="s">
        <v>160</v>
      </c>
      <c r="E163" s="138" t="s">
        <v>529</v>
      </c>
      <c r="F163" s="139" t="s">
        <v>530</v>
      </c>
      <c r="G163" s="140" t="s">
        <v>375</v>
      </c>
      <c r="H163" s="141">
        <v>9</v>
      </c>
      <c r="I163" s="178"/>
      <c r="J163" s="142">
        <f t="shared" si="10"/>
        <v>0</v>
      </c>
      <c r="K163" s="139" t="s">
        <v>164</v>
      </c>
      <c r="L163" s="27"/>
      <c r="M163" s="143" t="s">
        <v>1</v>
      </c>
      <c r="N163" s="144" t="s">
        <v>37</v>
      </c>
      <c r="O163" s="145">
        <v>0.71399999999999997</v>
      </c>
      <c r="P163" s="145">
        <f t="shared" si="11"/>
        <v>6.4260000000000002</v>
      </c>
      <c r="Q163" s="145">
        <v>6.1700000000000001E-3</v>
      </c>
      <c r="R163" s="145">
        <f t="shared" si="12"/>
        <v>5.5530000000000003E-2</v>
      </c>
      <c r="S163" s="145">
        <v>0</v>
      </c>
      <c r="T163" s="146">
        <f t="shared" si="13"/>
        <v>0</v>
      </c>
      <c r="AR163" s="147" t="s">
        <v>178</v>
      </c>
      <c r="AT163" s="147" t="s">
        <v>160</v>
      </c>
      <c r="AU163" s="147" t="s">
        <v>174</v>
      </c>
      <c r="AY163" s="15" t="s">
        <v>158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5" t="s">
        <v>13</v>
      </c>
      <c r="BK163" s="148">
        <f t="shared" si="19"/>
        <v>0</v>
      </c>
      <c r="BL163" s="15" t="s">
        <v>178</v>
      </c>
      <c r="BM163" s="147" t="s">
        <v>531</v>
      </c>
    </row>
    <row r="164" spans="2:65" s="1" customFormat="1" ht="16.5" customHeight="1">
      <c r="B164" s="136"/>
      <c r="C164" s="137" t="s">
        <v>299</v>
      </c>
      <c r="D164" s="137" t="s">
        <v>160</v>
      </c>
      <c r="E164" s="138" t="s">
        <v>532</v>
      </c>
      <c r="F164" s="139" t="s">
        <v>533</v>
      </c>
      <c r="G164" s="140" t="s">
        <v>375</v>
      </c>
      <c r="H164" s="141">
        <v>7</v>
      </c>
      <c r="I164" s="178"/>
      <c r="J164" s="142">
        <f t="shared" si="10"/>
        <v>0</v>
      </c>
      <c r="K164" s="139" t="s">
        <v>164</v>
      </c>
      <c r="L164" s="27"/>
      <c r="M164" s="143" t="s">
        <v>1</v>
      </c>
      <c r="N164" s="144" t="s">
        <v>37</v>
      </c>
      <c r="O164" s="145">
        <v>0.91900000000000004</v>
      </c>
      <c r="P164" s="145">
        <f t="shared" si="11"/>
        <v>6.4329999999999998</v>
      </c>
      <c r="Q164" s="145">
        <v>6.6699999999999997E-3</v>
      </c>
      <c r="R164" s="145">
        <f t="shared" si="12"/>
        <v>4.6689999999999995E-2</v>
      </c>
      <c r="S164" s="145">
        <v>0</v>
      </c>
      <c r="T164" s="146">
        <f t="shared" si="13"/>
        <v>0</v>
      </c>
      <c r="AR164" s="147" t="s">
        <v>178</v>
      </c>
      <c r="AT164" s="147" t="s">
        <v>160</v>
      </c>
      <c r="AU164" s="147" t="s">
        <v>174</v>
      </c>
      <c r="AY164" s="15" t="s">
        <v>158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5" t="s">
        <v>13</v>
      </c>
      <c r="BK164" s="148">
        <f t="shared" si="19"/>
        <v>0</v>
      </c>
      <c r="BL164" s="15" t="s">
        <v>178</v>
      </c>
      <c r="BM164" s="147" t="s">
        <v>534</v>
      </c>
    </row>
    <row r="165" spans="2:65" s="1" customFormat="1" ht="16.5" customHeight="1">
      <c r="B165" s="136"/>
      <c r="C165" s="137" t="s">
        <v>303</v>
      </c>
      <c r="D165" s="137" t="s">
        <v>160</v>
      </c>
      <c r="E165" s="138" t="s">
        <v>535</v>
      </c>
      <c r="F165" s="139" t="s">
        <v>536</v>
      </c>
      <c r="G165" s="140" t="s">
        <v>262</v>
      </c>
      <c r="H165" s="141">
        <v>1</v>
      </c>
      <c r="I165" s="178"/>
      <c r="J165" s="142">
        <f t="shared" si="10"/>
        <v>0</v>
      </c>
      <c r="K165" s="139" t="s">
        <v>164</v>
      </c>
      <c r="L165" s="27"/>
      <c r="M165" s="143" t="s">
        <v>1</v>
      </c>
      <c r="N165" s="144" t="s">
        <v>37</v>
      </c>
      <c r="O165" s="145">
        <v>0.10299999999999999</v>
      </c>
      <c r="P165" s="145">
        <f t="shared" si="11"/>
        <v>0.10299999999999999</v>
      </c>
      <c r="Q165" s="145">
        <v>2.7E-4</v>
      </c>
      <c r="R165" s="145">
        <f t="shared" si="12"/>
        <v>2.7E-4</v>
      </c>
      <c r="S165" s="145">
        <v>0</v>
      </c>
      <c r="T165" s="146">
        <f t="shared" si="13"/>
        <v>0</v>
      </c>
      <c r="AR165" s="147" t="s">
        <v>178</v>
      </c>
      <c r="AT165" s="147" t="s">
        <v>160</v>
      </c>
      <c r="AU165" s="147" t="s">
        <v>174</v>
      </c>
      <c r="AY165" s="15" t="s">
        <v>158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5" t="s">
        <v>13</v>
      </c>
      <c r="BK165" s="148">
        <f t="shared" si="19"/>
        <v>0</v>
      </c>
      <c r="BL165" s="15" t="s">
        <v>178</v>
      </c>
      <c r="BM165" s="147" t="s">
        <v>537</v>
      </c>
    </row>
    <row r="166" spans="2:65" s="1" customFormat="1" ht="16.5" customHeight="1">
      <c r="B166" s="136"/>
      <c r="C166" s="137" t="s">
        <v>185</v>
      </c>
      <c r="D166" s="137" t="s">
        <v>160</v>
      </c>
      <c r="E166" s="138" t="s">
        <v>538</v>
      </c>
      <c r="F166" s="139" t="s">
        <v>539</v>
      </c>
      <c r="G166" s="140" t="s">
        <v>262</v>
      </c>
      <c r="H166" s="141">
        <v>6</v>
      </c>
      <c r="I166" s="178"/>
      <c r="J166" s="142">
        <f t="shared" si="10"/>
        <v>0</v>
      </c>
      <c r="K166" s="139" t="s">
        <v>164</v>
      </c>
      <c r="L166" s="27"/>
      <c r="M166" s="143" t="s">
        <v>1</v>
      </c>
      <c r="N166" s="144" t="s">
        <v>37</v>
      </c>
      <c r="O166" s="145">
        <v>8.2000000000000003E-2</v>
      </c>
      <c r="P166" s="145">
        <f t="shared" si="11"/>
        <v>0.49199999999999999</v>
      </c>
      <c r="Q166" s="145">
        <v>1.8000000000000001E-4</v>
      </c>
      <c r="R166" s="145">
        <f t="shared" si="12"/>
        <v>1.08E-3</v>
      </c>
      <c r="S166" s="145">
        <v>0</v>
      </c>
      <c r="T166" s="146">
        <f t="shared" si="13"/>
        <v>0</v>
      </c>
      <c r="AR166" s="147" t="s">
        <v>178</v>
      </c>
      <c r="AT166" s="147" t="s">
        <v>160</v>
      </c>
      <c r="AU166" s="147" t="s">
        <v>174</v>
      </c>
      <c r="AY166" s="15" t="s">
        <v>158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5" t="s">
        <v>13</v>
      </c>
      <c r="BK166" s="148">
        <f t="shared" si="19"/>
        <v>0</v>
      </c>
      <c r="BL166" s="15" t="s">
        <v>178</v>
      </c>
      <c r="BM166" s="147" t="s">
        <v>540</v>
      </c>
    </row>
    <row r="167" spans="2:65" s="1" customFormat="1" ht="16.5" customHeight="1">
      <c r="B167" s="136"/>
      <c r="C167" s="137" t="s">
        <v>310</v>
      </c>
      <c r="D167" s="137" t="s">
        <v>160</v>
      </c>
      <c r="E167" s="138" t="s">
        <v>541</v>
      </c>
      <c r="F167" s="139" t="s">
        <v>542</v>
      </c>
      <c r="G167" s="140" t="s">
        <v>262</v>
      </c>
      <c r="H167" s="141">
        <v>1</v>
      </c>
      <c r="I167" s="178"/>
      <c r="J167" s="142">
        <f t="shared" si="10"/>
        <v>0</v>
      </c>
      <c r="K167" s="139" t="s">
        <v>164</v>
      </c>
      <c r="L167" s="27"/>
      <c r="M167" s="143" t="s">
        <v>1</v>
      </c>
      <c r="N167" s="144" t="s">
        <v>37</v>
      </c>
      <c r="O167" s="145">
        <v>0.2</v>
      </c>
      <c r="P167" s="145">
        <f t="shared" si="11"/>
        <v>0.2</v>
      </c>
      <c r="Q167" s="145">
        <v>3.4000000000000002E-4</v>
      </c>
      <c r="R167" s="145">
        <f t="shared" si="12"/>
        <v>3.4000000000000002E-4</v>
      </c>
      <c r="S167" s="145">
        <v>0</v>
      </c>
      <c r="T167" s="146">
        <f t="shared" si="13"/>
        <v>0</v>
      </c>
      <c r="AR167" s="147" t="s">
        <v>178</v>
      </c>
      <c r="AT167" s="147" t="s">
        <v>160</v>
      </c>
      <c r="AU167" s="147" t="s">
        <v>174</v>
      </c>
      <c r="AY167" s="15" t="s">
        <v>158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5" t="s">
        <v>13</v>
      </c>
      <c r="BK167" s="148">
        <f t="shared" si="19"/>
        <v>0</v>
      </c>
      <c r="BL167" s="15" t="s">
        <v>178</v>
      </c>
      <c r="BM167" s="147" t="s">
        <v>543</v>
      </c>
    </row>
    <row r="168" spans="2:65" s="1" customFormat="1" ht="16.5" customHeight="1">
      <c r="B168" s="136"/>
      <c r="C168" s="137" t="s">
        <v>316</v>
      </c>
      <c r="D168" s="137" t="s">
        <v>160</v>
      </c>
      <c r="E168" s="138" t="s">
        <v>544</v>
      </c>
      <c r="F168" s="139" t="s">
        <v>545</v>
      </c>
      <c r="G168" s="140" t="s">
        <v>262</v>
      </c>
      <c r="H168" s="141">
        <v>1</v>
      </c>
      <c r="I168" s="178"/>
      <c r="J168" s="142">
        <f t="shared" si="10"/>
        <v>0</v>
      </c>
      <c r="K168" s="139" t="s">
        <v>164</v>
      </c>
      <c r="L168" s="27"/>
      <c r="M168" s="143" t="s">
        <v>1</v>
      </c>
      <c r="N168" s="144" t="s">
        <v>37</v>
      </c>
      <c r="O168" s="145">
        <v>0.22</v>
      </c>
      <c r="P168" s="145">
        <f t="shared" si="11"/>
        <v>0.22</v>
      </c>
      <c r="Q168" s="145">
        <v>5.0000000000000001E-4</v>
      </c>
      <c r="R168" s="145">
        <f t="shared" si="12"/>
        <v>5.0000000000000001E-4</v>
      </c>
      <c r="S168" s="145">
        <v>0</v>
      </c>
      <c r="T168" s="146">
        <f t="shared" si="13"/>
        <v>0</v>
      </c>
      <c r="AR168" s="147" t="s">
        <v>178</v>
      </c>
      <c r="AT168" s="147" t="s">
        <v>160</v>
      </c>
      <c r="AU168" s="147" t="s">
        <v>174</v>
      </c>
      <c r="AY168" s="15" t="s">
        <v>158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5" t="s">
        <v>13</v>
      </c>
      <c r="BK168" s="148">
        <f t="shared" si="19"/>
        <v>0</v>
      </c>
      <c r="BL168" s="15" t="s">
        <v>178</v>
      </c>
      <c r="BM168" s="147" t="s">
        <v>546</v>
      </c>
    </row>
    <row r="169" spans="2:65" s="1" customFormat="1" ht="16.5" customHeight="1">
      <c r="B169" s="136"/>
      <c r="C169" s="137" t="s">
        <v>320</v>
      </c>
      <c r="D169" s="137" t="s">
        <v>160</v>
      </c>
      <c r="E169" s="138" t="s">
        <v>547</v>
      </c>
      <c r="F169" s="139" t="s">
        <v>548</v>
      </c>
      <c r="G169" s="140" t="s">
        <v>262</v>
      </c>
      <c r="H169" s="141">
        <v>10</v>
      </c>
      <c r="I169" s="178"/>
      <c r="J169" s="142">
        <f t="shared" si="10"/>
        <v>0</v>
      </c>
      <c r="K169" s="139" t="s">
        <v>164</v>
      </c>
      <c r="L169" s="27"/>
      <c r="M169" s="143" t="s">
        <v>1</v>
      </c>
      <c r="N169" s="144" t="s">
        <v>37</v>
      </c>
      <c r="O169" s="145">
        <v>0.26</v>
      </c>
      <c r="P169" s="145">
        <f t="shared" si="11"/>
        <v>2.6</v>
      </c>
      <c r="Q169" s="145">
        <v>6.9999999999999999E-4</v>
      </c>
      <c r="R169" s="145">
        <f t="shared" si="12"/>
        <v>7.0000000000000001E-3</v>
      </c>
      <c r="S169" s="145">
        <v>0</v>
      </c>
      <c r="T169" s="146">
        <f t="shared" si="13"/>
        <v>0</v>
      </c>
      <c r="AR169" s="147" t="s">
        <v>178</v>
      </c>
      <c r="AT169" s="147" t="s">
        <v>160</v>
      </c>
      <c r="AU169" s="147" t="s">
        <v>174</v>
      </c>
      <c r="AY169" s="15" t="s">
        <v>158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5" t="s">
        <v>13</v>
      </c>
      <c r="BK169" s="148">
        <f t="shared" si="19"/>
        <v>0</v>
      </c>
      <c r="BL169" s="15" t="s">
        <v>178</v>
      </c>
      <c r="BM169" s="147" t="s">
        <v>549</v>
      </c>
    </row>
    <row r="170" spans="2:65" s="1" customFormat="1" ht="16.5" customHeight="1">
      <c r="B170" s="136"/>
      <c r="C170" s="137" t="s">
        <v>324</v>
      </c>
      <c r="D170" s="137" t="s">
        <v>160</v>
      </c>
      <c r="E170" s="138" t="s">
        <v>550</v>
      </c>
      <c r="F170" s="139" t="s">
        <v>551</v>
      </c>
      <c r="G170" s="140" t="s">
        <v>262</v>
      </c>
      <c r="H170" s="141">
        <v>1</v>
      </c>
      <c r="I170" s="178"/>
      <c r="J170" s="142">
        <f t="shared" si="10"/>
        <v>0</v>
      </c>
      <c r="K170" s="139" t="s">
        <v>1</v>
      </c>
      <c r="L170" s="27"/>
      <c r="M170" s="143" t="s">
        <v>1</v>
      </c>
      <c r="N170" s="144" t="s">
        <v>37</v>
      </c>
      <c r="O170" s="145">
        <v>0.38100000000000001</v>
      </c>
      <c r="P170" s="145">
        <f t="shared" si="11"/>
        <v>0.38100000000000001</v>
      </c>
      <c r="Q170" s="145">
        <v>6.4999999999999997E-4</v>
      </c>
      <c r="R170" s="145">
        <f t="shared" si="12"/>
        <v>6.4999999999999997E-4</v>
      </c>
      <c r="S170" s="145">
        <v>0</v>
      </c>
      <c r="T170" s="146">
        <f t="shared" si="13"/>
        <v>0</v>
      </c>
      <c r="AR170" s="147" t="s">
        <v>178</v>
      </c>
      <c r="AT170" s="147" t="s">
        <v>160</v>
      </c>
      <c r="AU170" s="147" t="s">
        <v>174</v>
      </c>
      <c r="AY170" s="15" t="s">
        <v>158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5" t="s">
        <v>13</v>
      </c>
      <c r="BK170" s="148">
        <f t="shared" si="19"/>
        <v>0</v>
      </c>
      <c r="BL170" s="15" t="s">
        <v>178</v>
      </c>
      <c r="BM170" s="147" t="s">
        <v>552</v>
      </c>
    </row>
    <row r="171" spans="2:65" s="1" customFormat="1" ht="16.5" customHeight="1">
      <c r="B171" s="136"/>
      <c r="C171" s="137" t="s">
        <v>328</v>
      </c>
      <c r="D171" s="137" t="s">
        <v>160</v>
      </c>
      <c r="E171" s="138" t="s">
        <v>553</v>
      </c>
      <c r="F171" s="139" t="s">
        <v>554</v>
      </c>
      <c r="G171" s="140" t="s">
        <v>262</v>
      </c>
      <c r="H171" s="141">
        <v>1</v>
      </c>
      <c r="I171" s="178"/>
      <c r="J171" s="142">
        <f t="shared" si="10"/>
        <v>0</v>
      </c>
      <c r="K171" s="139" t="s">
        <v>1</v>
      </c>
      <c r="L171" s="27"/>
      <c r="M171" s="143" t="s">
        <v>1</v>
      </c>
      <c r="N171" s="144" t="s">
        <v>37</v>
      </c>
      <c r="O171" s="145">
        <v>0.38100000000000001</v>
      </c>
      <c r="P171" s="145">
        <f t="shared" si="11"/>
        <v>0.38100000000000001</v>
      </c>
      <c r="Q171" s="145">
        <v>6.4999999999999997E-4</v>
      </c>
      <c r="R171" s="145">
        <f t="shared" si="12"/>
        <v>6.4999999999999997E-4</v>
      </c>
      <c r="S171" s="145">
        <v>0</v>
      </c>
      <c r="T171" s="146">
        <f t="shared" si="13"/>
        <v>0</v>
      </c>
      <c r="AR171" s="147" t="s">
        <v>178</v>
      </c>
      <c r="AT171" s="147" t="s">
        <v>160</v>
      </c>
      <c r="AU171" s="147" t="s">
        <v>174</v>
      </c>
      <c r="AY171" s="15" t="s">
        <v>158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5" t="s">
        <v>13</v>
      </c>
      <c r="BK171" s="148">
        <f t="shared" si="19"/>
        <v>0</v>
      </c>
      <c r="BL171" s="15" t="s">
        <v>178</v>
      </c>
      <c r="BM171" s="147" t="s">
        <v>555</v>
      </c>
    </row>
    <row r="172" spans="2:65" s="1" customFormat="1" ht="16.5" customHeight="1">
      <c r="B172" s="136"/>
      <c r="C172" s="137" t="s">
        <v>333</v>
      </c>
      <c r="D172" s="137" t="s">
        <v>160</v>
      </c>
      <c r="E172" s="138" t="s">
        <v>556</v>
      </c>
      <c r="F172" s="139" t="s">
        <v>557</v>
      </c>
      <c r="G172" s="140" t="s">
        <v>558</v>
      </c>
      <c r="H172" s="141">
        <v>28</v>
      </c>
      <c r="I172" s="178"/>
      <c r="J172" s="142">
        <f t="shared" si="10"/>
        <v>0</v>
      </c>
      <c r="K172" s="139" t="s">
        <v>1</v>
      </c>
      <c r="L172" s="27"/>
      <c r="M172" s="143" t="s">
        <v>1</v>
      </c>
      <c r="N172" s="144" t="s">
        <v>37</v>
      </c>
      <c r="O172" s="145">
        <v>0.38100000000000001</v>
      </c>
      <c r="P172" s="145">
        <f t="shared" si="11"/>
        <v>10.667999999999999</v>
      </c>
      <c r="Q172" s="145">
        <v>6.4999999999999997E-4</v>
      </c>
      <c r="R172" s="145">
        <f t="shared" si="12"/>
        <v>1.8200000000000001E-2</v>
      </c>
      <c r="S172" s="145">
        <v>0</v>
      </c>
      <c r="T172" s="146">
        <f t="shared" si="13"/>
        <v>0</v>
      </c>
      <c r="AR172" s="147" t="s">
        <v>178</v>
      </c>
      <c r="AT172" s="147" t="s">
        <v>160</v>
      </c>
      <c r="AU172" s="147" t="s">
        <v>174</v>
      </c>
      <c r="AY172" s="15" t="s">
        <v>158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5" t="s">
        <v>13</v>
      </c>
      <c r="BK172" s="148">
        <f t="shared" si="19"/>
        <v>0</v>
      </c>
      <c r="BL172" s="15" t="s">
        <v>178</v>
      </c>
      <c r="BM172" s="147" t="s">
        <v>559</v>
      </c>
    </row>
    <row r="173" spans="2:65" s="11" customFormat="1" ht="20.85" customHeight="1">
      <c r="B173" s="124"/>
      <c r="D173" s="125" t="s">
        <v>71</v>
      </c>
      <c r="E173" s="134" t="s">
        <v>560</v>
      </c>
      <c r="F173" s="134" t="s">
        <v>561</v>
      </c>
      <c r="J173" s="135">
        <f>BK173</f>
        <v>0</v>
      </c>
      <c r="L173" s="124"/>
      <c r="M173" s="128"/>
      <c r="N173" s="129"/>
      <c r="O173" s="129"/>
      <c r="P173" s="130">
        <f>SUM(P174:P196)</f>
        <v>207.64600000000004</v>
      </c>
      <c r="Q173" s="129"/>
      <c r="R173" s="130">
        <f>SUM(R174:R196)</f>
        <v>3.31915</v>
      </c>
      <c r="S173" s="129"/>
      <c r="T173" s="131">
        <f>SUM(T174:T196)</f>
        <v>2.262</v>
      </c>
      <c r="AR173" s="125" t="s">
        <v>13</v>
      </c>
      <c r="AT173" s="132" t="s">
        <v>71</v>
      </c>
      <c r="AU173" s="132" t="s">
        <v>80</v>
      </c>
      <c r="AY173" s="125" t="s">
        <v>158</v>
      </c>
      <c r="BK173" s="133">
        <f>SUM(BK174:BK196)</f>
        <v>0</v>
      </c>
    </row>
    <row r="174" spans="2:65" s="1" customFormat="1" ht="16.5" customHeight="1">
      <c r="B174" s="136"/>
      <c r="C174" s="137" t="s">
        <v>337</v>
      </c>
      <c r="D174" s="137" t="s">
        <v>160</v>
      </c>
      <c r="E174" s="138" t="s">
        <v>562</v>
      </c>
      <c r="F174" s="139" t="s">
        <v>563</v>
      </c>
      <c r="G174" s="140" t="s">
        <v>375</v>
      </c>
      <c r="H174" s="141">
        <v>6</v>
      </c>
      <c r="I174" s="178"/>
      <c r="J174" s="142">
        <f>ROUND(I174*H174,2)</f>
        <v>0</v>
      </c>
      <c r="K174" s="139" t="s">
        <v>164</v>
      </c>
      <c r="L174" s="27"/>
      <c r="M174" s="143" t="s">
        <v>1</v>
      </c>
      <c r="N174" s="144" t="s">
        <v>37</v>
      </c>
      <c r="O174" s="145">
        <v>0.65900000000000003</v>
      </c>
      <c r="P174" s="145">
        <f>O174*H174</f>
        <v>3.9540000000000002</v>
      </c>
      <c r="Q174" s="145">
        <v>2.9E-4</v>
      </c>
      <c r="R174" s="145">
        <f>Q174*H174</f>
        <v>1.74E-3</v>
      </c>
      <c r="S174" s="145">
        <v>0</v>
      </c>
      <c r="T174" s="146">
        <f>S174*H174</f>
        <v>0</v>
      </c>
      <c r="AR174" s="147" t="s">
        <v>178</v>
      </c>
      <c r="AT174" s="147" t="s">
        <v>160</v>
      </c>
      <c r="AU174" s="147" t="s">
        <v>174</v>
      </c>
      <c r="AY174" s="15" t="s">
        <v>158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13</v>
      </c>
      <c r="BK174" s="148">
        <f>ROUND(I174*H174,2)</f>
        <v>0</v>
      </c>
      <c r="BL174" s="15" t="s">
        <v>178</v>
      </c>
      <c r="BM174" s="147" t="s">
        <v>564</v>
      </c>
    </row>
    <row r="175" spans="2:65" s="1" customFormat="1" ht="16.5" customHeight="1">
      <c r="B175" s="136"/>
      <c r="C175" s="137" t="s">
        <v>342</v>
      </c>
      <c r="D175" s="137" t="s">
        <v>160</v>
      </c>
      <c r="E175" s="138" t="s">
        <v>565</v>
      </c>
      <c r="F175" s="139" t="s">
        <v>566</v>
      </c>
      <c r="G175" s="140" t="s">
        <v>375</v>
      </c>
      <c r="H175" s="141">
        <v>4</v>
      </c>
      <c r="I175" s="178"/>
      <c r="J175" s="142">
        <f>ROUND(I175*H175,2)</f>
        <v>0</v>
      </c>
      <c r="K175" s="139" t="s">
        <v>164</v>
      </c>
      <c r="L175" s="27"/>
      <c r="M175" s="143" t="s">
        <v>1</v>
      </c>
      <c r="N175" s="144" t="s">
        <v>37</v>
      </c>
      <c r="O175" s="145">
        <v>0.72799999999999998</v>
      </c>
      <c r="P175" s="145">
        <f>O175*H175</f>
        <v>2.9119999999999999</v>
      </c>
      <c r="Q175" s="145">
        <v>3.5E-4</v>
      </c>
      <c r="R175" s="145">
        <f>Q175*H175</f>
        <v>1.4E-3</v>
      </c>
      <c r="S175" s="145">
        <v>0</v>
      </c>
      <c r="T175" s="146">
        <f>S175*H175</f>
        <v>0</v>
      </c>
      <c r="AR175" s="147" t="s">
        <v>178</v>
      </c>
      <c r="AT175" s="147" t="s">
        <v>160</v>
      </c>
      <c r="AU175" s="147" t="s">
        <v>174</v>
      </c>
      <c r="AY175" s="15" t="s">
        <v>158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13</v>
      </c>
      <c r="BK175" s="148">
        <f>ROUND(I175*H175,2)</f>
        <v>0</v>
      </c>
      <c r="BL175" s="15" t="s">
        <v>178</v>
      </c>
      <c r="BM175" s="147" t="s">
        <v>567</v>
      </c>
    </row>
    <row r="176" spans="2:65" s="1" customFormat="1" ht="16.5" customHeight="1">
      <c r="B176" s="136"/>
      <c r="C176" s="137" t="s">
        <v>346</v>
      </c>
      <c r="D176" s="137" t="s">
        <v>160</v>
      </c>
      <c r="E176" s="138" t="s">
        <v>568</v>
      </c>
      <c r="F176" s="139" t="s">
        <v>569</v>
      </c>
      <c r="G176" s="140" t="s">
        <v>262</v>
      </c>
      <c r="H176" s="141">
        <v>1</v>
      </c>
      <c r="I176" s="178"/>
      <c r="J176" s="142">
        <f>ROUND(I176*H176,2)</f>
        <v>0</v>
      </c>
      <c r="K176" s="139" t="s">
        <v>1</v>
      </c>
      <c r="L176" s="27"/>
      <c r="M176" s="143" t="s">
        <v>1</v>
      </c>
      <c r="N176" s="144" t="s">
        <v>37</v>
      </c>
      <c r="O176" s="145">
        <v>0.113</v>
      </c>
      <c r="P176" s="145">
        <f>O176*H176</f>
        <v>0.113</v>
      </c>
      <c r="Q176" s="145">
        <v>3.4000000000000002E-4</v>
      </c>
      <c r="R176" s="145">
        <f>Q176*H176</f>
        <v>3.4000000000000002E-4</v>
      </c>
      <c r="S176" s="145">
        <v>0</v>
      </c>
      <c r="T176" s="146">
        <f>S176*H176</f>
        <v>0</v>
      </c>
      <c r="AR176" s="147" t="s">
        <v>178</v>
      </c>
      <c r="AT176" s="147" t="s">
        <v>160</v>
      </c>
      <c r="AU176" s="147" t="s">
        <v>174</v>
      </c>
      <c r="AY176" s="15" t="s">
        <v>158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5" t="s">
        <v>13</v>
      </c>
      <c r="BK176" s="148">
        <f>ROUND(I176*H176,2)</f>
        <v>0</v>
      </c>
      <c r="BL176" s="15" t="s">
        <v>178</v>
      </c>
      <c r="BM176" s="147" t="s">
        <v>570</v>
      </c>
    </row>
    <row r="177" spans="2:65" s="1" customFormat="1" ht="16.5" customHeight="1">
      <c r="B177" s="136"/>
      <c r="C177" s="137" t="s">
        <v>350</v>
      </c>
      <c r="D177" s="137" t="s">
        <v>160</v>
      </c>
      <c r="E177" s="138" t="s">
        <v>571</v>
      </c>
      <c r="F177" s="139" t="s">
        <v>572</v>
      </c>
      <c r="G177" s="140" t="s">
        <v>375</v>
      </c>
      <c r="H177" s="141">
        <v>26</v>
      </c>
      <c r="I177" s="178"/>
      <c r="J177" s="142">
        <f>ROUND(I177*H177,2)</f>
        <v>0</v>
      </c>
      <c r="K177" s="139" t="s">
        <v>1</v>
      </c>
      <c r="L177" s="27"/>
      <c r="M177" s="143" t="s">
        <v>1</v>
      </c>
      <c r="N177" s="144" t="s">
        <v>37</v>
      </c>
      <c r="O177" s="145">
        <v>4.8</v>
      </c>
      <c r="P177" s="145">
        <f>O177*H177</f>
        <v>124.8</v>
      </c>
      <c r="Q177" s="145">
        <v>0.11409999999999999</v>
      </c>
      <c r="R177" s="145">
        <f>Q177*H177</f>
        <v>2.9665999999999997</v>
      </c>
      <c r="S177" s="145">
        <v>8.6999999999999994E-2</v>
      </c>
      <c r="T177" s="146">
        <f>S177*H177</f>
        <v>2.262</v>
      </c>
      <c r="AR177" s="147" t="s">
        <v>165</v>
      </c>
      <c r="AT177" s="147" t="s">
        <v>160</v>
      </c>
      <c r="AU177" s="147" t="s">
        <v>174</v>
      </c>
      <c r="AY177" s="15" t="s">
        <v>158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13</v>
      </c>
      <c r="BK177" s="148">
        <f>ROUND(I177*H177,2)</f>
        <v>0</v>
      </c>
      <c r="BL177" s="15" t="s">
        <v>165</v>
      </c>
      <c r="BM177" s="147" t="s">
        <v>573</v>
      </c>
    </row>
    <row r="178" spans="2:65" s="1" customFormat="1" ht="24" customHeight="1">
      <c r="B178" s="136"/>
      <c r="C178" s="137" t="s">
        <v>354</v>
      </c>
      <c r="D178" s="137" t="s">
        <v>160</v>
      </c>
      <c r="E178" s="138" t="s">
        <v>574</v>
      </c>
      <c r="F178" s="139" t="s">
        <v>575</v>
      </c>
      <c r="G178" s="140" t="s">
        <v>375</v>
      </c>
      <c r="H178" s="141">
        <v>24</v>
      </c>
      <c r="I178" s="178"/>
      <c r="J178" s="142">
        <f>ROUND(I178*H178,2)</f>
        <v>0</v>
      </c>
      <c r="K178" s="139" t="s">
        <v>1</v>
      </c>
      <c r="L178" s="27"/>
      <c r="M178" s="143" t="s">
        <v>1</v>
      </c>
      <c r="N178" s="144" t="s">
        <v>37</v>
      </c>
      <c r="O178" s="145">
        <v>0.76</v>
      </c>
      <c r="P178" s="145">
        <f>O178*H178</f>
        <v>18.240000000000002</v>
      </c>
      <c r="Q178" s="145">
        <v>6.2199999999999998E-3</v>
      </c>
      <c r="R178" s="145">
        <f>Q178*H178</f>
        <v>0.14928</v>
      </c>
      <c r="S178" s="145">
        <v>0</v>
      </c>
      <c r="T178" s="146">
        <f>S178*H178</f>
        <v>0</v>
      </c>
      <c r="AR178" s="147" t="s">
        <v>165</v>
      </c>
      <c r="AT178" s="147" t="s">
        <v>160</v>
      </c>
      <c r="AU178" s="147" t="s">
        <v>174</v>
      </c>
      <c r="AY178" s="15" t="s">
        <v>158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5" t="s">
        <v>13</v>
      </c>
      <c r="BK178" s="148">
        <f>ROUND(I178*H178,2)</f>
        <v>0</v>
      </c>
      <c r="BL178" s="15" t="s">
        <v>165</v>
      </c>
      <c r="BM178" s="147" t="s">
        <v>576</v>
      </c>
    </row>
    <row r="179" spans="2:65" s="12" customFormat="1">
      <c r="B179" s="149"/>
      <c r="D179" s="150" t="s">
        <v>167</v>
      </c>
      <c r="E179" s="151" t="s">
        <v>1</v>
      </c>
      <c r="F179" s="152" t="s">
        <v>577</v>
      </c>
      <c r="H179" s="153">
        <v>19</v>
      </c>
      <c r="L179" s="149"/>
      <c r="M179" s="154"/>
      <c r="N179" s="155"/>
      <c r="O179" s="155"/>
      <c r="P179" s="155"/>
      <c r="Q179" s="155"/>
      <c r="R179" s="155"/>
      <c r="S179" s="155"/>
      <c r="T179" s="156"/>
      <c r="AT179" s="151" t="s">
        <v>167</v>
      </c>
      <c r="AU179" s="151" t="s">
        <v>174</v>
      </c>
      <c r="AV179" s="12" t="s">
        <v>80</v>
      </c>
      <c r="AW179" s="12" t="s">
        <v>29</v>
      </c>
      <c r="AX179" s="12" t="s">
        <v>72</v>
      </c>
      <c r="AY179" s="151" t="s">
        <v>158</v>
      </c>
    </row>
    <row r="180" spans="2:65" s="12" customFormat="1">
      <c r="B180" s="149"/>
      <c r="D180" s="150" t="s">
        <v>167</v>
      </c>
      <c r="E180" s="151" t="s">
        <v>1</v>
      </c>
      <c r="F180" s="152" t="s">
        <v>578</v>
      </c>
      <c r="H180" s="153">
        <v>5</v>
      </c>
      <c r="L180" s="149"/>
      <c r="M180" s="154"/>
      <c r="N180" s="155"/>
      <c r="O180" s="155"/>
      <c r="P180" s="155"/>
      <c r="Q180" s="155"/>
      <c r="R180" s="155"/>
      <c r="S180" s="155"/>
      <c r="T180" s="156"/>
      <c r="AT180" s="151" t="s">
        <v>167</v>
      </c>
      <c r="AU180" s="151" t="s">
        <v>174</v>
      </c>
      <c r="AV180" s="12" t="s">
        <v>80</v>
      </c>
      <c r="AW180" s="12" t="s">
        <v>29</v>
      </c>
      <c r="AX180" s="12" t="s">
        <v>72</v>
      </c>
      <c r="AY180" s="151" t="s">
        <v>158</v>
      </c>
    </row>
    <row r="181" spans="2:65" s="13" customFormat="1">
      <c r="B181" s="157"/>
      <c r="D181" s="150" t="s">
        <v>167</v>
      </c>
      <c r="E181" s="158" t="s">
        <v>1</v>
      </c>
      <c r="F181" s="159" t="s">
        <v>169</v>
      </c>
      <c r="H181" s="160">
        <v>24</v>
      </c>
      <c r="L181" s="157"/>
      <c r="M181" s="161"/>
      <c r="N181" s="162"/>
      <c r="O181" s="162"/>
      <c r="P181" s="162"/>
      <c r="Q181" s="162"/>
      <c r="R181" s="162"/>
      <c r="S181" s="162"/>
      <c r="T181" s="163"/>
      <c r="AT181" s="158" t="s">
        <v>167</v>
      </c>
      <c r="AU181" s="158" t="s">
        <v>174</v>
      </c>
      <c r="AV181" s="13" t="s">
        <v>165</v>
      </c>
      <c r="AW181" s="13" t="s">
        <v>29</v>
      </c>
      <c r="AX181" s="13" t="s">
        <v>13</v>
      </c>
      <c r="AY181" s="158" t="s">
        <v>158</v>
      </c>
    </row>
    <row r="182" spans="2:65" s="1" customFormat="1" ht="24" customHeight="1">
      <c r="B182" s="136"/>
      <c r="C182" s="164" t="s">
        <v>359</v>
      </c>
      <c r="D182" s="164" t="s">
        <v>181</v>
      </c>
      <c r="E182" s="165" t="s">
        <v>579</v>
      </c>
      <c r="F182" s="166" t="s">
        <v>580</v>
      </c>
      <c r="G182" s="167" t="s">
        <v>375</v>
      </c>
      <c r="H182" s="168">
        <v>24</v>
      </c>
      <c r="I182" s="179"/>
      <c r="J182" s="169">
        <f t="shared" ref="J182:J196" si="20">ROUND(I182*H182,2)</f>
        <v>0</v>
      </c>
      <c r="K182" s="166" t="s">
        <v>1</v>
      </c>
      <c r="L182" s="170"/>
      <c r="M182" s="171" t="s">
        <v>1</v>
      </c>
      <c r="N182" s="172" t="s">
        <v>37</v>
      </c>
      <c r="O182" s="145">
        <v>0</v>
      </c>
      <c r="P182" s="145">
        <f t="shared" ref="P182:P196" si="21">O182*H182</f>
        <v>0</v>
      </c>
      <c r="Q182" s="145">
        <v>1E-4</v>
      </c>
      <c r="R182" s="145">
        <f t="shared" ref="R182:R196" si="22">Q182*H182</f>
        <v>2.4000000000000002E-3</v>
      </c>
      <c r="S182" s="145">
        <v>0</v>
      </c>
      <c r="T182" s="146">
        <f t="shared" ref="T182:T196" si="23">S182*H182</f>
        <v>0</v>
      </c>
      <c r="AR182" s="147" t="s">
        <v>203</v>
      </c>
      <c r="AT182" s="147" t="s">
        <v>181</v>
      </c>
      <c r="AU182" s="147" t="s">
        <v>174</v>
      </c>
      <c r="AY182" s="15" t="s">
        <v>158</v>
      </c>
      <c r="BE182" s="148">
        <f t="shared" ref="BE182:BE196" si="24">IF(N182="základní",J182,0)</f>
        <v>0</v>
      </c>
      <c r="BF182" s="148">
        <f t="shared" ref="BF182:BF196" si="25">IF(N182="snížená",J182,0)</f>
        <v>0</v>
      </c>
      <c r="BG182" s="148">
        <f t="shared" ref="BG182:BG196" si="26">IF(N182="zákl. přenesená",J182,0)</f>
        <v>0</v>
      </c>
      <c r="BH182" s="148">
        <f t="shared" ref="BH182:BH196" si="27">IF(N182="sníž. přenesená",J182,0)</f>
        <v>0</v>
      </c>
      <c r="BI182" s="148">
        <f t="shared" ref="BI182:BI196" si="28">IF(N182="nulová",J182,0)</f>
        <v>0</v>
      </c>
      <c r="BJ182" s="15" t="s">
        <v>13</v>
      </c>
      <c r="BK182" s="148">
        <f t="shared" ref="BK182:BK196" si="29">ROUND(I182*H182,2)</f>
        <v>0</v>
      </c>
      <c r="BL182" s="15" t="s">
        <v>165</v>
      </c>
      <c r="BM182" s="147" t="s">
        <v>581</v>
      </c>
    </row>
    <row r="183" spans="2:65" s="1" customFormat="1" ht="16.5" customHeight="1">
      <c r="B183" s="136"/>
      <c r="C183" s="137" t="s">
        <v>363</v>
      </c>
      <c r="D183" s="137" t="s">
        <v>160</v>
      </c>
      <c r="E183" s="138" t="s">
        <v>582</v>
      </c>
      <c r="F183" s="139" t="s">
        <v>583</v>
      </c>
      <c r="G183" s="140" t="s">
        <v>267</v>
      </c>
      <c r="H183" s="141">
        <v>1</v>
      </c>
      <c r="I183" s="178"/>
      <c r="J183" s="142">
        <f t="shared" si="20"/>
        <v>0</v>
      </c>
      <c r="K183" s="139" t="s">
        <v>1</v>
      </c>
      <c r="L183" s="27"/>
      <c r="M183" s="143" t="s">
        <v>1</v>
      </c>
      <c r="N183" s="144" t="s">
        <v>37</v>
      </c>
      <c r="O183" s="145">
        <v>0.1</v>
      </c>
      <c r="P183" s="145">
        <f t="shared" si="21"/>
        <v>0.1</v>
      </c>
      <c r="Q183" s="145">
        <v>0</v>
      </c>
      <c r="R183" s="145">
        <f t="shared" si="22"/>
        <v>0</v>
      </c>
      <c r="S183" s="145">
        <v>0</v>
      </c>
      <c r="T183" s="146">
        <f t="shared" si="23"/>
        <v>0</v>
      </c>
      <c r="AR183" s="147" t="s">
        <v>165</v>
      </c>
      <c r="AT183" s="147" t="s">
        <v>160</v>
      </c>
      <c r="AU183" s="147" t="s">
        <v>174</v>
      </c>
      <c r="AY183" s="15" t="s">
        <v>158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5" t="s">
        <v>13</v>
      </c>
      <c r="BK183" s="148">
        <f t="shared" si="29"/>
        <v>0</v>
      </c>
      <c r="BL183" s="15" t="s">
        <v>165</v>
      </c>
      <c r="BM183" s="147" t="s">
        <v>584</v>
      </c>
    </row>
    <row r="184" spans="2:65" s="1" customFormat="1" ht="16.5" customHeight="1">
      <c r="B184" s="136"/>
      <c r="C184" s="137" t="s">
        <v>367</v>
      </c>
      <c r="D184" s="137" t="s">
        <v>160</v>
      </c>
      <c r="E184" s="138" t="s">
        <v>585</v>
      </c>
      <c r="F184" s="139" t="s">
        <v>586</v>
      </c>
      <c r="G184" s="140" t="s">
        <v>375</v>
      </c>
      <c r="H184" s="141">
        <v>12</v>
      </c>
      <c r="I184" s="178"/>
      <c r="J184" s="142">
        <f t="shared" si="20"/>
        <v>0</v>
      </c>
      <c r="K184" s="139" t="s">
        <v>1</v>
      </c>
      <c r="L184" s="27"/>
      <c r="M184" s="143" t="s">
        <v>1</v>
      </c>
      <c r="N184" s="144" t="s">
        <v>37</v>
      </c>
      <c r="O184" s="145">
        <v>0.995</v>
      </c>
      <c r="P184" s="145">
        <f t="shared" si="21"/>
        <v>11.94</v>
      </c>
      <c r="Q184" s="145">
        <v>2.2200000000000002E-3</v>
      </c>
      <c r="R184" s="145">
        <f t="shared" si="22"/>
        <v>2.6640000000000004E-2</v>
      </c>
      <c r="S184" s="145">
        <v>0</v>
      </c>
      <c r="T184" s="146">
        <f t="shared" si="23"/>
        <v>0</v>
      </c>
      <c r="AR184" s="147" t="s">
        <v>178</v>
      </c>
      <c r="AT184" s="147" t="s">
        <v>160</v>
      </c>
      <c r="AU184" s="147" t="s">
        <v>174</v>
      </c>
      <c r="AY184" s="15" t="s">
        <v>158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5" t="s">
        <v>13</v>
      </c>
      <c r="BK184" s="148">
        <f t="shared" si="29"/>
        <v>0</v>
      </c>
      <c r="BL184" s="15" t="s">
        <v>178</v>
      </c>
      <c r="BM184" s="147" t="s">
        <v>587</v>
      </c>
    </row>
    <row r="185" spans="2:65" s="1" customFormat="1" ht="16.5" customHeight="1">
      <c r="B185" s="136"/>
      <c r="C185" s="137" t="s">
        <v>372</v>
      </c>
      <c r="D185" s="137" t="s">
        <v>160</v>
      </c>
      <c r="E185" s="138" t="s">
        <v>588</v>
      </c>
      <c r="F185" s="139" t="s">
        <v>589</v>
      </c>
      <c r="G185" s="140" t="s">
        <v>375</v>
      </c>
      <c r="H185" s="141">
        <v>7</v>
      </c>
      <c r="I185" s="178"/>
      <c r="J185" s="142">
        <f t="shared" si="20"/>
        <v>0</v>
      </c>
      <c r="K185" s="139" t="s">
        <v>1</v>
      </c>
      <c r="L185" s="27"/>
      <c r="M185" s="143" t="s">
        <v>1</v>
      </c>
      <c r="N185" s="144" t="s">
        <v>37</v>
      </c>
      <c r="O185" s="145">
        <v>0.995</v>
      </c>
      <c r="P185" s="145">
        <f t="shared" si="21"/>
        <v>6.9649999999999999</v>
      </c>
      <c r="Q185" s="145">
        <v>2.2200000000000002E-3</v>
      </c>
      <c r="R185" s="145">
        <f t="shared" si="22"/>
        <v>1.5540000000000002E-2</v>
      </c>
      <c r="S185" s="145">
        <v>0</v>
      </c>
      <c r="T185" s="146">
        <f t="shared" si="23"/>
        <v>0</v>
      </c>
      <c r="AR185" s="147" t="s">
        <v>178</v>
      </c>
      <c r="AT185" s="147" t="s">
        <v>160</v>
      </c>
      <c r="AU185" s="147" t="s">
        <v>174</v>
      </c>
      <c r="AY185" s="15" t="s">
        <v>158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5" t="s">
        <v>13</v>
      </c>
      <c r="BK185" s="148">
        <f t="shared" si="29"/>
        <v>0</v>
      </c>
      <c r="BL185" s="15" t="s">
        <v>178</v>
      </c>
      <c r="BM185" s="147" t="s">
        <v>590</v>
      </c>
    </row>
    <row r="186" spans="2:65" s="1" customFormat="1" ht="16.5" customHeight="1">
      <c r="B186" s="136"/>
      <c r="C186" s="137" t="s">
        <v>378</v>
      </c>
      <c r="D186" s="137" t="s">
        <v>160</v>
      </c>
      <c r="E186" s="138" t="s">
        <v>591</v>
      </c>
      <c r="F186" s="139" t="s">
        <v>592</v>
      </c>
      <c r="G186" s="140" t="s">
        <v>262</v>
      </c>
      <c r="H186" s="141">
        <v>2</v>
      </c>
      <c r="I186" s="178"/>
      <c r="J186" s="142">
        <f t="shared" si="20"/>
        <v>0</v>
      </c>
      <c r="K186" s="139" t="s">
        <v>1</v>
      </c>
      <c r="L186" s="27"/>
      <c r="M186" s="143" t="s">
        <v>1</v>
      </c>
      <c r="N186" s="144" t="s">
        <v>37</v>
      </c>
      <c r="O186" s="145">
        <v>0.995</v>
      </c>
      <c r="P186" s="145">
        <f t="shared" si="21"/>
        <v>1.99</v>
      </c>
      <c r="Q186" s="145">
        <v>2.2200000000000002E-3</v>
      </c>
      <c r="R186" s="145">
        <f t="shared" si="22"/>
        <v>4.4400000000000004E-3</v>
      </c>
      <c r="S186" s="145">
        <v>0</v>
      </c>
      <c r="T186" s="146">
        <f t="shared" si="23"/>
        <v>0</v>
      </c>
      <c r="AR186" s="147" t="s">
        <v>178</v>
      </c>
      <c r="AT186" s="147" t="s">
        <v>160</v>
      </c>
      <c r="AU186" s="147" t="s">
        <v>174</v>
      </c>
      <c r="AY186" s="15" t="s">
        <v>158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5" t="s">
        <v>13</v>
      </c>
      <c r="BK186" s="148">
        <f t="shared" si="29"/>
        <v>0</v>
      </c>
      <c r="BL186" s="15" t="s">
        <v>178</v>
      </c>
      <c r="BM186" s="147" t="s">
        <v>593</v>
      </c>
    </row>
    <row r="187" spans="2:65" s="1" customFormat="1" ht="16.5" customHeight="1">
      <c r="B187" s="136"/>
      <c r="C187" s="137" t="s">
        <v>384</v>
      </c>
      <c r="D187" s="137" t="s">
        <v>160</v>
      </c>
      <c r="E187" s="138" t="s">
        <v>594</v>
      </c>
      <c r="F187" s="139" t="s">
        <v>595</v>
      </c>
      <c r="G187" s="140" t="s">
        <v>262</v>
      </c>
      <c r="H187" s="141">
        <v>1</v>
      </c>
      <c r="I187" s="178"/>
      <c r="J187" s="142">
        <f t="shared" si="20"/>
        <v>0</v>
      </c>
      <c r="K187" s="139" t="s">
        <v>1</v>
      </c>
      <c r="L187" s="27"/>
      <c r="M187" s="143" t="s">
        <v>1</v>
      </c>
      <c r="N187" s="144" t="s">
        <v>37</v>
      </c>
      <c r="O187" s="145">
        <v>0.995</v>
      </c>
      <c r="P187" s="145">
        <f t="shared" si="21"/>
        <v>0.995</v>
      </c>
      <c r="Q187" s="145">
        <v>2.2200000000000002E-3</v>
      </c>
      <c r="R187" s="145">
        <f t="shared" si="22"/>
        <v>2.2200000000000002E-3</v>
      </c>
      <c r="S187" s="145">
        <v>0</v>
      </c>
      <c r="T187" s="146">
        <f t="shared" si="23"/>
        <v>0</v>
      </c>
      <c r="AR187" s="147" t="s">
        <v>178</v>
      </c>
      <c r="AT187" s="147" t="s">
        <v>160</v>
      </c>
      <c r="AU187" s="147" t="s">
        <v>174</v>
      </c>
      <c r="AY187" s="15" t="s">
        <v>158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5" t="s">
        <v>13</v>
      </c>
      <c r="BK187" s="148">
        <f t="shared" si="29"/>
        <v>0</v>
      </c>
      <c r="BL187" s="15" t="s">
        <v>178</v>
      </c>
      <c r="BM187" s="147" t="s">
        <v>596</v>
      </c>
    </row>
    <row r="188" spans="2:65" s="1" customFormat="1" ht="16.5" customHeight="1">
      <c r="B188" s="136"/>
      <c r="C188" s="137" t="s">
        <v>388</v>
      </c>
      <c r="D188" s="137" t="s">
        <v>160</v>
      </c>
      <c r="E188" s="138" t="s">
        <v>597</v>
      </c>
      <c r="F188" s="139" t="s">
        <v>598</v>
      </c>
      <c r="G188" s="140" t="s">
        <v>375</v>
      </c>
      <c r="H188" s="141">
        <v>7</v>
      </c>
      <c r="I188" s="178"/>
      <c r="J188" s="142">
        <f t="shared" si="20"/>
        <v>0</v>
      </c>
      <c r="K188" s="139" t="s">
        <v>164</v>
      </c>
      <c r="L188" s="27"/>
      <c r="M188" s="143" t="s">
        <v>1</v>
      </c>
      <c r="N188" s="144" t="s">
        <v>37</v>
      </c>
      <c r="O188" s="145">
        <v>0.61599999999999999</v>
      </c>
      <c r="P188" s="145">
        <f t="shared" si="21"/>
        <v>4.3120000000000003</v>
      </c>
      <c r="Q188" s="145">
        <v>9.1E-4</v>
      </c>
      <c r="R188" s="145">
        <f t="shared" si="22"/>
        <v>6.3699999999999998E-3</v>
      </c>
      <c r="S188" s="145">
        <v>0</v>
      </c>
      <c r="T188" s="146">
        <f t="shared" si="23"/>
        <v>0</v>
      </c>
      <c r="AR188" s="147" t="s">
        <v>178</v>
      </c>
      <c r="AT188" s="147" t="s">
        <v>160</v>
      </c>
      <c r="AU188" s="147" t="s">
        <v>174</v>
      </c>
      <c r="AY188" s="15" t="s">
        <v>158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5" t="s">
        <v>13</v>
      </c>
      <c r="BK188" s="148">
        <f t="shared" si="29"/>
        <v>0</v>
      </c>
      <c r="BL188" s="15" t="s">
        <v>178</v>
      </c>
      <c r="BM188" s="147" t="s">
        <v>599</v>
      </c>
    </row>
    <row r="189" spans="2:65" s="1" customFormat="1" ht="16.5" customHeight="1">
      <c r="B189" s="136"/>
      <c r="C189" s="137" t="s">
        <v>392</v>
      </c>
      <c r="D189" s="137" t="s">
        <v>160</v>
      </c>
      <c r="E189" s="138" t="s">
        <v>600</v>
      </c>
      <c r="F189" s="139" t="s">
        <v>601</v>
      </c>
      <c r="G189" s="140" t="s">
        <v>375</v>
      </c>
      <c r="H189" s="141">
        <v>5</v>
      </c>
      <c r="I189" s="178"/>
      <c r="J189" s="142">
        <f t="shared" si="20"/>
        <v>0</v>
      </c>
      <c r="K189" s="139" t="s">
        <v>164</v>
      </c>
      <c r="L189" s="27"/>
      <c r="M189" s="143" t="s">
        <v>1</v>
      </c>
      <c r="N189" s="144" t="s">
        <v>37</v>
      </c>
      <c r="O189" s="145">
        <v>0.69599999999999995</v>
      </c>
      <c r="P189" s="145">
        <f t="shared" si="21"/>
        <v>3.4799999999999995</v>
      </c>
      <c r="Q189" s="145">
        <v>1.1900000000000001E-3</v>
      </c>
      <c r="R189" s="145">
        <f t="shared" si="22"/>
        <v>5.9500000000000004E-3</v>
      </c>
      <c r="S189" s="145">
        <v>0</v>
      </c>
      <c r="T189" s="146">
        <f t="shared" si="23"/>
        <v>0</v>
      </c>
      <c r="AR189" s="147" t="s">
        <v>178</v>
      </c>
      <c r="AT189" s="147" t="s">
        <v>160</v>
      </c>
      <c r="AU189" s="147" t="s">
        <v>174</v>
      </c>
      <c r="AY189" s="15" t="s">
        <v>158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5" t="s">
        <v>13</v>
      </c>
      <c r="BK189" s="148">
        <f t="shared" si="29"/>
        <v>0</v>
      </c>
      <c r="BL189" s="15" t="s">
        <v>178</v>
      </c>
      <c r="BM189" s="147" t="s">
        <v>602</v>
      </c>
    </row>
    <row r="190" spans="2:65" s="1" customFormat="1" ht="16.5" customHeight="1">
      <c r="B190" s="136"/>
      <c r="C190" s="137" t="s">
        <v>398</v>
      </c>
      <c r="D190" s="137" t="s">
        <v>160</v>
      </c>
      <c r="E190" s="138" t="s">
        <v>603</v>
      </c>
      <c r="F190" s="139" t="s">
        <v>604</v>
      </c>
      <c r="G190" s="140" t="s">
        <v>262</v>
      </c>
      <c r="H190" s="141">
        <v>1</v>
      </c>
      <c r="I190" s="178"/>
      <c r="J190" s="142">
        <f t="shared" si="20"/>
        <v>0</v>
      </c>
      <c r="K190" s="139" t="s">
        <v>1</v>
      </c>
      <c r="L190" s="27"/>
      <c r="M190" s="143" t="s">
        <v>1</v>
      </c>
      <c r="N190" s="144" t="s">
        <v>37</v>
      </c>
      <c r="O190" s="145">
        <v>0.26900000000000002</v>
      </c>
      <c r="P190" s="145">
        <f t="shared" si="21"/>
        <v>0.26900000000000002</v>
      </c>
      <c r="Q190" s="145">
        <v>3.2200000000000002E-3</v>
      </c>
      <c r="R190" s="145">
        <f t="shared" si="22"/>
        <v>3.2200000000000002E-3</v>
      </c>
      <c r="S190" s="145">
        <v>0</v>
      </c>
      <c r="T190" s="146">
        <f t="shared" si="23"/>
        <v>0</v>
      </c>
      <c r="AR190" s="147" t="s">
        <v>178</v>
      </c>
      <c r="AT190" s="147" t="s">
        <v>160</v>
      </c>
      <c r="AU190" s="147" t="s">
        <v>174</v>
      </c>
      <c r="AY190" s="15" t="s">
        <v>158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5" t="s">
        <v>13</v>
      </c>
      <c r="BK190" s="148">
        <f t="shared" si="29"/>
        <v>0</v>
      </c>
      <c r="BL190" s="15" t="s">
        <v>178</v>
      </c>
      <c r="BM190" s="147" t="s">
        <v>605</v>
      </c>
    </row>
    <row r="191" spans="2:65" s="1" customFormat="1" ht="16.5" customHeight="1">
      <c r="B191" s="136"/>
      <c r="C191" s="137" t="s">
        <v>402</v>
      </c>
      <c r="D191" s="137" t="s">
        <v>160</v>
      </c>
      <c r="E191" s="138" t="s">
        <v>606</v>
      </c>
      <c r="F191" s="139" t="s">
        <v>607</v>
      </c>
      <c r="G191" s="140" t="s">
        <v>375</v>
      </c>
      <c r="H191" s="141">
        <v>21</v>
      </c>
      <c r="I191" s="178"/>
      <c r="J191" s="142">
        <f t="shared" si="20"/>
        <v>0</v>
      </c>
      <c r="K191" s="139" t="s">
        <v>164</v>
      </c>
      <c r="L191" s="27"/>
      <c r="M191" s="143" t="s">
        <v>1</v>
      </c>
      <c r="N191" s="144" t="s">
        <v>37</v>
      </c>
      <c r="O191" s="145">
        <v>0.47199999999999998</v>
      </c>
      <c r="P191" s="145">
        <f t="shared" si="21"/>
        <v>9.911999999999999</v>
      </c>
      <c r="Q191" s="145">
        <v>1.47E-3</v>
      </c>
      <c r="R191" s="145">
        <f t="shared" si="22"/>
        <v>3.0869999999999998E-2</v>
      </c>
      <c r="S191" s="145">
        <v>0</v>
      </c>
      <c r="T191" s="146">
        <f t="shared" si="23"/>
        <v>0</v>
      </c>
      <c r="AR191" s="147" t="s">
        <v>178</v>
      </c>
      <c r="AT191" s="147" t="s">
        <v>160</v>
      </c>
      <c r="AU191" s="147" t="s">
        <v>174</v>
      </c>
      <c r="AY191" s="15" t="s">
        <v>158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5" t="s">
        <v>13</v>
      </c>
      <c r="BK191" s="148">
        <f t="shared" si="29"/>
        <v>0</v>
      </c>
      <c r="BL191" s="15" t="s">
        <v>178</v>
      </c>
      <c r="BM191" s="147" t="s">
        <v>608</v>
      </c>
    </row>
    <row r="192" spans="2:65" s="1" customFormat="1" ht="16.5" customHeight="1">
      <c r="B192" s="136"/>
      <c r="C192" s="137" t="s">
        <v>406</v>
      </c>
      <c r="D192" s="137" t="s">
        <v>160</v>
      </c>
      <c r="E192" s="138" t="s">
        <v>609</v>
      </c>
      <c r="F192" s="139" t="s">
        <v>610</v>
      </c>
      <c r="G192" s="140" t="s">
        <v>375</v>
      </c>
      <c r="H192" s="141">
        <v>2</v>
      </c>
      <c r="I192" s="178"/>
      <c r="J192" s="142">
        <f t="shared" si="20"/>
        <v>0</v>
      </c>
      <c r="K192" s="139" t="s">
        <v>164</v>
      </c>
      <c r="L192" s="27"/>
      <c r="M192" s="143" t="s">
        <v>1</v>
      </c>
      <c r="N192" s="144" t="s">
        <v>37</v>
      </c>
      <c r="O192" s="145">
        <v>0.58899999999999997</v>
      </c>
      <c r="P192" s="145">
        <f t="shared" si="21"/>
        <v>1.1779999999999999</v>
      </c>
      <c r="Q192" s="145">
        <v>1.8500000000000001E-3</v>
      </c>
      <c r="R192" s="145">
        <f t="shared" si="22"/>
        <v>3.7000000000000002E-3</v>
      </c>
      <c r="S192" s="145">
        <v>0</v>
      </c>
      <c r="T192" s="146">
        <f t="shared" si="23"/>
        <v>0</v>
      </c>
      <c r="AR192" s="147" t="s">
        <v>178</v>
      </c>
      <c r="AT192" s="147" t="s">
        <v>160</v>
      </c>
      <c r="AU192" s="147" t="s">
        <v>174</v>
      </c>
      <c r="AY192" s="15" t="s">
        <v>158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5" t="s">
        <v>13</v>
      </c>
      <c r="BK192" s="148">
        <f t="shared" si="29"/>
        <v>0</v>
      </c>
      <c r="BL192" s="15" t="s">
        <v>178</v>
      </c>
      <c r="BM192" s="147" t="s">
        <v>611</v>
      </c>
    </row>
    <row r="193" spans="2:65" s="1" customFormat="1" ht="16.5" customHeight="1">
      <c r="B193" s="136"/>
      <c r="C193" s="137" t="s">
        <v>411</v>
      </c>
      <c r="D193" s="137" t="s">
        <v>160</v>
      </c>
      <c r="E193" s="138" t="s">
        <v>612</v>
      </c>
      <c r="F193" s="139" t="s">
        <v>613</v>
      </c>
      <c r="G193" s="140" t="s">
        <v>375</v>
      </c>
      <c r="H193" s="141">
        <v>21</v>
      </c>
      <c r="I193" s="178"/>
      <c r="J193" s="142">
        <f t="shared" si="20"/>
        <v>0</v>
      </c>
      <c r="K193" s="139" t="s">
        <v>164</v>
      </c>
      <c r="L193" s="27"/>
      <c r="M193" s="143" t="s">
        <v>1</v>
      </c>
      <c r="N193" s="144" t="s">
        <v>37</v>
      </c>
      <c r="O193" s="145">
        <v>0.69</v>
      </c>
      <c r="P193" s="145">
        <f t="shared" si="21"/>
        <v>14.489999999999998</v>
      </c>
      <c r="Q193" s="145">
        <v>3.96E-3</v>
      </c>
      <c r="R193" s="145">
        <f t="shared" si="22"/>
        <v>8.3159999999999998E-2</v>
      </c>
      <c r="S193" s="145">
        <v>0</v>
      </c>
      <c r="T193" s="146">
        <f t="shared" si="23"/>
        <v>0</v>
      </c>
      <c r="AR193" s="147" t="s">
        <v>178</v>
      </c>
      <c r="AT193" s="147" t="s">
        <v>160</v>
      </c>
      <c r="AU193" s="147" t="s">
        <v>174</v>
      </c>
      <c r="AY193" s="15" t="s">
        <v>158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5" t="s">
        <v>13</v>
      </c>
      <c r="BK193" s="148">
        <f t="shared" si="29"/>
        <v>0</v>
      </c>
      <c r="BL193" s="15" t="s">
        <v>178</v>
      </c>
      <c r="BM193" s="147" t="s">
        <v>614</v>
      </c>
    </row>
    <row r="194" spans="2:65" s="1" customFormat="1" ht="16.5" customHeight="1">
      <c r="B194" s="136"/>
      <c r="C194" s="137" t="s">
        <v>415</v>
      </c>
      <c r="D194" s="137" t="s">
        <v>160</v>
      </c>
      <c r="E194" s="138" t="s">
        <v>615</v>
      </c>
      <c r="F194" s="139" t="s">
        <v>616</v>
      </c>
      <c r="G194" s="140" t="s">
        <v>375</v>
      </c>
      <c r="H194" s="141">
        <v>3</v>
      </c>
      <c r="I194" s="178"/>
      <c r="J194" s="142">
        <f t="shared" si="20"/>
        <v>0</v>
      </c>
      <c r="K194" s="139" t="s">
        <v>164</v>
      </c>
      <c r="L194" s="27"/>
      <c r="M194" s="143" t="s">
        <v>1</v>
      </c>
      <c r="N194" s="144" t="s">
        <v>37</v>
      </c>
      <c r="O194" s="145">
        <v>0.36199999999999999</v>
      </c>
      <c r="P194" s="145">
        <f t="shared" si="21"/>
        <v>1.0859999999999999</v>
      </c>
      <c r="Q194" s="145">
        <v>4.6800000000000001E-3</v>
      </c>
      <c r="R194" s="145">
        <f t="shared" si="22"/>
        <v>1.404E-2</v>
      </c>
      <c r="S194" s="145">
        <v>0</v>
      </c>
      <c r="T194" s="146">
        <f t="shared" si="23"/>
        <v>0</v>
      </c>
      <c r="AR194" s="147" t="s">
        <v>178</v>
      </c>
      <c r="AT194" s="147" t="s">
        <v>160</v>
      </c>
      <c r="AU194" s="147" t="s">
        <v>174</v>
      </c>
      <c r="AY194" s="15" t="s">
        <v>158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5" t="s">
        <v>13</v>
      </c>
      <c r="BK194" s="148">
        <f t="shared" si="29"/>
        <v>0</v>
      </c>
      <c r="BL194" s="15" t="s">
        <v>178</v>
      </c>
      <c r="BM194" s="147" t="s">
        <v>617</v>
      </c>
    </row>
    <row r="195" spans="2:65" s="1" customFormat="1" ht="16.5" customHeight="1">
      <c r="B195" s="136"/>
      <c r="C195" s="137" t="s">
        <v>421</v>
      </c>
      <c r="D195" s="137" t="s">
        <v>160</v>
      </c>
      <c r="E195" s="138" t="s">
        <v>618</v>
      </c>
      <c r="F195" s="139" t="s">
        <v>619</v>
      </c>
      <c r="G195" s="140" t="s">
        <v>262</v>
      </c>
      <c r="H195" s="141">
        <v>3</v>
      </c>
      <c r="I195" s="178"/>
      <c r="J195" s="142">
        <f t="shared" si="20"/>
        <v>0</v>
      </c>
      <c r="K195" s="139" t="s">
        <v>164</v>
      </c>
      <c r="L195" s="27"/>
      <c r="M195" s="143" t="s">
        <v>1</v>
      </c>
      <c r="N195" s="144" t="s">
        <v>37</v>
      </c>
      <c r="O195" s="145">
        <v>0.16600000000000001</v>
      </c>
      <c r="P195" s="145">
        <f t="shared" si="21"/>
        <v>0.498</v>
      </c>
      <c r="Q195" s="145">
        <v>1.6000000000000001E-4</v>
      </c>
      <c r="R195" s="145">
        <f t="shared" si="22"/>
        <v>4.8000000000000007E-4</v>
      </c>
      <c r="S195" s="145">
        <v>0</v>
      </c>
      <c r="T195" s="146">
        <f t="shared" si="23"/>
        <v>0</v>
      </c>
      <c r="AR195" s="147" t="s">
        <v>178</v>
      </c>
      <c r="AT195" s="147" t="s">
        <v>160</v>
      </c>
      <c r="AU195" s="147" t="s">
        <v>174</v>
      </c>
      <c r="AY195" s="15" t="s">
        <v>158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5" t="s">
        <v>13</v>
      </c>
      <c r="BK195" s="148">
        <f t="shared" si="29"/>
        <v>0</v>
      </c>
      <c r="BL195" s="15" t="s">
        <v>178</v>
      </c>
      <c r="BM195" s="147" t="s">
        <v>620</v>
      </c>
    </row>
    <row r="196" spans="2:65" s="1" customFormat="1" ht="16.5" customHeight="1">
      <c r="B196" s="136"/>
      <c r="C196" s="137" t="s">
        <v>621</v>
      </c>
      <c r="D196" s="137" t="s">
        <v>160</v>
      </c>
      <c r="E196" s="138" t="s">
        <v>622</v>
      </c>
      <c r="F196" s="139" t="s">
        <v>623</v>
      </c>
      <c r="G196" s="140" t="s">
        <v>262</v>
      </c>
      <c r="H196" s="141">
        <v>2</v>
      </c>
      <c r="I196" s="178"/>
      <c r="J196" s="142">
        <f t="shared" si="20"/>
        <v>0</v>
      </c>
      <c r="K196" s="139" t="s">
        <v>164</v>
      </c>
      <c r="L196" s="27"/>
      <c r="M196" s="143" t="s">
        <v>1</v>
      </c>
      <c r="N196" s="144" t="s">
        <v>37</v>
      </c>
      <c r="O196" s="145">
        <v>0.20599999999999999</v>
      </c>
      <c r="P196" s="145">
        <f t="shared" si="21"/>
        <v>0.41199999999999998</v>
      </c>
      <c r="Q196" s="145">
        <v>3.8000000000000002E-4</v>
      </c>
      <c r="R196" s="145">
        <f t="shared" si="22"/>
        <v>7.6000000000000004E-4</v>
      </c>
      <c r="S196" s="145">
        <v>0</v>
      </c>
      <c r="T196" s="146">
        <f t="shared" si="23"/>
        <v>0</v>
      </c>
      <c r="AR196" s="147" t="s">
        <v>178</v>
      </c>
      <c r="AT196" s="147" t="s">
        <v>160</v>
      </c>
      <c r="AU196" s="147" t="s">
        <v>174</v>
      </c>
      <c r="AY196" s="15" t="s">
        <v>158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5" t="s">
        <v>13</v>
      </c>
      <c r="BK196" s="148">
        <f t="shared" si="29"/>
        <v>0</v>
      </c>
      <c r="BL196" s="15" t="s">
        <v>178</v>
      </c>
      <c r="BM196" s="147" t="s">
        <v>624</v>
      </c>
    </row>
    <row r="197" spans="2:65" s="11" customFormat="1" ht="20.85" customHeight="1">
      <c r="B197" s="124"/>
      <c r="D197" s="125" t="s">
        <v>71</v>
      </c>
      <c r="E197" s="134" t="s">
        <v>625</v>
      </c>
      <c r="F197" s="134" t="s">
        <v>626</v>
      </c>
      <c r="J197" s="135">
        <f>BK197</f>
        <v>0</v>
      </c>
      <c r="L197" s="124"/>
      <c r="M197" s="128"/>
      <c r="N197" s="129"/>
      <c r="O197" s="129"/>
      <c r="P197" s="130">
        <f>SUM(P198:P204)</f>
        <v>26.7776</v>
      </c>
      <c r="Q197" s="129"/>
      <c r="R197" s="130">
        <f>SUM(R198:R204)</f>
        <v>5.0679999999999996E-3</v>
      </c>
      <c r="S197" s="129"/>
      <c r="T197" s="131">
        <f>SUM(T198:T204)</f>
        <v>1.9E-3</v>
      </c>
      <c r="AR197" s="125" t="s">
        <v>13</v>
      </c>
      <c r="AT197" s="132" t="s">
        <v>71</v>
      </c>
      <c r="AU197" s="132" t="s">
        <v>80</v>
      </c>
      <c r="AY197" s="125" t="s">
        <v>158</v>
      </c>
      <c r="BK197" s="133">
        <f>SUM(BK198:BK204)</f>
        <v>0</v>
      </c>
    </row>
    <row r="198" spans="2:65" s="1" customFormat="1" ht="24" customHeight="1">
      <c r="B198" s="136"/>
      <c r="C198" s="137" t="s">
        <v>627</v>
      </c>
      <c r="D198" s="137" t="s">
        <v>160</v>
      </c>
      <c r="E198" s="138" t="s">
        <v>628</v>
      </c>
      <c r="F198" s="139" t="s">
        <v>629</v>
      </c>
      <c r="G198" s="140" t="s">
        <v>177</v>
      </c>
      <c r="H198" s="141">
        <v>13</v>
      </c>
      <c r="I198" s="178"/>
      <c r="J198" s="142">
        <f t="shared" ref="J198:J204" si="30">ROUND(I198*H198,2)</f>
        <v>0</v>
      </c>
      <c r="K198" s="139" t="s">
        <v>1</v>
      </c>
      <c r="L198" s="27"/>
      <c r="M198" s="143" t="s">
        <v>1</v>
      </c>
      <c r="N198" s="144" t="s">
        <v>37</v>
      </c>
      <c r="O198" s="145">
        <v>0.24299999999999999</v>
      </c>
      <c r="P198" s="145">
        <f t="shared" ref="P198:P204" si="31">O198*H198</f>
        <v>3.1589999999999998</v>
      </c>
      <c r="Q198" s="145">
        <v>4.0000000000000003E-5</v>
      </c>
      <c r="R198" s="145">
        <f t="shared" ref="R198:R204" si="32">Q198*H198</f>
        <v>5.2000000000000006E-4</v>
      </c>
      <c r="S198" s="145">
        <v>0</v>
      </c>
      <c r="T198" s="146">
        <f t="shared" ref="T198:T204" si="33">S198*H198</f>
        <v>0</v>
      </c>
      <c r="AR198" s="147" t="s">
        <v>178</v>
      </c>
      <c r="AT198" s="147" t="s">
        <v>160</v>
      </c>
      <c r="AU198" s="147" t="s">
        <v>174</v>
      </c>
      <c r="AY198" s="15" t="s">
        <v>158</v>
      </c>
      <c r="BE198" s="148">
        <f t="shared" ref="BE198:BE204" si="34">IF(N198="základní",J198,0)</f>
        <v>0</v>
      </c>
      <c r="BF198" s="148">
        <f t="shared" ref="BF198:BF204" si="35">IF(N198="snížená",J198,0)</f>
        <v>0</v>
      </c>
      <c r="BG198" s="148">
        <f t="shared" ref="BG198:BG204" si="36">IF(N198="zákl. přenesená",J198,0)</f>
        <v>0</v>
      </c>
      <c r="BH198" s="148">
        <f t="shared" ref="BH198:BH204" si="37">IF(N198="sníž. přenesená",J198,0)</f>
        <v>0</v>
      </c>
      <c r="BI198" s="148">
        <f t="shared" ref="BI198:BI204" si="38">IF(N198="nulová",J198,0)</f>
        <v>0</v>
      </c>
      <c r="BJ198" s="15" t="s">
        <v>13</v>
      </c>
      <c r="BK198" s="148">
        <f t="shared" ref="BK198:BK204" si="39">ROUND(I198*H198,2)</f>
        <v>0</v>
      </c>
      <c r="BL198" s="15" t="s">
        <v>178</v>
      </c>
      <c r="BM198" s="147" t="s">
        <v>630</v>
      </c>
    </row>
    <row r="199" spans="2:65" s="1" customFormat="1" ht="16.5" customHeight="1">
      <c r="B199" s="136"/>
      <c r="C199" s="137" t="s">
        <v>631</v>
      </c>
      <c r="D199" s="137" t="s">
        <v>160</v>
      </c>
      <c r="E199" s="138" t="s">
        <v>632</v>
      </c>
      <c r="F199" s="139" t="s">
        <v>633</v>
      </c>
      <c r="G199" s="140" t="s">
        <v>177</v>
      </c>
      <c r="H199" s="141">
        <v>15.2</v>
      </c>
      <c r="I199" s="178"/>
      <c r="J199" s="142">
        <f t="shared" si="30"/>
        <v>0</v>
      </c>
      <c r="K199" s="139" t="s">
        <v>164</v>
      </c>
      <c r="L199" s="27"/>
      <c r="M199" s="143" t="s">
        <v>1</v>
      </c>
      <c r="N199" s="144" t="s">
        <v>37</v>
      </c>
      <c r="O199" s="145">
        <v>0.24299999999999999</v>
      </c>
      <c r="P199" s="145">
        <f t="shared" si="31"/>
        <v>3.6935999999999996</v>
      </c>
      <c r="Q199" s="145">
        <v>4.0000000000000003E-5</v>
      </c>
      <c r="R199" s="145">
        <f t="shared" si="32"/>
        <v>6.0800000000000003E-4</v>
      </c>
      <c r="S199" s="145">
        <v>0</v>
      </c>
      <c r="T199" s="146">
        <f t="shared" si="33"/>
        <v>0</v>
      </c>
      <c r="AR199" s="147" t="s">
        <v>178</v>
      </c>
      <c r="AT199" s="147" t="s">
        <v>160</v>
      </c>
      <c r="AU199" s="147" t="s">
        <v>174</v>
      </c>
      <c r="AY199" s="15" t="s">
        <v>158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5" t="s">
        <v>13</v>
      </c>
      <c r="BK199" s="148">
        <f t="shared" si="39"/>
        <v>0</v>
      </c>
      <c r="BL199" s="15" t="s">
        <v>178</v>
      </c>
      <c r="BM199" s="147" t="s">
        <v>634</v>
      </c>
    </row>
    <row r="200" spans="2:65" s="1" customFormat="1" ht="16.5" customHeight="1">
      <c r="B200" s="136"/>
      <c r="C200" s="137" t="s">
        <v>635</v>
      </c>
      <c r="D200" s="137" t="s">
        <v>160</v>
      </c>
      <c r="E200" s="138" t="s">
        <v>636</v>
      </c>
      <c r="F200" s="139" t="s">
        <v>637</v>
      </c>
      <c r="G200" s="140" t="s">
        <v>262</v>
      </c>
      <c r="H200" s="141">
        <v>26</v>
      </c>
      <c r="I200" s="178"/>
      <c r="J200" s="142">
        <f t="shared" si="30"/>
        <v>0</v>
      </c>
      <c r="K200" s="139" t="s">
        <v>1</v>
      </c>
      <c r="L200" s="27"/>
      <c r="M200" s="143" t="s">
        <v>1</v>
      </c>
      <c r="N200" s="144" t="s">
        <v>37</v>
      </c>
      <c r="O200" s="145">
        <v>0.24299999999999999</v>
      </c>
      <c r="P200" s="145">
        <f t="shared" si="31"/>
        <v>6.3179999999999996</v>
      </c>
      <c r="Q200" s="145">
        <v>4.0000000000000003E-5</v>
      </c>
      <c r="R200" s="145">
        <f t="shared" si="32"/>
        <v>1.0400000000000001E-3</v>
      </c>
      <c r="S200" s="145">
        <v>0</v>
      </c>
      <c r="T200" s="146">
        <f t="shared" si="33"/>
        <v>0</v>
      </c>
      <c r="AR200" s="147" t="s">
        <v>178</v>
      </c>
      <c r="AT200" s="147" t="s">
        <v>160</v>
      </c>
      <c r="AU200" s="147" t="s">
        <v>174</v>
      </c>
      <c r="AY200" s="15" t="s">
        <v>158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5" t="s">
        <v>13</v>
      </c>
      <c r="BK200" s="148">
        <f t="shared" si="39"/>
        <v>0</v>
      </c>
      <c r="BL200" s="15" t="s">
        <v>178</v>
      </c>
      <c r="BM200" s="147" t="s">
        <v>638</v>
      </c>
    </row>
    <row r="201" spans="2:65" s="1" customFormat="1" ht="24" customHeight="1">
      <c r="B201" s="136"/>
      <c r="C201" s="137" t="s">
        <v>639</v>
      </c>
      <c r="D201" s="137" t="s">
        <v>160</v>
      </c>
      <c r="E201" s="138" t="s">
        <v>640</v>
      </c>
      <c r="F201" s="139" t="s">
        <v>641</v>
      </c>
      <c r="G201" s="140" t="s">
        <v>558</v>
      </c>
      <c r="H201" s="141">
        <v>28</v>
      </c>
      <c r="I201" s="178"/>
      <c r="J201" s="142">
        <f t="shared" si="30"/>
        <v>0</v>
      </c>
      <c r="K201" s="139" t="s">
        <v>1</v>
      </c>
      <c r="L201" s="27"/>
      <c r="M201" s="143" t="s">
        <v>1</v>
      </c>
      <c r="N201" s="144" t="s">
        <v>37</v>
      </c>
      <c r="O201" s="145">
        <v>0.24299999999999999</v>
      </c>
      <c r="P201" s="145">
        <f t="shared" si="31"/>
        <v>6.8040000000000003</v>
      </c>
      <c r="Q201" s="145">
        <v>4.0000000000000003E-5</v>
      </c>
      <c r="R201" s="145">
        <f t="shared" si="32"/>
        <v>1.1200000000000001E-3</v>
      </c>
      <c r="S201" s="145">
        <v>0</v>
      </c>
      <c r="T201" s="146">
        <f t="shared" si="33"/>
        <v>0</v>
      </c>
      <c r="AR201" s="147" t="s">
        <v>178</v>
      </c>
      <c r="AT201" s="147" t="s">
        <v>160</v>
      </c>
      <c r="AU201" s="147" t="s">
        <v>174</v>
      </c>
      <c r="AY201" s="15" t="s">
        <v>158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5" t="s">
        <v>13</v>
      </c>
      <c r="BK201" s="148">
        <f t="shared" si="39"/>
        <v>0</v>
      </c>
      <c r="BL201" s="15" t="s">
        <v>178</v>
      </c>
      <c r="BM201" s="147" t="s">
        <v>642</v>
      </c>
    </row>
    <row r="202" spans="2:65" s="1" customFormat="1" ht="16.5" customHeight="1">
      <c r="B202" s="136"/>
      <c r="C202" s="137" t="s">
        <v>643</v>
      </c>
      <c r="D202" s="137" t="s">
        <v>160</v>
      </c>
      <c r="E202" s="138" t="s">
        <v>644</v>
      </c>
      <c r="F202" s="139" t="s">
        <v>645</v>
      </c>
      <c r="G202" s="140" t="s">
        <v>558</v>
      </c>
      <c r="H202" s="141">
        <v>26</v>
      </c>
      <c r="I202" s="178"/>
      <c r="J202" s="142">
        <f t="shared" si="30"/>
        <v>0</v>
      </c>
      <c r="K202" s="139" t="s">
        <v>1</v>
      </c>
      <c r="L202" s="27"/>
      <c r="M202" s="143" t="s">
        <v>1</v>
      </c>
      <c r="N202" s="144" t="s">
        <v>37</v>
      </c>
      <c r="O202" s="145">
        <v>0.24299999999999999</v>
      </c>
      <c r="P202" s="145">
        <f t="shared" si="31"/>
        <v>6.3179999999999996</v>
      </c>
      <c r="Q202" s="145">
        <v>4.0000000000000003E-5</v>
      </c>
      <c r="R202" s="145">
        <f t="shared" si="32"/>
        <v>1.0400000000000001E-3</v>
      </c>
      <c r="S202" s="145">
        <v>0</v>
      </c>
      <c r="T202" s="146">
        <f t="shared" si="33"/>
        <v>0</v>
      </c>
      <c r="AR202" s="147" t="s">
        <v>178</v>
      </c>
      <c r="AT202" s="147" t="s">
        <v>160</v>
      </c>
      <c r="AU202" s="147" t="s">
        <v>174</v>
      </c>
      <c r="AY202" s="15" t="s">
        <v>158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5" t="s">
        <v>13</v>
      </c>
      <c r="BK202" s="148">
        <f t="shared" si="39"/>
        <v>0</v>
      </c>
      <c r="BL202" s="15" t="s">
        <v>178</v>
      </c>
      <c r="BM202" s="147" t="s">
        <v>646</v>
      </c>
    </row>
    <row r="203" spans="2:65" s="1" customFormat="1" ht="16.5" customHeight="1">
      <c r="B203" s="136"/>
      <c r="C203" s="137" t="s">
        <v>647</v>
      </c>
      <c r="D203" s="137" t="s">
        <v>160</v>
      </c>
      <c r="E203" s="138" t="s">
        <v>648</v>
      </c>
      <c r="F203" s="139" t="s">
        <v>649</v>
      </c>
      <c r="G203" s="140" t="s">
        <v>267</v>
      </c>
      <c r="H203" s="141">
        <v>1</v>
      </c>
      <c r="I203" s="178"/>
      <c r="J203" s="142">
        <f t="shared" si="30"/>
        <v>0</v>
      </c>
      <c r="K203" s="139" t="s">
        <v>1</v>
      </c>
      <c r="L203" s="27"/>
      <c r="M203" s="143" t="s">
        <v>1</v>
      </c>
      <c r="N203" s="144" t="s">
        <v>37</v>
      </c>
      <c r="O203" s="145">
        <v>0.104</v>
      </c>
      <c r="P203" s="145">
        <f t="shared" si="31"/>
        <v>0.104</v>
      </c>
      <c r="Q203" s="145">
        <v>9.0000000000000006E-5</v>
      </c>
      <c r="R203" s="145">
        <f t="shared" si="32"/>
        <v>9.0000000000000006E-5</v>
      </c>
      <c r="S203" s="145">
        <v>1.9E-3</v>
      </c>
      <c r="T203" s="146">
        <f t="shared" si="33"/>
        <v>1.9E-3</v>
      </c>
      <c r="AR203" s="147" t="s">
        <v>178</v>
      </c>
      <c r="AT203" s="147" t="s">
        <v>160</v>
      </c>
      <c r="AU203" s="147" t="s">
        <v>174</v>
      </c>
      <c r="AY203" s="15" t="s">
        <v>158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5" t="s">
        <v>13</v>
      </c>
      <c r="BK203" s="148">
        <f t="shared" si="39"/>
        <v>0</v>
      </c>
      <c r="BL203" s="15" t="s">
        <v>178</v>
      </c>
      <c r="BM203" s="147" t="s">
        <v>650</v>
      </c>
    </row>
    <row r="204" spans="2:65" s="1" customFormat="1" ht="16.5" customHeight="1">
      <c r="B204" s="136"/>
      <c r="C204" s="137" t="s">
        <v>651</v>
      </c>
      <c r="D204" s="137" t="s">
        <v>160</v>
      </c>
      <c r="E204" s="138" t="s">
        <v>652</v>
      </c>
      <c r="F204" s="139" t="s">
        <v>653</v>
      </c>
      <c r="G204" s="140" t="s">
        <v>267</v>
      </c>
      <c r="H204" s="141">
        <v>1</v>
      </c>
      <c r="I204" s="178"/>
      <c r="J204" s="142">
        <f t="shared" si="30"/>
        <v>0</v>
      </c>
      <c r="K204" s="139" t="s">
        <v>1</v>
      </c>
      <c r="L204" s="27"/>
      <c r="M204" s="143" t="s">
        <v>1</v>
      </c>
      <c r="N204" s="144" t="s">
        <v>37</v>
      </c>
      <c r="O204" s="145">
        <v>0.38100000000000001</v>
      </c>
      <c r="P204" s="145">
        <f t="shared" si="31"/>
        <v>0.38100000000000001</v>
      </c>
      <c r="Q204" s="145">
        <v>6.4999999999999997E-4</v>
      </c>
      <c r="R204" s="145">
        <f t="shared" si="32"/>
        <v>6.4999999999999997E-4</v>
      </c>
      <c r="S204" s="145">
        <v>0</v>
      </c>
      <c r="T204" s="146">
        <f t="shared" si="33"/>
        <v>0</v>
      </c>
      <c r="AR204" s="147" t="s">
        <v>178</v>
      </c>
      <c r="AT204" s="147" t="s">
        <v>160</v>
      </c>
      <c r="AU204" s="147" t="s">
        <v>174</v>
      </c>
      <c r="AY204" s="15" t="s">
        <v>158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5" t="s">
        <v>13</v>
      </c>
      <c r="BK204" s="148">
        <f t="shared" si="39"/>
        <v>0</v>
      </c>
      <c r="BL204" s="15" t="s">
        <v>178</v>
      </c>
      <c r="BM204" s="147" t="s">
        <v>654</v>
      </c>
    </row>
    <row r="205" spans="2:65" s="11" customFormat="1" ht="22.9" customHeight="1">
      <c r="B205" s="124"/>
      <c r="D205" s="125" t="s">
        <v>71</v>
      </c>
      <c r="E205" s="134" t="s">
        <v>655</v>
      </c>
      <c r="F205" s="134" t="s">
        <v>656</v>
      </c>
      <c r="J205" s="135">
        <f>BK205</f>
        <v>0</v>
      </c>
      <c r="L205" s="124"/>
      <c r="M205" s="128"/>
      <c r="N205" s="129"/>
      <c r="O205" s="129"/>
      <c r="P205" s="130">
        <f>P206+P230+P342</f>
        <v>555.98362500000007</v>
      </c>
      <c r="Q205" s="129"/>
      <c r="R205" s="130">
        <f>R206+R230+R342</f>
        <v>4.3066867500000008</v>
      </c>
      <c r="S205" s="129"/>
      <c r="T205" s="131">
        <f>T206+T230+T342</f>
        <v>3.2675200000000002</v>
      </c>
      <c r="AR205" s="125" t="s">
        <v>80</v>
      </c>
      <c r="AT205" s="132" t="s">
        <v>71</v>
      </c>
      <c r="AU205" s="132" t="s">
        <v>13</v>
      </c>
      <c r="AY205" s="125" t="s">
        <v>158</v>
      </c>
      <c r="BK205" s="133">
        <f>BK206+BK230+BK342</f>
        <v>0</v>
      </c>
    </row>
    <row r="206" spans="2:65" s="11" customFormat="1" ht="20.85" customHeight="1">
      <c r="B206" s="124"/>
      <c r="D206" s="125" t="s">
        <v>71</v>
      </c>
      <c r="E206" s="134" t="s">
        <v>657</v>
      </c>
      <c r="F206" s="134" t="s">
        <v>658</v>
      </c>
      <c r="J206" s="135">
        <f>BK206</f>
        <v>0</v>
      </c>
      <c r="L206" s="124"/>
      <c r="M206" s="128"/>
      <c r="N206" s="129"/>
      <c r="O206" s="129"/>
      <c r="P206" s="130">
        <f>SUM(P207:P229)</f>
        <v>82.385999999999996</v>
      </c>
      <c r="Q206" s="129"/>
      <c r="R206" s="130">
        <f>SUM(R207:R229)</f>
        <v>4.4480000000000006E-2</v>
      </c>
      <c r="S206" s="129"/>
      <c r="T206" s="131">
        <f>SUM(T207:T229)</f>
        <v>3.2656200000000002</v>
      </c>
      <c r="AR206" s="125" t="s">
        <v>13</v>
      </c>
      <c r="AT206" s="132" t="s">
        <v>71</v>
      </c>
      <c r="AU206" s="132" t="s">
        <v>80</v>
      </c>
      <c r="AY206" s="125" t="s">
        <v>158</v>
      </c>
      <c r="BK206" s="133">
        <f>SUM(BK207:BK229)</f>
        <v>0</v>
      </c>
    </row>
    <row r="207" spans="2:65" s="1" customFormat="1" ht="16.5" customHeight="1">
      <c r="B207" s="136"/>
      <c r="C207" s="137" t="s">
        <v>659</v>
      </c>
      <c r="D207" s="137" t="s">
        <v>160</v>
      </c>
      <c r="E207" s="138" t="s">
        <v>660</v>
      </c>
      <c r="F207" s="139" t="s">
        <v>661</v>
      </c>
      <c r="G207" s="140" t="s">
        <v>375</v>
      </c>
      <c r="H207" s="141">
        <v>167</v>
      </c>
      <c r="I207" s="178"/>
      <c r="J207" s="142">
        <f>ROUND(I207*H207,2)</f>
        <v>0</v>
      </c>
      <c r="K207" s="139" t="s">
        <v>164</v>
      </c>
      <c r="L207" s="27"/>
      <c r="M207" s="143" t="s">
        <v>1</v>
      </c>
      <c r="N207" s="144" t="s">
        <v>37</v>
      </c>
      <c r="O207" s="145">
        <v>5.0999999999999997E-2</v>
      </c>
      <c r="P207" s="145">
        <f>O207*H207</f>
        <v>8.5169999999999995</v>
      </c>
      <c r="Q207" s="145">
        <v>2.0000000000000002E-5</v>
      </c>
      <c r="R207" s="145">
        <f>Q207*H207</f>
        <v>3.3400000000000001E-3</v>
      </c>
      <c r="S207" s="145">
        <v>1E-3</v>
      </c>
      <c r="T207" s="146">
        <f>S207*H207</f>
        <v>0.16700000000000001</v>
      </c>
      <c r="AR207" s="147" t="s">
        <v>178</v>
      </c>
      <c r="AT207" s="147" t="s">
        <v>160</v>
      </c>
      <c r="AU207" s="147" t="s">
        <v>174</v>
      </c>
      <c r="AY207" s="15" t="s">
        <v>158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13</v>
      </c>
      <c r="BK207" s="148">
        <f>ROUND(I207*H207,2)</f>
        <v>0</v>
      </c>
      <c r="BL207" s="15" t="s">
        <v>178</v>
      </c>
      <c r="BM207" s="147" t="s">
        <v>662</v>
      </c>
    </row>
    <row r="208" spans="2:65" s="12" customFormat="1">
      <c r="B208" s="149"/>
      <c r="D208" s="150" t="s">
        <v>167</v>
      </c>
      <c r="E208" s="151" t="s">
        <v>1</v>
      </c>
      <c r="F208" s="152" t="s">
        <v>663</v>
      </c>
      <c r="H208" s="153">
        <v>110</v>
      </c>
      <c r="L208" s="149"/>
      <c r="M208" s="154"/>
      <c r="N208" s="155"/>
      <c r="O208" s="155"/>
      <c r="P208" s="155"/>
      <c r="Q208" s="155"/>
      <c r="R208" s="155"/>
      <c r="S208" s="155"/>
      <c r="T208" s="156"/>
      <c r="AT208" s="151" t="s">
        <v>167</v>
      </c>
      <c r="AU208" s="151" t="s">
        <v>174</v>
      </c>
      <c r="AV208" s="12" t="s">
        <v>80</v>
      </c>
      <c r="AW208" s="12" t="s">
        <v>29</v>
      </c>
      <c r="AX208" s="12" t="s">
        <v>72</v>
      </c>
      <c r="AY208" s="151" t="s">
        <v>158</v>
      </c>
    </row>
    <row r="209" spans="2:65" s="12" customFormat="1">
      <c r="B209" s="149"/>
      <c r="D209" s="150" t="s">
        <v>167</v>
      </c>
      <c r="E209" s="151" t="s">
        <v>1</v>
      </c>
      <c r="F209" s="152" t="s">
        <v>664</v>
      </c>
      <c r="H209" s="153">
        <v>57</v>
      </c>
      <c r="L209" s="149"/>
      <c r="M209" s="154"/>
      <c r="N209" s="155"/>
      <c r="O209" s="155"/>
      <c r="P209" s="155"/>
      <c r="Q209" s="155"/>
      <c r="R209" s="155"/>
      <c r="S209" s="155"/>
      <c r="T209" s="156"/>
      <c r="AT209" s="151" t="s">
        <v>167</v>
      </c>
      <c r="AU209" s="151" t="s">
        <v>174</v>
      </c>
      <c r="AV209" s="12" t="s">
        <v>80</v>
      </c>
      <c r="AW209" s="12" t="s">
        <v>29</v>
      </c>
      <c r="AX209" s="12" t="s">
        <v>72</v>
      </c>
      <c r="AY209" s="151" t="s">
        <v>158</v>
      </c>
    </row>
    <row r="210" spans="2:65" s="13" customFormat="1">
      <c r="B210" s="157"/>
      <c r="D210" s="150" t="s">
        <v>167</v>
      </c>
      <c r="E210" s="158" t="s">
        <v>1</v>
      </c>
      <c r="F210" s="159" t="s">
        <v>169</v>
      </c>
      <c r="H210" s="160">
        <v>167</v>
      </c>
      <c r="L210" s="157"/>
      <c r="M210" s="161"/>
      <c r="N210" s="162"/>
      <c r="O210" s="162"/>
      <c r="P210" s="162"/>
      <c r="Q210" s="162"/>
      <c r="R210" s="162"/>
      <c r="S210" s="162"/>
      <c r="T210" s="163"/>
      <c r="AT210" s="158" t="s">
        <v>167</v>
      </c>
      <c r="AU210" s="158" t="s">
        <v>174</v>
      </c>
      <c r="AV210" s="13" t="s">
        <v>165</v>
      </c>
      <c r="AW210" s="13" t="s">
        <v>29</v>
      </c>
      <c r="AX210" s="13" t="s">
        <v>13</v>
      </c>
      <c r="AY210" s="158" t="s">
        <v>158</v>
      </c>
    </row>
    <row r="211" spans="2:65" s="1" customFormat="1" ht="16.5" customHeight="1">
      <c r="B211" s="136"/>
      <c r="C211" s="137" t="s">
        <v>665</v>
      </c>
      <c r="D211" s="137" t="s">
        <v>160</v>
      </c>
      <c r="E211" s="138" t="s">
        <v>666</v>
      </c>
      <c r="F211" s="139" t="s">
        <v>667</v>
      </c>
      <c r="G211" s="140" t="s">
        <v>375</v>
      </c>
      <c r="H211" s="141">
        <v>239</v>
      </c>
      <c r="I211" s="178"/>
      <c r="J211" s="142">
        <f>ROUND(I211*H211,2)</f>
        <v>0</v>
      </c>
      <c r="K211" s="139" t="s">
        <v>164</v>
      </c>
      <c r="L211" s="27"/>
      <c r="M211" s="143" t="s">
        <v>1</v>
      </c>
      <c r="N211" s="144" t="s">
        <v>37</v>
      </c>
      <c r="O211" s="145">
        <v>5.2999999999999999E-2</v>
      </c>
      <c r="P211" s="145">
        <f>O211*H211</f>
        <v>12.667</v>
      </c>
      <c r="Q211" s="145">
        <v>2.0000000000000002E-5</v>
      </c>
      <c r="R211" s="145">
        <f>Q211*H211</f>
        <v>4.7800000000000004E-3</v>
      </c>
      <c r="S211" s="145">
        <v>3.2000000000000002E-3</v>
      </c>
      <c r="T211" s="146">
        <f>S211*H211</f>
        <v>0.76480000000000004</v>
      </c>
      <c r="AR211" s="147" t="s">
        <v>178</v>
      </c>
      <c r="AT211" s="147" t="s">
        <v>160</v>
      </c>
      <c r="AU211" s="147" t="s">
        <v>174</v>
      </c>
      <c r="AY211" s="15" t="s">
        <v>158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5" t="s">
        <v>13</v>
      </c>
      <c r="BK211" s="148">
        <f>ROUND(I211*H211,2)</f>
        <v>0</v>
      </c>
      <c r="BL211" s="15" t="s">
        <v>178</v>
      </c>
      <c r="BM211" s="147" t="s">
        <v>668</v>
      </c>
    </row>
    <row r="212" spans="2:65" s="12" customFormat="1">
      <c r="B212" s="149"/>
      <c r="D212" s="150" t="s">
        <v>167</v>
      </c>
      <c r="E212" s="151" t="s">
        <v>1</v>
      </c>
      <c r="F212" s="152" t="s">
        <v>669</v>
      </c>
      <c r="H212" s="153">
        <v>77</v>
      </c>
      <c r="L212" s="149"/>
      <c r="M212" s="154"/>
      <c r="N212" s="155"/>
      <c r="O212" s="155"/>
      <c r="P212" s="155"/>
      <c r="Q212" s="155"/>
      <c r="R212" s="155"/>
      <c r="S212" s="155"/>
      <c r="T212" s="156"/>
      <c r="AT212" s="151" t="s">
        <v>167</v>
      </c>
      <c r="AU212" s="151" t="s">
        <v>174</v>
      </c>
      <c r="AV212" s="12" t="s">
        <v>80</v>
      </c>
      <c r="AW212" s="12" t="s">
        <v>29</v>
      </c>
      <c r="AX212" s="12" t="s">
        <v>72</v>
      </c>
      <c r="AY212" s="151" t="s">
        <v>158</v>
      </c>
    </row>
    <row r="213" spans="2:65" s="12" customFormat="1">
      <c r="B213" s="149"/>
      <c r="D213" s="150" t="s">
        <v>167</v>
      </c>
      <c r="E213" s="151" t="s">
        <v>1</v>
      </c>
      <c r="F213" s="152" t="s">
        <v>670</v>
      </c>
      <c r="H213" s="153">
        <v>54</v>
      </c>
      <c r="L213" s="149"/>
      <c r="M213" s="154"/>
      <c r="N213" s="155"/>
      <c r="O213" s="155"/>
      <c r="P213" s="155"/>
      <c r="Q213" s="155"/>
      <c r="R213" s="155"/>
      <c r="S213" s="155"/>
      <c r="T213" s="156"/>
      <c r="AT213" s="151" t="s">
        <v>167</v>
      </c>
      <c r="AU213" s="151" t="s">
        <v>174</v>
      </c>
      <c r="AV213" s="12" t="s">
        <v>80</v>
      </c>
      <c r="AW213" s="12" t="s">
        <v>29</v>
      </c>
      <c r="AX213" s="12" t="s">
        <v>72</v>
      </c>
      <c r="AY213" s="151" t="s">
        <v>158</v>
      </c>
    </row>
    <row r="214" spans="2:65" s="12" customFormat="1">
      <c r="B214" s="149"/>
      <c r="D214" s="150" t="s">
        <v>167</v>
      </c>
      <c r="E214" s="151" t="s">
        <v>1</v>
      </c>
      <c r="F214" s="152" t="s">
        <v>671</v>
      </c>
      <c r="H214" s="153">
        <v>108</v>
      </c>
      <c r="L214" s="149"/>
      <c r="M214" s="154"/>
      <c r="N214" s="155"/>
      <c r="O214" s="155"/>
      <c r="P214" s="155"/>
      <c r="Q214" s="155"/>
      <c r="R214" s="155"/>
      <c r="S214" s="155"/>
      <c r="T214" s="156"/>
      <c r="AT214" s="151" t="s">
        <v>167</v>
      </c>
      <c r="AU214" s="151" t="s">
        <v>174</v>
      </c>
      <c r="AV214" s="12" t="s">
        <v>80</v>
      </c>
      <c r="AW214" s="12" t="s">
        <v>29</v>
      </c>
      <c r="AX214" s="12" t="s">
        <v>72</v>
      </c>
      <c r="AY214" s="151" t="s">
        <v>158</v>
      </c>
    </row>
    <row r="215" spans="2:65" s="13" customFormat="1">
      <c r="B215" s="157"/>
      <c r="D215" s="150" t="s">
        <v>167</v>
      </c>
      <c r="E215" s="158" t="s">
        <v>1</v>
      </c>
      <c r="F215" s="159" t="s">
        <v>169</v>
      </c>
      <c r="H215" s="160">
        <v>239</v>
      </c>
      <c r="L215" s="157"/>
      <c r="M215" s="161"/>
      <c r="N215" s="162"/>
      <c r="O215" s="162"/>
      <c r="P215" s="162"/>
      <c r="Q215" s="162"/>
      <c r="R215" s="162"/>
      <c r="S215" s="162"/>
      <c r="T215" s="163"/>
      <c r="AT215" s="158" t="s">
        <v>167</v>
      </c>
      <c r="AU215" s="158" t="s">
        <v>174</v>
      </c>
      <c r="AV215" s="13" t="s">
        <v>165</v>
      </c>
      <c r="AW215" s="13" t="s">
        <v>29</v>
      </c>
      <c r="AX215" s="13" t="s">
        <v>13</v>
      </c>
      <c r="AY215" s="158" t="s">
        <v>158</v>
      </c>
    </row>
    <row r="216" spans="2:65" s="1" customFormat="1" ht="16.5" customHeight="1">
      <c r="B216" s="136"/>
      <c r="C216" s="137" t="s">
        <v>672</v>
      </c>
      <c r="D216" s="137" t="s">
        <v>160</v>
      </c>
      <c r="E216" s="138" t="s">
        <v>673</v>
      </c>
      <c r="F216" s="139" t="s">
        <v>674</v>
      </c>
      <c r="G216" s="140" t="s">
        <v>375</v>
      </c>
      <c r="H216" s="141">
        <v>216</v>
      </c>
      <c r="I216" s="178"/>
      <c r="J216" s="142">
        <f>ROUND(I216*H216,2)</f>
        <v>0</v>
      </c>
      <c r="K216" s="139" t="s">
        <v>164</v>
      </c>
      <c r="L216" s="27"/>
      <c r="M216" s="143" t="s">
        <v>1</v>
      </c>
      <c r="N216" s="144" t="s">
        <v>37</v>
      </c>
      <c r="O216" s="145">
        <v>0.10299999999999999</v>
      </c>
      <c r="P216" s="145">
        <f>O216*H216</f>
        <v>22.247999999999998</v>
      </c>
      <c r="Q216" s="145">
        <v>5.0000000000000002E-5</v>
      </c>
      <c r="R216" s="145">
        <f>Q216*H216</f>
        <v>1.0800000000000001E-2</v>
      </c>
      <c r="S216" s="145">
        <v>5.3200000000000001E-3</v>
      </c>
      <c r="T216" s="146">
        <f>S216*H216</f>
        <v>1.1491199999999999</v>
      </c>
      <c r="AR216" s="147" t="s">
        <v>178</v>
      </c>
      <c r="AT216" s="147" t="s">
        <v>160</v>
      </c>
      <c r="AU216" s="147" t="s">
        <v>174</v>
      </c>
      <c r="AY216" s="15" t="s">
        <v>158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13</v>
      </c>
      <c r="BK216" s="148">
        <f>ROUND(I216*H216,2)</f>
        <v>0</v>
      </c>
      <c r="BL216" s="15" t="s">
        <v>178</v>
      </c>
      <c r="BM216" s="147" t="s">
        <v>675</v>
      </c>
    </row>
    <row r="217" spans="2:65" s="12" customFormat="1">
      <c r="B217" s="149"/>
      <c r="D217" s="150" t="s">
        <v>167</v>
      </c>
      <c r="E217" s="151" t="s">
        <v>1</v>
      </c>
      <c r="F217" s="152" t="s">
        <v>676</v>
      </c>
      <c r="H217" s="153">
        <v>92</v>
      </c>
      <c r="L217" s="149"/>
      <c r="M217" s="154"/>
      <c r="N217" s="155"/>
      <c r="O217" s="155"/>
      <c r="P217" s="155"/>
      <c r="Q217" s="155"/>
      <c r="R217" s="155"/>
      <c r="S217" s="155"/>
      <c r="T217" s="156"/>
      <c r="AT217" s="151" t="s">
        <v>167</v>
      </c>
      <c r="AU217" s="151" t="s">
        <v>174</v>
      </c>
      <c r="AV217" s="12" t="s">
        <v>80</v>
      </c>
      <c r="AW217" s="12" t="s">
        <v>29</v>
      </c>
      <c r="AX217" s="12" t="s">
        <v>72</v>
      </c>
      <c r="AY217" s="151" t="s">
        <v>158</v>
      </c>
    </row>
    <row r="218" spans="2:65" s="12" customFormat="1">
      <c r="B218" s="149"/>
      <c r="D218" s="150" t="s">
        <v>167</v>
      </c>
      <c r="E218" s="151" t="s">
        <v>1</v>
      </c>
      <c r="F218" s="152" t="s">
        <v>677</v>
      </c>
      <c r="H218" s="153">
        <v>96</v>
      </c>
      <c r="L218" s="149"/>
      <c r="M218" s="154"/>
      <c r="N218" s="155"/>
      <c r="O218" s="155"/>
      <c r="P218" s="155"/>
      <c r="Q218" s="155"/>
      <c r="R218" s="155"/>
      <c r="S218" s="155"/>
      <c r="T218" s="156"/>
      <c r="AT218" s="151" t="s">
        <v>167</v>
      </c>
      <c r="AU218" s="151" t="s">
        <v>174</v>
      </c>
      <c r="AV218" s="12" t="s">
        <v>80</v>
      </c>
      <c r="AW218" s="12" t="s">
        <v>29</v>
      </c>
      <c r="AX218" s="12" t="s">
        <v>72</v>
      </c>
      <c r="AY218" s="151" t="s">
        <v>158</v>
      </c>
    </row>
    <row r="219" spans="2:65" s="12" customFormat="1">
      <c r="B219" s="149"/>
      <c r="D219" s="150" t="s">
        <v>167</v>
      </c>
      <c r="E219" s="151" t="s">
        <v>1</v>
      </c>
      <c r="F219" s="152" t="s">
        <v>678</v>
      </c>
      <c r="H219" s="153">
        <v>28</v>
      </c>
      <c r="L219" s="149"/>
      <c r="M219" s="154"/>
      <c r="N219" s="155"/>
      <c r="O219" s="155"/>
      <c r="P219" s="155"/>
      <c r="Q219" s="155"/>
      <c r="R219" s="155"/>
      <c r="S219" s="155"/>
      <c r="T219" s="156"/>
      <c r="AT219" s="151" t="s">
        <v>167</v>
      </c>
      <c r="AU219" s="151" t="s">
        <v>174</v>
      </c>
      <c r="AV219" s="12" t="s">
        <v>80</v>
      </c>
      <c r="AW219" s="12" t="s">
        <v>29</v>
      </c>
      <c r="AX219" s="12" t="s">
        <v>72</v>
      </c>
      <c r="AY219" s="151" t="s">
        <v>158</v>
      </c>
    </row>
    <row r="220" spans="2:65" s="13" customFormat="1">
      <c r="B220" s="157"/>
      <c r="D220" s="150" t="s">
        <v>167</v>
      </c>
      <c r="E220" s="158" t="s">
        <v>1</v>
      </c>
      <c r="F220" s="159" t="s">
        <v>169</v>
      </c>
      <c r="H220" s="160">
        <v>216</v>
      </c>
      <c r="L220" s="157"/>
      <c r="M220" s="161"/>
      <c r="N220" s="162"/>
      <c r="O220" s="162"/>
      <c r="P220" s="162"/>
      <c r="Q220" s="162"/>
      <c r="R220" s="162"/>
      <c r="S220" s="162"/>
      <c r="T220" s="163"/>
      <c r="AT220" s="158" t="s">
        <v>167</v>
      </c>
      <c r="AU220" s="158" t="s">
        <v>174</v>
      </c>
      <c r="AV220" s="13" t="s">
        <v>165</v>
      </c>
      <c r="AW220" s="13" t="s">
        <v>29</v>
      </c>
      <c r="AX220" s="13" t="s">
        <v>13</v>
      </c>
      <c r="AY220" s="158" t="s">
        <v>158</v>
      </c>
    </row>
    <row r="221" spans="2:65" s="1" customFormat="1" ht="16.5" customHeight="1">
      <c r="B221" s="136"/>
      <c r="C221" s="137" t="s">
        <v>679</v>
      </c>
      <c r="D221" s="137" t="s">
        <v>160</v>
      </c>
      <c r="E221" s="138" t="s">
        <v>680</v>
      </c>
      <c r="F221" s="139" t="s">
        <v>681</v>
      </c>
      <c r="G221" s="140" t="s">
        <v>375</v>
      </c>
      <c r="H221" s="141">
        <v>130</v>
      </c>
      <c r="I221" s="178"/>
      <c r="J221" s="142">
        <f>ROUND(I221*H221,2)</f>
        <v>0</v>
      </c>
      <c r="K221" s="139" t="s">
        <v>164</v>
      </c>
      <c r="L221" s="27"/>
      <c r="M221" s="143" t="s">
        <v>1</v>
      </c>
      <c r="N221" s="144" t="s">
        <v>37</v>
      </c>
      <c r="O221" s="145">
        <v>0.10299999999999999</v>
      </c>
      <c r="P221" s="145">
        <f>O221*H221</f>
        <v>13.389999999999999</v>
      </c>
      <c r="Q221" s="145">
        <v>9.0000000000000006E-5</v>
      </c>
      <c r="R221" s="145">
        <f>Q221*H221</f>
        <v>1.17E-2</v>
      </c>
      <c r="S221" s="145">
        <v>8.5800000000000008E-3</v>
      </c>
      <c r="T221" s="146">
        <f>S221*H221</f>
        <v>1.1154000000000002</v>
      </c>
      <c r="AR221" s="147" t="s">
        <v>178</v>
      </c>
      <c r="AT221" s="147" t="s">
        <v>160</v>
      </c>
      <c r="AU221" s="147" t="s">
        <v>174</v>
      </c>
      <c r="AY221" s="15" t="s">
        <v>158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5" t="s">
        <v>13</v>
      </c>
      <c r="BK221" s="148">
        <f>ROUND(I221*H221,2)</f>
        <v>0</v>
      </c>
      <c r="BL221" s="15" t="s">
        <v>178</v>
      </c>
      <c r="BM221" s="147" t="s">
        <v>682</v>
      </c>
    </row>
    <row r="222" spans="2:65" s="12" customFormat="1">
      <c r="B222" s="149"/>
      <c r="D222" s="150" t="s">
        <v>167</v>
      </c>
      <c r="E222" s="151" t="s">
        <v>1</v>
      </c>
      <c r="F222" s="152" t="s">
        <v>683</v>
      </c>
      <c r="H222" s="153">
        <v>58</v>
      </c>
      <c r="L222" s="149"/>
      <c r="M222" s="154"/>
      <c r="N222" s="155"/>
      <c r="O222" s="155"/>
      <c r="P222" s="155"/>
      <c r="Q222" s="155"/>
      <c r="R222" s="155"/>
      <c r="S222" s="155"/>
      <c r="T222" s="156"/>
      <c r="AT222" s="151" t="s">
        <v>167</v>
      </c>
      <c r="AU222" s="151" t="s">
        <v>174</v>
      </c>
      <c r="AV222" s="12" t="s">
        <v>80</v>
      </c>
      <c r="AW222" s="12" t="s">
        <v>29</v>
      </c>
      <c r="AX222" s="12" t="s">
        <v>72</v>
      </c>
      <c r="AY222" s="151" t="s">
        <v>158</v>
      </c>
    </row>
    <row r="223" spans="2:65" s="12" customFormat="1">
      <c r="B223" s="149"/>
      <c r="D223" s="150" t="s">
        <v>167</v>
      </c>
      <c r="E223" s="151" t="s">
        <v>1</v>
      </c>
      <c r="F223" s="152" t="s">
        <v>684</v>
      </c>
      <c r="H223" s="153">
        <v>72</v>
      </c>
      <c r="L223" s="149"/>
      <c r="M223" s="154"/>
      <c r="N223" s="155"/>
      <c r="O223" s="155"/>
      <c r="P223" s="155"/>
      <c r="Q223" s="155"/>
      <c r="R223" s="155"/>
      <c r="S223" s="155"/>
      <c r="T223" s="156"/>
      <c r="AT223" s="151" t="s">
        <v>167</v>
      </c>
      <c r="AU223" s="151" t="s">
        <v>174</v>
      </c>
      <c r="AV223" s="12" t="s">
        <v>80</v>
      </c>
      <c r="AW223" s="12" t="s">
        <v>29</v>
      </c>
      <c r="AX223" s="12" t="s">
        <v>72</v>
      </c>
      <c r="AY223" s="151" t="s">
        <v>158</v>
      </c>
    </row>
    <row r="224" spans="2:65" s="13" customFormat="1">
      <c r="B224" s="157"/>
      <c r="D224" s="150" t="s">
        <v>167</v>
      </c>
      <c r="E224" s="158" t="s">
        <v>1</v>
      </c>
      <c r="F224" s="159" t="s">
        <v>169</v>
      </c>
      <c r="H224" s="160">
        <v>130</v>
      </c>
      <c r="L224" s="157"/>
      <c r="M224" s="161"/>
      <c r="N224" s="162"/>
      <c r="O224" s="162"/>
      <c r="P224" s="162"/>
      <c r="Q224" s="162"/>
      <c r="R224" s="162"/>
      <c r="S224" s="162"/>
      <c r="T224" s="163"/>
      <c r="AT224" s="158" t="s">
        <v>167</v>
      </c>
      <c r="AU224" s="158" t="s">
        <v>174</v>
      </c>
      <c r="AV224" s="13" t="s">
        <v>165</v>
      </c>
      <c r="AW224" s="13" t="s">
        <v>29</v>
      </c>
      <c r="AX224" s="13" t="s">
        <v>13</v>
      </c>
      <c r="AY224" s="158" t="s">
        <v>158</v>
      </c>
    </row>
    <row r="225" spans="2:65" s="1" customFormat="1" ht="16.5" customHeight="1">
      <c r="B225" s="136"/>
      <c r="C225" s="137" t="s">
        <v>685</v>
      </c>
      <c r="D225" s="137" t="s">
        <v>160</v>
      </c>
      <c r="E225" s="138" t="s">
        <v>686</v>
      </c>
      <c r="F225" s="139" t="s">
        <v>687</v>
      </c>
      <c r="G225" s="140" t="s">
        <v>262</v>
      </c>
      <c r="H225" s="141">
        <v>154</v>
      </c>
      <c r="I225" s="178"/>
      <c r="J225" s="142">
        <f>ROUND(I225*H225,2)</f>
        <v>0</v>
      </c>
      <c r="K225" s="139" t="s">
        <v>164</v>
      </c>
      <c r="L225" s="27"/>
      <c r="M225" s="143" t="s">
        <v>1</v>
      </c>
      <c r="N225" s="144" t="s">
        <v>37</v>
      </c>
      <c r="O225" s="145">
        <v>0.16600000000000001</v>
      </c>
      <c r="P225" s="145">
        <f>O225*H225</f>
        <v>25.564</v>
      </c>
      <c r="Q225" s="145">
        <v>9.0000000000000006E-5</v>
      </c>
      <c r="R225" s="145">
        <f>Q225*H225</f>
        <v>1.3860000000000001E-2</v>
      </c>
      <c r="S225" s="145">
        <v>4.4999999999999999E-4</v>
      </c>
      <c r="T225" s="146">
        <f>S225*H225</f>
        <v>6.93E-2</v>
      </c>
      <c r="AR225" s="147" t="s">
        <v>178</v>
      </c>
      <c r="AT225" s="147" t="s">
        <v>160</v>
      </c>
      <c r="AU225" s="147" t="s">
        <v>174</v>
      </c>
      <c r="AY225" s="15" t="s">
        <v>158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15" t="s">
        <v>13</v>
      </c>
      <c r="BK225" s="148">
        <f>ROUND(I225*H225,2)</f>
        <v>0</v>
      </c>
      <c r="BL225" s="15" t="s">
        <v>178</v>
      </c>
      <c r="BM225" s="147" t="s">
        <v>688</v>
      </c>
    </row>
    <row r="226" spans="2:65" s="12" customFormat="1">
      <c r="B226" s="149"/>
      <c r="D226" s="150" t="s">
        <v>167</v>
      </c>
      <c r="E226" s="151" t="s">
        <v>1</v>
      </c>
      <c r="F226" s="152" t="s">
        <v>689</v>
      </c>
      <c r="H226" s="153">
        <v>85</v>
      </c>
      <c r="L226" s="149"/>
      <c r="M226" s="154"/>
      <c r="N226" s="155"/>
      <c r="O226" s="155"/>
      <c r="P226" s="155"/>
      <c r="Q226" s="155"/>
      <c r="R226" s="155"/>
      <c r="S226" s="155"/>
      <c r="T226" s="156"/>
      <c r="AT226" s="151" t="s">
        <v>167</v>
      </c>
      <c r="AU226" s="151" t="s">
        <v>174</v>
      </c>
      <c r="AV226" s="12" t="s">
        <v>80</v>
      </c>
      <c r="AW226" s="12" t="s">
        <v>29</v>
      </c>
      <c r="AX226" s="12" t="s">
        <v>72</v>
      </c>
      <c r="AY226" s="151" t="s">
        <v>158</v>
      </c>
    </row>
    <row r="227" spans="2:65" s="12" customFormat="1">
      <c r="B227" s="149"/>
      <c r="D227" s="150" t="s">
        <v>167</v>
      </c>
      <c r="E227" s="151" t="s">
        <v>1</v>
      </c>
      <c r="F227" s="152" t="s">
        <v>690</v>
      </c>
      <c r="H227" s="153">
        <v>43</v>
      </c>
      <c r="L227" s="149"/>
      <c r="M227" s="154"/>
      <c r="N227" s="155"/>
      <c r="O227" s="155"/>
      <c r="P227" s="155"/>
      <c r="Q227" s="155"/>
      <c r="R227" s="155"/>
      <c r="S227" s="155"/>
      <c r="T227" s="156"/>
      <c r="AT227" s="151" t="s">
        <v>167</v>
      </c>
      <c r="AU227" s="151" t="s">
        <v>174</v>
      </c>
      <c r="AV227" s="12" t="s">
        <v>80</v>
      </c>
      <c r="AW227" s="12" t="s">
        <v>29</v>
      </c>
      <c r="AX227" s="12" t="s">
        <v>72</v>
      </c>
      <c r="AY227" s="151" t="s">
        <v>158</v>
      </c>
    </row>
    <row r="228" spans="2:65" s="12" customFormat="1">
      <c r="B228" s="149"/>
      <c r="D228" s="150" t="s">
        <v>167</v>
      </c>
      <c r="E228" s="151" t="s">
        <v>1</v>
      </c>
      <c r="F228" s="152" t="s">
        <v>691</v>
      </c>
      <c r="H228" s="153">
        <v>26</v>
      </c>
      <c r="L228" s="149"/>
      <c r="M228" s="154"/>
      <c r="N228" s="155"/>
      <c r="O228" s="155"/>
      <c r="P228" s="155"/>
      <c r="Q228" s="155"/>
      <c r="R228" s="155"/>
      <c r="S228" s="155"/>
      <c r="T228" s="156"/>
      <c r="AT228" s="151" t="s">
        <v>167</v>
      </c>
      <c r="AU228" s="151" t="s">
        <v>174</v>
      </c>
      <c r="AV228" s="12" t="s">
        <v>80</v>
      </c>
      <c r="AW228" s="12" t="s">
        <v>29</v>
      </c>
      <c r="AX228" s="12" t="s">
        <v>72</v>
      </c>
      <c r="AY228" s="151" t="s">
        <v>158</v>
      </c>
    </row>
    <row r="229" spans="2:65" s="13" customFormat="1">
      <c r="B229" s="157"/>
      <c r="D229" s="150" t="s">
        <v>167</v>
      </c>
      <c r="E229" s="158" t="s">
        <v>1</v>
      </c>
      <c r="F229" s="159" t="s">
        <v>169</v>
      </c>
      <c r="H229" s="160">
        <v>154</v>
      </c>
      <c r="L229" s="157"/>
      <c r="M229" s="161"/>
      <c r="N229" s="162"/>
      <c r="O229" s="162"/>
      <c r="P229" s="162"/>
      <c r="Q229" s="162"/>
      <c r="R229" s="162"/>
      <c r="S229" s="162"/>
      <c r="T229" s="163"/>
      <c r="AT229" s="158" t="s">
        <v>167</v>
      </c>
      <c r="AU229" s="158" t="s">
        <v>174</v>
      </c>
      <c r="AV229" s="13" t="s">
        <v>165</v>
      </c>
      <c r="AW229" s="13" t="s">
        <v>29</v>
      </c>
      <c r="AX229" s="13" t="s">
        <v>13</v>
      </c>
      <c r="AY229" s="158" t="s">
        <v>158</v>
      </c>
    </row>
    <row r="230" spans="2:65" s="11" customFormat="1" ht="20.85" customHeight="1">
      <c r="B230" s="124"/>
      <c r="D230" s="125" t="s">
        <v>71</v>
      </c>
      <c r="E230" s="134" t="s">
        <v>692</v>
      </c>
      <c r="F230" s="134" t="s">
        <v>693</v>
      </c>
      <c r="J230" s="135">
        <f>BK230</f>
        <v>0</v>
      </c>
      <c r="L230" s="124"/>
      <c r="M230" s="128"/>
      <c r="N230" s="129"/>
      <c r="O230" s="129"/>
      <c r="P230" s="130">
        <f>SUM(P231:P341)</f>
        <v>373.72562500000009</v>
      </c>
      <c r="Q230" s="129"/>
      <c r="R230" s="130">
        <f>SUM(R231:R341)</f>
        <v>4.2323147500000005</v>
      </c>
      <c r="S230" s="129"/>
      <c r="T230" s="131">
        <f>SUM(T231:T341)</f>
        <v>0</v>
      </c>
      <c r="AR230" s="125" t="s">
        <v>80</v>
      </c>
      <c r="AT230" s="132" t="s">
        <v>71</v>
      </c>
      <c r="AU230" s="132" t="s">
        <v>80</v>
      </c>
      <c r="AY230" s="125" t="s">
        <v>158</v>
      </c>
      <c r="BK230" s="133">
        <f>SUM(BK231:BK341)</f>
        <v>0</v>
      </c>
    </row>
    <row r="231" spans="2:65" s="1" customFormat="1" ht="16.5" customHeight="1">
      <c r="B231" s="136"/>
      <c r="C231" s="137" t="s">
        <v>694</v>
      </c>
      <c r="D231" s="137" t="s">
        <v>160</v>
      </c>
      <c r="E231" s="138" t="s">
        <v>695</v>
      </c>
      <c r="F231" s="139" t="s">
        <v>696</v>
      </c>
      <c r="G231" s="140" t="s">
        <v>262</v>
      </c>
      <c r="H231" s="141">
        <v>2</v>
      </c>
      <c r="I231" s="178"/>
      <c r="J231" s="142">
        <f>ROUND(I231*H231,2)</f>
        <v>0</v>
      </c>
      <c r="K231" s="139" t="s">
        <v>164</v>
      </c>
      <c r="L231" s="27"/>
      <c r="M231" s="143" t="s">
        <v>1</v>
      </c>
      <c r="N231" s="144" t="s">
        <v>37</v>
      </c>
      <c r="O231" s="145">
        <v>2.8180000000000001</v>
      </c>
      <c r="P231" s="145">
        <f>O231*H231</f>
        <v>5.6360000000000001</v>
      </c>
      <c r="Q231" s="145">
        <v>3.6330000000000001E-2</v>
      </c>
      <c r="R231" s="145">
        <f>Q231*H231</f>
        <v>7.2660000000000002E-2</v>
      </c>
      <c r="S231" s="145">
        <v>0</v>
      </c>
      <c r="T231" s="146">
        <f>S231*H231</f>
        <v>0</v>
      </c>
      <c r="AR231" s="147" t="s">
        <v>178</v>
      </c>
      <c r="AT231" s="147" t="s">
        <v>160</v>
      </c>
      <c r="AU231" s="147" t="s">
        <v>174</v>
      </c>
      <c r="AY231" s="15" t="s">
        <v>158</v>
      </c>
      <c r="BE231" s="148">
        <f>IF(N231="základní",J231,0)</f>
        <v>0</v>
      </c>
      <c r="BF231" s="148">
        <f>IF(N231="snížená",J231,0)</f>
        <v>0</v>
      </c>
      <c r="BG231" s="148">
        <f>IF(N231="zákl. přenesená",J231,0)</f>
        <v>0</v>
      </c>
      <c r="BH231" s="148">
        <f>IF(N231="sníž. přenesená",J231,0)</f>
        <v>0</v>
      </c>
      <c r="BI231" s="148">
        <f>IF(N231="nulová",J231,0)</f>
        <v>0</v>
      </c>
      <c r="BJ231" s="15" t="s">
        <v>13</v>
      </c>
      <c r="BK231" s="148">
        <f>ROUND(I231*H231,2)</f>
        <v>0</v>
      </c>
      <c r="BL231" s="15" t="s">
        <v>178</v>
      </c>
      <c r="BM231" s="147" t="s">
        <v>697</v>
      </c>
    </row>
    <row r="232" spans="2:65" s="12" customFormat="1">
      <c r="B232" s="149"/>
      <c r="D232" s="150" t="s">
        <v>167</v>
      </c>
      <c r="E232" s="151" t="s">
        <v>1</v>
      </c>
      <c r="F232" s="152" t="s">
        <v>698</v>
      </c>
      <c r="H232" s="153">
        <v>2</v>
      </c>
      <c r="L232" s="149"/>
      <c r="M232" s="154"/>
      <c r="N232" s="155"/>
      <c r="O232" s="155"/>
      <c r="P232" s="155"/>
      <c r="Q232" s="155"/>
      <c r="R232" s="155"/>
      <c r="S232" s="155"/>
      <c r="T232" s="156"/>
      <c r="AT232" s="151" t="s">
        <v>167</v>
      </c>
      <c r="AU232" s="151" t="s">
        <v>174</v>
      </c>
      <c r="AV232" s="12" t="s">
        <v>80</v>
      </c>
      <c r="AW232" s="12" t="s">
        <v>29</v>
      </c>
      <c r="AX232" s="12" t="s">
        <v>13</v>
      </c>
      <c r="AY232" s="151" t="s">
        <v>158</v>
      </c>
    </row>
    <row r="233" spans="2:65" s="1" customFormat="1" ht="16.5" customHeight="1">
      <c r="B233" s="136"/>
      <c r="C233" s="137" t="s">
        <v>699</v>
      </c>
      <c r="D233" s="137" t="s">
        <v>160</v>
      </c>
      <c r="E233" s="138" t="s">
        <v>700</v>
      </c>
      <c r="F233" s="139" t="s">
        <v>701</v>
      </c>
      <c r="G233" s="140" t="s">
        <v>262</v>
      </c>
      <c r="H233" s="141">
        <v>2</v>
      </c>
      <c r="I233" s="178"/>
      <c r="J233" s="142">
        <f>ROUND(I233*H233,2)</f>
        <v>0</v>
      </c>
      <c r="K233" s="139" t="s">
        <v>164</v>
      </c>
      <c r="L233" s="27"/>
      <c r="M233" s="143" t="s">
        <v>1</v>
      </c>
      <c r="N233" s="144" t="s">
        <v>37</v>
      </c>
      <c r="O233" s="145">
        <v>0.109</v>
      </c>
      <c r="P233" s="145">
        <f>O233*H233</f>
        <v>0.218</v>
      </c>
      <c r="Q233" s="145">
        <v>9.7400000000000004E-3</v>
      </c>
      <c r="R233" s="145">
        <f>Q233*H233</f>
        <v>1.9480000000000001E-2</v>
      </c>
      <c r="S233" s="145">
        <v>0</v>
      </c>
      <c r="T233" s="146">
        <f>S233*H233</f>
        <v>0</v>
      </c>
      <c r="AR233" s="147" t="s">
        <v>178</v>
      </c>
      <c r="AT233" s="147" t="s">
        <v>160</v>
      </c>
      <c r="AU233" s="147" t="s">
        <v>174</v>
      </c>
      <c r="AY233" s="15" t="s">
        <v>158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5" t="s">
        <v>13</v>
      </c>
      <c r="BK233" s="148">
        <f>ROUND(I233*H233,2)</f>
        <v>0</v>
      </c>
      <c r="BL233" s="15" t="s">
        <v>178</v>
      </c>
      <c r="BM233" s="147" t="s">
        <v>702</v>
      </c>
    </row>
    <row r="234" spans="2:65" s="12" customFormat="1">
      <c r="B234" s="149"/>
      <c r="D234" s="150" t="s">
        <v>167</v>
      </c>
      <c r="E234" s="151" t="s">
        <v>1</v>
      </c>
      <c r="F234" s="152" t="s">
        <v>698</v>
      </c>
      <c r="H234" s="153">
        <v>2</v>
      </c>
      <c r="L234" s="149"/>
      <c r="M234" s="154"/>
      <c r="N234" s="155"/>
      <c r="O234" s="155"/>
      <c r="P234" s="155"/>
      <c r="Q234" s="155"/>
      <c r="R234" s="155"/>
      <c r="S234" s="155"/>
      <c r="T234" s="156"/>
      <c r="AT234" s="151" t="s">
        <v>167</v>
      </c>
      <c r="AU234" s="151" t="s">
        <v>174</v>
      </c>
      <c r="AV234" s="12" t="s">
        <v>80</v>
      </c>
      <c r="AW234" s="12" t="s">
        <v>29</v>
      </c>
      <c r="AX234" s="12" t="s">
        <v>13</v>
      </c>
      <c r="AY234" s="151" t="s">
        <v>158</v>
      </c>
    </row>
    <row r="235" spans="2:65" s="1" customFormat="1" ht="16.5" customHeight="1">
      <c r="B235" s="136"/>
      <c r="C235" s="137" t="s">
        <v>703</v>
      </c>
      <c r="D235" s="137" t="s">
        <v>160</v>
      </c>
      <c r="E235" s="138" t="s">
        <v>704</v>
      </c>
      <c r="F235" s="139" t="s">
        <v>705</v>
      </c>
      <c r="G235" s="140" t="s">
        <v>262</v>
      </c>
      <c r="H235" s="141">
        <v>2</v>
      </c>
      <c r="I235" s="178"/>
      <c r="J235" s="142">
        <f>ROUND(I235*H235,2)</f>
        <v>0</v>
      </c>
      <c r="K235" s="139" t="s">
        <v>164</v>
      </c>
      <c r="L235" s="27"/>
      <c r="M235" s="143" t="s">
        <v>1</v>
      </c>
      <c r="N235" s="144" t="s">
        <v>37</v>
      </c>
      <c r="O235" s="145">
        <v>0.28100000000000003</v>
      </c>
      <c r="P235" s="145">
        <f>O235*H235</f>
        <v>0.56200000000000006</v>
      </c>
      <c r="Q235" s="145">
        <v>5.9000000000000003E-4</v>
      </c>
      <c r="R235" s="145">
        <f>Q235*H235</f>
        <v>1.1800000000000001E-3</v>
      </c>
      <c r="S235" s="145">
        <v>0</v>
      </c>
      <c r="T235" s="146">
        <f>S235*H235</f>
        <v>0</v>
      </c>
      <c r="AR235" s="147" t="s">
        <v>178</v>
      </c>
      <c r="AT235" s="147" t="s">
        <v>160</v>
      </c>
      <c r="AU235" s="147" t="s">
        <v>174</v>
      </c>
      <c r="AY235" s="15" t="s">
        <v>158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13</v>
      </c>
      <c r="BK235" s="148">
        <f>ROUND(I235*H235,2)</f>
        <v>0</v>
      </c>
      <c r="BL235" s="15" t="s">
        <v>178</v>
      </c>
      <c r="BM235" s="147" t="s">
        <v>706</v>
      </c>
    </row>
    <row r="236" spans="2:65" s="12" customFormat="1">
      <c r="B236" s="149"/>
      <c r="D236" s="150" t="s">
        <v>167</v>
      </c>
      <c r="E236" s="151" t="s">
        <v>1</v>
      </c>
      <c r="F236" s="152" t="s">
        <v>698</v>
      </c>
      <c r="H236" s="153">
        <v>2</v>
      </c>
      <c r="L236" s="149"/>
      <c r="M236" s="154"/>
      <c r="N236" s="155"/>
      <c r="O236" s="155"/>
      <c r="P236" s="155"/>
      <c r="Q236" s="155"/>
      <c r="R236" s="155"/>
      <c r="S236" s="155"/>
      <c r="T236" s="156"/>
      <c r="AT236" s="151" t="s">
        <v>167</v>
      </c>
      <c r="AU236" s="151" t="s">
        <v>174</v>
      </c>
      <c r="AV236" s="12" t="s">
        <v>80</v>
      </c>
      <c r="AW236" s="12" t="s">
        <v>29</v>
      </c>
      <c r="AX236" s="12" t="s">
        <v>13</v>
      </c>
      <c r="AY236" s="151" t="s">
        <v>158</v>
      </c>
    </row>
    <row r="237" spans="2:65" s="1" customFormat="1" ht="16.5" customHeight="1">
      <c r="B237" s="136"/>
      <c r="C237" s="137" t="s">
        <v>707</v>
      </c>
      <c r="D237" s="137" t="s">
        <v>160</v>
      </c>
      <c r="E237" s="138" t="s">
        <v>708</v>
      </c>
      <c r="F237" s="139" t="s">
        <v>709</v>
      </c>
      <c r="G237" s="140" t="s">
        <v>262</v>
      </c>
      <c r="H237" s="141">
        <v>8</v>
      </c>
      <c r="I237" s="178"/>
      <c r="J237" s="142">
        <f>ROUND(I237*H237,2)</f>
        <v>0</v>
      </c>
      <c r="K237" s="139" t="s">
        <v>164</v>
      </c>
      <c r="L237" s="27"/>
      <c r="M237" s="143" t="s">
        <v>1</v>
      </c>
      <c r="N237" s="144" t="s">
        <v>37</v>
      </c>
      <c r="O237" s="145">
        <v>0.53</v>
      </c>
      <c r="P237" s="145">
        <f>O237*H237</f>
        <v>4.24</v>
      </c>
      <c r="Q237" s="145">
        <v>1.6999999999999999E-3</v>
      </c>
      <c r="R237" s="145">
        <f>Q237*H237</f>
        <v>1.3599999999999999E-2</v>
      </c>
      <c r="S237" s="145">
        <v>0</v>
      </c>
      <c r="T237" s="146">
        <f>S237*H237</f>
        <v>0</v>
      </c>
      <c r="AR237" s="147" t="s">
        <v>178</v>
      </c>
      <c r="AT237" s="147" t="s">
        <v>160</v>
      </c>
      <c r="AU237" s="147" t="s">
        <v>174</v>
      </c>
      <c r="AY237" s="15" t="s">
        <v>158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5" t="s">
        <v>13</v>
      </c>
      <c r="BK237" s="148">
        <f>ROUND(I237*H237,2)</f>
        <v>0</v>
      </c>
      <c r="BL237" s="15" t="s">
        <v>178</v>
      </c>
      <c r="BM237" s="147" t="s">
        <v>710</v>
      </c>
    </row>
    <row r="238" spans="2:65" s="12" customFormat="1">
      <c r="B238" s="149"/>
      <c r="D238" s="150" t="s">
        <v>167</v>
      </c>
      <c r="E238" s="151" t="s">
        <v>1</v>
      </c>
      <c r="F238" s="152" t="s">
        <v>711</v>
      </c>
      <c r="H238" s="153">
        <v>8</v>
      </c>
      <c r="L238" s="149"/>
      <c r="M238" s="154"/>
      <c r="N238" s="155"/>
      <c r="O238" s="155"/>
      <c r="P238" s="155"/>
      <c r="Q238" s="155"/>
      <c r="R238" s="155"/>
      <c r="S238" s="155"/>
      <c r="T238" s="156"/>
      <c r="AT238" s="151" t="s">
        <v>167</v>
      </c>
      <c r="AU238" s="151" t="s">
        <v>174</v>
      </c>
      <c r="AV238" s="12" t="s">
        <v>80</v>
      </c>
      <c r="AW238" s="12" t="s">
        <v>29</v>
      </c>
      <c r="AX238" s="12" t="s">
        <v>13</v>
      </c>
      <c r="AY238" s="151" t="s">
        <v>158</v>
      </c>
    </row>
    <row r="239" spans="2:65" s="1" customFormat="1" ht="16.5" customHeight="1">
      <c r="B239" s="136"/>
      <c r="C239" s="137" t="s">
        <v>712</v>
      </c>
      <c r="D239" s="137" t="s">
        <v>160</v>
      </c>
      <c r="E239" s="138" t="s">
        <v>713</v>
      </c>
      <c r="F239" s="139" t="s">
        <v>714</v>
      </c>
      <c r="G239" s="140" t="s">
        <v>262</v>
      </c>
      <c r="H239" s="141">
        <v>2</v>
      </c>
      <c r="I239" s="178"/>
      <c r="J239" s="142">
        <f>ROUND(I239*H239,2)</f>
        <v>0</v>
      </c>
      <c r="K239" s="139" t="s">
        <v>164</v>
      </c>
      <c r="L239" s="27"/>
      <c r="M239" s="143" t="s">
        <v>1</v>
      </c>
      <c r="N239" s="144" t="s">
        <v>37</v>
      </c>
      <c r="O239" s="145">
        <v>0.61399999999999999</v>
      </c>
      <c r="P239" s="145">
        <f>O239*H239</f>
        <v>1.228</v>
      </c>
      <c r="Q239" s="145">
        <v>2.4199999999999998E-3</v>
      </c>
      <c r="R239" s="145">
        <f>Q239*H239</f>
        <v>4.8399999999999997E-3</v>
      </c>
      <c r="S239" s="145">
        <v>0</v>
      </c>
      <c r="T239" s="146">
        <f>S239*H239</f>
        <v>0</v>
      </c>
      <c r="AR239" s="147" t="s">
        <v>178</v>
      </c>
      <c r="AT239" s="147" t="s">
        <v>160</v>
      </c>
      <c r="AU239" s="147" t="s">
        <v>174</v>
      </c>
      <c r="AY239" s="15" t="s">
        <v>158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5" t="s">
        <v>13</v>
      </c>
      <c r="BK239" s="148">
        <f>ROUND(I239*H239,2)</f>
        <v>0</v>
      </c>
      <c r="BL239" s="15" t="s">
        <v>178</v>
      </c>
      <c r="BM239" s="147" t="s">
        <v>715</v>
      </c>
    </row>
    <row r="240" spans="2:65" s="12" customFormat="1">
      <c r="B240" s="149"/>
      <c r="D240" s="150" t="s">
        <v>167</v>
      </c>
      <c r="E240" s="151" t="s">
        <v>1</v>
      </c>
      <c r="F240" s="152" t="s">
        <v>698</v>
      </c>
      <c r="H240" s="153">
        <v>2</v>
      </c>
      <c r="L240" s="149"/>
      <c r="M240" s="154"/>
      <c r="N240" s="155"/>
      <c r="O240" s="155"/>
      <c r="P240" s="155"/>
      <c r="Q240" s="155"/>
      <c r="R240" s="155"/>
      <c r="S240" s="155"/>
      <c r="T240" s="156"/>
      <c r="AT240" s="151" t="s">
        <v>167</v>
      </c>
      <c r="AU240" s="151" t="s">
        <v>174</v>
      </c>
      <c r="AV240" s="12" t="s">
        <v>80</v>
      </c>
      <c r="AW240" s="12" t="s">
        <v>29</v>
      </c>
      <c r="AX240" s="12" t="s">
        <v>13</v>
      </c>
      <c r="AY240" s="151" t="s">
        <v>158</v>
      </c>
    </row>
    <row r="241" spans="2:65" s="1" customFormat="1" ht="16.5" customHeight="1">
      <c r="B241" s="136"/>
      <c r="C241" s="137" t="s">
        <v>716</v>
      </c>
      <c r="D241" s="137" t="s">
        <v>160</v>
      </c>
      <c r="E241" s="138" t="s">
        <v>717</v>
      </c>
      <c r="F241" s="139" t="s">
        <v>718</v>
      </c>
      <c r="G241" s="140" t="s">
        <v>375</v>
      </c>
      <c r="H241" s="141">
        <v>97</v>
      </c>
      <c r="I241" s="178"/>
      <c r="J241" s="142">
        <f>ROUND(I241*H241,2)</f>
        <v>0</v>
      </c>
      <c r="K241" s="139" t="s">
        <v>164</v>
      </c>
      <c r="L241" s="27"/>
      <c r="M241" s="143" t="s">
        <v>1</v>
      </c>
      <c r="N241" s="144" t="s">
        <v>37</v>
      </c>
      <c r="O241" s="145">
        <v>0.32</v>
      </c>
      <c r="P241" s="145">
        <f>O241*H241</f>
        <v>31.04</v>
      </c>
      <c r="Q241" s="145">
        <v>1.0499999999999999E-3</v>
      </c>
      <c r="R241" s="145">
        <f>Q241*H241</f>
        <v>0.10185</v>
      </c>
      <c r="S241" s="145">
        <v>0</v>
      </c>
      <c r="T241" s="146">
        <f>S241*H241</f>
        <v>0</v>
      </c>
      <c r="AR241" s="147" t="s">
        <v>178</v>
      </c>
      <c r="AT241" s="147" t="s">
        <v>160</v>
      </c>
      <c r="AU241" s="147" t="s">
        <v>174</v>
      </c>
      <c r="AY241" s="15" t="s">
        <v>158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5" t="s">
        <v>13</v>
      </c>
      <c r="BK241" s="148">
        <f>ROUND(I241*H241,2)</f>
        <v>0</v>
      </c>
      <c r="BL241" s="15" t="s">
        <v>178</v>
      </c>
      <c r="BM241" s="147" t="s">
        <v>719</v>
      </c>
    </row>
    <row r="242" spans="2:65" s="12" customFormat="1">
      <c r="B242" s="149"/>
      <c r="D242" s="150" t="s">
        <v>167</v>
      </c>
      <c r="E242" s="151" t="s">
        <v>1</v>
      </c>
      <c r="F242" s="152" t="s">
        <v>720</v>
      </c>
      <c r="H242" s="153">
        <v>58</v>
      </c>
      <c r="L242" s="149"/>
      <c r="M242" s="154"/>
      <c r="N242" s="155"/>
      <c r="O242" s="155"/>
      <c r="P242" s="155"/>
      <c r="Q242" s="155"/>
      <c r="R242" s="155"/>
      <c r="S242" s="155"/>
      <c r="T242" s="156"/>
      <c r="AT242" s="151" t="s">
        <v>167</v>
      </c>
      <c r="AU242" s="151" t="s">
        <v>174</v>
      </c>
      <c r="AV242" s="12" t="s">
        <v>80</v>
      </c>
      <c r="AW242" s="12" t="s">
        <v>29</v>
      </c>
      <c r="AX242" s="12" t="s">
        <v>72</v>
      </c>
      <c r="AY242" s="151" t="s">
        <v>158</v>
      </c>
    </row>
    <row r="243" spans="2:65" s="12" customFormat="1">
      <c r="B243" s="149"/>
      <c r="D243" s="150" t="s">
        <v>167</v>
      </c>
      <c r="E243" s="151" t="s">
        <v>1</v>
      </c>
      <c r="F243" s="152" t="s">
        <v>721</v>
      </c>
      <c r="H243" s="153">
        <v>39</v>
      </c>
      <c r="L243" s="149"/>
      <c r="M243" s="154"/>
      <c r="N243" s="155"/>
      <c r="O243" s="155"/>
      <c r="P243" s="155"/>
      <c r="Q243" s="155"/>
      <c r="R243" s="155"/>
      <c r="S243" s="155"/>
      <c r="T243" s="156"/>
      <c r="AT243" s="151" t="s">
        <v>167</v>
      </c>
      <c r="AU243" s="151" t="s">
        <v>174</v>
      </c>
      <c r="AV243" s="12" t="s">
        <v>80</v>
      </c>
      <c r="AW243" s="12" t="s">
        <v>29</v>
      </c>
      <c r="AX243" s="12" t="s">
        <v>72</v>
      </c>
      <c r="AY243" s="151" t="s">
        <v>158</v>
      </c>
    </row>
    <row r="244" spans="2:65" s="13" customFormat="1">
      <c r="B244" s="157"/>
      <c r="D244" s="150" t="s">
        <v>167</v>
      </c>
      <c r="E244" s="158" t="s">
        <v>1</v>
      </c>
      <c r="F244" s="159" t="s">
        <v>169</v>
      </c>
      <c r="H244" s="160">
        <v>97</v>
      </c>
      <c r="L244" s="157"/>
      <c r="M244" s="161"/>
      <c r="N244" s="162"/>
      <c r="O244" s="162"/>
      <c r="P244" s="162"/>
      <c r="Q244" s="162"/>
      <c r="R244" s="162"/>
      <c r="S244" s="162"/>
      <c r="T244" s="163"/>
      <c r="AT244" s="158" t="s">
        <v>167</v>
      </c>
      <c r="AU244" s="158" t="s">
        <v>174</v>
      </c>
      <c r="AV244" s="13" t="s">
        <v>165</v>
      </c>
      <c r="AW244" s="13" t="s">
        <v>29</v>
      </c>
      <c r="AX244" s="13" t="s">
        <v>13</v>
      </c>
      <c r="AY244" s="158" t="s">
        <v>158</v>
      </c>
    </row>
    <row r="245" spans="2:65" s="1" customFormat="1" ht="16.5" customHeight="1">
      <c r="B245" s="136"/>
      <c r="C245" s="137" t="s">
        <v>722</v>
      </c>
      <c r="D245" s="137" t="s">
        <v>160</v>
      </c>
      <c r="E245" s="138" t="s">
        <v>723</v>
      </c>
      <c r="F245" s="139" t="s">
        <v>724</v>
      </c>
      <c r="G245" s="140" t="s">
        <v>375</v>
      </c>
      <c r="H245" s="141">
        <v>70</v>
      </c>
      <c r="I245" s="178"/>
      <c r="J245" s="142">
        <f>ROUND(I245*H245,2)</f>
        <v>0</v>
      </c>
      <c r="K245" s="139" t="s">
        <v>164</v>
      </c>
      <c r="L245" s="27"/>
      <c r="M245" s="143" t="s">
        <v>1</v>
      </c>
      <c r="N245" s="144" t="s">
        <v>37</v>
      </c>
      <c r="O245" s="145">
        <v>0.32500000000000001</v>
      </c>
      <c r="P245" s="145">
        <f>O245*H245</f>
        <v>22.75</v>
      </c>
      <c r="Q245" s="145">
        <v>1.48E-3</v>
      </c>
      <c r="R245" s="145">
        <f>Q245*H245</f>
        <v>0.1036</v>
      </c>
      <c r="S245" s="145">
        <v>0</v>
      </c>
      <c r="T245" s="146">
        <f>S245*H245</f>
        <v>0</v>
      </c>
      <c r="AR245" s="147" t="s">
        <v>178</v>
      </c>
      <c r="AT245" s="147" t="s">
        <v>160</v>
      </c>
      <c r="AU245" s="147" t="s">
        <v>174</v>
      </c>
      <c r="AY245" s="15" t="s">
        <v>158</v>
      </c>
      <c r="BE245" s="148">
        <f>IF(N245="základní",J245,0)</f>
        <v>0</v>
      </c>
      <c r="BF245" s="148">
        <f>IF(N245="snížená",J245,0)</f>
        <v>0</v>
      </c>
      <c r="BG245" s="148">
        <f>IF(N245="zákl. přenesená",J245,0)</f>
        <v>0</v>
      </c>
      <c r="BH245" s="148">
        <f>IF(N245="sníž. přenesená",J245,0)</f>
        <v>0</v>
      </c>
      <c r="BI245" s="148">
        <f>IF(N245="nulová",J245,0)</f>
        <v>0</v>
      </c>
      <c r="BJ245" s="15" t="s">
        <v>13</v>
      </c>
      <c r="BK245" s="148">
        <f>ROUND(I245*H245,2)</f>
        <v>0</v>
      </c>
      <c r="BL245" s="15" t="s">
        <v>178</v>
      </c>
      <c r="BM245" s="147" t="s">
        <v>725</v>
      </c>
    </row>
    <row r="246" spans="2:65" s="12" customFormat="1">
      <c r="B246" s="149"/>
      <c r="D246" s="150" t="s">
        <v>167</v>
      </c>
      <c r="E246" s="151" t="s">
        <v>1</v>
      </c>
      <c r="F246" s="152" t="s">
        <v>726</v>
      </c>
      <c r="H246" s="153">
        <v>52</v>
      </c>
      <c r="L246" s="149"/>
      <c r="M246" s="154"/>
      <c r="N246" s="155"/>
      <c r="O246" s="155"/>
      <c r="P246" s="155"/>
      <c r="Q246" s="155"/>
      <c r="R246" s="155"/>
      <c r="S246" s="155"/>
      <c r="T246" s="156"/>
      <c r="AT246" s="151" t="s">
        <v>167</v>
      </c>
      <c r="AU246" s="151" t="s">
        <v>174</v>
      </c>
      <c r="AV246" s="12" t="s">
        <v>80</v>
      </c>
      <c r="AW246" s="12" t="s">
        <v>29</v>
      </c>
      <c r="AX246" s="12" t="s">
        <v>72</v>
      </c>
      <c r="AY246" s="151" t="s">
        <v>158</v>
      </c>
    </row>
    <row r="247" spans="2:65" s="12" customFormat="1">
      <c r="B247" s="149"/>
      <c r="D247" s="150" t="s">
        <v>167</v>
      </c>
      <c r="E247" s="151" t="s">
        <v>1</v>
      </c>
      <c r="F247" s="152" t="s">
        <v>727</v>
      </c>
      <c r="H247" s="153">
        <v>18</v>
      </c>
      <c r="L247" s="149"/>
      <c r="M247" s="154"/>
      <c r="N247" s="155"/>
      <c r="O247" s="155"/>
      <c r="P247" s="155"/>
      <c r="Q247" s="155"/>
      <c r="R247" s="155"/>
      <c r="S247" s="155"/>
      <c r="T247" s="156"/>
      <c r="AT247" s="151" t="s">
        <v>167</v>
      </c>
      <c r="AU247" s="151" t="s">
        <v>174</v>
      </c>
      <c r="AV247" s="12" t="s">
        <v>80</v>
      </c>
      <c r="AW247" s="12" t="s">
        <v>29</v>
      </c>
      <c r="AX247" s="12" t="s">
        <v>72</v>
      </c>
      <c r="AY247" s="151" t="s">
        <v>158</v>
      </c>
    </row>
    <row r="248" spans="2:65" s="13" customFormat="1">
      <c r="B248" s="157"/>
      <c r="D248" s="150" t="s">
        <v>167</v>
      </c>
      <c r="E248" s="158" t="s">
        <v>1</v>
      </c>
      <c r="F248" s="159" t="s">
        <v>169</v>
      </c>
      <c r="H248" s="160">
        <v>70</v>
      </c>
      <c r="L248" s="157"/>
      <c r="M248" s="161"/>
      <c r="N248" s="162"/>
      <c r="O248" s="162"/>
      <c r="P248" s="162"/>
      <c r="Q248" s="162"/>
      <c r="R248" s="162"/>
      <c r="S248" s="162"/>
      <c r="T248" s="163"/>
      <c r="AT248" s="158" t="s">
        <v>167</v>
      </c>
      <c r="AU248" s="158" t="s">
        <v>174</v>
      </c>
      <c r="AV248" s="13" t="s">
        <v>165</v>
      </c>
      <c r="AW248" s="13" t="s">
        <v>29</v>
      </c>
      <c r="AX248" s="13" t="s">
        <v>13</v>
      </c>
      <c r="AY248" s="158" t="s">
        <v>158</v>
      </c>
    </row>
    <row r="249" spans="2:65" s="1" customFormat="1" ht="16.5" customHeight="1">
      <c r="B249" s="136"/>
      <c r="C249" s="137" t="s">
        <v>728</v>
      </c>
      <c r="D249" s="137" t="s">
        <v>160</v>
      </c>
      <c r="E249" s="138" t="s">
        <v>729</v>
      </c>
      <c r="F249" s="139" t="s">
        <v>730</v>
      </c>
      <c r="G249" s="140" t="s">
        <v>375</v>
      </c>
      <c r="H249" s="141">
        <v>62</v>
      </c>
      <c r="I249" s="178"/>
      <c r="J249" s="142">
        <f>ROUND(I249*H249,2)</f>
        <v>0</v>
      </c>
      <c r="K249" s="139" t="s">
        <v>164</v>
      </c>
      <c r="L249" s="27"/>
      <c r="M249" s="143" t="s">
        <v>1</v>
      </c>
      <c r="N249" s="144" t="s">
        <v>37</v>
      </c>
      <c r="O249" s="145">
        <v>0.32700000000000001</v>
      </c>
      <c r="P249" s="145">
        <f>O249*H249</f>
        <v>20.274000000000001</v>
      </c>
      <c r="Q249" s="145">
        <v>1.89E-3</v>
      </c>
      <c r="R249" s="145">
        <f>Q249*H249</f>
        <v>0.11717999999999999</v>
      </c>
      <c r="S249" s="145">
        <v>0</v>
      </c>
      <c r="T249" s="146">
        <f>S249*H249</f>
        <v>0</v>
      </c>
      <c r="AR249" s="147" t="s">
        <v>178</v>
      </c>
      <c r="AT249" s="147" t="s">
        <v>160</v>
      </c>
      <c r="AU249" s="147" t="s">
        <v>174</v>
      </c>
      <c r="AY249" s="15" t="s">
        <v>158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5" t="s">
        <v>13</v>
      </c>
      <c r="BK249" s="148">
        <f>ROUND(I249*H249,2)</f>
        <v>0</v>
      </c>
      <c r="BL249" s="15" t="s">
        <v>178</v>
      </c>
      <c r="BM249" s="147" t="s">
        <v>731</v>
      </c>
    </row>
    <row r="250" spans="2:65" s="12" customFormat="1">
      <c r="B250" s="149"/>
      <c r="D250" s="150" t="s">
        <v>167</v>
      </c>
      <c r="E250" s="151" t="s">
        <v>1</v>
      </c>
      <c r="F250" s="152" t="s">
        <v>732</v>
      </c>
      <c r="H250" s="153">
        <v>22</v>
      </c>
      <c r="L250" s="149"/>
      <c r="M250" s="154"/>
      <c r="N250" s="155"/>
      <c r="O250" s="155"/>
      <c r="P250" s="155"/>
      <c r="Q250" s="155"/>
      <c r="R250" s="155"/>
      <c r="S250" s="155"/>
      <c r="T250" s="156"/>
      <c r="AT250" s="151" t="s">
        <v>167</v>
      </c>
      <c r="AU250" s="151" t="s">
        <v>174</v>
      </c>
      <c r="AV250" s="12" t="s">
        <v>80</v>
      </c>
      <c r="AW250" s="12" t="s">
        <v>29</v>
      </c>
      <c r="AX250" s="12" t="s">
        <v>72</v>
      </c>
      <c r="AY250" s="151" t="s">
        <v>158</v>
      </c>
    </row>
    <row r="251" spans="2:65" s="12" customFormat="1">
      <c r="B251" s="149"/>
      <c r="D251" s="150" t="s">
        <v>167</v>
      </c>
      <c r="E251" s="151" t="s">
        <v>1</v>
      </c>
      <c r="F251" s="152" t="s">
        <v>733</v>
      </c>
      <c r="H251" s="153">
        <v>40</v>
      </c>
      <c r="L251" s="149"/>
      <c r="M251" s="154"/>
      <c r="N251" s="155"/>
      <c r="O251" s="155"/>
      <c r="P251" s="155"/>
      <c r="Q251" s="155"/>
      <c r="R251" s="155"/>
      <c r="S251" s="155"/>
      <c r="T251" s="156"/>
      <c r="AT251" s="151" t="s">
        <v>167</v>
      </c>
      <c r="AU251" s="151" t="s">
        <v>174</v>
      </c>
      <c r="AV251" s="12" t="s">
        <v>80</v>
      </c>
      <c r="AW251" s="12" t="s">
        <v>29</v>
      </c>
      <c r="AX251" s="12" t="s">
        <v>72</v>
      </c>
      <c r="AY251" s="151" t="s">
        <v>158</v>
      </c>
    </row>
    <row r="252" spans="2:65" s="13" customFormat="1">
      <c r="B252" s="157"/>
      <c r="D252" s="150" t="s">
        <v>167</v>
      </c>
      <c r="E252" s="158" t="s">
        <v>1</v>
      </c>
      <c r="F252" s="159" t="s">
        <v>169</v>
      </c>
      <c r="H252" s="160">
        <v>62</v>
      </c>
      <c r="L252" s="157"/>
      <c r="M252" s="161"/>
      <c r="N252" s="162"/>
      <c r="O252" s="162"/>
      <c r="P252" s="162"/>
      <c r="Q252" s="162"/>
      <c r="R252" s="162"/>
      <c r="S252" s="162"/>
      <c r="T252" s="163"/>
      <c r="AT252" s="158" t="s">
        <v>167</v>
      </c>
      <c r="AU252" s="158" t="s">
        <v>174</v>
      </c>
      <c r="AV252" s="13" t="s">
        <v>165</v>
      </c>
      <c r="AW252" s="13" t="s">
        <v>29</v>
      </c>
      <c r="AX252" s="13" t="s">
        <v>13</v>
      </c>
      <c r="AY252" s="158" t="s">
        <v>158</v>
      </c>
    </row>
    <row r="253" spans="2:65" s="1" customFormat="1" ht="16.5" customHeight="1">
      <c r="B253" s="136"/>
      <c r="C253" s="137" t="s">
        <v>734</v>
      </c>
      <c r="D253" s="137" t="s">
        <v>160</v>
      </c>
      <c r="E253" s="138" t="s">
        <v>735</v>
      </c>
      <c r="F253" s="139" t="s">
        <v>736</v>
      </c>
      <c r="G253" s="140" t="s">
        <v>375</v>
      </c>
      <c r="H253" s="141">
        <v>115</v>
      </c>
      <c r="I253" s="178"/>
      <c r="J253" s="142">
        <f>ROUND(I253*H253,2)</f>
        <v>0</v>
      </c>
      <c r="K253" s="139" t="s">
        <v>164</v>
      </c>
      <c r="L253" s="27"/>
      <c r="M253" s="143" t="s">
        <v>1</v>
      </c>
      <c r="N253" s="144" t="s">
        <v>37</v>
      </c>
      <c r="O253" s="145">
        <v>0.373</v>
      </c>
      <c r="P253" s="145">
        <f>O253*H253</f>
        <v>42.895000000000003</v>
      </c>
      <c r="Q253" s="145">
        <v>2.8400000000000001E-3</v>
      </c>
      <c r="R253" s="145">
        <f>Q253*H253</f>
        <v>0.3266</v>
      </c>
      <c r="S253" s="145">
        <v>0</v>
      </c>
      <c r="T253" s="146">
        <f>S253*H253</f>
        <v>0</v>
      </c>
      <c r="AR253" s="147" t="s">
        <v>178</v>
      </c>
      <c r="AT253" s="147" t="s">
        <v>160</v>
      </c>
      <c r="AU253" s="147" t="s">
        <v>174</v>
      </c>
      <c r="AY253" s="15" t="s">
        <v>158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15" t="s">
        <v>13</v>
      </c>
      <c r="BK253" s="148">
        <f>ROUND(I253*H253,2)</f>
        <v>0</v>
      </c>
      <c r="BL253" s="15" t="s">
        <v>178</v>
      </c>
      <c r="BM253" s="147" t="s">
        <v>737</v>
      </c>
    </row>
    <row r="254" spans="2:65" s="12" customFormat="1">
      <c r="B254" s="149"/>
      <c r="D254" s="150" t="s">
        <v>167</v>
      </c>
      <c r="E254" s="151" t="s">
        <v>1</v>
      </c>
      <c r="F254" s="152" t="s">
        <v>732</v>
      </c>
      <c r="H254" s="153">
        <v>22</v>
      </c>
      <c r="L254" s="149"/>
      <c r="M254" s="154"/>
      <c r="N254" s="155"/>
      <c r="O254" s="155"/>
      <c r="P254" s="155"/>
      <c r="Q254" s="155"/>
      <c r="R254" s="155"/>
      <c r="S254" s="155"/>
      <c r="T254" s="156"/>
      <c r="AT254" s="151" t="s">
        <v>167</v>
      </c>
      <c r="AU254" s="151" t="s">
        <v>174</v>
      </c>
      <c r="AV254" s="12" t="s">
        <v>80</v>
      </c>
      <c r="AW254" s="12" t="s">
        <v>29</v>
      </c>
      <c r="AX254" s="12" t="s">
        <v>72</v>
      </c>
      <c r="AY254" s="151" t="s">
        <v>158</v>
      </c>
    </row>
    <row r="255" spans="2:65" s="12" customFormat="1">
      <c r="B255" s="149"/>
      <c r="D255" s="150" t="s">
        <v>167</v>
      </c>
      <c r="E255" s="151" t="s">
        <v>1</v>
      </c>
      <c r="F255" s="152" t="s">
        <v>738</v>
      </c>
      <c r="H255" s="153">
        <v>93</v>
      </c>
      <c r="L255" s="149"/>
      <c r="M255" s="154"/>
      <c r="N255" s="155"/>
      <c r="O255" s="155"/>
      <c r="P255" s="155"/>
      <c r="Q255" s="155"/>
      <c r="R255" s="155"/>
      <c r="S255" s="155"/>
      <c r="T255" s="156"/>
      <c r="AT255" s="151" t="s">
        <v>167</v>
      </c>
      <c r="AU255" s="151" t="s">
        <v>174</v>
      </c>
      <c r="AV255" s="12" t="s">
        <v>80</v>
      </c>
      <c r="AW255" s="12" t="s">
        <v>29</v>
      </c>
      <c r="AX255" s="12" t="s">
        <v>72</v>
      </c>
      <c r="AY255" s="151" t="s">
        <v>158</v>
      </c>
    </row>
    <row r="256" spans="2:65" s="13" customFormat="1">
      <c r="B256" s="157"/>
      <c r="D256" s="150" t="s">
        <v>167</v>
      </c>
      <c r="E256" s="158" t="s">
        <v>1</v>
      </c>
      <c r="F256" s="159" t="s">
        <v>169</v>
      </c>
      <c r="H256" s="160">
        <v>115</v>
      </c>
      <c r="L256" s="157"/>
      <c r="M256" s="161"/>
      <c r="N256" s="162"/>
      <c r="O256" s="162"/>
      <c r="P256" s="162"/>
      <c r="Q256" s="162"/>
      <c r="R256" s="162"/>
      <c r="S256" s="162"/>
      <c r="T256" s="163"/>
      <c r="AT256" s="158" t="s">
        <v>167</v>
      </c>
      <c r="AU256" s="158" t="s">
        <v>174</v>
      </c>
      <c r="AV256" s="13" t="s">
        <v>165</v>
      </c>
      <c r="AW256" s="13" t="s">
        <v>29</v>
      </c>
      <c r="AX256" s="13" t="s">
        <v>13</v>
      </c>
      <c r="AY256" s="158" t="s">
        <v>158</v>
      </c>
    </row>
    <row r="257" spans="2:65" s="1" customFormat="1" ht="16.5" customHeight="1">
      <c r="B257" s="136"/>
      <c r="C257" s="137" t="s">
        <v>739</v>
      </c>
      <c r="D257" s="137" t="s">
        <v>160</v>
      </c>
      <c r="E257" s="138" t="s">
        <v>740</v>
      </c>
      <c r="F257" s="139" t="s">
        <v>741</v>
      </c>
      <c r="G257" s="140" t="s">
        <v>375</v>
      </c>
      <c r="H257" s="141">
        <v>61</v>
      </c>
      <c r="I257" s="178"/>
      <c r="J257" s="142">
        <f>ROUND(I257*H257,2)</f>
        <v>0</v>
      </c>
      <c r="K257" s="139" t="s">
        <v>164</v>
      </c>
      <c r="L257" s="27"/>
      <c r="M257" s="143" t="s">
        <v>1</v>
      </c>
      <c r="N257" s="144" t="s">
        <v>37</v>
      </c>
      <c r="O257" s="145">
        <v>0.39400000000000002</v>
      </c>
      <c r="P257" s="145">
        <f>O257*H257</f>
        <v>24.034000000000002</v>
      </c>
      <c r="Q257" s="145">
        <v>3.6700000000000001E-3</v>
      </c>
      <c r="R257" s="145">
        <f>Q257*H257</f>
        <v>0.22387000000000001</v>
      </c>
      <c r="S257" s="145">
        <v>0</v>
      </c>
      <c r="T257" s="146">
        <f>S257*H257</f>
        <v>0</v>
      </c>
      <c r="AR257" s="147" t="s">
        <v>178</v>
      </c>
      <c r="AT257" s="147" t="s">
        <v>160</v>
      </c>
      <c r="AU257" s="147" t="s">
        <v>174</v>
      </c>
      <c r="AY257" s="15" t="s">
        <v>158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5" t="s">
        <v>13</v>
      </c>
      <c r="BK257" s="148">
        <f>ROUND(I257*H257,2)</f>
        <v>0</v>
      </c>
      <c r="BL257" s="15" t="s">
        <v>178</v>
      </c>
      <c r="BM257" s="147" t="s">
        <v>742</v>
      </c>
    </row>
    <row r="258" spans="2:65" s="12" customFormat="1">
      <c r="B258" s="149"/>
      <c r="D258" s="150" t="s">
        <v>167</v>
      </c>
      <c r="E258" s="151" t="s">
        <v>1</v>
      </c>
      <c r="F258" s="152" t="s">
        <v>743</v>
      </c>
      <c r="H258" s="153">
        <v>33</v>
      </c>
      <c r="L258" s="149"/>
      <c r="M258" s="154"/>
      <c r="N258" s="155"/>
      <c r="O258" s="155"/>
      <c r="P258" s="155"/>
      <c r="Q258" s="155"/>
      <c r="R258" s="155"/>
      <c r="S258" s="155"/>
      <c r="T258" s="156"/>
      <c r="AT258" s="151" t="s">
        <v>167</v>
      </c>
      <c r="AU258" s="151" t="s">
        <v>174</v>
      </c>
      <c r="AV258" s="12" t="s">
        <v>80</v>
      </c>
      <c r="AW258" s="12" t="s">
        <v>29</v>
      </c>
      <c r="AX258" s="12" t="s">
        <v>72</v>
      </c>
      <c r="AY258" s="151" t="s">
        <v>158</v>
      </c>
    </row>
    <row r="259" spans="2:65" s="12" customFormat="1">
      <c r="B259" s="149"/>
      <c r="D259" s="150" t="s">
        <v>167</v>
      </c>
      <c r="E259" s="151" t="s">
        <v>1</v>
      </c>
      <c r="F259" s="152" t="s">
        <v>744</v>
      </c>
      <c r="H259" s="153">
        <v>14</v>
      </c>
      <c r="L259" s="149"/>
      <c r="M259" s="154"/>
      <c r="N259" s="155"/>
      <c r="O259" s="155"/>
      <c r="P259" s="155"/>
      <c r="Q259" s="155"/>
      <c r="R259" s="155"/>
      <c r="S259" s="155"/>
      <c r="T259" s="156"/>
      <c r="AT259" s="151" t="s">
        <v>167</v>
      </c>
      <c r="AU259" s="151" t="s">
        <v>174</v>
      </c>
      <c r="AV259" s="12" t="s">
        <v>80</v>
      </c>
      <c r="AW259" s="12" t="s">
        <v>29</v>
      </c>
      <c r="AX259" s="12" t="s">
        <v>72</v>
      </c>
      <c r="AY259" s="151" t="s">
        <v>158</v>
      </c>
    </row>
    <row r="260" spans="2:65" s="12" customFormat="1">
      <c r="B260" s="149"/>
      <c r="D260" s="150" t="s">
        <v>167</v>
      </c>
      <c r="E260" s="151" t="s">
        <v>1</v>
      </c>
      <c r="F260" s="152" t="s">
        <v>745</v>
      </c>
      <c r="H260" s="153">
        <v>14</v>
      </c>
      <c r="L260" s="149"/>
      <c r="M260" s="154"/>
      <c r="N260" s="155"/>
      <c r="O260" s="155"/>
      <c r="P260" s="155"/>
      <c r="Q260" s="155"/>
      <c r="R260" s="155"/>
      <c r="S260" s="155"/>
      <c r="T260" s="156"/>
      <c r="AT260" s="151" t="s">
        <v>167</v>
      </c>
      <c r="AU260" s="151" t="s">
        <v>174</v>
      </c>
      <c r="AV260" s="12" t="s">
        <v>80</v>
      </c>
      <c r="AW260" s="12" t="s">
        <v>29</v>
      </c>
      <c r="AX260" s="12" t="s">
        <v>72</v>
      </c>
      <c r="AY260" s="151" t="s">
        <v>158</v>
      </c>
    </row>
    <row r="261" spans="2:65" s="13" customFormat="1">
      <c r="B261" s="157"/>
      <c r="D261" s="150" t="s">
        <v>167</v>
      </c>
      <c r="E261" s="158" t="s">
        <v>1</v>
      </c>
      <c r="F261" s="159" t="s">
        <v>169</v>
      </c>
      <c r="H261" s="160">
        <v>61</v>
      </c>
      <c r="L261" s="157"/>
      <c r="M261" s="161"/>
      <c r="N261" s="162"/>
      <c r="O261" s="162"/>
      <c r="P261" s="162"/>
      <c r="Q261" s="162"/>
      <c r="R261" s="162"/>
      <c r="S261" s="162"/>
      <c r="T261" s="163"/>
      <c r="AT261" s="158" t="s">
        <v>167</v>
      </c>
      <c r="AU261" s="158" t="s">
        <v>174</v>
      </c>
      <c r="AV261" s="13" t="s">
        <v>165</v>
      </c>
      <c r="AW261" s="13" t="s">
        <v>29</v>
      </c>
      <c r="AX261" s="13" t="s">
        <v>13</v>
      </c>
      <c r="AY261" s="158" t="s">
        <v>158</v>
      </c>
    </row>
    <row r="262" spans="2:65" s="1" customFormat="1" ht="16.5" customHeight="1">
      <c r="B262" s="136"/>
      <c r="C262" s="137" t="s">
        <v>746</v>
      </c>
      <c r="D262" s="137" t="s">
        <v>160</v>
      </c>
      <c r="E262" s="138" t="s">
        <v>747</v>
      </c>
      <c r="F262" s="139" t="s">
        <v>748</v>
      </c>
      <c r="G262" s="140" t="s">
        <v>375</v>
      </c>
      <c r="H262" s="141">
        <v>97</v>
      </c>
      <c r="I262" s="178"/>
      <c r="J262" s="142">
        <f>ROUND(I262*H262,2)</f>
        <v>0</v>
      </c>
      <c r="K262" s="139" t="s">
        <v>164</v>
      </c>
      <c r="L262" s="27"/>
      <c r="M262" s="143" t="s">
        <v>1</v>
      </c>
      <c r="N262" s="144" t="s">
        <v>37</v>
      </c>
      <c r="O262" s="145">
        <v>0.43099999999999999</v>
      </c>
      <c r="P262" s="145">
        <f>O262*H262</f>
        <v>41.807000000000002</v>
      </c>
      <c r="Q262" s="145">
        <v>4.28E-3</v>
      </c>
      <c r="R262" s="145">
        <f>Q262*H262</f>
        <v>0.41515999999999997</v>
      </c>
      <c r="S262" s="145">
        <v>0</v>
      </c>
      <c r="T262" s="146">
        <f>S262*H262</f>
        <v>0</v>
      </c>
      <c r="AR262" s="147" t="s">
        <v>178</v>
      </c>
      <c r="AT262" s="147" t="s">
        <v>160</v>
      </c>
      <c r="AU262" s="147" t="s">
        <v>174</v>
      </c>
      <c r="AY262" s="15" t="s">
        <v>158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5" t="s">
        <v>13</v>
      </c>
      <c r="BK262" s="148">
        <f>ROUND(I262*H262,2)</f>
        <v>0</v>
      </c>
      <c r="BL262" s="15" t="s">
        <v>178</v>
      </c>
      <c r="BM262" s="147" t="s">
        <v>749</v>
      </c>
    </row>
    <row r="263" spans="2:65" s="12" customFormat="1">
      <c r="B263" s="149"/>
      <c r="D263" s="150" t="s">
        <v>167</v>
      </c>
      <c r="E263" s="151" t="s">
        <v>1</v>
      </c>
      <c r="F263" s="152" t="s">
        <v>750</v>
      </c>
      <c r="H263" s="153">
        <v>26</v>
      </c>
      <c r="L263" s="149"/>
      <c r="M263" s="154"/>
      <c r="N263" s="155"/>
      <c r="O263" s="155"/>
      <c r="P263" s="155"/>
      <c r="Q263" s="155"/>
      <c r="R263" s="155"/>
      <c r="S263" s="155"/>
      <c r="T263" s="156"/>
      <c r="AT263" s="151" t="s">
        <v>167</v>
      </c>
      <c r="AU263" s="151" t="s">
        <v>174</v>
      </c>
      <c r="AV263" s="12" t="s">
        <v>80</v>
      </c>
      <c r="AW263" s="12" t="s">
        <v>29</v>
      </c>
      <c r="AX263" s="12" t="s">
        <v>72</v>
      </c>
      <c r="AY263" s="151" t="s">
        <v>158</v>
      </c>
    </row>
    <row r="264" spans="2:65" s="12" customFormat="1">
      <c r="B264" s="149"/>
      <c r="D264" s="150" t="s">
        <v>167</v>
      </c>
      <c r="E264" s="151" t="s">
        <v>1</v>
      </c>
      <c r="F264" s="152" t="s">
        <v>751</v>
      </c>
      <c r="H264" s="153">
        <v>57</v>
      </c>
      <c r="L264" s="149"/>
      <c r="M264" s="154"/>
      <c r="N264" s="155"/>
      <c r="O264" s="155"/>
      <c r="P264" s="155"/>
      <c r="Q264" s="155"/>
      <c r="R264" s="155"/>
      <c r="S264" s="155"/>
      <c r="T264" s="156"/>
      <c r="AT264" s="151" t="s">
        <v>167</v>
      </c>
      <c r="AU264" s="151" t="s">
        <v>174</v>
      </c>
      <c r="AV264" s="12" t="s">
        <v>80</v>
      </c>
      <c r="AW264" s="12" t="s">
        <v>29</v>
      </c>
      <c r="AX264" s="12" t="s">
        <v>72</v>
      </c>
      <c r="AY264" s="151" t="s">
        <v>158</v>
      </c>
    </row>
    <row r="265" spans="2:65" s="12" customFormat="1">
      <c r="B265" s="149"/>
      <c r="D265" s="150" t="s">
        <v>167</v>
      </c>
      <c r="E265" s="151" t="s">
        <v>1</v>
      </c>
      <c r="F265" s="152" t="s">
        <v>745</v>
      </c>
      <c r="H265" s="153">
        <v>14</v>
      </c>
      <c r="L265" s="149"/>
      <c r="M265" s="154"/>
      <c r="N265" s="155"/>
      <c r="O265" s="155"/>
      <c r="P265" s="155"/>
      <c r="Q265" s="155"/>
      <c r="R265" s="155"/>
      <c r="S265" s="155"/>
      <c r="T265" s="156"/>
      <c r="AT265" s="151" t="s">
        <v>167</v>
      </c>
      <c r="AU265" s="151" t="s">
        <v>174</v>
      </c>
      <c r="AV265" s="12" t="s">
        <v>80</v>
      </c>
      <c r="AW265" s="12" t="s">
        <v>29</v>
      </c>
      <c r="AX265" s="12" t="s">
        <v>72</v>
      </c>
      <c r="AY265" s="151" t="s">
        <v>158</v>
      </c>
    </row>
    <row r="266" spans="2:65" s="13" customFormat="1">
      <c r="B266" s="157"/>
      <c r="D266" s="150" t="s">
        <v>167</v>
      </c>
      <c r="E266" s="158" t="s">
        <v>1</v>
      </c>
      <c r="F266" s="159" t="s">
        <v>169</v>
      </c>
      <c r="H266" s="160">
        <v>97</v>
      </c>
      <c r="L266" s="157"/>
      <c r="M266" s="161"/>
      <c r="N266" s="162"/>
      <c r="O266" s="162"/>
      <c r="P266" s="162"/>
      <c r="Q266" s="162"/>
      <c r="R266" s="162"/>
      <c r="S266" s="162"/>
      <c r="T266" s="163"/>
      <c r="AT266" s="158" t="s">
        <v>167</v>
      </c>
      <c r="AU266" s="158" t="s">
        <v>174</v>
      </c>
      <c r="AV266" s="13" t="s">
        <v>165</v>
      </c>
      <c r="AW266" s="13" t="s">
        <v>29</v>
      </c>
      <c r="AX266" s="13" t="s">
        <v>13</v>
      </c>
      <c r="AY266" s="158" t="s">
        <v>158</v>
      </c>
    </row>
    <row r="267" spans="2:65" s="1" customFormat="1" ht="16.5" customHeight="1">
      <c r="B267" s="136"/>
      <c r="C267" s="137" t="s">
        <v>752</v>
      </c>
      <c r="D267" s="137" t="s">
        <v>160</v>
      </c>
      <c r="E267" s="138" t="s">
        <v>753</v>
      </c>
      <c r="F267" s="139" t="s">
        <v>754</v>
      </c>
      <c r="G267" s="140" t="s">
        <v>375</v>
      </c>
      <c r="H267" s="141">
        <v>119</v>
      </c>
      <c r="I267" s="178"/>
      <c r="J267" s="142">
        <f>ROUND(I267*H267,2)</f>
        <v>0</v>
      </c>
      <c r="K267" s="139" t="s">
        <v>164</v>
      </c>
      <c r="L267" s="27"/>
      <c r="M267" s="143" t="s">
        <v>1</v>
      </c>
      <c r="N267" s="144" t="s">
        <v>37</v>
      </c>
      <c r="O267" s="145">
        <v>0.48199999999999998</v>
      </c>
      <c r="P267" s="145">
        <f>O267*H267</f>
        <v>57.357999999999997</v>
      </c>
      <c r="Q267" s="145">
        <v>5.94E-3</v>
      </c>
      <c r="R267" s="145">
        <f>Q267*H267</f>
        <v>0.70686000000000004</v>
      </c>
      <c r="S267" s="145">
        <v>0</v>
      </c>
      <c r="T267" s="146">
        <f>S267*H267</f>
        <v>0</v>
      </c>
      <c r="AR267" s="147" t="s">
        <v>178</v>
      </c>
      <c r="AT267" s="147" t="s">
        <v>160</v>
      </c>
      <c r="AU267" s="147" t="s">
        <v>174</v>
      </c>
      <c r="AY267" s="15" t="s">
        <v>158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5" t="s">
        <v>13</v>
      </c>
      <c r="BK267" s="148">
        <f>ROUND(I267*H267,2)</f>
        <v>0</v>
      </c>
      <c r="BL267" s="15" t="s">
        <v>178</v>
      </c>
      <c r="BM267" s="147" t="s">
        <v>755</v>
      </c>
    </row>
    <row r="268" spans="2:65" s="12" customFormat="1">
      <c r="B268" s="149"/>
      <c r="D268" s="150" t="s">
        <v>167</v>
      </c>
      <c r="E268" s="151" t="s">
        <v>1</v>
      </c>
      <c r="F268" s="152" t="s">
        <v>756</v>
      </c>
      <c r="H268" s="153">
        <v>66</v>
      </c>
      <c r="L268" s="149"/>
      <c r="M268" s="154"/>
      <c r="N268" s="155"/>
      <c r="O268" s="155"/>
      <c r="P268" s="155"/>
      <c r="Q268" s="155"/>
      <c r="R268" s="155"/>
      <c r="S268" s="155"/>
      <c r="T268" s="156"/>
      <c r="AT268" s="151" t="s">
        <v>167</v>
      </c>
      <c r="AU268" s="151" t="s">
        <v>174</v>
      </c>
      <c r="AV268" s="12" t="s">
        <v>80</v>
      </c>
      <c r="AW268" s="12" t="s">
        <v>29</v>
      </c>
      <c r="AX268" s="12" t="s">
        <v>72</v>
      </c>
      <c r="AY268" s="151" t="s">
        <v>158</v>
      </c>
    </row>
    <row r="269" spans="2:65" s="12" customFormat="1">
      <c r="B269" s="149"/>
      <c r="D269" s="150" t="s">
        <v>167</v>
      </c>
      <c r="E269" s="151" t="s">
        <v>1</v>
      </c>
      <c r="F269" s="152" t="s">
        <v>721</v>
      </c>
      <c r="H269" s="153">
        <v>39</v>
      </c>
      <c r="L269" s="149"/>
      <c r="M269" s="154"/>
      <c r="N269" s="155"/>
      <c r="O269" s="155"/>
      <c r="P269" s="155"/>
      <c r="Q269" s="155"/>
      <c r="R269" s="155"/>
      <c r="S269" s="155"/>
      <c r="T269" s="156"/>
      <c r="AT269" s="151" t="s">
        <v>167</v>
      </c>
      <c r="AU269" s="151" t="s">
        <v>174</v>
      </c>
      <c r="AV269" s="12" t="s">
        <v>80</v>
      </c>
      <c r="AW269" s="12" t="s">
        <v>29</v>
      </c>
      <c r="AX269" s="12" t="s">
        <v>72</v>
      </c>
      <c r="AY269" s="151" t="s">
        <v>158</v>
      </c>
    </row>
    <row r="270" spans="2:65" s="12" customFormat="1">
      <c r="B270" s="149"/>
      <c r="D270" s="150" t="s">
        <v>167</v>
      </c>
      <c r="E270" s="151" t="s">
        <v>1</v>
      </c>
      <c r="F270" s="152" t="s">
        <v>745</v>
      </c>
      <c r="H270" s="153">
        <v>14</v>
      </c>
      <c r="L270" s="149"/>
      <c r="M270" s="154"/>
      <c r="N270" s="155"/>
      <c r="O270" s="155"/>
      <c r="P270" s="155"/>
      <c r="Q270" s="155"/>
      <c r="R270" s="155"/>
      <c r="S270" s="155"/>
      <c r="T270" s="156"/>
      <c r="AT270" s="151" t="s">
        <v>167</v>
      </c>
      <c r="AU270" s="151" t="s">
        <v>174</v>
      </c>
      <c r="AV270" s="12" t="s">
        <v>80</v>
      </c>
      <c r="AW270" s="12" t="s">
        <v>29</v>
      </c>
      <c r="AX270" s="12" t="s">
        <v>72</v>
      </c>
      <c r="AY270" s="151" t="s">
        <v>158</v>
      </c>
    </row>
    <row r="271" spans="2:65" s="13" customFormat="1">
      <c r="B271" s="157"/>
      <c r="D271" s="150" t="s">
        <v>167</v>
      </c>
      <c r="E271" s="158" t="s">
        <v>1</v>
      </c>
      <c r="F271" s="159" t="s">
        <v>169</v>
      </c>
      <c r="H271" s="160">
        <v>119</v>
      </c>
      <c r="L271" s="157"/>
      <c r="M271" s="161"/>
      <c r="N271" s="162"/>
      <c r="O271" s="162"/>
      <c r="P271" s="162"/>
      <c r="Q271" s="162"/>
      <c r="R271" s="162"/>
      <c r="S271" s="162"/>
      <c r="T271" s="163"/>
      <c r="AT271" s="158" t="s">
        <v>167</v>
      </c>
      <c r="AU271" s="158" t="s">
        <v>174</v>
      </c>
      <c r="AV271" s="13" t="s">
        <v>165</v>
      </c>
      <c r="AW271" s="13" t="s">
        <v>29</v>
      </c>
      <c r="AX271" s="13" t="s">
        <v>13</v>
      </c>
      <c r="AY271" s="158" t="s">
        <v>158</v>
      </c>
    </row>
    <row r="272" spans="2:65" s="1" customFormat="1" ht="16.5" customHeight="1">
      <c r="B272" s="136"/>
      <c r="C272" s="137" t="s">
        <v>757</v>
      </c>
      <c r="D272" s="137" t="s">
        <v>160</v>
      </c>
      <c r="E272" s="138" t="s">
        <v>758</v>
      </c>
      <c r="F272" s="139" t="s">
        <v>759</v>
      </c>
      <c r="G272" s="140" t="s">
        <v>375</v>
      </c>
      <c r="H272" s="141">
        <v>130</v>
      </c>
      <c r="I272" s="178"/>
      <c r="J272" s="142">
        <f>ROUND(I272*H272,2)</f>
        <v>0</v>
      </c>
      <c r="K272" s="139" t="s">
        <v>164</v>
      </c>
      <c r="L272" s="27"/>
      <c r="M272" s="143" t="s">
        <v>1</v>
      </c>
      <c r="N272" s="144" t="s">
        <v>37</v>
      </c>
      <c r="O272" s="145">
        <v>0.55000000000000004</v>
      </c>
      <c r="P272" s="145">
        <f>O272*H272</f>
        <v>71.5</v>
      </c>
      <c r="Q272" s="145">
        <v>5.7499999999999999E-3</v>
      </c>
      <c r="R272" s="145">
        <f>Q272*H272</f>
        <v>0.74749999999999994</v>
      </c>
      <c r="S272" s="145">
        <v>0</v>
      </c>
      <c r="T272" s="146">
        <f>S272*H272</f>
        <v>0</v>
      </c>
      <c r="AR272" s="147" t="s">
        <v>178</v>
      </c>
      <c r="AT272" s="147" t="s">
        <v>160</v>
      </c>
      <c r="AU272" s="147" t="s">
        <v>174</v>
      </c>
      <c r="AY272" s="15" t="s">
        <v>158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5" t="s">
        <v>13</v>
      </c>
      <c r="BK272" s="148">
        <f>ROUND(I272*H272,2)</f>
        <v>0</v>
      </c>
      <c r="BL272" s="15" t="s">
        <v>178</v>
      </c>
      <c r="BM272" s="147" t="s">
        <v>760</v>
      </c>
    </row>
    <row r="273" spans="2:65" s="12" customFormat="1">
      <c r="B273" s="149"/>
      <c r="D273" s="150" t="s">
        <v>167</v>
      </c>
      <c r="E273" s="151" t="s">
        <v>1</v>
      </c>
      <c r="F273" s="152" t="s">
        <v>720</v>
      </c>
      <c r="H273" s="153">
        <v>58</v>
      </c>
      <c r="L273" s="149"/>
      <c r="M273" s="154"/>
      <c r="N273" s="155"/>
      <c r="O273" s="155"/>
      <c r="P273" s="155"/>
      <c r="Q273" s="155"/>
      <c r="R273" s="155"/>
      <c r="S273" s="155"/>
      <c r="T273" s="156"/>
      <c r="AT273" s="151" t="s">
        <v>167</v>
      </c>
      <c r="AU273" s="151" t="s">
        <v>174</v>
      </c>
      <c r="AV273" s="12" t="s">
        <v>80</v>
      </c>
      <c r="AW273" s="12" t="s">
        <v>29</v>
      </c>
      <c r="AX273" s="12" t="s">
        <v>72</v>
      </c>
      <c r="AY273" s="151" t="s">
        <v>158</v>
      </c>
    </row>
    <row r="274" spans="2:65" s="12" customFormat="1">
      <c r="B274" s="149"/>
      <c r="D274" s="150" t="s">
        <v>167</v>
      </c>
      <c r="E274" s="151" t="s">
        <v>1</v>
      </c>
      <c r="F274" s="152" t="s">
        <v>761</v>
      </c>
      <c r="H274" s="153">
        <v>72</v>
      </c>
      <c r="L274" s="149"/>
      <c r="M274" s="154"/>
      <c r="N274" s="155"/>
      <c r="O274" s="155"/>
      <c r="P274" s="155"/>
      <c r="Q274" s="155"/>
      <c r="R274" s="155"/>
      <c r="S274" s="155"/>
      <c r="T274" s="156"/>
      <c r="AT274" s="151" t="s">
        <v>167</v>
      </c>
      <c r="AU274" s="151" t="s">
        <v>174</v>
      </c>
      <c r="AV274" s="12" t="s">
        <v>80</v>
      </c>
      <c r="AW274" s="12" t="s">
        <v>29</v>
      </c>
      <c r="AX274" s="12" t="s">
        <v>72</v>
      </c>
      <c r="AY274" s="151" t="s">
        <v>158</v>
      </c>
    </row>
    <row r="275" spans="2:65" s="13" customFormat="1">
      <c r="B275" s="157"/>
      <c r="D275" s="150" t="s">
        <v>167</v>
      </c>
      <c r="E275" s="158" t="s">
        <v>1</v>
      </c>
      <c r="F275" s="159" t="s">
        <v>169</v>
      </c>
      <c r="H275" s="160">
        <v>130</v>
      </c>
      <c r="L275" s="157"/>
      <c r="M275" s="161"/>
      <c r="N275" s="162"/>
      <c r="O275" s="162"/>
      <c r="P275" s="162"/>
      <c r="Q275" s="162"/>
      <c r="R275" s="162"/>
      <c r="S275" s="162"/>
      <c r="T275" s="163"/>
      <c r="AT275" s="158" t="s">
        <v>167</v>
      </c>
      <c r="AU275" s="158" t="s">
        <v>174</v>
      </c>
      <c r="AV275" s="13" t="s">
        <v>165</v>
      </c>
      <c r="AW275" s="13" t="s">
        <v>29</v>
      </c>
      <c r="AX275" s="13" t="s">
        <v>13</v>
      </c>
      <c r="AY275" s="158" t="s">
        <v>158</v>
      </c>
    </row>
    <row r="276" spans="2:65" s="1" customFormat="1" ht="16.5" customHeight="1">
      <c r="B276" s="136"/>
      <c r="C276" s="137" t="s">
        <v>762</v>
      </c>
      <c r="D276" s="137" t="s">
        <v>160</v>
      </c>
      <c r="E276" s="138" t="s">
        <v>763</v>
      </c>
      <c r="F276" s="139" t="s">
        <v>764</v>
      </c>
      <c r="G276" s="140" t="s">
        <v>262</v>
      </c>
      <c r="H276" s="141">
        <v>12</v>
      </c>
      <c r="I276" s="178"/>
      <c r="J276" s="142">
        <f>ROUND(I276*H276,2)</f>
        <v>0</v>
      </c>
      <c r="K276" s="139" t="s">
        <v>1</v>
      </c>
      <c r="L276" s="27"/>
      <c r="M276" s="143" t="s">
        <v>1</v>
      </c>
      <c r="N276" s="144" t="s">
        <v>37</v>
      </c>
      <c r="O276" s="145">
        <v>0.24299999999999999</v>
      </c>
      <c r="P276" s="145">
        <f>O276*H276</f>
        <v>2.9159999999999999</v>
      </c>
      <c r="Q276" s="145">
        <v>4.0000000000000003E-5</v>
      </c>
      <c r="R276" s="145">
        <f>Q276*H276</f>
        <v>4.8000000000000007E-4</v>
      </c>
      <c r="S276" s="145">
        <v>0</v>
      </c>
      <c r="T276" s="146">
        <f>S276*H276</f>
        <v>0</v>
      </c>
      <c r="AR276" s="147" t="s">
        <v>178</v>
      </c>
      <c r="AT276" s="147" t="s">
        <v>160</v>
      </c>
      <c r="AU276" s="147" t="s">
        <v>174</v>
      </c>
      <c r="AY276" s="15" t="s">
        <v>158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5" t="s">
        <v>13</v>
      </c>
      <c r="BK276" s="148">
        <f>ROUND(I276*H276,2)</f>
        <v>0</v>
      </c>
      <c r="BL276" s="15" t="s">
        <v>178</v>
      </c>
      <c r="BM276" s="147" t="s">
        <v>765</v>
      </c>
    </row>
    <row r="277" spans="2:65" s="1" customFormat="1" ht="16.5" customHeight="1">
      <c r="B277" s="136"/>
      <c r="C277" s="137" t="s">
        <v>766</v>
      </c>
      <c r="D277" s="137" t="s">
        <v>160</v>
      </c>
      <c r="E277" s="138" t="s">
        <v>535</v>
      </c>
      <c r="F277" s="139" t="s">
        <v>536</v>
      </c>
      <c r="G277" s="140" t="s">
        <v>262</v>
      </c>
      <c r="H277" s="141">
        <v>10</v>
      </c>
      <c r="I277" s="178"/>
      <c r="J277" s="142">
        <f>ROUND(I277*H277,2)</f>
        <v>0</v>
      </c>
      <c r="K277" s="139" t="s">
        <v>164</v>
      </c>
      <c r="L277" s="27"/>
      <c r="M277" s="143" t="s">
        <v>1</v>
      </c>
      <c r="N277" s="144" t="s">
        <v>37</v>
      </c>
      <c r="O277" s="145">
        <v>0.10299999999999999</v>
      </c>
      <c r="P277" s="145">
        <f>O277*H277</f>
        <v>1.03</v>
      </c>
      <c r="Q277" s="145">
        <v>2.7E-4</v>
      </c>
      <c r="R277" s="145">
        <f>Q277*H277</f>
        <v>2.7000000000000001E-3</v>
      </c>
      <c r="S277" s="145">
        <v>0</v>
      </c>
      <c r="T277" s="146">
        <f>S277*H277</f>
        <v>0</v>
      </c>
      <c r="AR277" s="147" t="s">
        <v>178</v>
      </c>
      <c r="AT277" s="147" t="s">
        <v>160</v>
      </c>
      <c r="AU277" s="147" t="s">
        <v>174</v>
      </c>
      <c r="AY277" s="15" t="s">
        <v>158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5" t="s">
        <v>13</v>
      </c>
      <c r="BK277" s="148">
        <f>ROUND(I277*H277,2)</f>
        <v>0</v>
      </c>
      <c r="BL277" s="15" t="s">
        <v>178</v>
      </c>
      <c r="BM277" s="147" t="s">
        <v>767</v>
      </c>
    </row>
    <row r="278" spans="2:65" s="12" customFormat="1">
      <c r="B278" s="149"/>
      <c r="D278" s="150" t="s">
        <v>167</v>
      </c>
      <c r="E278" s="151" t="s">
        <v>1</v>
      </c>
      <c r="F278" s="152" t="s">
        <v>768</v>
      </c>
      <c r="H278" s="153">
        <v>2</v>
      </c>
      <c r="L278" s="149"/>
      <c r="M278" s="154"/>
      <c r="N278" s="155"/>
      <c r="O278" s="155"/>
      <c r="P278" s="155"/>
      <c r="Q278" s="155"/>
      <c r="R278" s="155"/>
      <c r="S278" s="155"/>
      <c r="T278" s="156"/>
      <c r="AT278" s="151" t="s">
        <v>167</v>
      </c>
      <c r="AU278" s="151" t="s">
        <v>174</v>
      </c>
      <c r="AV278" s="12" t="s">
        <v>80</v>
      </c>
      <c r="AW278" s="12" t="s">
        <v>29</v>
      </c>
      <c r="AX278" s="12" t="s">
        <v>72</v>
      </c>
      <c r="AY278" s="151" t="s">
        <v>158</v>
      </c>
    </row>
    <row r="279" spans="2:65" s="12" customFormat="1">
      <c r="B279" s="149"/>
      <c r="D279" s="150" t="s">
        <v>167</v>
      </c>
      <c r="E279" s="151" t="s">
        <v>1</v>
      </c>
      <c r="F279" s="152" t="s">
        <v>769</v>
      </c>
      <c r="H279" s="153">
        <v>4</v>
      </c>
      <c r="L279" s="149"/>
      <c r="M279" s="154"/>
      <c r="N279" s="155"/>
      <c r="O279" s="155"/>
      <c r="P279" s="155"/>
      <c r="Q279" s="155"/>
      <c r="R279" s="155"/>
      <c r="S279" s="155"/>
      <c r="T279" s="156"/>
      <c r="AT279" s="151" t="s">
        <v>167</v>
      </c>
      <c r="AU279" s="151" t="s">
        <v>174</v>
      </c>
      <c r="AV279" s="12" t="s">
        <v>80</v>
      </c>
      <c r="AW279" s="12" t="s">
        <v>29</v>
      </c>
      <c r="AX279" s="12" t="s">
        <v>72</v>
      </c>
      <c r="AY279" s="151" t="s">
        <v>158</v>
      </c>
    </row>
    <row r="280" spans="2:65" s="12" customFormat="1">
      <c r="B280" s="149"/>
      <c r="D280" s="150" t="s">
        <v>167</v>
      </c>
      <c r="E280" s="151" t="s">
        <v>1</v>
      </c>
      <c r="F280" s="152" t="s">
        <v>770</v>
      </c>
      <c r="H280" s="153">
        <v>4</v>
      </c>
      <c r="L280" s="149"/>
      <c r="M280" s="154"/>
      <c r="N280" s="155"/>
      <c r="O280" s="155"/>
      <c r="P280" s="155"/>
      <c r="Q280" s="155"/>
      <c r="R280" s="155"/>
      <c r="S280" s="155"/>
      <c r="T280" s="156"/>
      <c r="AT280" s="151" t="s">
        <v>167</v>
      </c>
      <c r="AU280" s="151" t="s">
        <v>174</v>
      </c>
      <c r="AV280" s="12" t="s">
        <v>80</v>
      </c>
      <c r="AW280" s="12" t="s">
        <v>29</v>
      </c>
      <c r="AX280" s="12" t="s">
        <v>72</v>
      </c>
      <c r="AY280" s="151" t="s">
        <v>158</v>
      </c>
    </row>
    <row r="281" spans="2:65" s="13" customFormat="1">
      <c r="B281" s="157"/>
      <c r="D281" s="150" t="s">
        <v>167</v>
      </c>
      <c r="E281" s="158" t="s">
        <v>1</v>
      </c>
      <c r="F281" s="159" t="s">
        <v>169</v>
      </c>
      <c r="H281" s="160">
        <v>10</v>
      </c>
      <c r="L281" s="157"/>
      <c r="M281" s="161"/>
      <c r="N281" s="162"/>
      <c r="O281" s="162"/>
      <c r="P281" s="162"/>
      <c r="Q281" s="162"/>
      <c r="R281" s="162"/>
      <c r="S281" s="162"/>
      <c r="T281" s="163"/>
      <c r="AT281" s="158" t="s">
        <v>167</v>
      </c>
      <c r="AU281" s="158" t="s">
        <v>174</v>
      </c>
      <c r="AV281" s="13" t="s">
        <v>165</v>
      </c>
      <c r="AW281" s="13" t="s">
        <v>29</v>
      </c>
      <c r="AX281" s="13" t="s">
        <v>13</v>
      </c>
      <c r="AY281" s="158" t="s">
        <v>158</v>
      </c>
    </row>
    <row r="282" spans="2:65" s="1" customFormat="1" ht="16.5" customHeight="1">
      <c r="B282" s="136"/>
      <c r="C282" s="137" t="s">
        <v>771</v>
      </c>
      <c r="D282" s="137" t="s">
        <v>160</v>
      </c>
      <c r="E282" s="138" t="s">
        <v>772</v>
      </c>
      <c r="F282" s="139" t="s">
        <v>773</v>
      </c>
      <c r="G282" s="140" t="s">
        <v>262</v>
      </c>
      <c r="H282" s="141">
        <v>16</v>
      </c>
      <c r="I282" s="178"/>
      <c r="J282" s="142">
        <f>ROUND(I282*H282,2)</f>
        <v>0</v>
      </c>
      <c r="K282" s="139" t="s">
        <v>164</v>
      </c>
      <c r="L282" s="27"/>
      <c r="M282" s="143" t="s">
        <v>1</v>
      </c>
      <c r="N282" s="144" t="s">
        <v>37</v>
      </c>
      <c r="O282" s="145">
        <v>0.15</v>
      </c>
      <c r="P282" s="145">
        <f>O282*H282</f>
        <v>2.4</v>
      </c>
      <c r="Q282" s="145">
        <v>2.3000000000000001E-4</v>
      </c>
      <c r="R282" s="145">
        <f>Q282*H282</f>
        <v>3.6800000000000001E-3</v>
      </c>
      <c r="S282" s="145">
        <v>0</v>
      </c>
      <c r="T282" s="146">
        <f>S282*H282</f>
        <v>0</v>
      </c>
      <c r="AR282" s="147" t="s">
        <v>178</v>
      </c>
      <c r="AT282" s="147" t="s">
        <v>160</v>
      </c>
      <c r="AU282" s="147" t="s">
        <v>174</v>
      </c>
      <c r="AY282" s="15" t="s">
        <v>158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5" t="s">
        <v>13</v>
      </c>
      <c r="BK282" s="148">
        <f>ROUND(I282*H282,2)</f>
        <v>0</v>
      </c>
      <c r="BL282" s="15" t="s">
        <v>178</v>
      </c>
      <c r="BM282" s="147" t="s">
        <v>774</v>
      </c>
    </row>
    <row r="283" spans="2:65" s="12" customFormat="1">
      <c r="B283" s="149"/>
      <c r="D283" s="150" t="s">
        <v>167</v>
      </c>
      <c r="E283" s="151" t="s">
        <v>1</v>
      </c>
      <c r="F283" s="152" t="s">
        <v>775</v>
      </c>
      <c r="H283" s="153">
        <v>11</v>
      </c>
      <c r="L283" s="149"/>
      <c r="M283" s="154"/>
      <c r="N283" s="155"/>
      <c r="O283" s="155"/>
      <c r="P283" s="155"/>
      <c r="Q283" s="155"/>
      <c r="R283" s="155"/>
      <c r="S283" s="155"/>
      <c r="T283" s="156"/>
      <c r="AT283" s="151" t="s">
        <v>167</v>
      </c>
      <c r="AU283" s="151" t="s">
        <v>174</v>
      </c>
      <c r="AV283" s="12" t="s">
        <v>80</v>
      </c>
      <c r="AW283" s="12" t="s">
        <v>29</v>
      </c>
      <c r="AX283" s="12" t="s">
        <v>72</v>
      </c>
      <c r="AY283" s="151" t="s">
        <v>158</v>
      </c>
    </row>
    <row r="284" spans="2:65" s="12" customFormat="1">
      <c r="B284" s="149"/>
      <c r="D284" s="150" t="s">
        <v>167</v>
      </c>
      <c r="E284" s="151" t="s">
        <v>1</v>
      </c>
      <c r="F284" s="152" t="s">
        <v>776</v>
      </c>
      <c r="H284" s="153">
        <v>5</v>
      </c>
      <c r="L284" s="149"/>
      <c r="M284" s="154"/>
      <c r="N284" s="155"/>
      <c r="O284" s="155"/>
      <c r="P284" s="155"/>
      <c r="Q284" s="155"/>
      <c r="R284" s="155"/>
      <c r="S284" s="155"/>
      <c r="T284" s="156"/>
      <c r="AT284" s="151" t="s">
        <v>167</v>
      </c>
      <c r="AU284" s="151" t="s">
        <v>174</v>
      </c>
      <c r="AV284" s="12" t="s">
        <v>80</v>
      </c>
      <c r="AW284" s="12" t="s">
        <v>29</v>
      </c>
      <c r="AX284" s="12" t="s">
        <v>72</v>
      </c>
      <c r="AY284" s="151" t="s">
        <v>158</v>
      </c>
    </row>
    <row r="285" spans="2:65" s="13" customFormat="1">
      <c r="B285" s="157"/>
      <c r="D285" s="150" t="s">
        <v>167</v>
      </c>
      <c r="E285" s="158" t="s">
        <v>1</v>
      </c>
      <c r="F285" s="159" t="s">
        <v>169</v>
      </c>
      <c r="H285" s="160">
        <v>16</v>
      </c>
      <c r="L285" s="157"/>
      <c r="M285" s="161"/>
      <c r="N285" s="162"/>
      <c r="O285" s="162"/>
      <c r="P285" s="162"/>
      <c r="Q285" s="162"/>
      <c r="R285" s="162"/>
      <c r="S285" s="162"/>
      <c r="T285" s="163"/>
      <c r="AT285" s="158" t="s">
        <v>167</v>
      </c>
      <c r="AU285" s="158" t="s">
        <v>174</v>
      </c>
      <c r="AV285" s="13" t="s">
        <v>165</v>
      </c>
      <c r="AW285" s="13" t="s">
        <v>29</v>
      </c>
      <c r="AX285" s="13" t="s">
        <v>13</v>
      </c>
      <c r="AY285" s="158" t="s">
        <v>158</v>
      </c>
    </row>
    <row r="286" spans="2:65" s="1" customFormat="1" ht="16.5" customHeight="1">
      <c r="B286" s="136"/>
      <c r="C286" s="137" t="s">
        <v>777</v>
      </c>
      <c r="D286" s="137" t="s">
        <v>160</v>
      </c>
      <c r="E286" s="138" t="s">
        <v>778</v>
      </c>
      <c r="F286" s="139" t="s">
        <v>779</v>
      </c>
      <c r="G286" s="140" t="s">
        <v>262</v>
      </c>
      <c r="H286" s="141">
        <v>23</v>
      </c>
      <c r="I286" s="178"/>
      <c r="J286" s="142">
        <f>ROUND(I286*H286,2)</f>
        <v>0</v>
      </c>
      <c r="K286" s="139" t="s">
        <v>164</v>
      </c>
      <c r="L286" s="27"/>
      <c r="M286" s="143" t="s">
        <v>1</v>
      </c>
      <c r="N286" s="144" t="s">
        <v>37</v>
      </c>
      <c r="O286" s="145">
        <v>0.15</v>
      </c>
      <c r="P286" s="145">
        <f>O286*H286</f>
        <v>3.4499999999999997</v>
      </c>
      <c r="Q286" s="145">
        <v>2.5000000000000001E-4</v>
      </c>
      <c r="R286" s="145">
        <f>Q286*H286</f>
        <v>5.7499999999999999E-3</v>
      </c>
      <c r="S286" s="145">
        <v>0</v>
      </c>
      <c r="T286" s="146">
        <f>S286*H286</f>
        <v>0</v>
      </c>
      <c r="AR286" s="147" t="s">
        <v>178</v>
      </c>
      <c r="AT286" s="147" t="s">
        <v>160</v>
      </c>
      <c r="AU286" s="147" t="s">
        <v>174</v>
      </c>
      <c r="AY286" s="15" t="s">
        <v>158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5" t="s">
        <v>13</v>
      </c>
      <c r="BK286" s="148">
        <f>ROUND(I286*H286,2)</f>
        <v>0</v>
      </c>
      <c r="BL286" s="15" t="s">
        <v>178</v>
      </c>
      <c r="BM286" s="147" t="s">
        <v>780</v>
      </c>
    </row>
    <row r="287" spans="2:65" s="12" customFormat="1">
      <c r="B287" s="149"/>
      <c r="D287" s="150" t="s">
        <v>167</v>
      </c>
      <c r="E287" s="151" t="s">
        <v>1</v>
      </c>
      <c r="F287" s="152" t="s">
        <v>781</v>
      </c>
      <c r="H287" s="153">
        <v>20</v>
      </c>
      <c r="L287" s="149"/>
      <c r="M287" s="154"/>
      <c r="N287" s="155"/>
      <c r="O287" s="155"/>
      <c r="P287" s="155"/>
      <c r="Q287" s="155"/>
      <c r="R287" s="155"/>
      <c r="S287" s="155"/>
      <c r="T287" s="156"/>
      <c r="AT287" s="151" t="s">
        <v>167</v>
      </c>
      <c r="AU287" s="151" t="s">
        <v>174</v>
      </c>
      <c r="AV287" s="12" t="s">
        <v>80</v>
      </c>
      <c r="AW287" s="12" t="s">
        <v>29</v>
      </c>
      <c r="AX287" s="12" t="s">
        <v>72</v>
      </c>
      <c r="AY287" s="151" t="s">
        <v>158</v>
      </c>
    </row>
    <row r="288" spans="2:65" s="12" customFormat="1">
      <c r="B288" s="149"/>
      <c r="D288" s="150" t="s">
        <v>167</v>
      </c>
      <c r="E288" s="151" t="s">
        <v>1</v>
      </c>
      <c r="F288" s="152" t="s">
        <v>782</v>
      </c>
      <c r="H288" s="153">
        <v>3</v>
      </c>
      <c r="L288" s="149"/>
      <c r="M288" s="154"/>
      <c r="N288" s="155"/>
      <c r="O288" s="155"/>
      <c r="P288" s="155"/>
      <c r="Q288" s="155"/>
      <c r="R288" s="155"/>
      <c r="S288" s="155"/>
      <c r="T288" s="156"/>
      <c r="AT288" s="151" t="s">
        <v>167</v>
      </c>
      <c r="AU288" s="151" t="s">
        <v>174</v>
      </c>
      <c r="AV288" s="12" t="s">
        <v>80</v>
      </c>
      <c r="AW288" s="12" t="s">
        <v>29</v>
      </c>
      <c r="AX288" s="12" t="s">
        <v>72</v>
      </c>
      <c r="AY288" s="151" t="s">
        <v>158</v>
      </c>
    </row>
    <row r="289" spans="2:65" s="13" customFormat="1">
      <c r="B289" s="157"/>
      <c r="D289" s="150" t="s">
        <v>167</v>
      </c>
      <c r="E289" s="158" t="s">
        <v>1</v>
      </c>
      <c r="F289" s="159" t="s">
        <v>169</v>
      </c>
      <c r="H289" s="160">
        <v>23</v>
      </c>
      <c r="L289" s="157"/>
      <c r="M289" s="161"/>
      <c r="N289" s="162"/>
      <c r="O289" s="162"/>
      <c r="P289" s="162"/>
      <c r="Q289" s="162"/>
      <c r="R289" s="162"/>
      <c r="S289" s="162"/>
      <c r="T289" s="163"/>
      <c r="AT289" s="158" t="s">
        <v>167</v>
      </c>
      <c r="AU289" s="158" t="s">
        <v>174</v>
      </c>
      <c r="AV289" s="13" t="s">
        <v>165</v>
      </c>
      <c r="AW289" s="13" t="s">
        <v>29</v>
      </c>
      <c r="AX289" s="13" t="s">
        <v>13</v>
      </c>
      <c r="AY289" s="158" t="s">
        <v>158</v>
      </c>
    </row>
    <row r="290" spans="2:65" s="1" customFormat="1" ht="16.5" customHeight="1">
      <c r="B290" s="136"/>
      <c r="C290" s="137" t="s">
        <v>783</v>
      </c>
      <c r="D290" s="137" t="s">
        <v>160</v>
      </c>
      <c r="E290" s="138" t="s">
        <v>784</v>
      </c>
      <c r="F290" s="139" t="s">
        <v>785</v>
      </c>
      <c r="G290" s="140" t="s">
        <v>262</v>
      </c>
      <c r="H290" s="141">
        <v>7</v>
      </c>
      <c r="I290" s="178"/>
      <c r="J290" s="142">
        <f>ROUND(I290*H290,2)</f>
        <v>0</v>
      </c>
      <c r="K290" s="139" t="s">
        <v>164</v>
      </c>
      <c r="L290" s="27"/>
      <c r="M290" s="143" t="s">
        <v>1</v>
      </c>
      <c r="N290" s="144" t="s">
        <v>37</v>
      </c>
      <c r="O290" s="145">
        <v>0.15</v>
      </c>
      <c r="P290" s="145">
        <f>O290*H290</f>
        <v>1.05</v>
      </c>
      <c r="Q290" s="145">
        <v>2.9E-4</v>
      </c>
      <c r="R290" s="145">
        <f>Q290*H290</f>
        <v>2.0300000000000001E-3</v>
      </c>
      <c r="S290" s="145">
        <v>0</v>
      </c>
      <c r="T290" s="146">
        <f>S290*H290</f>
        <v>0</v>
      </c>
      <c r="AR290" s="147" t="s">
        <v>178</v>
      </c>
      <c r="AT290" s="147" t="s">
        <v>160</v>
      </c>
      <c r="AU290" s="147" t="s">
        <v>174</v>
      </c>
      <c r="AY290" s="15" t="s">
        <v>158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5" t="s">
        <v>13</v>
      </c>
      <c r="BK290" s="148">
        <f>ROUND(I290*H290,2)</f>
        <v>0</v>
      </c>
      <c r="BL290" s="15" t="s">
        <v>178</v>
      </c>
      <c r="BM290" s="147" t="s">
        <v>786</v>
      </c>
    </row>
    <row r="291" spans="2:65" s="12" customFormat="1">
      <c r="B291" s="149"/>
      <c r="D291" s="150" t="s">
        <v>167</v>
      </c>
      <c r="E291" s="151" t="s">
        <v>1</v>
      </c>
      <c r="F291" s="152" t="s">
        <v>787</v>
      </c>
      <c r="H291" s="153">
        <v>7</v>
      </c>
      <c r="L291" s="149"/>
      <c r="M291" s="154"/>
      <c r="N291" s="155"/>
      <c r="O291" s="155"/>
      <c r="P291" s="155"/>
      <c r="Q291" s="155"/>
      <c r="R291" s="155"/>
      <c r="S291" s="155"/>
      <c r="T291" s="156"/>
      <c r="AT291" s="151" t="s">
        <v>167</v>
      </c>
      <c r="AU291" s="151" t="s">
        <v>174</v>
      </c>
      <c r="AV291" s="12" t="s">
        <v>80</v>
      </c>
      <c r="AW291" s="12" t="s">
        <v>29</v>
      </c>
      <c r="AX291" s="12" t="s">
        <v>13</v>
      </c>
      <c r="AY291" s="151" t="s">
        <v>158</v>
      </c>
    </row>
    <row r="292" spans="2:65" s="1" customFormat="1" ht="16.5" customHeight="1">
      <c r="B292" s="136"/>
      <c r="C292" s="137" t="s">
        <v>788</v>
      </c>
      <c r="D292" s="137" t="s">
        <v>160</v>
      </c>
      <c r="E292" s="138" t="s">
        <v>789</v>
      </c>
      <c r="F292" s="139" t="s">
        <v>790</v>
      </c>
      <c r="G292" s="140" t="s">
        <v>262</v>
      </c>
      <c r="H292" s="141">
        <v>3</v>
      </c>
      <c r="I292" s="178"/>
      <c r="J292" s="142">
        <f>ROUND(I292*H292,2)</f>
        <v>0</v>
      </c>
      <c r="K292" s="139" t="s">
        <v>164</v>
      </c>
      <c r="L292" s="27"/>
      <c r="M292" s="143" t="s">
        <v>1</v>
      </c>
      <c r="N292" s="144" t="s">
        <v>37</v>
      </c>
      <c r="O292" s="145">
        <v>0.42199999999999999</v>
      </c>
      <c r="P292" s="145">
        <f>O292*H292</f>
        <v>1.266</v>
      </c>
      <c r="Q292" s="145">
        <v>7.7999999999999999E-4</v>
      </c>
      <c r="R292" s="145">
        <f>Q292*H292</f>
        <v>2.3400000000000001E-3</v>
      </c>
      <c r="S292" s="145">
        <v>0</v>
      </c>
      <c r="T292" s="146">
        <f>S292*H292</f>
        <v>0</v>
      </c>
      <c r="AR292" s="147" t="s">
        <v>178</v>
      </c>
      <c r="AT292" s="147" t="s">
        <v>160</v>
      </c>
      <c r="AU292" s="147" t="s">
        <v>174</v>
      </c>
      <c r="AY292" s="15" t="s">
        <v>158</v>
      </c>
      <c r="BE292" s="148">
        <f>IF(N292="základní",J292,0)</f>
        <v>0</v>
      </c>
      <c r="BF292" s="148">
        <f>IF(N292="snížená",J292,0)</f>
        <v>0</v>
      </c>
      <c r="BG292" s="148">
        <f>IF(N292="zákl. přenesená",J292,0)</f>
        <v>0</v>
      </c>
      <c r="BH292" s="148">
        <f>IF(N292="sníž. přenesená",J292,0)</f>
        <v>0</v>
      </c>
      <c r="BI292" s="148">
        <f>IF(N292="nulová",J292,0)</f>
        <v>0</v>
      </c>
      <c r="BJ292" s="15" t="s">
        <v>13</v>
      </c>
      <c r="BK292" s="148">
        <f>ROUND(I292*H292,2)</f>
        <v>0</v>
      </c>
      <c r="BL292" s="15" t="s">
        <v>178</v>
      </c>
      <c r="BM292" s="147" t="s">
        <v>791</v>
      </c>
    </row>
    <row r="293" spans="2:65" s="12" customFormat="1">
      <c r="B293" s="149"/>
      <c r="D293" s="150" t="s">
        <v>167</v>
      </c>
      <c r="E293" s="151" t="s">
        <v>1</v>
      </c>
      <c r="F293" s="152" t="s">
        <v>792</v>
      </c>
      <c r="H293" s="153">
        <v>1</v>
      </c>
      <c r="L293" s="149"/>
      <c r="M293" s="154"/>
      <c r="N293" s="155"/>
      <c r="O293" s="155"/>
      <c r="P293" s="155"/>
      <c r="Q293" s="155"/>
      <c r="R293" s="155"/>
      <c r="S293" s="155"/>
      <c r="T293" s="156"/>
      <c r="AT293" s="151" t="s">
        <v>167</v>
      </c>
      <c r="AU293" s="151" t="s">
        <v>174</v>
      </c>
      <c r="AV293" s="12" t="s">
        <v>80</v>
      </c>
      <c r="AW293" s="12" t="s">
        <v>29</v>
      </c>
      <c r="AX293" s="12" t="s">
        <v>72</v>
      </c>
      <c r="AY293" s="151" t="s">
        <v>158</v>
      </c>
    </row>
    <row r="294" spans="2:65" s="12" customFormat="1">
      <c r="B294" s="149"/>
      <c r="D294" s="150" t="s">
        <v>167</v>
      </c>
      <c r="E294" s="151" t="s">
        <v>1</v>
      </c>
      <c r="F294" s="152" t="s">
        <v>793</v>
      </c>
      <c r="H294" s="153">
        <v>1</v>
      </c>
      <c r="L294" s="149"/>
      <c r="M294" s="154"/>
      <c r="N294" s="155"/>
      <c r="O294" s="155"/>
      <c r="P294" s="155"/>
      <c r="Q294" s="155"/>
      <c r="R294" s="155"/>
      <c r="S294" s="155"/>
      <c r="T294" s="156"/>
      <c r="AT294" s="151" t="s">
        <v>167</v>
      </c>
      <c r="AU294" s="151" t="s">
        <v>174</v>
      </c>
      <c r="AV294" s="12" t="s">
        <v>80</v>
      </c>
      <c r="AW294" s="12" t="s">
        <v>29</v>
      </c>
      <c r="AX294" s="12" t="s">
        <v>72</v>
      </c>
      <c r="AY294" s="151" t="s">
        <v>158</v>
      </c>
    </row>
    <row r="295" spans="2:65" s="12" customFormat="1">
      <c r="B295" s="149"/>
      <c r="D295" s="150" t="s">
        <v>167</v>
      </c>
      <c r="E295" s="151" t="s">
        <v>1</v>
      </c>
      <c r="F295" s="152" t="s">
        <v>794</v>
      </c>
      <c r="H295" s="153">
        <v>1</v>
      </c>
      <c r="L295" s="149"/>
      <c r="M295" s="154"/>
      <c r="N295" s="155"/>
      <c r="O295" s="155"/>
      <c r="P295" s="155"/>
      <c r="Q295" s="155"/>
      <c r="R295" s="155"/>
      <c r="S295" s="155"/>
      <c r="T295" s="156"/>
      <c r="AT295" s="151" t="s">
        <v>167</v>
      </c>
      <c r="AU295" s="151" t="s">
        <v>174</v>
      </c>
      <c r="AV295" s="12" t="s">
        <v>80</v>
      </c>
      <c r="AW295" s="12" t="s">
        <v>29</v>
      </c>
      <c r="AX295" s="12" t="s">
        <v>72</v>
      </c>
      <c r="AY295" s="151" t="s">
        <v>158</v>
      </c>
    </row>
    <row r="296" spans="2:65" s="13" customFormat="1">
      <c r="B296" s="157"/>
      <c r="D296" s="150" t="s">
        <v>167</v>
      </c>
      <c r="E296" s="158" t="s">
        <v>1</v>
      </c>
      <c r="F296" s="159" t="s">
        <v>169</v>
      </c>
      <c r="H296" s="160">
        <v>3</v>
      </c>
      <c r="L296" s="157"/>
      <c r="M296" s="161"/>
      <c r="N296" s="162"/>
      <c r="O296" s="162"/>
      <c r="P296" s="162"/>
      <c r="Q296" s="162"/>
      <c r="R296" s="162"/>
      <c r="S296" s="162"/>
      <c r="T296" s="163"/>
      <c r="AT296" s="158" t="s">
        <v>167</v>
      </c>
      <c r="AU296" s="158" t="s">
        <v>174</v>
      </c>
      <c r="AV296" s="13" t="s">
        <v>165</v>
      </c>
      <c r="AW296" s="13" t="s">
        <v>29</v>
      </c>
      <c r="AX296" s="13" t="s">
        <v>13</v>
      </c>
      <c r="AY296" s="158" t="s">
        <v>158</v>
      </c>
    </row>
    <row r="297" spans="2:65" s="1" customFormat="1" ht="16.5" customHeight="1">
      <c r="B297" s="136"/>
      <c r="C297" s="137" t="s">
        <v>795</v>
      </c>
      <c r="D297" s="137" t="s">
        <v>160</v>
      </c>
      <c r="E297" s="138" t="s">
        <v>796</v>
      </c>
      <c r="F297" s="139" t="s">
        <v>797</v>
      </c>
      <c r="G297" s="140" t="s">
        <v>262</v>
      </c>
      <c r="H297" s="141">
        <v>16</v>
      </c>
      <c r="I297" s="178"/>
      <c r="J297" s="142">
        <f>ROUND(I297*H297,2)</f>
        <v>0</v>
      </c>
      <c r="K297" s="139" t="s">
        <v>164</v>
      </c>
      <c r="L297" s="27"/>
      <c r="M297" s="143" t="s">
        <v>1</v>
      </c>
      <c r="N297" s="144" t="s">
        <v>37</v>
      </c>
      <c r="O297" s="145">
        <v>0.1</v>
      </c>
      <c r="P297" s="145">
        <f>O297*H297</f>
        <v>1.6</v>
      </c>
      <c r="Q297" s="145">
        <v>2.1000000000000001E-4</v>
      </c>
      <c r="R297" s="145">
        <f>Q297*H297</f>
        <v>3.3600000000000001E-3</v>
      </c>
      <c r="S297" s="145">
        <v>0</v>
      </c>
      <c r="T297" s="146">
        <f>S297*H297</f>
        <v>0</v>
      </c>
      <c r="AR297" s="147" t="s">
        <v>178</v>
      </c>
      <c r="AT297" s="147" t="s">
        <v>160</v>
      </c>
      <c r="AU297" s="147" t="s">
        <v>174</v>
      </c>
      <c r="AY297" s="15" t="s">
        <v>158</v>
      </c>
      <c r="BE297" s="148">
        <f>IF(N297="základní",J297,0)</f>
        <v>0</v>
      </c>
      <c r="BF297" s="148">
        <f>IF(N297="snížená",J297,0)</f>
        <v>0</v>
      </c>
      <c r="BG297" s="148">
        <f>IF(N297="zákl. přenesená",J297,0)</f>
        <v>0</v>
      </c>
      <c r="BH297" s="148">
        <f>IF(N297="sníž. přenesená",J297,0)</f>
        <v>0</v>
      </c>
      <c r="BI297" s="148">
        <f>IF(N297="nulová",J297,0)</f>
        <v>0</v>
      </c>
      <c r="BJ297" s="15" t="s">
        <v>13</v>
      </c>
      <c r="BK297" s="148">
        <f>ROUND(I297*H297,2)</f>
        <v>0</v>
      </c>
      <c r="BL297" s="15" t="s">
        <v>178</v>
      </c>
      <c r="BM297" s="147" t="s">
        <v>798</v>
      </c>
    </row>
    <row r="298" spans="2:65" s="12" customFormat="1">
      <c r="B298" s="149"/>
      <c r="D298" s="150" t="s">
        <v>167</v>
      </c>
      <c r="E298" s="151" t="s">
        <v>1</v>
      </c>
      <c r="F298" s="152" t="s">
        <v>775</v>
      </c>
      <c r="H298" s="153">
        <v>11</v>
      </c>
      <c r="L298" s="149"/>
      <c r="M298" s="154"/>
      <c r="N298" s="155"/>
      <c r="O298" s="155"/>
      <c r="P298" s="155"/>
      <c r="Q298" s="155"/>
      <c r="R298" s="155"/>
      <c r="S298" s="155"/>
      <c r="T298" s="156"/>
      <c r="AT298" s="151" t="s">
        <v>167</v>
      </c>
      <c r="AU298" s="151" t="s">
        <v>174</v>
      </c>
      <c r="AV298" s="12" t="s">
        <v>80</v>
      </c>
      <c r="AW298" s="12" t="s">
        <v>29</v>
      </c>
      <c r="AX298" s="12" t="s">
        <v>72</v>
      </c>
      <c r="AY298" s="151" t="s">
        <v>158</v>
      </c>
    </row>
    <row r="299" spans="2:65" s="12" customFormat="1">
      <c r="B299" s="149"/>
      <c r="D299" s="150" t="s">
        <v>167</v>
      </c>
      <c r="E299" s="151" t="s">
        <v>1</v>
      </c>
      <c r="F299" s="152" t="s">
        <v>799</v>
      </c>
      <c r="H299" s="153">
        <v>5</v>
      </c>
      <c r="L299" s="149"/>
      <c r="M299" s="154"/>
      <c r="N299" s="155"/>
      <c r="O299" s="155"/>
      <c r="P299" s="155"/>
      <c r="Q299" s="155"/>
      <c r="R299" s="155"/>
      <c r="S299" s="155"/>
      <c r="T299" s="156"/>
      <c r="AT299" s="151" t="s">
        <v>167</v>
      </c>
      <c r="AU299" s="151" t="s">
        <v>174</v>
      </c>
      <c r="AV299" s="12" t="s">
        <v>80</v>
      </c>
      <c r="AW299" s="12" t="s">
        <v>29</v>
      </c>
      <c r="AX299" s="12" t="s">
        <v>72</v>
      </c>
      <c r="AY299" s="151" t="s">
        <v>158</v>
      </c>
    </row>
    <row r="300" spans="2:65" s="13" customFormat="1">
      <c r="B300" s="157"/>
      <c r="D300" s="150" t="s">
        <v>167</v>
      </c>
      <c r="E300" s="158" t="s">
        <v>1</v>
      </c>
      <c r="F300" s="159" t="s">
        <v>169</v>
      </c>
      <c r="H300" s="160">
        <v>16</v>
      </c>
      <c r="L300" s="157"/>
      <c r="M300" s="161"/>
      <c r="N300" s="162"/>
      <c r="O300" s="162"/>
      <c r="P300" s="162"/>
      <c r="Q300" s="162"/>
      <c r="R300" s="162"/>
      <c r="S300" s="162"/>
      <c r="T300" s="163"/>
      <c r="AT300" s="158" t="s">
        <v>167</v>
      </c>
      <c r="AU300" s="158" t="s">
        <v>174</v>
      </c>
      <c r="AV300" s="13" t="s">
        <v>165</v>
      </c>
      <c r="AW300" s="13" t="s">
        <v>29</v>
      </c>
      <c r="AX300" s="13" t="s">
        <v>13</v>
      </c>
      <c r="AY300" s="158" t="s">
        <v>158</v>
      </c>
    </row>
    <row r="301" spans="2:65" s="1" customFormat="1" ht="16.5" customHeight="1">
      <c r="B301" s="136"/>
      <c r="C301" s="137" t="s">
        <v>800</v>
      </c>
      <c r="D301" s="137" t="s">
        <v>160</v>
      </c>
      <c r="E301" s="138" t="s">
        <v>801</v>
      </c>
      <c r="F301" s="139" t="s">
        <v>802</v>
      </c>
      <c r="G301" s="140" t="s">
        <v>262</v>
      </c>
      <c r="H301" s="141">
        <v>23</v>
      </c>
      <c r="I301" s="178"/>
      <c r="J301" s="142">
        <f>ROUND(I301*H301,2)</f>
        <v>0</v>
      </c>
      <c r="K301" s="139" t="s">
        <v>164</v>
      </c>
      <c r="L301" s="27"/>
      <c r="M301" s="143" t="s">
        <v>1</v>
      </c>
      <c r="N301" s="144" t="s">
        <v>37</v>
      </c>
      <c r="O301" s="145">
        <v>0.1</v>
      </c>
      <c r="P301" s="145">
        <f>O301*H301</f>
        <v>2.3000000000000003</v>
      </c>
      <c r="Q301" s="145">
        <v>2.3000000000000001E-4</v>
      </c>
      <c r="R301" s="145">
        <f>Q301*H301</f>
        <v>5.2900000000000004E-3</v>
      </c>
      <c r="S301" s="145">
        <v>0</v>
      </c>
      <c r="T301" s="146">
        <f>S301*H301</f>
        <v>0</v>
      </c>
      <c r="AR301" s="147" t="s">
        <v>178</v>
      </c>
      <c r="AT301" s="147" t="s">
        <v>160</v>
      </c>
      <c r="AU301" s="147" t="s">
        <v>174</v>
      </c>
      <c r="AY301" s="15" t="s">
        <v>158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5" t="s">
        <v>13</v>
      </c>
      <c r="BK301" s="148">
        <f>ROUND(I301*H301,2)</f>
        <v>0</v>
      </c>
      <c r="BL301" s="15" t="s">
        <v>178</v>
      </c>
      <c r="BM301" s="147" t="s">
        <v>803</v>
      </c>
    </row>
    <row r="302" spans="2:65" s="12" customFormat="1">
      <c r="B302" s="149"/>
      <c r="D302" s="150" t="s">
        <v>167</v>
      </c>
      <c r="E302" s="151" t="s">
        <v>1</v>
      </c>
      <c r="F302" s="152" t="s">
        <v>781</v>
      </c>
      <c r="H302" s="153">
        <v>20</v>
      </c>
      <c r="L302" s="149"/>
      <c r="M302" s="154"/>
      <c r="N302" s="155"/>
      <c r="O302" s="155"/>
      <c r="P302" s="155"/>
      <c r="Q302" s="155"/>
      <c r="R302" s="155"/>
      <c r="S302" s="155"/>
      <c r="T302" s="156"/>
      <c r="AT302" s="151" t="s">
        <v>167</v>
      </c>
      <c r="AU302" s="151" t="s">
        <v>174</v>
      </c>
      <c r="AV302" s="12" t="s">
        <v>80</v>
      </c>
      <c r="AW302" s="12" t="s">
        <v>29</v>
      </c>
      <c r="AX302" s="12" t="s">
        <v>72</v>
      </c>
      <c r="AY302" s="151" t="s">
        <v>158</v>
      </c>
    </row>
    <row r="303" spans="2:65" s="12" customFormat="1">
      <c r="B303" s="149"/>
      <c r="D303" s="150" t="s">
        <v>167</v>
      </c>
      <c r="E303" s="151" t="s">
        <v>1</v>
      </c>
      <c r="F303" s="152" t="s">
        <v>782</v>
      </c>
      <c r="H303" s="153">
        <v>3</v>
      </c>
      <c r="L303" s="149"/>
      <c r="M303" s="154"/>
      <c r="N303" s="155"/>
      <c r="O303" s="155"/>
      <c r="P303" s="155"/>
      <c r="Q303" s="155"/>
      <c r="R303" s="155"/>
      <c r="S303" s="155"/>
      <c r="T303" s="156"/>
      <c r="AT303" s="151" t="s">
        <v>167</v>
      </c>
      <c r="AU303" s="151" t="s">
        <v>174</v>
      </c>
      <c r="AV303" s="12" t="s">
        <v>80</v>
      </c>
      <c r="AW303" s="12" t="s">
        <v>29</v>
      </c>
      <c r="AX303" s="12" t="s">
        <v>72</v>
      </c>
      <c r="AY303" s="151" t="s">
        <v>158</v>
      </c>
    </row>
    <row r="304" spans="2:65" s="13" customFormat="1">
      <c r="B304" s="157"/>
      <c r="D304" s="150" t="s">
        <v>167</v>
      </c>
      <c r="E304" s="158" t="s">
        <v>1</v>
      </c>
      <c r="F304" s="159" t="s">
        <v>169</v>
      </c>
      <c r="H304" s="160">
        <v>23</v>
      </c>
      <c r="L304" s="157"/>
      <c r="M304" s="161"/>
      <c r="N304" s="162"/>
      <c r="O304" s="162"/>
      <c r="P304" s="162"/>
      <c r="Q304" s="162"/>
      <c r="R304" s="162"/>
      <c r="S304" s="162"/>
      <c r="T304" s="163"/>
      <c r="AT304" s="158" t="s">
        <v>167</v>
      </c>
      <c r="AU304" s="158" t="s">
        <v>174</v>
      </c>
      <c r="AV304" s="13" t="s">
        <v>165</v>
      </c>
      <c r="AW304" s="13" t="s">
        <v>29</v>
      </c>
      <c r="AX304" s="13" t="s">
        <v>13</v>
      </c>
      <c r="AY304" s="158" t="s">
        <v>158</v>
      </c>
    </row>
    <row r="305" spans="2:65" s="1" customFormat="1" ht="16.5" customHeight="1">
      <c r="B305" s="136"/>
      <c r="C305" s="137" t="s">
        <v>804</v>
      </c>
      <c r="D305" s="137" t="s">
        <v>160</v>
      </c>
      <c r="E305" s="138" t="s">
        <v>805</v>
      </c>
      <c r="F305" s="139" t="s">
        <v>806</v>
      </c>
      <c r="G305" s="140" t="s">
        <v>262</v>
      </c>
      <c r="H305" s="141">
        <v>7</v>
      </c>
      <c r="I305" s="178"/>
      <c r="J305" s="142">
        <f>ROUND(I305*H305,2)</f>
        <v>0</v>
      </c>
      <c r="K305" s="139" t="s">
        <v>164</v>
      </c>
      <c r="L305" s="27"/>
      <c r="M305" s="143" t="s">
        <v>1</v>
      </c>
      <c r="N305" s="144" t="s">
        <v>37</v>
      </c>
      <c r="O305" s="145">
        <v>0.11</v>
      </c>
      <c r="P305" s="145">
        <f>O305*H305</f>
        <v>0.77</v>
      </c>
      <c r="Q305" s="145">
        <v>2.7999999999999998E-4</v>
      </c>
      <c r="R305" s="145">
        <f>Q305*H305</f>
        <v>1.9599999999999999E-3</v>
      </c>
      <c r="S305" s="145">
        <v>0</v>
      </c>
      <c r="T305" s="146">
        <f>S305*H305</f>
        <v>0</v>
      </c>
      <c r="AR305" s="147" t="s">
        <v>178</v>
      </c>
      <c r="AT305" s="147" t="s">
        <v>160</v>
      </c>
      <c r="AU305" s="147" t="s">
        <v>174</v>
      </c>
      <c r="AY305" s="15" t="s">
        <v>158</v>
      </c>
      <c r="BE305" s="148">
        <f>IF(N305="základní",J305,0)</f>
        <v>0</v>
      </c>
      <c r="BF305" s="148">
        <f>IF(N305="snížená",J305,0)</f>
        <v>0</v>
      </c>
      <c r="BG305" s="148">
        <f>IF(N305="zákl. přenesená",J305,0)</f>
        <v>0</v>
      </c>
      <c r="BH305" s="148">
        <f>IF(N305="sníž. přenesená",J305,0)</f>
        <v>0</v>
      </c>
      <c r="BI305" s="148">
        <f>IF(N305="nulová",J305,0)</f>
        <v>0</v>
      </c>
      <c r="BJ305" s="15" t="s">
        <v>13</v>
      </c>
      <c r="BK305" s="148">
        <f>ROUND(I305*H305,2)</f>
        <v>0</v>
      </c>
      <c r="BL305" s="15" t="s">
        <v>178</v>
      </c>
      <c r="BM305" s="147" t="s">
        <v>807</v>
      </c>
    </row>
    <row r="306" spans="2:65" s="12" customFormat="1">
      <c r="B306" s="149"/>
      <c r="D306" s="150" t="s">
        <v>167</v>
      </c>
      <c r="E306" s="151" t="s">
        <v>1</v>
      </c>
      <c r="F306" s="152" t="s">
        <v>808</v>
      </c>
      <c r="H306" s="153">
        <v>7</v>
      </c>
      <c r="L306" s="149"/>
      <c r="M306" s="154"/>
      <c r="N306" s="155"/>
      <c r="O306" s="155"/>
      <c r="P306" s="155"/>
      <c r="Q306" s="155"/>
      <c r="R306" s="155"/>
      <c r="S306" s="155"/>
      <c r="T306" s="156"/>
      <c r="AT306" s="151" t="s">
        <v>167</v>
      </c>
      <c r="AU306" s="151" t="s">
        <v>174</v>
      </c>
      <c r="AV306" s="12" t="s">
        <v>80</v>
      </c>
      <c r="AW306" s="12" t="s">
        <v>29</v>
      </c>
      <c r="AX306" s="12" t="s">
        <v>13</v>
      </c>
      <c r="AY306" s="151" t="s">
        <v>158</v>
      </c>
    </row>
    <row r="307" spans="2:65" s="1" customFormat="1" ht="16.5" customHeight="1">
      <c r="B307" s="136"/>
      <c r="C307" s="137" t="s">
        <v>809</v>
      </c>
      <c r="D307" s="137" t="s">
        <v>160</v>
      </c>
      <c r="E307" s="138" t="s">
        <v>538</v>
      </c>
      <c r="F307" s="139" t="s">
        <v>539</v>
      </c>
      <c r="G307" s="140" t="s">
        <v>262</v>
      </c>
      <c r="H307" s="141">
        <v>47</v>
      </c>
      <c r="I307" s="178"/>
      <c r="J307" s="142">
        <f>ROUND(I307*H307,2)</f>
        <v>0</v>
      </c>
      <c r="K307" s="139" t="s">
        <v>164</v>
      </c>
      <c r="L307" s="27"/>
      <c r="M307" s="143" t="s">
        <v>1</v>
      </c>
      <c r="N307" s="144" t="s">
        <v>37</v>
      </c>
      <c r="O307" s="145">
        <v>8.2000000000000003E-2</v>
      </c>
      <c r="P307" s="145">
        <f>O307*H307</f>
        <v>3.8540000000000001</v>
      </c>
      <c r="Q307" s="145">
        <v>1.8000000000000001E-4</v>
      </c>
      <c r="R307" s="145">
        <f>Q307*H307</f>
        <v>8.4600000000000005E-3</v>
      </c>
      <c r="S307" s="145">
        <v>0</v>
      </c>
      <c r="T307" s="146">
        <f>S307*H307</f>
        <v>0</v>
      </c>
      <c r="AR307" s="147" t="s">
        <v>178</v>
      </c>
      <c r="AT307" s="147" t="s">
        <v>160</v>
      </c>
      <c r="AU307" s="147" t="s">
        <v>174</v>
      </c>
      <c r="AY307" s="15" t="s">
        <v>158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5" t="s">
        <v>13</v>
      </c>
      <c r="BK307" s="148">
        <f>ROUND(I307*H307,2)</f>
        <v>0</v>
      </c>
      <c r="BL307" s="15" t="s">
        <v>178</v>
      </c>
      <c r="BM307" s="147" t="s">
        <v>810</v>
      </c>
    </row>
    <row r="308" spans="2:65" s="12" customFormat="1">
      <c r="B308" s="149"/>
      <c r="D308" s="150" t="s">
        <v>167</v>
      </c>
      <c r="E308" s="151" t="s">
        <v>1</v>
      </c>
      <c r="F308" s="152" t="s">
        <v>811</v>
      </c>
      <c r="H308" s="153">
        <v>21</v>
      </c>
      <c r="L308" s="149"/>
      <c r="M308" s="154"/>
      <c r="N308" s="155"/>
      <c r="O308" s="155"/>
      <c r="P308" s="155"/>
      <c r="Q308" s="155"/>
      <c r="R308" s="155"/>
      <c r="S308" s="155"/>
      <c r="T308" s="156"/>
      <c r="AT308" s="151" t="s">
        <v>167</v>
      </c>
      <c r="AU308" s="151" t="s">
        <v>174</v>
      </c>
      <c r="AV308" s="12" t="s">
        <v>80</v>
      </c>
      <c r="AW308" s="12" t="s">
        <v>29</v>
      </c>
      <c r="AX308" s="12" t="s">
        <v>72</v>
      </c>
      <c r="AY308" s="151" t="s">
        <v>158</v>
      </c>
    </row>
    <row r="309" spans="2:65" s="12" customFormat="1">
      <c r="B309" s="149"/>
      <c r="D309" s="150" t="s">
        <v>167</v>
      </c>
      <c r="E309" s="151" t="s">
        <v>1</v>
      </c>
      <c r="F309" s="152" t="s">
        <v>812</v>
      </c>
      <c r="H309" s="153">
        <v>13</v>
      </c>
      <c r="L309" s="149"/>
      <c r="M309" s="154"/>
      <c r="N309" s="155"/>
      <c r="O309" s="155"/>
      <c r="P309" s="155"/>
      <c r="Q309" s="155"/>
      <c r="R309" s="155"/>
      <c r="S309" s="155"/>
      <c r="T309" s="156"/>
      <c r="AT309" s="151" t="s">
        <v>167</v>
      </c>
      <c r="AU309" s="151" t="s">
        <v>174</v>
      </c>
      <c r="AV309" s="12" t="s">
        <v>80</v>
      </c>
      <c r="AW309" s="12" t="s">
        <v>29</v>
      </c>
      <c r="AX309" s="12" t="s">
        <v>72</v>
      </c>
      <c r="AY309" s="151" t="s">
        <v>158</v>
      </c>
    </row>
    <row r="310" spans="2:65" s="12" customFormat="1">
      <c r="B310" s="149"/>
      <c r="D310" s="150" t="s">
        <v>167</v>
      </c>
      <c r="E310" s="151" t="s">
        <v>1</v>
      </c>
      <c r="F310" s="152" t="s">
        <v>813</v>
      </c>
      <c r="H310" s="153">
        <v>13</v>
      </c>
      <c r="L310" s="149"/>
      <c r="M310" s="154"/>
      <c r="N310" s="155"/>
      <c r="O310" s="155"/>
      <c r="P310" s="155"/>
      <c r="Q310" s="155"/>
      <c r="R310" s="155"/>
      <c r="S310" s="155"/>
      <c r="T310" s="156"/>
      <c r="AT310" s="151" t="s">
        <v>167</v>
      </c>
      <c r="AU310" s="151" t="s">
        <v>174</v>
      </c>
      <c r="AV310" s="12" t="s">
        <v>80</v>
      </c>
      <c r="AW310" s="12" t="s">
        <v>29</v>
      </c>
      <c r="AX310" s="12" t="s">
        <v>72</v>
      </c>
      <c r="AY310" s="151" t="s">
        <v>158</v>
      </c>
    </row>
    <row r="311" spans="2:65" s="13" customFormat="1">
      <c r="B311" s="157"/>
      <c r="D311" s="150" t="s">
        <v>167</v>
      </c>
      <c r="E311" s="158" t="s">
        <v>1</v>
      </c>
      <c r="F311" s="159" t="s">
        <v>169</v>
      </c>
      <c r="H311" s="160">
        <v>47</v>
      </c>
      <c r="L311" s="157"/>
      <c r="M311" s="161"/>
      <c r="N311" s="162"/>
      <c r="O311" s="162"/>
      <c r="P311" s="162"/>
      <c r="Q311" s="162"/>
      <c r="R311" s="162"/>
      <c r="S311" s="162"/>
      <c r="T311" s="163"/>
      <c r="AT311" s="158" t="s">
        <v>167</v>
      </c>
      <c r="AU311" s="158" t="s">
        <v>174</v>
      </c>
      <c r="AV311" s="13" t="s">
        <v>165</v>
      </c>
      <c r="AW311" s="13" t="s">
        <v>29</v>
      </c>
      <c r="AX311" s="13" t="s">
        <v>13</v>
      </c>
      <c r="AY311" s="158" t="s">
        <v>158</v>
      </c>
    </row>
    <row r="312" spans="2:65" s="1" customFormat="1" ht="16.5" customHeight="1">
      <c r="B312" s="136"/>
      <c r="C312" s="137" t="s">
        <v>814</v>
      </c>
      <c r="D312" s="137" t="s">
        <v>160</v>
      </c>
      <c r="E312" s="138" t="s">
        <v>815</v>
      </c>
      <c r="F312" s="139" t="s">
        <v>816</v>
      </c>
      <c r="G312" s="140" t="s">
        <v>262</v>
      </c>
      <c r="H312" s="141">
        <v>3</v>
      </c>
      <c r="I312" s="178"/>
      <c r="J312" s="142">
        <f>ROUND(I312*H312,2)</f>
        <v>0</v>
      </c>
      <c r="K312" s="139" t="s">
        <v>164</v>
      </c>
      <c r="L312" s="27"/>
      <c r="M312" s="143" t="s">
        <v>1</v>
      </c>
      <c r="N312" s="144" t="s">
        <v>37</v>
      </c>
      <c r="O312" s="145">
        <v>0.42199999999999999</v>
      </c>
      <c r="P312" s="145">
        <f>O312*H312</f>
        <v>1.266</v>
      </c>
      <c r="Q312" s="145">
        <v>1.73E-3</v>
      </c>
      <c r="R312" s="145">
        <f>Q312*H312</f>
        <v>5.1900000000000002E-3</v>
      </c>
      <c r="S312" s="145">
        <v>0</v>
      </c>
      <c r="T312" s="146">
        <f>S312*H312</f>
        <v>0</v>
      </c>
      <c r="AR312" s="147" t="s">
        <v>178</v>
      </c>
      <c r="AT312" s="147" t="s">
        <v>160</v>
      </c>
      <c r="AU312" s="147" t="s">
        <v>174</v>
      </c>
      <c r="AY312" s="15" t="s">
        <v>158</v>
      </c>
      <c r="BE312" s="148">
        <f>IF(N312="základní",J312,0)</f>
        <v>0</v>
      </c>
      <c r="BF312" s="148">
        <f>IF(N312="snížená",J312,0)</f>
        <v>0</v>
      </c>
      <c r="BG312" s="148">
        <f>IF(N312="zákl. přenesená",J312,0)</f>
        <v>0</v>
      </c>
      <c r="BH312" s="148">
        <f>IF(N312="sníž. přenesená",J312,0)</f>
        <v>0</v>
      </c>
      <c r="BI312" s="148">
        <f>IF(N312="nulová",J312,0)</f>
        <v>0</v>
      </c>
      <c r="BJ312" s="15" t="s">
        <v>13</v>
      </c>
      <c r="BK312" s="148">
        <f>ROUND(I312*H312,2)</f>
        <v>0</v>
      </c>
      <c r="BL312" s="15" t="s">
        <v>178</v>
      </c>
      <c r="BM312" s="147" t="s">
        <v>817</v>
      </c>
    </row>
    <row r="313" spans="2:65" s="12" customFormat="1">
      <c r="B313" s="149"/>
      <c r="D313" s="150" t="s">
        <v>167</v>
      </c>
      <c r="E313" s="151" t="s">
        <v>1</v>
      </c>
      <c r="F313" s="152" t="s">
        <v>792</v>
      </c>
      <c r="H313" s="153">
        <v>1</v>
      </c>
      <c r="L313" s="149"/>
      <c r="M313" s="154"/>
      <c r="N313" s="155"/>
      <c r="O313" s="155"/>
      <c r="P313" s="155"/>
      <c r="Q313" s="155"/>
      <c r="R313" s="155"/>
      <c r="S313" s="155"/>
      <c r="T313" s="156"/>
      <c r="AT313" s="151" t="s">
        <v>167</v>
      </c>
      <c r="AU313" s="151" t="s">
        <v>174</v>
      </c>
      <c r="AV313" s="12" t="s">
        <v>80</v>
      </c>
      <c r="AW313" s="12" t="s">
        <v>29</v>
      </c>
      <c r="AX313" s="12" t="s">
        <v>72</v>
      </c>
      <c r="AY313" s="151" t="s">
        <v>158</v>
      </c>
    </row>
    <row r="314" spans="2:65" s="12" customFormat="1">
      <c r="B314" s="149"/>
      <c r="D314" s="150" t="s">
        <v>167</v>
      </c>
      <c r="E314" s="151" t="s">
        <v>1</v>
      </c>
      <c r="F314" s="152" t="s">
        <v>793</v>
      </c>
      <c r="H314" s="153">
        <v>1</v>
      </c>
      <c r="L314" s="149"/>
      <c r="M314" s="154"/>
      <c r="N314" s="155"/>
      <c r="O314" s="155"/>
      <c r="P314" s="155"/>
      <c r="Q314" s="155"/>
      <c r="R314" s="155"/>
      <c r="S314" s="155"/>
      <c r="T314" s="156"/>
      <c r="AT314" s="151" t="s">
        <v>167</v>
      </c>
      <c r="AU314" s="151" t="s">
        <v>174</v>
      </c>
      <c r="AV314" s="12" t="s">
        <v>80</v>
      </c>
      <c r="AW314" s="12" t="s">
        <v>29</v>
      </c>
      <c r="AX314" s="12" t="s">
        <v>72</v>
      </c>
      <c r="AY314" s="151" t="s">
        <v>158</v>
      </c>
    </row>
    <row r="315" spans="2:65" s="12" customFormat="1">
      <c r="B315" s="149"/>
      <c r="D315" s="150" t="s">
        <v>167</v>
      </c>
      <c r="E315" s="151" t="s">
        <v>1</v>
      </c>
      <c r="F315" s="152" t="s">
        <v>794</v>
      </c>
      <c r="H315" s="153">
        <v>1</v>
      </c>
      <c r="L315" s="149"/>
      <c r="M315" s="154"/>
      <c r="N315" s="155"/>
      <c r="O315" s="155"/>
      <c r="P315" s="155"/>
      <c r="Q315" s="155"/>
      <c r="R315" s="155"/>
      <c r="S315" s="155"/>
      <c r="T315" s="156"/>
      <c r="AT315" s="151" t="s">
        <v>167</v>
      </c>
      <c r="AU315" s="151" t="s">
        <v>174</v>
      </c>
      <c r="AV315" s="12" t="s">
        <v>80</v>
      </c>
      <c r="AW315" s="12" t="s">
        <v>29</v>
      </c>
      <c r="AX315" s="12" t="s">
        <v>72</v>
      </c>
      <c r="AY315" s="151" t="s">
        <v>158</v>
      </c>
    </row>
    <row r="316" spans="2:65" s="13" customFormat="1">
      <c r="B316" s="157"/>
      <c r="D316" s="150" t="s">
        <v>167</v>
      </c>
      <c r="E316" s="158" t="s">
        <v>1</v>
      </c>
      <c r="F316" s="159" t="s">
        <v>169</v>
      </c>
      <c r="H316" s="160">
        <v>3</v>
      </c>
      <c r="L316" s="157"/>
      <c r="M316" s="161"/>
      <c r="N316" s="162"/>
      <c r="O316" s="162"/>
      <c r="P316" s="162"/>
      <c r="Q316" s="162"/>
      <c r="R316" s="162"/>
      <c r="S316" s="162"/>
      <c r="T316" s="163"/>
      <c r="AT316" s="158" t="s">
        <v>167</v>
      </c>
      <c r="AU316" s="158" t="s">
        <v>174</v>
      </c>
      <c r="AV316" s="13" t="s">
        <v>165</v>
      </c>
      <c r="AW316" s="13" t="s">
        <v>29</v>
      </c>
      <c r="AX316" s="13" t="s">
        <v>13</v>
      </c>
      <c r="AY316" s="158" t="s">
        <v>158</v>
      </c>
    </row>
    <row r="317" spans="2:65" s="1" customFormat="1" ht="16.5" customHeight="1">
      <c r="B317" s="136"/>
      <c r="C317" s="137" t="s">
        <v>818</v>
      </c>
      <c r="D317" s="137" t="s">
        <v>160</v>
      </c>
      <c r="E317" s="138" t="s">
        <v>544</v>
      </c>
      <c r="F317" s="139" t="s">
        <v>545</v>
      </c>
      <c r="G317" s="140" t="s">
        <v>262</v>
      </c>
      <c r="H317" s="141">
        <v>6</v>
      </c>
      <c r="I317" s="178"/>
      <c r="J317" s="142">
        <f>ROUND(I317*H317,2)</f>
        <v>0</v>
      </c>
      <c r="K317" s="139" t="s">
        <v>164</v>
      </c>
      <c r="L317" s="27"/>
      <c r="M317" s="143" t="s">
        <v>1</v>
      </c>
      <c r="N317" s="144" t="s">
        <v>37</v>
      </c>
      <c r="O317" s="145">
        <v>0.22</v>
      </c>
      <c r="P317" s="145">
        <f>O317*H317</f>
        <v>1.32</v>
      </c>
      <c r="Q317" s="145">
        <v>5.0000000000000001E-4</v>
      </c>
      <c r="R317" s="145">
        <f>Q317*H317</f>
        <v>3.0000000000000001E-3</v>
      </c>
      <c r="S317" s="145">
        <v>0</v>
      </c>
      <c r="T317" s="146">
        <f>S317*H317</f>
        <v>0</v>
      </c>
      <c r="AR317" s="147" t="s">
        <v>178</v>
      </c>
      <c r="AT317" s="147" t="s">
        <v>160</v>
      </c>
      <c r="AU317" s="147" t="s">
        <v>174</v>
      </c>
      <c r="AY317" s="15" t="s">
        <v>158</v>
      </c>
      <c r="BE317" s="148">
        <f>IF(N317="základní",J317,0)</f>
        <v>0</v>
      </c>
      <c r="BF317" s="148">
        <f>IF(N317="snížená",J317,0)</f>
        <v>0</v>
      </c>
      <c r="BG317" s="148">
        <f>IF(N317="zákl. přenesená",J317,0)</f>
        <v>0</v>
      </c>
      <c r="BH317" s="148">
        <f>IF(N317="sníž. přenesená",J317,0)</f>
        <v>0</v>
      </c>
      <c r="BI317" s="148">
        <f>IF(N317="nulová",J317,0)</f>
        <v>0</v>
      </c>
      <c r="BJ317" s="15" t="s">
        <v>13</v>
      </c>
      <c r="BK317" s="148">
        <f>ROUND(I317*H317,2)</f>
        <v>0</v>
      </c>
      <c r="BL317" s="15" t="s">
        <v>178</v>
      </c>
      <c r="BM317" s="147" t="s">
        <v>819</v>
      </c>
    </row>
    <row r="318" spans="2:65" s="12" customFormat="1">
      <c r="B318" s="149"/>
      <c r="D318" s="150" t="s">
        <v>167</v>
      </c>
      <c r="E318" s="151" t="s">
        <v>1</v>
      </c>
      <c r="F318" s="152" t="s">
        <v>820</v>
      </c>
      <c r="H318" s="153">
        <v>6</v>
      </c>
      <c r="L318" s="149"/>
      <c r="M318" s="154"/>
      <c r="N318" s="155"/>
      <c r="O318" s="155"/>
      <c r="P318" s="155"/>
      <c r="Q318" s="155"/>
      <c r="R318" s="155"/>
      <c r="S318" s="155"/>
      <c r="T318" s="156"/>
      <c r="AT318" s="151" t="s">
        <v>167</v>
      </c>
      <c r="AU318" s="151" t="s">
        <v>174</v>
      </c>
      <c r="AV318" s="12" t="s">
        <v>80</v>
      </c>
      <c r="AW318" s="12" t="s">
        <v>29</v>
      </c>
      <c r="AX318" s="12" t="s">
        <v>72</v>
      </c>
      <c r="AY318" s="151" t="s">
        <v>158</v>
      </c>
    </row>
    <row r="319" spans="2:65" s="13" customFormat="1">
      <c r="B319" s="157"/>
      <c r="D319" s="150" t="s">
        <v>167</v>
      </c>
      <c r="E319" s="158" t="s">
        <v>1</v>
      </c>
      <c r="F319" s="159" t="s">
        <v>169</v>
      </c>
      <c r="H319" s="160">
        <v>6</v>
      </c>
      <c r="L319" s="157"/>
      <c r="M319" s="161"/>
      <c r="N319" s="162"/>
      <c r="O319" s="162"/>
      <c r="P319" s="162"/>
      <c r="Q319" s="162"/>
      <c r="R319" s="162"/>
      <c r="S319" s="162"/>
      <c r="T319" s="163"/>
      <c r="AT319" s="158" t="s">
        <v>167</v>
      </c>
      <c r="AU319" s="158" t="s">
        <v>174</v>
      </c>
      <c r="AV319" s="13" t="s">
        <v>165</v>
      </c>
      <c r="AW319" s="13" t="s">
        <v>29</v>
      </c>
      <c r="AX319" s="13" t="s">
        <v>13</v>
      </c>
      <c r="AY319" s="158" t="s">
        <v>158</v>
      </c>
    </row>
    <row r="320" spans="2:65" s="1" customFormat="1" ht="16.5" customHeight="1">
      <c r="B320" s="136"/>
      <c r="C320" s="137" t="s">
        <v>821</v>
      </c>
      <c r="D320" s="137" t="s">
        <v>160</v>
      </c>
      <c r="E320" s="138" t="s">
        <v>822</v>
      </c>
      <c r="F320" s="139" t="s">
        <v>823</v>
      </c>
      <c r="G320" s="140" t="s">
        <v>262</v>
      </c>
      <c r="H320" s="141">
        <v>12</v>
      </c>
      <c r="I320" s="178"/>
      <c r="J320" s="142">
        <f>ROUND(I320*H320,2)</f>
        <v>0</v>
      </c>
      <c r="K320" s="139" t="s">
        <v>164</v>
      </c>
      <c r="L320" s="27"/>
      <c r="M320" s="143" t="s">
        <v>1</v>
      </c>
      <c r="N320" s="144" t="s">
        <v>37</v>
      </c>
      <c r="O320" s="145">
        <v>0.41</v>
      </c>
      <c r="P320" s="145">
        <f>O320*H320</f>
        <v>4.92</v>
      </c>
      <c r="Q320" s="145">
        <v>1.6800000000000001E-3</v>
      </c>
      <c r="R320" s="145">
        <f>Q320*H320</f>
        <v>2.0160000000000001E-2</v>
      </c>
      <c r="S320" s="145">
        <v>0</v>
      </c>
      <c r="T320" s="146">
        <f>S320*H320</f>
        <v>0</v>
      </c>
      <c r="AR320" s="147" t="s">
        <v>178</v>
      </c>
      <c r="AT320" s="147" t="s">
        <v>160</v>
      </c>
      <c r="AU320" s="147" t="s">
        <v>174</v>
      </c>
      <c r="AY320" s="15" t="s">
        <v>158</v>
      </c>
      <c r="BE320" s="148">
        <f>IF(N320="základní",J320,0)</f>
        <v>0</v>
      </c>
      <c r="BF320" s="148">
        <f>IF(N320="snížená",J320,0)</f>
        <v>0</v>
      </c>
      <c r="BG320" s="148">
        <f>IF(N320="zákl. přenesená",J320,0)</f>
        <v>0</v>
      </c>
      <c r="BH320" s="148">
        <f>IF(N320="sníž. přenesená",J320,0)</f>
        <v>0</v>
      </c>
      <c r="BI320" s="148">
        <f>IF(N320="nulová",J320,0)</f>
        <v>0</v>
      </c>
      <c r="BJ320" s="15" t="s">
        <v>13</v>
      </c>
      <c r="BK320" s="148">
        <f>ROUND(I320*H320,2)</f>
        <v>0</v>
      </c>
      <c r="BL320" s="15" t="s">
        <v>178</v>
      </c>
      <c r="BM320" s="147" t="s">
        <v>824</v>
      </c>
    </row>
    <row r="321" spans="2:65" s="12" customFormat="1">
      <c r="B321" s="149"/>
      <c r="D321" s="150" t="s">
        <v>167</v>
      </c>
      <c r="E321" s="151" t="s">
        <v>1</v>
      </c>
      <c r="F321" s="152" t="s">
        <v>825</v>
      </c>
      <c r="H321" s="153">
        <v>4</v>
      </c>
      <c r="L321" s="149"/>
      <c r="M321" s="154"/>
      <c r="N321" s="155"/>
      <c r="O321" s="155"/>
      <c r="P321" s="155"/>
      <c r="Q321" s="155"/>
      <c r="R321" s="155"/>
      <c r="S321" s="155"/>
      <c r="T321" s="156"/>
      <c r="AT321" s="151" t="s">
        <v>167</v>
      </c>
      <c r="AU321" s="151" t="s">
        <v>174</v>
      </c>
      <c r="AV321" s="12" t="s">
        <v>80</v>
      </c>
      <c r="AW321" s="12" t="s">
        <v>29</v>
      </c>
      <c r="AX321" s="12" t="s">
        <v>72</v>
      </c>
      <c r="AY321" s="151" t="s">
        <v>158</v>
      </c>
    </row>
    <row r="322" spans="2:65" s="12" customFormat="1">
      <c r="B322" s="149"/>
      <c r="D322" s="150" t="s">
        <v>167</v>
      </c>
      <c r="E322" s="151" t="s">
        <v>1</v>
      </c>
      <c r="F322" s="152" t="s">
        <v>769</v>
      </c>
      <c r="H322" s="153">
        <v>4</v>
      </c>
      <c r="L322" s="149"/>
      <c r="M322" s="154"/>
      <c r="N322" s="155"/>
      <c r="O322" s="155"/>
      <c r="P322" s="155"/>
      <c r="Q322" s="155"/>
      <c r="R322" s="155"/>
      <c r="S322" s="155"/>
      <c r="T322" s="156"/>
      <c r="AT322" s="151" t="s">
        <v>167</v>
      </c>
      <c r="AU322" s="151" t="s">
        <v>174</v>
      </c>
      <c r="AV322" s="12" t="s">
        <v>80</v>
      </c>
      <c r="AW322" s="12" t="s">
        <v>29</v>
      </c>
      <c r="AX322" s="12" t="s">
        <v>72</v>
      </c>
      <c r="AY322" s="151" t="s">
        <v>158</v>
      </c>
    </row>
    <row r="323" spans="2:65" s="12" customFormat="1">
      <c r="B323" s="149"/>
      <c r="D323" s="150" t="s">
        <v>167</v>
      </c>
      <c r="E323" s="151" t="s">
        <v>1</v>
      </c>
      <c r="F323" s="152" t="s">
        <v>770</v>
      </c>
      <c r="H323" s="153">
        <v>4</v>
      </c>
      <c r="L323" s="149"/>
      <c r="M323" s="154"/>
      <c r="N323" s="155"/>
      <c r="O323" s="155"/>
      <c r="P323" s="155"/>
      <c r="Q323" s="155"/>
      <c r="R323" s="155"/>
      <c r="S323" s="155"/>
      <c r="T323" s="156"/>
      <c r="AT323" s="151" t="s">
        <v>167</v>
      </c>
      <c r="AU323" s="151" t="s">
        <v>174</v>
      </c>
      <c r="AV323" s="12" t="s">
        <v>80</v>
      </c>
      <c r="AW323" s="12" t="s">
        <v>29</v>
      </c>
      <c r="AX323" s="12" t="s">
        <v>72</v>
      </c>
      <c r="AY323" s="151" t="s">
        <v>158</v>
      </c>
    </row>
    <row r="324" spans="2:65" s="13" customFormat="1">
      <c r="B324" s="157"/>
      <c r="D324" s="150" t="s">
        <v>167</v>
      </c>
      <c r="E324" s="158" t="s">
        <v>1</v>
      </c>
      <c r="F324" s="159" t="s">
        <v>169</v>
      </c>
      <c r="H324" s="160">
        <v>12</v>
      </c>
      <c r="L324" s="157"/>
      <c r="M324" s="161"/>
      <c r="N324" s="162"/>
      <c r="O324" s="162"/>
      <c r="P324" s="162"/>
      <c r="Q324" s="162"/>
      <c r="R324" s="162"/>
      <c r="S324" s="162"/>
      <c r="T324" s="163"/>
      <c r="AT324" s="158" t="s">
        <v>167</v>
      </c>
      <c r="AU324" s="158" t="s">
        <v>174</v>
      </c>
      <c r="AV324" s="13" t="s">
        <v>165</v>
      </c>
      <c r="AW324" s="13" t="s">
        <v>29</v>
      </c>
      <c r="AX324" s="13" t="s">
        <v>13</v>
      </c>
      <c r="AY324" s="158" t="s">
        <v>158</v>
      </c>
    </row>
    <row r="325" spans="2:65" s="1" customFormat="1" ht="16.5" customHeight="1">
      <c r="B325" s="136"/>
      <c r="C325" s="137" t="s">
        <v>826</v>
      </c>
      <c r="D325" s="137" t="s">
        <v>160</v>
      </c>
      <c r="E325" s="138" t="s">
        <v>827</v>
      </c>
      <c r="F325" s="139" t="s">
        <v>828</v>
      </c>
      <c r="G325" s="140" t="s">
        <v>262</v>
      </c>
      <c r="H325" s="141">
        <v>1</v>
      </c>
      <c r="I325" s="178"/>
      <c r="J325" s="142">
        <f>ROUND(I325*H325,2)</f>
        <v>0</v>
      </c>
      <c r="K325" s="139" t="s">
        <v>164</v>
      </c>
      <c r="L325" s="27"/>
      <c r="M325" s="143" t="s">
        <v>1</v>
      </c>
      <c r="N325" s="144" t="s">
        <v>37</v>
      </c>
      <c r="O325" s="145">
        <v>0.68</v>
      </c>
      <c r="P325" s="145">
        <f>O325*H325</f>
        <v>0.68</v>
      </c>
      <c r="Q325" s="145">
        <v>1.65E-3</v>
      </c>
      <c r="R325" s="145">
        <f>Q325*H325</f>
        <v>1.65E-3</v>
      </c>
      <c r="S325" s="145">
        <v>0</v>
      </c>
      <c r="T325" s="146">
        <f>S325*H325</f>
        <v>0</v>
      </c>
      <c r="AR325" s="147" t="s">
        <v>178</v>
      </c>
      <c r="AT325" s="147" t="s">
        <v>160</v>
      </c>
      <c r="AU325" s="147" t="s">
        <v>174</v>
      </c>
      <c r="AY325" s="15" t="s">
        <v>158</v>
      </c>
      <c r="BE325" s="148">
        <f>IF(N325="základní",J325,0)</f>
        <v>0</v>
      </c>
      <c r="BF325" s="148">
        <f>IF(N325="snížená",J325,0)</f>
        <v>0</v>
      </c>
      <c r="BG325" s="148">
        <f>IF(N325="zákl. přenesená",J325,0)</f>
        <v>0</v>
      </c>
      <c r="BH325" s="148">
        <f>IF(N325="sníž. přenesená",J325,0)</f>
        <v>0</v>
      </c>
      <c r="BI325" s="148">
        <f>IF(N325="nulová",J325,0)</f>
        <v>0</v>
      </c>
      <c r="BJ325" s="15" t="s">
        <v>13</v>
      </c>
      <c r="BK325" s="148">
        <f>ROUND(I325*H325,2)</f>
        <v>0</v>
      </c>
      <c r="BL325" s="15" t="s">
        <v>178</v>
      </c>
      <c r="BM325" s="147" t="s">
        <v>829</v>
      </c>
    </row>
    <row r="326" spans="2:65" s="12" customFormat="1">
      <c r="B326" s="149"/>
      <c r="D326" s="150" t="s">
        <v>167</v>
      </c>
      <c r="E326" s="151" t="s">
        <v>1</v>
      </c>
      <c r="F326" s="152" t="s">
        <v>793</v>
      </c>
      <c r="H326" s="153">
        <v>1</v>
      </c>
      <c r="L326" s="149"/>
      <c r="M326" s="154"/>
      <c r="N326" s="155"/>
      <c r="O326" s="155"/>
      <c r="P326" s="155"/>
      <c r="Q326" s="155"/>
      <c r="R326" s="155"/>
      <c r="S326" s="155"/>
      <c r="T326" s="156"/>
      <c r="AT326" s="151" t="s">
        <v>167</v>
      </c>
      <c r="AU326" s="151" t="s">
        <v>174</v>
      </c>
      <c r="AV326" s="12" t="s">
        <v>80</v>
      </c>
      <c r="AW326" s="12" t="s">
        <v>29</v>
      </c>
      <c r="AX326" s="12" t="s">
        <v>13</v>
      </c>
      <c r="AY326" s="151" t="s">
        <v>158</v>
      </c>
    </row>
    <row r="327" spans="2:65" s="1" customFormat="1" ht="16.5" customHeight="1">
      <c r="B327" s="136"/>
      <c r="C327" s="137" t="s">
        <v>830</v>
      </c>
      <c r="D327" s="137" t="s">
        <v>160</v>
      </c>
      <c r="E327" s="138" t="s">
        <v>831</v>
      </c>
      <c r="F327" s="139" t="s">
        <v>832</v>
      </c>
      <c r="G327" s="140" t="s">
        <v>262</v>
      </c>
      <c r="H327" s="141">
        <v>1</v>
      </c>
      <c r="I327" s="178"/>
      <c r="J327" s="142">
        <f>ROUND(I327*H327,2)</f>
        <v>0</v>
      </c>
      <c r="K327" s="139" t="s">
        <v>1</v>
      </c>
      <c r="L327" s="27"/>
      <c r="M327" s="143" t="s">
        <v>1</v>
      </c>
      <c r="N327" s="144" t="s">
        <v>37</v>
      </c>
      <c r="O327" s="145">
        <v>0.68</v>
      </c>
      <c r="P327" s="145">
        <f>O327*H327</f>
        <v>0.68</v>
      </c>
      <c r="Q327" s="145">
        <v>1.65E-3</v>
      </c>
      <c r="R327" s="145">
        <f>Q327*H327</f>
        <v>1.65E-3</v>
      </c>
      <c r="S327" s="145">
        <v>0</v>
      </c>
      <c r="T327" s="146">
        <f>S327*H327</f>
        <v>0</v>
      </c>
      <c r="AR327" s="147" t="s">
        <v>178</v>
      </c>
      <c r="AT327" s="147" t="s">
        <v>160</v>
      </c>
      <c r="AU327" s="147" t="s">
        <v>174</v>
      </c>
      <c r="AY327" s="15" t="s">
        <v>158</v>
      </c>
      <c r="BE327" s="148">
        <f>IF(N327="základní",J327,0)</f>
        <v>0</v>
      </c>
      <c r="BF327" s="148">
        <f>IF(N327="snížená",J327,0)</f>
        <v>0</v>
      </c>
      <c r="BG327" s="148">
        <f>IF(N327="zákl. přenesená",J327,0)</f>
        <v>0</v>
      </c>
      <c r="BH327" s="148">
        <f>IF(N327="sníž. přenesená",J327,0)</f>
        <v>0</v>
      </c>
      <c r="BI327" s="148">
        <f>IF(N327="nulová",J327,0)</f>
        <v>0</v>
      </c>
      <c r="BJ327" s="15" t="s">
        <v>13</v>
      </c>
      <c r="BK327" s="148">
        <f>ROUND(I327*H327,2)</f>
        <v>0</v>
      </c>
      <c r="BL327" s="15" t="s">
        <v>178</v>
      </c>
      <c r="BM327" s="147" t="s">
        <v>833</v>
      </c>
    </row>
    <row r="328" spans="2:65" s="12" customFormat="1">
      <c r="B328" s="149"/>
      <c r="D328" s="150" t="s">
        <v>167</v>
      </c>
      <c r="E328" s="151" t="s">
        <v>1</v>
      </c>
      <c r="F328" s="152" t="s">
        <v>794</v>
      </c>
      <c r="H328" s="153">
        <v>1</v>
      </c>
      <c r="L328" s="149"/>
      <c r="M328" s="154"/>
      <c r="N328" s="155"/>
      <c r="O328" s="155"/>
      <c r="P328" s="155"/>
      <c r="Q328" s="155"/>
      <c r="R328" s="155"/>
      <c r="S328" s="155"/>
      <c r="T328" s="156"/>
      <c r="AT328" s="151" t="s">
        <v>167</v>
      </c>
      <c r="AU328" s="151" t="s">
        <v>174</v>
      </c>
      <c r="AV328" s="12" t="s">
        <v>80</v>
      </c>
      <c r="AW328" s="12" t="s">
        <v>29</v>
      </c>
      <c r="AX328" s="12" t="s">
        <v>13</v>
      </c>
      <c r="AY328" s="151" t="s">
        <v>158</v>
      </c>
    </row>
    <row r="329" spans="2:65" s="1" customFormat="1" ht="16.5" customHeight="1">
      <c r="B329" s="136"/>
      <c r="C329" s="137" t="s">
        <v>834</v>
      </c>
      <c r="D329" s="137" t="s">
        <v>160</v>
      </c>
      <c r="E329" s="138" t="s">
        <v>835</v>
      </c>
      <c r="F329" s="139" t="s">
        <v>836</v>
      </c>
      <c r="G329" s="140" t="s">
        <v>262</v>
      </c>
      <c r="H329" s="141">
        <v>1</v>
      </c>
      <c r="I329" s="178"/>
      <c r="J329" s="142">
        <f>ROUND(I329*H329,2)</f>
        <v>0</v>
      </c>
      <c r="K329" s="139" t="s">
        <v>164</v>
      </c>
      <c r="L329" s="27"/>
      <c r="M329" s="143" t="s">
        <v>1</v>
      </c>
      <c r="N329" s="144" t="s">
        <v>37</v>
      </c>
      <c r="O329" s="145">
        <v>0.78300000000000003</v>
      </c>
      <c r="P329" s="145">
        <f>O329*H329</f>
        <v>0.78300000000000003</v>
      </c>
      <c r="Q329" s="145">
        <v>2.7499999999999998E-3</v>
      </c>
      <c r="R329" s="145">
        <f>Q329*H329</f>
        <v>2.7499999999999998E-3</v>
      </c>
      <c r="S329" s="145">
        <v>0</v>
      </c>
      <c r="T329" s="146">
        <f>S329*H329</f>
        <v>0</v>
      </c>
      <c r="AR329" s="147" t="s">
        <v>178</v>
      </c>
      <c r="AT329" s="147" t="s">
        <v>160</v>
      </c>
      <c r="AU329" s="147" t="s">
        <v>174</v>
      </c>
      <c r="AY329" s="15" t="s">
        <v>158</v>
      </c>
      <c r="BE329" s="148">
        <f>IF(N329="základní",J329,0)</f>
        <v>0</v>
      </c>
      <c r="BF329" s="148">
        <f>IF(N329="snížená",J329,0)</f>
        <v>0</v>
      </c>
      <c r="BG329" s="148">
        <f>IF(N329="zákl. přenesená",J329,0)</f>
        <v>0</v>
      </c>
      <c r="BH329" s="148">
        <f>IF(N329="sníž. přenesená",J329,0)</f>
        <v>0</v>
      </c>
      <c r="BI329" s="148">
        <f>IF(N329="nulová",J329,0)</f>
        <v>0</v>
      </c>
      <c r="BJ329" s="15" t="s">
        <v>13</v>
      </c>
      <c r="BK329" s="148">
        <f>ROUND(I329*H329,2)</f>
        <v>0</v>
      </c>
      <c r="BL329" s="15" t="s">
        <v>178</v>
      </c>
      <c r="BM329" s="147" t="s">
        <v>837</v>
      </c>
    </row>
    <row r="330" spans="2:65" s="12" customFormat="1">
      <c r="B330" s="149"/>
      <c r="D330" s="150" t="s">
        <v>167</v>
      </c>
      <c r="E330" s="151" t="s">
        <v>1</v>
      </c>
      <c r="F330" s="152" t="s">
        <v>838</v>
      </c>
      <c r="H330" s="153">
        <v>1</v>
      </c>
      <c r="L330" s="149"/>
      <c r="M330" s="154"/>
      <c r="N330" s="155"/>
      <c r="O330" s="155"/>
      <c r="P330" s="155"/>
      <c r="Q330" s="155"/>
      <c r="R330" s="155"/>
      <c r="S330" s="155"/>
      <c r="T330" s="156"/>
      <c r="AT330" s="151" t="s">
        <v>167</v>
      </c>
      <c r="AU330" s="151" t="s">
        <v>174</v>
      </c>
      <c r="AV330" s="12" t="s">
        <v>80</v>
      </c>
      <c r="AW330" s="12" t="s">
        <v>29</v>
      </c>
      <c r="AX330" s="12" t="s">
        <v>13</v>
      </c>
      <c r="AY330" s="151" t="s">
        <v>158</v>
      </c>
    </row>
    <row r="331" spans="2:65" s="1" customFormat="1" ht="16.5" customHeight="1">
      <c r="B331" s="136"/>
      <c r="C331" s="137" t="s">
        <v>839</v>
      </c>
      <c r="D331" s="137" t="s">
        <v>160</v>
      </c>
      <c r="E331" s="138" t="s">
        <v>840</v>
      </c>
      <c r="F331" s="139" t="s">
        <v>841</v>
      </c>
      <c r="G331" s="140" t="s">
        <v>262</v>
      </c>
      <c r="H331" s="141">
        <v>6</v>
      </c>
      <c r="I331" s="178"/>
      <c r="J331" s="142">
        <f>ROUND(I331*H331,2)</f>
        <v>0</v>
      </c>
      <c r="K331" s="139" t="s">
        <v>1</v>
      </c>
      <c r="L331" s="27"/>
      <c r="M331" s="143" t="s">
        <v>1</v>
      </c>
      <c r="N331" s="144" t="s">
        <v>37</v>
      </c>
      <c r="O331" s="145">
        <v>0.22700000000000001</v>
      </c>
      <c r="P331" s="145">
        <f>O331*H331</f>
        <v>1.3620000000000001</v>
      </c>
      <c r="Q331" s="145">
        <v>2.9999999999999997E-4</v>
      </c>
      <c r="R331" s="145">
        <f>Q331*H331</f>
        <v>1.8E-3</v>
      </c>
      <c r="S331" s="145">
        <v>0</v>
      </c>
      <c r="T331" s="146">
        <f>S331*H331</f>
        <v>0</v>
      </c>
      <c r="AR331" s="147" t="s">
        <v>178</v>
      </c>
      <c r="AT331" s="147" t="s">
        <v>160</v>
      </c>
      <c r="AU331" s="147" t="s">
        <v>174</v>
      </c>
      <c r="AY331" s="15" t="s">
        <v>158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5" t="s">
        <v>13</v>
      </c>
      <c r="BK331" s="148">
        <f>ROUND(I331*H331,2)</f>
        <v>0</v>
      </c>
      <c r="BL331" s="15" t="s">
        <v>178</v>
      </c>
      <c r="BM331" s="147" t="s">
        <v>842</v>
      </c>
    </row>
    <row r="332" spans="2:65" s="12" customFormat="1">
      <c r="B332" s="149"/>
      <c r="D332" s="150" t="s">
        <v>167</v>
      </c>
      <c r="E332" s="151" t="s">
        <v>1</v>
      </c>
      <c r="F332" s="152" t="s">
        <v>820</v>
      </c>
      <c r="H332" s="153">
        <v>6</v>
      </c>
      <c r="L332" s="149"/>
      <c r="M332" s="154"/>
      <c r="N332" s="155"/>
      <c r="O332" s="155"/>
      <c r="P332" s="155"/>
      <c r="Q332" s="155"/>
      <c r="R332" s="155"/>
      <c r="S332" s="155"/>
      <c r="T332" s="156"/>
      <c r="AT332" s="151" t="s">
        <v>167</v>
      </c>
      <c r="AU332" s="151" t="s">
        <v>174</v>
      </c>
      <c r="AV332" s="12" t="s">
        <v>80</v>
      </c>
      <c r="AW332" s="12" t="s">
        <v>29</v>
      </c>
      <c r="AX332" s="12" t="s">
        <v>13</v>
      </c>
      <c r="AY332" s="151" t="s">
        <v>158</v>
      </c>
    </row>
    <row r="333" spans="2:65" s="1" customFormat="1" ht="24" customHeight="1">
      <c r="B333" s="136"/>
      <c r="C333" s="137" t="s">
        <v>843</v>
      </c>
      <c r="D333" s="137" t="s">
        <v>160</v>
      </c>
      <c r="E333" s="138" t="s">
        <v>844</v>
      </c>
      <c r="F333" s="139" t="s">
        <v>845</v>
      </c>
      <c r="G333" s="140" t="s">
        <v>491</v>
      </c>
      <c r="H333" s="141">
        <v>2</v>
      </c>
      <c r="I333" s="178"/>
      <c r="J333" s="142">
        <f>ROUND(I333*H333,2)</f>
        <v>0</v>
      </c>
      <c r="K333" s="139" t="s">
        <v>1</v>
      </c>
      <c r="L333" s="27"/>
      <c r="M333" s="143" t="s">
        <v>1</v>
      </c>
      <c r="N333" s="144" t="s">
        <v>37</v>
      </c>
      <c r="O333" s="145">
        <v>0.60499999999999998</v>
      </c>
      <c r="P333" s="145">
        <f>O333*H333</f>
        <v>1.21</v>
      </c>
      <c r="Q333" s="145">
        <v>3.3899999999999998E-3</v>
      </c>
      <c r="R333" s="145">
        <f>Q333*H333</f>
        <v>6.7799999999999996E-3</v>
      </c>
      <c r="S333" s="145">
        <v>0</v>
      </c>
      <c r="T333" s="146">
        <f>S333*H333</f>
        <v>0</v>
      </c>
      <c r="AR333" s="147" t="s">
        <v>178</v>
      </c>
      <c r="AT333" s="147" t="s">
        <v>160</v>
      </c>
      <c r="AU333" s="147" t="s">
        <v>174</v>
      </c>
      <c r="AY333" s="15" t="s">
        <v>158</v>
      </c>
      <c r="BE333" s="148">
        <f>IF(N333="základní",J333,0)</f>
        <v>0</v>
      </c>
      <c r="BF333" s="148">
        <f>IF(N333="snížená",J333,0)</f>
        <v>0</v>
      </c>
      <c r="BG333" s="148">
        <f>IF(N333="zákl. přenesená",J333,0)</f>
        <v>0</v>
      </c>
      <c r="BH333" s="148">
        <f>IF(N333="sníž. přenesená",J333,0)</f>
        <v>0</v>
      </c>
      <c r="BI333" s="148">
        <f>IF(N333="nulová",J333,0)</f>
        <v>0</v>
      </c>
      <c r="BJ333" s="15" t="s">
        <v>13</v>
      </c>
      <c r="BK333" s="148">
        <f>ROUND(I333*H333,2)</f>
        <v>0</v>
      </c>
      <c r="BL333" s="15" t="s">
        <v>178</v>
      </c>
      <c r="BM333" s="147" t="s">
        <v>846</v>
      </c>
    </row>
    <row r="334" spans="2:65" s="12" customFormat="1">
      <c r="B334" s="149"/>
      <c r="D334" s="150" t="s">
        <v>167</v>
      </c>
      <c r="E334" s="151" t="s">
        <v>1</v>
      </c>
      <c r="F334" s="152" t="s">
        <v>792</v>
      </c>
      <c r="H334" s="153">
        <v>1</v>
      </c>
      <c r="L334" s="149"/>
      <c r="M334" s="154"/>
      <c r="N334" s="155"/>
      <c r="O334" s="155"/>
      <c r="P334" s="155"/>
      <c r="Q334" s="155"/>
      <c r="R334" s="155"/>
      <c r="S334" s="155"/>
      <c r="T334" s="156"/>
      <c r="AT334" s="151" t="s">
        <v>167</v>
      </c>
      <c r="AU334" s="151" t="s">
        <v>174</v>
      </c>
      <c r="AV334" s="12" t="s">
        <v>80</v>
      </c>
      <c r="AW334" s="12" t="s">
        <v>29</v>
      </c>
      <c r="AX334" s="12" t="s">
        <v>72</v>
      </c>
      <c r="AY334" s="151" t="s">
        <v>158</v>
      </c>
    </row>
    <row r="335" spans="2:65" s="12" customFormat="1">
      <c r="B335" s="149"/>
      <c r="D335" s="150" t="s">
        <v>167</v>
      </c>
      <c r="E335" s="151" t="s">
        <v>1</v>
      </c>
      <c r="F335" s="152" t="s">
        <v>794</v>
      </c>
      <c r="H335" s="153">
        <v>1</v>
      </c>
      <c r="L335" s="149"/>
      <c r="M335" s="154"/>
      <c r="N335" s="155"/>
      <c r="O335" s="155"/>
      <c r="P335" s="155"/>
      <c r="Q335" s="155"/>
      <c r="R335" s="155"/>
      <c r="S335" s="155"/>
      <c r="T335" s="156"/>
      <c r="AT335" s="151" t="s">
        <v>167</v>
      </c>
      <c r="AU335" s="151" t="s">
        <v>174</v>
      </c>
      <c r="AV335" s="12" t="s">
        <v>80</v>
      </c>
      <c r="AW335" s="12" t="s">
        <v>29</v>
      </c>
      <c r="AX335" s="12" t="s">
        <v>72</v>
      </c>
      <c r="AY335" s="151" t="s">
        <v>158</v>
      </c>
    </row>
    <row r="336" spans="2:65" s="13" customFormat="1">
      <c r="B336" s="157"/>
      <c r="D336" s="150" t="s">
        <v>167</v>
      </c>
      <c r="E336" s="158" t="s">
        <v>1</v>
      </c>
      <c r="F336" s="159" t="s">
        <v>169</v>
      </c>
      <c r="H336" s="160">
        <v>2</v>
      </c>
      <c r="L336" s="157"/>
      <c r="M336" s="161"/>
      <c r="N336" s="162"/>
      <c r="O336" s="162"/>
      <c r="P336" s="162"/>
      <c r="Q336" s="162"/>
      <c r="R336" s="162"/>
      <c r="S336" s="162"/>
      <c r="T336" s="163"/>
      <c r="AT336" s="158" t="s">
        <v>167</v>
      </c>
      <c r="AU336" s="158" t="s">
        <v>174</v>
      </c>
      <c r="AV336" s="13" t="s">
        <v>165</v>
      </c>
      <c r="AW336" s="13" t="s">
        <v>29</v>
      </c>
      <c r="AX336" s="13" t="s">
        <v>13</v>
      </c>
      <c r="AY336" s="158" t="s">
        <v>158</v>
      </c>
    </row>
    <row r="337" spans="2:65" s="1" customFormat="1" ht="24" customHeight="1">
      <c r="B337" s="136"/>
      <c r="C337" s="137" t="s">
        <v>847</v>
      </c>
      <c r="D337" s="137" t="s">
        <v>160</v>
      </c>
      <c r="E337" s="138" t="s">
        <v>848</v>
      </c>
      <c r="F337" s="139" t="s">
        <v>849</v>
      </c>
      <c r="G337" s="140" t="s">
        <v>491</v>
      </c>
      <c r="H337" s="141">
        <v>1</v>
      </c>
      <c r="I337" s="178"/>
      <c r="J337" s="142">
        <f>ROUND(I337*H337,2)</f>
        <v>0</v>
      </c>
      <c r="K337" s="139" t="s">
        <v>1</v>
      </c>
      <c r="L337" s="27"/>
      <c r="M337" s="143" t="s">
        <v>1</v>
      </c>
      <c r="N337" s="144" t="s">
        <v>37</v>
      </c>
      <c r="O337" s="145">
        <v>0.60499999999999998</v>
      </c>
      <c r="P337" s="145">
        <f>O337*H337</f>
        <v>0.60499999999999998</v>
      </c>
      <c r="Q337" s="145">
        <v>3.3899999999999998E-3</v>
      </c>
      <c r="R337" s="145">
        <f>Q337*H337</f>
        <v>3.3899999999999998E-3</v>
      </c>
      <c r="S337" s="145">
        <v>0</v>
      </c>
      <c r="T337" s="146">
        <f>S337*H337</f>
        <v>0</v>
      </c>
      <c r="AR337" s="147" t="s">
        <v>178</v>
      </c>
      <c r="AT337" s="147" t="s">
        <v>160</v>
      </c>
      <c r="AU337" s="147" t="s">
        <v>174</v>
      </c>
      <c r="AY337" s="15" t="s">
        <v>158</v>
      </c>
      <c r="BE337" s="148">
        <f>IF(N337="základní",J337,0)</f>
        <v>0</v>
      </c>
      <c r="BF337" s="148">
        <f>IF(N337="snížená",J337,0)</f>
        <v>0</v>
      </c>
      <c r="BG337" s="148">
        <f>IF(N337="zákl. přenesená",J337,0)</f>
        <v>0</v>
      </c>
      <c r="BH337" s="148">
        <f>IF(N337="sníž. přenesená",J337,0)</f>
        <v>0</v>
      </c>
      <c r="BI337" s="148">
        <f>IF(N337="nulová",J337,0)</f>
        <v>0</v>
      </c>
      <c r="BJ337" s="15" t="s">
        <v>13</v>
      </c>
      <c r="BK337" s="148">
        <f>ROUND(I337*H337,2)</f>
        <v>0</v>
      </c>
      <c r="BL337" s="15" t="s">
        <v>178</v>
      </c>
      <c r="BM337" s="147" t="s">
        <v>850</v>
      </c>
    </row>
    <row r="338" spans="2:65" s="12" customFormat="1">
      <c r="B338" s="149"/>
      <c r="D338" s="150" t="s">
        <v>167</v>
      </c>
      <c r="E338" s="151" t="s">
        <v>1</v>
      </c>
      <c r="F338" s="152" t="s">
        <v>793</v>
      </c>
      <c r="H338" s="153">
        <v>1</v>
      </c>
      <c r="L338" s="149"/>
      <c r="M338" s="154"/>
      <c r="N338" s="155"/>
      <c r="O338" s="155"/>
      <c r="P338" s="155"/>
      <c r="Q338" s="155"/>
      <c r="R338" s="155"/>
      <c r="S338" s="155"/>
      <c r="T338" s="156"/>
      <c r="AT338" s="151" t="s">
        <v>167</v>
      </c>
      <c r="AU338" s="151" t="s">
        <v>174</v>
      </c>
      <c r="AV338" s="12" t="s">
        <v>80</v>
      </c>
      <c r="AW338" s="12" t="s">
        <v>29</v>
      </c>
      <c r="AX338" s="12" t="s">
        <v>72</v>
      </c>
      <c r="AY338" s="151" t="s">
        <v>158</v>
      </c>
    </row>
    <row r="339" spans="2:65" s="13" customFormat="1">
      <c r="B339" s="157"/>
      <c r="D339" s="150" t="s">
        <v>167</v>
      </c>
      <c r="E339" s="158" t="s">
        <v>1</v>
      </c>
      <c r="F339" s="159" t="s">
        <v>169</v>
      </c>
      <c r="H339" s="160">
        <v>1</v>
      </c>
      <c r="L339" s="157"/>
      <c r="M339" s="161"/>
      <c r="N339" s="162"/>
      <c r="O339" s="162"/>
      <c r="P339" s="162"/>
      <c r="Q339" s="162"/>
      <c r="R339" s="162"/>
      <c r="S339" s="162"/>
      <c r="T339" s="163"/>
      <c r="AT339" s="158" t="s">
        <v>167</v>
      </c>
      <c r="AU339" s="158" t="s">
        <v>174</v>
      </c>
      <c r="AV339" s="13" t="s">
        <v>165</v>
      </c>
      <c r="AW339" s="13" t="s">
        <v>29</v>
      </c>
      <c r="AX339" s="13" t="s">
        <v>13</v>
      </c>
      <c r="AY339" s="158" t="s">
        <v>158</v>
      </c>
    </row>
    <row r="340" spans="2:65" s="1" customFormat="1" ht="24" customHeight="1">
      <c r="B340" s="136"/>
      <c r="C340" s="137" t="s">
        <v>851</v>
      </c>
      <c r="D340" s="137" t="s">
        <v>160</v>
      </c>
      <c r="E340" s="138" t="s">
        <v>852</v>
      </c>
      <c r="F340" s="139" t="s">
        <v>853</v>
      </c>
      <c r="G340" s="140" t="s">
        <v>177</v>
      </c>
      <c r="H340" s="141">
        <v>54.825000000000003</v>
      </c>
      <c r="I340" s="178"/>
      <c r="J340" s="142">
        <f>ROUND(I340*H340,2)</f>
        <v>0</v>
      </c>
      <c r="K340" s="139" t="s">
        <v>164</v>
      </c>
      <c r="L340" s="27"/>
      <c r="M340" s="143" t="s">
        <v>1</v>
      </c>
      <c r="N340" s="144" t="s">
        <v>37</v>
      </c>
      <c r="O340" s="145">
        <v>0.30499999999999999</v>
      </c>
      <c r="P340" s="145">
        <f>O340*H340</f>
        <v>16.721625</v>
      </c>
      <c r="Q340" s="145">
        <v>2.3630000000000002E-2</v>
      </c>
      <c r="R340" s="145">
        <f>Q340*H340</f>
        <v>1.2955147500000002</v>
      </c>
      <c r="S340" s="145">
        <v>0</v>
      </c>
      <c r="T340" s="146">
        <f>S340*H340</f>
        <v>0</v>
      </c>
      <c r="AR340" s="147" t="s">
        <v>178</v>
      </c>
      <c r="AT340" s="147" t="s">
        <v>160</v>
      </c>
      <c r="AU340" s="147" t="s">
        <v>174</v>
      </c>
      <c r="AY340" s="15" t="s">
        <v>158</v>
      </c>
      <c r="BE340" s="148">
        <f>IF(N340="základní",J340,0)</f>
        <v>0</v>
      </c>
      <c r="BF340" s="148">
        <f>IF(N340="snížená",J340,0)</f>
        <v>0</v>
      </c>
      <c r="BG340" s="148">
        <f>IF(N340="zákl. přenesená",J340,0)</f>
        <v>0</v>
      </c>
      <c r="BH340" s="148">
        <f>IF(N340="sníž. přenesená",J340,0)</f>
        <v>0</v>
      </c>
      <c r="BI340" s="148">
        <f>IF(N340="nulová",J340,0)</f>
        <v>0</v>
      </c>
      <c r="BJ340" s="15" t="s">
        <v>13</v>
      </c>
      <c r="BK340" s="148">
        <f>ROUND(I340*H340,2)</f>
        <v>0</v>
      </c>
      <c r="BL340" s="15" t="s">
        <v>178</v>
      </c>
      <c r="BM340" s="147" t="s">
        <v>854</v>
      </c>
    </row>
    <row r="341" spans="2:65" s="12" customFormat="1">
      <c r="B341" s="149"/>
      <c r="D341" s="150" t="s">
        <v>167</v>
      </c>
      <c r="E341" s="151" t="s">
        <v>1</v>
      </c>
      <c r="F341" s="152" t="s">
        <v>855</v>
      </c>
      <c r="H341" s="153">
        <v>54.825000000000003</v>
      </c>
      <c r="L341" s="149"/>
      <c r="M341" s="154"/>
      <c r="N341" s="155"/>
      <c r="O341" s="155"/>
      <c r="P341" s="155"/>
      <c r="Q341" s="155"/>
      <c r="R341" s="155"/>
      <c r="S341" s="155"/>
      <c r="T341" s="156"/>
      <c r="AT341" s="151" t="s">
        <v>167</v>
      </c>
      <c r="AU341" s="151" t="s">
        <v>174</v>
      </c>
      <c r="AV341" s="12" t="s">
        <v>80</v>
      </c>
      <c r="AW341" s="12" t="s">
        <v>29</v>
      </c>
      <c r="AX341" s="12" t="s">
        <v>13</v>
      </c>
      <c r="AY341" s="151" t="s">
        <v>158</v>
      </c>
    </row>
    <row r="342" spans="2:65" s="11" customFormat="1" ht="20.85" customHeight="1">
      <c r="B342" s="124"/>
      <c r="D342" s="125" t="s">
        <v>71</v>
      </c>
      <c r="E342" s="134" t="s">
        <v>856</v>
      </c>
      <c r="F342" s="134" t="s">
        <v>857</v>
      </c>
      <c r="J342" s="135">
        <f>BK342</f>
        <v>0</v>
      </c>
      <c r="L342" s="124"/>
      <c r="M342" s="128"/>
      <c r="N342" s="129"/>
      <c r="O342" s="129"/>
      <c r="P342" s="130">
        <f>SUM(P343:P354)</f>
        <v>99.872</v>
      </c>
      <c r="Q342" s="129"/>
      <c r="R342" s="130">
        <f>SUM(R343:R354)</f>
        <v>2.9892000000000005E-2</v>
      </c>
      <c r="S342" s="129"/>
      <c r="T342" s="131">
        <f>SUM(T343:T354)</f>
        <v>1.9E-3</v>
      </c>
      <c r="AR342" s="125" t="s">
        <v>13</v>
      </c>
      <c r="AT342" s="132" t="s">
        <v>71</v>
      </c>
      <c r="AU342" s="132" t="s">
        <v>80</v>
      </c>
      <c r="AY342" s="125" t="s">
        <v>158</v>
      </c>
      <c r="BK342" s="133">
        <f>SUM(BK343:BK354)</f>
        <v>0</v>
      </c>
    </row>
    <row r="343" spans="2:65" s="1" customFormat="1" ht="16.5" customHeight="1">
      <c r="B343" s="136"/>
      <c r="C343" s="137" t="s">
        <v>858</v>
      </c>
      <c r="D343" s="137" t="s">
        <v>160</v>
      </c>
      <c r="E343" s="138" t="s">
        <v>859</v>
      </c>
      <c r="F343" s="139" t="s">
        <v>633</v>
      </c>
      <c r="G343" s="140" t="s">
        <v>177</v>
      </c>
      <c r="H343" s="141">
        <v>48.8</v>
      </c>
      <c r="I343" s="178"/>
      <c r="J343" s="142">
        <f>ROUND(I343*H343,2)</f>
        <v>0</v>
      </c>
      <c r="K343" s="139" t="s">
        <v>1</v>
      </c>
      <c r="L343" s="27"/>
      <c r="M343" s="143" t="s">
        <v>1</v>
      </c>
      <c r="N343" s="144" t="s">
        <v>37</v>
      </c>
      <c r="O343" s="145">
        <v>0.24299999999999999</v>
      </c>
      <c r="P343" s="145">
        <f>O343*H343</f>
        <v>11.8584</v>
      </c>
      <c r="Q343" s="145">
        <v>4.0000000000000003E-5</v>
      </c>
      <c r="R343" s="145">
        <f>Q343*H343</f>
        <v>1.952E-3</v>
      </c>
      <c r="S343" s="145">
        <v>0</v>
      </c>
      <c r="T343" s="146">
        <f>S343*H343</f>
        <v>0</v>
      </c>
      <c r="AR343" s="147" t="s">
        <v>178</v>
      </c>
      <c r="AT343" s="147" t="s">
        <v>160</v>
      </c>
      <c r="AU343" s="147" t="s">
        <v>174</v>
      </c>
      <c r="AY343" s="15" t="s">
        <v>158</v>
      </c>
      <c r="BE343" s="148">
        <f>IF(N343="základní",J343,0)</f>
        <v>0</v>
      </c>
      <c r="BF343" s="148">
        <f>IF(N343="snížená",J343,0)</f>
        <v>0</v>
      </c>
      <c r="BG343" s="148">
        <f>IF(N343="zákl. přenesená",J343,0)</f>
        <v>0</v>
      </c>
      <c r="BH343" s="148">
        <f>IF(N343="sníž. přenesená",J343,0)</f>
        <v>0</v>
      </c>
      <c r="BI343" s="148">
        <f>IF(N343="nulová",J343,0)</f>
        <v>0</v>
      </c>
      <c r="BJ343" s="15" t="s">
        <v>13</v>
      </c>
      <c r="BK343" s="148">
        <f>ROUND(I343*H343,2)</f>
        <v>0</v>
      </c>
      <c r="BL343" s="15" t="s">
        <v>178</v>
      </c>
      <c r="BM343" s="147" t="s">
        <v>860</v>
      </c>
    </row>
    <row r="344" spans="2:65" s="1" customFormat="1" ht="16.5" customHeight="1">
      <c r="B344" s="136"/>
      <c r="C344" s="137" t="s">
        <v>861</v>
      </c>
      <c r="D344" s="137" t="s">
        <v>160</v>
      </c>
      <c r="E344" s="138" t="s">
        <v>862</v>
      </c>
      <c r="F344" s="139" t="s">
        <v>863</v>
      </c>
      <c r="G344" s="140" t="s">
        <v>177</v>
      </c>
      <c r="H344" s="141">
        <v>70.2</v>
      </c>
      <c r="I344" s="178"/>
      <c r="J344" s="142">
        <f>ROUND(I344*H344,2)</f>
        <v>0</v>
      </c>
      <c r="K344" s="139" t="s">
        <v>1</v>
      </c>
      <c r="L344" s="27"/>
      <c r="M344" s="143" t="s">
        <v>1</v>
      </c>
      <c r="N344" s="144" t="s">
        <v>37</v>
      </c>
      <c r="O344" s="145">
        <v>0.108</v>
      </c>
      <c r="P344" s="145">
        <f>O344*H344</f>
        <v>7.5815999999999999</v>
      </c>
      <c r="Q344" s="145">
        <v>2.0000000000000001E-4</v>
      </c>
      <c r="R344" s="145">
        <f>Q344*H344</f>
        <v>1.404E-2</v>
      </c>
      <c r="S344" s="145">
        <v>0</v>
      </c>
      <c r="T344" s="146">
        <f>S344*H344</f>
        <v>0</v>
      </c>
      <c r="AR344" s="147" t="s">
        <v>178</v>
      </c>
      <c r="AT344" s="147" t="s">
        <v>160</v>
      </c>
      <c r="AU344" s="147" t="s">
        <v>174</v>
      </c>
      <c r="AY344" s="15" t="s">
        <v>158</v>
      </c>
      <c r="BE344" s="148">
        <f>IF(N344="základní",J344,0)</f>
        <v>0</v>
      </c>
      <c r="BF344" s="148">
        <f>IF(N344="snížená",J344,0)</f>
        <v>0</v>
      </c>
      <c r="BG344" s="148">
        <f>IF(N344="zákl. přenesená",J344,0)</f>
        <v>0</v>
      </c>
      <c r="BH344" s="148">
        <f>IF(N344="sníž. přenesená",J344,0)</f>
        <v>0</v>
      </c>
      <c r="BI344" s="148">
        <f>IF(N344="nulová",J344,0)</f>
        <v>0</v>
      </c>
      <c r="BJ344" s="15" t="s">
        <v>13</v>
      </c>
      <c r="BK344" s="148">
        <f>ROUND(I344*H344,2)</f>
        <v>0</v>
      </c>
      <c r="BL344" s="15" t="s">
        <v>178</v>
      </c>
      <c r="BM344" s="147" t="s">
        <v>864</v>
      </c>
    </row>
    <row r="345" spans="2:65" s="1" customFormat="1" ht="16.5" customHeight="1">
      <c r="B345" s="136"/>
      <c r="C345" s="137" t="s">
        <v>865</v>
      </c>
      <c r="D345" s="137" t="s">
        <v>160</v>
      </c>
      <c r="E345" s="138" t="s">
        <v>866</v>
      </c>
      <c r="F345" s="139" t="s">
        <v>867</v>
      </c>
      <c r="G345" s="140" t="s">
        <v>262</v>
      </c>
      <c r="H345" s="141">
        <v>267</v>
      </c>
      <c r="I345" s="178"/>
      <c r="J345" s="142">
        <f>ROUND(I345*H345,2)</f>
        <v>0</v>
      </c>
      <c r="K345" s="139" t="s">
        <v>1</v>
      </c>
      <c r="L345" s="27"/>
      <c r="M345" s="143" t="s">
        <v>1</v>
      </c>
      <c r="N345" s="144" t="s">
        <v>37</v>
      </c>
      <c r="O345" s="145">
        <v>0.24299999999999999</v>
      </c>
      <c r="P345" s="145">
        <f>O345*H345</f>
        <v>64.881</v>
      </c>
      <c r="Q345" s="145">
        <v>4.0000000000000003E-5</v>
      </c>
      <c r="R345" s="145">
        <f>Q345*H345</f>
        <v>1.068E-2</v>
      </c>
      <c r="S345" s="145">
        <v>0</v>
      </c>
      <c r="T345" s="146">
        <f>S345*H345</f>
        <v>0</v>
      </c>
      <c r="AR345" s="147" t="s">
        <v>178</v>
      </c>
      <c r="AT345" s="147" t="s">
        <v>160</v>
      </c>
      <c r="AU345" s="147" t="s">
        <v>174</v>
      </c>
      <c r="AY345" s="15" t="s">
        <v>158</v>
      </c>
      <c r="BE345" s="148">
        <f>IF(N345="základní",J345,0)</f>
        <v>0</v>
      </c>
      <c r="BF345" s="148">
        <f>IF(N345="snížená",J345,0)</f>
        <v>0</v>
      </c>
      <c r="BG345" s="148">
        <f>IF(N345="zákl. přenesená",J345,0)</f>
        <v>0</v>
      </c>
      <c r="BH345" s="148">
        <f>IF(N345="sníž. přenesená",J345,0)</f>
        <v>0</v>
      </c>
      <c r="BI345" s="148">
        <f>IF(N345="nulová",J345,0)</f>
        <v>0</v>
      </c>
      <c r="BJ345" s="15" t="s">
        <v>13</v>
      </c>
      <c r="BK345" s="148">
        <f>ROUND(I345*H345,2)</f>
        <v>0</v>
      </c>
      <c r="BL345" s="15" t="s">
        <v>178</v>
      </c>
      <c r="BM345" s="147" t="s">
        <v>868</v>
      </c>
    </row>
    <row r="346" spans="2:65" s="12" customFormat="1">
      <c r="B346" s="149"/>
      <c r="D346" s="150" t="s">
        <v>167</v>
      </c>
      <c r="E346" s="151" t="s">
        <v>1</v>
      </c>
      <c r="F346" s="152" t="s">
        <v>869</v>
      </c>
      <c r="H346" s="153">
        <v>128</v>
      </c>
      <c r="L346" s="149"/>
      <c r="M346" s="154"/>
      <c r="N346" s="155"/>
      <c r="O346" s="155"/>
      <c r="P346" s="155"/>
      <c r="Q346" s="155"/>
      <c r="R346" s="155"/>
      <c r="S346" s="155"/>
      <c r="T346" s="156"/>
      <c r="AT346" s="151" t="s">
        <v>167</v>
      </c>
      <c r="AU346" s="151" t="s">
        <v>174</v>
      </c>
      <c r="AV346" s="12" t="s">
        <v>80</v>
      </c>
      <c r="AW346" s="12" t="s">
        <v>29</v>
      </c>
      <c r="AX346" s="12" t="s">
        <v>72</v>
      </c>
      <c r="AY346" s="151" t="s">
        <v>158</v>
      </c>
    </row>
    <row r="347" spans="2:65" s="12" customFormat="1">
      <c r="B347" s="149"/>
      <c r="D347" s="150" t="s">
        <v>167</v>
      </c>
      <c r="E347" s="151" t="s">
        <v>1</v>
      </c>
      <c r="F347" s="152" t="s">
        <v>870</v>
      </c>
      <c r="H347" s="153">
        <v>79</v>
      </c>
      <c r="L347" s="149"/>
      <c r="M347" s="154"/>
      <c r="N347" s="155"/>
      <c r="O347" s="155"/>
      <c r="P347" s="155"/>
      <c r="Q347" s="155"/>
      <c r="R347" s="155"/>
      <c r="S347" s="155"/>
      <c r="T347" s="156"/>
      <c r="AT347" s="151" t="s">
        <v>167</v>
      </c>
      <c r="AU347" s="151" t="s">
        <v>174</v>
      </c>
      <c r="AV347" s="12" t="s">
        <v>80</v>
      </c>
      <c r="AW347" s="12" t="s">
        <v>29</v>
      </c>
      <c r="AX347" s="12" t="s">
        <v>72</v>
      </c>
      <c r="AY347" s="151" t="s">
        <v>158</v>
      </c>
    </row>
    <row r="348" spans="2:65" s="12" customFormat="1">
      <c r="B348" s="149"/>
      <c r="D348" s="150" t="s">
        <v>167</v>
      </c>
      <c r="E348" s="151" t="s">
        <v>1</v>
      </c>
      <c r="F348" s="152" t="s">
        <v>871</v>
      </c>
      <c r="H348" s="153">
        <v>60</v>
      </c>
      <c r="L348" s="149"/>
      <c r="M348" s="154"/>
      <c r="N348" s="155"/>
      <c r="O348" s="155"/>
      <c r="P348" s="155"/>
      <c r="Q348" s="155"/>
      <c r="R348" s="155"/>
      <c r="S348" s="155"/>
      <c r="T348" s="156"/>
      <c r="AT348" s="151" t="s">
        <v>167</v>
      </c>
      <c r="AU348" s="151" t="s">
        <v>174</v>
      </c>
      <c r="AV348" s="12" t="s">
        <v>80</v>
      </c>
      <c r="AW348" s="12" t="s">
        <v>29</v>
      </c>
      <c r="AX348" s="12" t="s">
        <v>72</v>
      </c>
      <c r="AY348" s="151" t="s">
        <v>158</v>
      </c>
    </row>
    <row r="349" spans="2:65" s="13" customFormat="1">
      <c r="B349" s="157"/>
      <c r="D349" s="150" t="s">
        <v>167</v>
      </c>
      <c r="E349" s="158" t="s">
        <v>1</v>
      </c>
      <c r="F349" s="159" t="s">
        <v>169</v>
      </c>
      <c r="H349" s="160">
        <v>267</v>
      </c>
      <c r="L349" s="157"/>
      <c r="M349" s="161"/>
      <c r="N349" s="162"/>
      <c r="O349" s="162"/>
      <c r="P349" s="162"/>
      <c r="Q349" s="162"/>
      <c r="R349" s="162"/>
      <c r="S349" s="162"/>
      <c r="T349" s="163"/>
      <c r="AT349" s="158" t="s">
        <v>167</v>
      </c>
      <c r="AU349" s="158" t="s">
        <v>174</v>
      </c>
      <c r="AV349" s="13" t="s">
        <v>165</v>
      </c>
      <c r="AW349" s="13" t="s">
        <v>29</v>
      </c>
      <c r="AX349" s="13" t="s">
        <v>13</v>
      </c>
      <c r="AY349" s="158" t="s">
        <v>158</v>
      </c>
    </row>
    <row r="350" spans="2:65" s="1" customFormat="1" ht="16.5" customHeight="1">
      <c r="B350" s="136"/>
      <c r="C350" s="137" t="s">
        <v>872</v>
      </c>
      <c r="D350" s="137" t="s">
        <v>160</v>
      </c>
      <c r="E350" s="138" t="s">
        <v>873</v>
      </c>
      <c r="F350" s="139" t="s">
        <v>874</v>
      </c>
      <c r="G350" s="140" t="s">
        <v>875</v>
      </c>
      <c r="H350" s="141">
        <v>14</v>
      </c>
      <c r="I350" s="178"/>
      <c r="J350" s="142">
        <f>ROUND(I350*H350,2)</f>
        <v>0</v>
      </c>
      <c r="K350" s="139" t="s">
        <v>1</v>
      </c>
      <c r="L350" s="27"/>
      <c r="M350" s="143" t="s">
        <v>1</v>
      </c>
      <c r="N350" s="144" t="s">
        <v>37</v>
      </c>
      <c r="O350" s="145">
        <v>0.24299999999999999</v>
      </c>
      <c r="P350" s="145">
        <f>O350*H350</f>
        <v>3.4020000000000001</v>
      </c>
      <c r="Q350" s="145">
        <v>4.0000000000000003E-5</v>
      </c>
      <c r="R350" s="145">
        <f>Q350*H350</f>
        <v>5.6000000000000006E-4</v>
      </c>
      <c r="S350" s="145">
        <v>0</v>
      </c>
      <c r="T350" s="146">
        <f>S350*H350</f>
        <v>0</v>
      </c>
      <c r="AR350" s="147" t="s">
        <v>178</v>
      </c>
      <c r="AT350" s="147" t="s">
        <v>160</v>
      </c>
      <c r="AU350" s="147" t="s">
        <v>174</v>
      </c>
      <c r="AY350" s="15" t="s">
        <v>158</v>
      </c>
      <c r="BE350" s="148">
        <f>IF(N350="základní",J350,0)</f>
        <v>0</v>
      </c>
      <c r="BF350" s="148">
        <f>IF(N350="snížená",J350,0)</f>
        <v>0</v>
      </c>
      <c r="BG350" s="148">
        <f>IF(N350="zákl. přenesená",J350,0)</f>
        <v>0</v>
      </c>
      <c r="BH350" s="148">
        <f>IF(N350="sníž. přenesená",J350,0)</f>
        <v>0</v>
      </c>
      <c r="BI350" s="148">
        <f>IF(N350="nulová",J350,0)</f>
        <v>0</v>
      </c>
      <c r="BJ350" s="15" t="s">
        <v>13</v>
      </c>
      <c r="BK350" s="148">
        <f>ROUND(I350*H350,2)</f>
        <v>0</v>
      </c>
      <c r="BL350" s="15" t="s">
        <v>178</v>
      </c>
      <c r="BM350" s="147" t="s">
        <v>876</v>
      </c>
    </row>
    <row r="351" spans="2:65" s="1" customFormat="1" ht="24" customHeight="1">
      <c r="B351" s="136"/>
      <c r="C351" s="137" t="s">
        <v>877</v>
      </c>
      <c r="D351" s="137" t="s">
        <v>160</v>
      </c>
      <c r="E351" s="138" t="s">
        <v>878</v>
      </c>
      <c r="F351" s="139" t="s">
        <v>879</v>
      </c>
      <c r="G351" s="140" t="s">
        <v>558</v>
      </c>
      <c r="H351" s="141">
        <v>36</v>
      </c>
      <c r="I351" s="178"/>
      <c r="J351" s="142">
        <f>ROUND(I351*H351,2)</f>
        <v>0</v>
      </c>
      <c r="K351" s="139" t="s">
        <v>1</v>
      </c>
      <c r="L351" s="27"/>
      <c r="M351" s="143" t="s">
        <v>1</v>
      </c>
      <c r="N351" s="144" t="s">
        <v>37</v>
      </c>
      <c r="O351" s="145">
        <v>0.24299999999999999</v>
      </c>
      <c r="P351" s="145">
        <f>O351*H351</f>
        <v>8.7479999999999993</v>
      </c>
      <c r="Q351" s="145">
        <v>4.0000000000000003E-5</v>
      </c>
      <c r="R351" s="145">
        <f>Q351*H351</f>
        <v>1.4400000000000001E-3</v>
      </c>
      <c r="S351" s="145">
        <v>0</v>
      </c>
      <c r="T351" s="146">
        <f>S351*H351</f>
        <v>0</v>
      </c>
      <c r="AR351" s="147" t="s">
        <v>178</v>
      </c>
      <c r="AT351" s="147" t="s">
        <v>160</v>
      </c>
      <c r="AU351" s="147" t="s">
        <v>174</v>
      </c>
      <c r="AY351" s="15" t="s">
        <v>158</v>
      </c>
      <c r="BE351" s="148">
        <f>IF(N351="základní",J351,0)</f>
        <v>0</v>
      </c>
      <c r="BF351" s="148">
        <f>IF(N351="snížená",J351,0)</f>
        <v>0</v>
      </c>
      <c r="BG351" s="148">
        <f>IF(N351="zákl. přenesená",J351,0)</f>
        <v>0</v>
      </c>
      <c r="BH351" s="148">
        <f>IF(N351="sníž. přenesená",J351,0)</f>
        <v>0</v>
      </c>
      <c r="BI351" s="148">
        <f>IF(N351="nulová",J351,0)</f>
        <v>0</v>
      </c>
      <c r="BJ351" s="15" t="s">
        <v>13</v>
      </c>
      <c r="BK351" s="148">
        <f>ROUND(I351*H351,2)</f>
        <v>0</v>
      </c>
      <c r="BL351" s="15" t="s">
        <v>178</v>
      </c>
      <c r="BM351" s="147" t="s">
        <v>880</v>
      </c>
    </row>
    <row r="352" spans="2:65" s="1" customFormat="1" ht="16.5" customHeight="1">
      <c r="B352" s="136"/>
      <c r="C352" s="137" t="s">
        <v>881</v>
      </c>
      <c r="D352" s="137" t="s">
        <v>160</v>
      </c>
      <c r="E352" s="138" t="s">
        <v>882</v>
      </c>
      <c r="F352" s="139" t="s">
        <v>883</v>
      </c>
      <c r="G352" s="140" t="s">
        <v>558</v>
      </c>
      <c r="H352" s="141">
        <v>12</v>
      </c>
      <c r="I352" s="178"/>
      <c r="J352" s="142">
        <f>ROUND(I352*H352,2)</f>
        <v>0</v>
      </c>
      <c r="K352" s="139" t="s">
        <v>1</v>
      </c>
      <c r="L352" s="27"/>
      <c r="M352" s="143" t="s">
        <v>1</v>
      </c>
      <c r="N352" s="144" t="s">
        <v>37</v>
      </c>
      <c r="O352" s="145">
        <v>0.24299999999999999</v>
      </c>
      <c r="P352" s="145">
        <f>O352*H352</f>
        <v>2.9159999999999999</v>
      </c>
      <c r="Q352" s="145">
        <v>4.0000000000000003E-5</v>
      </c>
      <c r="R352" s="145">
        <f>Q352*H352</f>
        <v>4.8000000000000007E-4</v>
      </c>
      <c r="S352" s="145">
        <v>0</v>
      </c>
      <c r="T352" s="146">
        <f>S352*H352</f>
        <v>0</v>
      </c>
      <c r="AR352" s="147" t="s">
        <v>178</v>
      </c>
      <c r="AT352" s="147" t="s">
        <v>160</v>
      </c>
      <c r="AU352" s="147" t="s">
        <v>174</v>
      </c>
      <c r="AY352" s="15" t="s">
        <v>158</v>
      </c>
      <c r="BE352" s="148">
        <f>IF(N352="základní",J352,0)</f>
        <v>0</v>
      </c>
      <c r="BF352" s="148">
        <f>IF(N352="snížená",J352,0)</f>
        <v>0</v>
      </c>
      <c r="BG352" s="148">
        <f>IF(N352="zákl. přenesená",J352,0)</f>
        <v>0</v>
      </c>
      <c r="BH352" s="148">
        <f>IF(N352="sníž. přenesená",J352,0)</f>
        <v>0</v>
      </c>
      <c r="BI352" s="148">
        <f>IF(N352="nulová",J352,0)</f>
        <v>0</v>
      </c>
      <c r="BJ352" s="15" t="s">
        <v>13</v>
      </c>
      <c r="BK352" s="148">
        <f>ROUND(I352*H352,2)</f>
        <v>0</v>
      </c>
      <c r="BL352" s="15" t="s">
        <v>178</v>
      </c>
      <c r="BM352" s="147" t="s">
        <v>884</v>
      </c>
    </row>
    <row r="353" spans="2:65" s="1" customFormat="1" ht="16.5" customHeight="1">
      <c r="B353" s="136"/>
      <c r="C353" s="137" t="s">
        <v>885</v>
      </c>
      <c r="D353" s="137" t="s">
        <v>160</v>
      </c>
      <c r="E353" s="138" t="s">
        <v>886</v>
      </c>
      <c r="F353" s="139" t="s">
        <v>649</v>
      </c>
      <c r="G353" s="140" t="s">
        <v>267</v>
      </c>
      <c r="H353" s="141">
        <v>1</v>
      </c>
      <c r="I353" s="178"/>
      <c r="J353" s="142">
        <f>ROUND(I353*H353,2)</f>
        <v>0</v>
      </c>
      <c r="K353" s="139" t="s">
        <v>1</v>
      </c>
      <c r="L353" s="27"/>
      <c r="M353" s="143" t="s">
        <v>1</v>
      </c>
      <c r="N353" s="144" t="s">
        <v>37</v>
      </c>
      <c r="O353" s="145">
        <v>0.104</v>
      </c>
      <c r="P353" s="145">
        <f>O353*H353</f>
        <v>0.104</v>
      </c>
      <c r="Q353" s="145">
        <v>9.0000000000000006E-5</v>
      </c>
      <c r="R353" s="145">
        <f>Q353*H353</f>
        <v>9.0000000000000006E-5</v>
      </c>
      <c r="S353" s="145">
        <v>1.9E-3</v>
      </c>
      <c r="T353" s="146">
        <f>S353*H353</f>
        <v>1.9E-3</v>
      </c>
      <c r="AR353" s="147" t="s">
        <v>178</v>
      </c>
      <c r="AT353" s="147" t="s">
        <v>160</v>
      </c>
      <c r="AU353" s="147" t="s">
        <v>174</v>
      </c>
      <c r="AY353" s="15" t="s">
        <v>158</v>
      </c>
      <c r="BE353" s="148">
        <f>IF(N353="základní",J353,0)</f>
        <v>0</v>
      </c>
      <c r="BF353" s="148">
        <f>IF(N353="snížená",J353,0)</f>
        <v>0</v>
      </c>
      <c r="BG353" s="148">
        <f>IF(N353="zákl. přenesená",J353,0)</f>
        <v>0</v>
      </c>
      <c r="BH353" s="148">
        <f>IF(N353="sníž. přenesená",J353,0)</f>
        <v>0</v>
      </c>
      <c r="BI353" s="148">
        <f>IF(N353="nulová",J353,0)</f>
        <v>0</v>
      </c>
      <c r="BJ353" s="15" t="s">
        <v>13</v>
      </c>
      <c r="BK353" s="148">
        <f>ROUND(I353*H353,2)</f>
        <v>0</v>
      </c>
      <c r="BL353" s="15" t="s">
        <v>178</v>
      </c>
      <c r="BM353" s="147" t="s">
        <v>887</v>
      </c>
    </row>
    <row r="354" spans="2:65" s="1" customFormat="1" ht="16.5" customHeight="1">
      <c r="B354" s="136"/>
      <c r="C354" s="137" t="s">
        <v>888</v>
      </c>
      <c r="D354" s="137" t="s">
        <v>160</v>
      </c>
      <c r="E354" s="138" t="s">
        <v>889</v>
      </c>
      <c r="F354" s="139" t="s">
        <v>890</v>
      </c>
      <c r="G354" s="140" t="s">
        <v>267</v>
      </c>
      <c r="H354" s="141">
        <v>1</v>
      </c>
      <c r="I354" s="178"/>
      <c r="J354" s="142">
        <f>ROUND(I354*H354,2)</f>
        <v>0</v>
      </c>
      <c r="K354" s="139" t="s">
        <v>1</v>
      </c>
      <c r="L354" s="27"/>
      <c r="M354" s="173" t="s">
        <v>1</v>
      </c>
      <c r="N354" s="174" t="s">
        <v>37</v>
      </c>
      <c r="O354" s="175">
        <v>0.38100000000000001</v>
      </c>
      <c r="P354" s="175">
        <f>O354*H354</f>
        <v>0.38100000000000001</v>
      </c>
      <c r="Q354" s="175">
        <v>6.4999999999999997E-4</v>
      </c>
      <c r="R354" s="175">
        <f>Q354*H354</f>
        <v>6.4999999999999997E-4</v>
      </c>
      <c r="S354" s="175">
        <v>0</v>
      </c>
      <c r="T354" s="176">
        <f>S354*H354</f>
        <v>0</v>
      </c>
      <c r="AR354" s="147" t="s">
        <v>178</v>
      </c>
      <c r="AT354" s="147" t="s">
        <v>160</v>
      </c>
      <c r="AU354" s="147" t="s">
        <v>174</v>
      </c>
      <c r="AY354" s="15" t="s">
        <v>158</v>
      </c>
      <c r="BE354" s="148">
        <f>IF(N354="základní",J354,0)</f>
        <v>0</v>
      </c>
      <c r="BF354" s="148">
        <f>IF(N354="snížená",J354,0)</f>
        <v>0</v>
      </c>
      <c r="BG354" s="148">
        <f>IF(N354="zákl. přenesená",J354,0)</f>
        <v>0</v>
      </c>
      <c r="BH354" s="148">
        <f>IF(N354="sníž. přenesená",J354,0)</f>
        <v>0</v>
      </c>
      <c r="BI354" s="148">
        <f>IF(N354="nulová",J354,0)</f>
        <v>0</v>
      </c>
      <c r="BJ354" s="15" t="s">
        <v>13</v>
      </c>
      <c r="BK354" s="148">
        <f>ROUND(I354*H354,2)</f>
        <v>0</v>
      </c>
      <c r="BL354" s="15" t="s">
        <v>178</v>
      </c>
      <c r="BM354" s="147" t="s">
        <v>891</v>
      </c>
    </row>
    <row r="355" spans="2:65" s="1" customFormat="1" ht="6.95" customHeight="1">
      <c r="B355" s="39"/>
      <c r="C355" s="40"/>
      <c r="D355" s="40"/>
      <c r="E355" s="40"/>
      <c r="F355" s="40"/>
      <c r="G355" s="40"/>
      <c r="H355" s="40"/>
      <c r="I355" s="40"/>
      <c r="J355" s="40"/>
      <c r="K355" s="40"/>
      <c r="L355" s="27"/>
    </row>
  </sheetData>
  <autoFilter ref="C129:K354" xr:uid="{00000000-0009-0000-0000-000002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BM164"/>
  <sheetViews>
    <sheetView showGridLines="0" topLeftCell="A147" workbookViewId="0">
      <selection activeCell="I133" sqref="I13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91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125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892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ROUND(J123,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ROUND((SUM(BE123:BE163)),  2)</f>
        <v>0</v>
      </c>
      <c r="I35" s="95">
        <v>0.21</v>
      </c>
      <c r="J35" s="94">
        <f>ROUND(((SUM(BE123:BE163))*I35),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ROUND((SUM(BF123:BF163)),  2)</f>
        <v>0</v>
      </c>
      <c r="I36" s="95">
        <v>0.15</v>
      </c>
      <c r="J36" s="94">
        <f>ROUND(((SUM(BF123:BF163))*I36),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ROUND((SUM(BG123:BG163)),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ROUND((SUM(BH123:BH163)),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ROUND((SUM(BI123:BI163)),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125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C) - Elektroinstalace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J123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893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47" s="9" customFormat="1" ht="19.899999999999999" customHeight="1">
      <c r="B100" s="111"/>
      <c r="D100" s="112" t="s">
        <v>894</v>
      </c>
      <c r="E100" s="113"/>
      <c r="F100" s="113"/>
      <c r="G100" s="113"/>
      <c r="H100" s="113"/>
      <c r="I100" s="113"/>
      <c r="J100" s="114">
        <f>J125</f>
        <v>0</v>
      </c>
      <c r="L100" s="111"/>
    </row>
    <row r="101" spans="2:47" s="9" customFormat="1" ht="19.899999999999999" customHeight="1">
      <c r="B101" s="111"/>
      <c r="D101" s="112" t="s">
        <v>895</v>
      </c>
      <c r="E101" s="113"/>
      <c r="F101" s="113"/>
      <c r="G101" s="113"/>
      <c r="H101" s="113"/>
      <c r="I101" s="113"/>
      <c r="J101" s="114">
        <f>J137</f>
        <v>0</v>
      </c>
      <c r="L101" s="111"/>
    </row>
    <row r="102" spans="2:47" s="1" customFormat="1" ht="21.75" customHeight="1">
      <c r="B102" s="27"/>
      <c r="L102" s="27"/>
    </row>
    <row r="103" spans="2:47" s="1" customFormat="1" ht="6.95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7"/>
    </row>
    <row r="107" spans="2:47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7"/>
    </row>
    <row r="108" spans="2:47" s="1" customFormat="1" ht="24.95" customHeight="1">
      <c r="B108" s="27"/>
      <c r="C108" s="19" t="s">
        <v>143</v>
      </c>
      <c r="L108" s="27"/>
    </row>
    <row r="109" spans="2:47" s="1" customFormat="1" ht="6.95" customHeight="1">
      <c r="B109" s="27"/>
      <c r="L109" s="27"/>
    </row>
    <row r="110" spans="2:47" s="1" customFormat="1" ht="12" customHeight="1">
      <c r="B110" s="27"/>
      <c r="C110" s="24" t="s">
        <v>14</v>
      </c>
      <c r="L110" s="27"/>
    </row>
    <row r="111" spans="2:47" s="1" customFormat="1" ht="16.5" customHeight="1">
      <c r="B111" s="27"/>
      <c r="E111" s="219" t="str">
        <f>E7</f>
        <v>Rozdělení vytápění na cestmistrovství Liberec</v>
      </c>
      <c r="F111" s="220"/>
      <c r="G111" s="220"/>
      <c r="H111" s="220"/>
      <c r="L111" s="27"/>
    </row>
    <row r="112" spans="2:47" ht="12" customHeight="1">
      <c r="B112" s="18"/>
      <c r="C112" s="24" t="s">
        <v>122</v>
      </c>
      <c r="L112" s="18"/>
    </row>
    <row r="113" spans="2:65" s="1" customFormat="1" ht="16.5" customHeight="1">
      <c r="B113" s="27"/>
      <c r="E113" s="219" t="s">
        <v>125</v>
      </c>
      <c r="F113" s="218"/>
      <c r="G113" s="218"/>
      <c r="H113" s="218"/>
      <c r="L113" s="27"/>
    </row>
    <row r="114" spans="2:65" s="1" customFormat="1" ht="12" customHeight="1">
      <c r="B114" s="27"/>
      <c r="C114" s="24" t="s">
        <v>128</v>
      </c>
      <c r="L114" s="27"/>
    </row>
    <row r="115" spans="2:65" s="1" customFormat="1" ht="16.5" customHeight="1">
      <c r="B115" s="27"/>
      <c r="E115" s="205" t="str">
        <f>E11</f>
        <v>C) - Elektroinstalace</v>
      </c>
      <c r="F115" s="218"/>
      <c r="G115" s="218"/>
      <c r="H115" s="218"/>
      <c r="L115" s="27"/>
    </row>
    <row r="116" spans="2:65" s="1" customFormat="1" ht="6.95" customHeight="1">
      <c r="B116" s="27"/>
      <c r="L116" s="27"/>
    </row>
    <row r="117" spans="2:65" s="1" customFormat="1" ht="12" customHeight="1">
      <c r="B117" s="27"/>
      <c r="C117" s="24" t="s">
        <v>18</v>
      </c>
      <c r="F117" s="22" t="str">
        <f>F14</f>
        <v xml:space="preserve"> </v>
      </c>
      <c r="I117" s="24" t="s">
        <v>20</v>
      </c>
      <c r="J117" s="47" t="str">
        <f>IF(J14="","",J14)</f>
        <v>15. 10. 2020</v>
      </c>
      <c r="L117" s="27"/>
    </row>
    <row r="118" spans="2:65" s="1" customFormat="1" ht="6.95" customHeight="1">
      <c r="B118" s="27"/>
      <c r="L118" s="27"/>
    </row>
    <row r="119" spans="2:65" s="1" customFormat="1" ht="43.15" customHeight="1">
      <c r="B119" s="27"/>
      <c r="C119" s="24" t="s">
        <v>22</v>
      </c>
      <c r="F119" s="22" t="str">
        <f>E17</f>
        <v>Silnice LK a.s. Čsl.armády 24, Jablonec nad Nisou</v>
      </c>
      <c r="I119" s="24" t="s">
        <v>27</v>
      </c>
      <c r="J119" s="25" t="str">
        <f>E23</f>
        <v>Toinsta společnost projektantů Jablonec nad Nisou</v>
      </c>
      <c r="L119" s="27"/>
    </row>
    <row r="120" spans="2:65" s="1" customFormat="1" ht="15.2" customHeight="1">
      <c r="B120" s="27"/>
      <c r="C120" s="24" t="s">
        <v>26</v>
      </c>
      <c r="F120" s="22" t="str">
        <f>IF(E20="","",E20)</f>
        <v xml:space="preserve"> </v>
      </c>
      <c r="I120" s="24" t="s">
        <v>30</v>
      </c>
      <c r="J120" s="25" t="str">
        <f>E26</f>
        <v/>
      </c>
      <c r="L120" s="27"/>
    </row>
    <row r="121" spans="2:65" s="1" customFormat="1" ht="10.35" customHeight="1">
      <c r="B121" s="27"/>
      <c r="L121" s="27"/>
    </row>
    <row r="122" spans="2:65" s="10" customFormat="1" ht="29.25" customHeight="1">
      <c r="B122" s="115"/>
      <c r="C122" s="116" t="s">
        <v>144</v>
      </c>
      <c r="D122" s="117" t="s">
        <v>57</v>
      </c>
      <c r="E122" s="117" t="s">
        <v>53</v>
      </c>
      <c r="F122" s="117" t="s">
        <v>54</v>
      </c>
      <c r="G122" s="117" t="s">
        <v>145</v>
      </c>
      <c r="H122" s="117" t="s">
        <v>146</v>
      </c>
      <c r="I122" s="117" t="s">
        <v>147</v>
      </c>
      <c r="J122" s="118" t="s">
        <v>132</v>
      </c>
      <c r="K122" s="119" t="s">
        <v>148</v>
      </c>
      <c r="L122" s="115"/>
      <c r="M122" s="54" t="s">
        <v>1</v>
      </c>
      <c r="N122" s="55" t="s">
        <v>36</v>
      </c>
      <c r="O122" s="55" t="s">
        <v>149</v>
      </c>
      <c r="P122" s="55" t="s">
        <v>150</v>
      </c>
      <c r="Q122" s="55" t="s">
        <v>151</v>
      </c>
      <c r="R122" s="55" t="s">
        <v>152</v>
      </c>
      <c r="S122" s="55" t="s">
        <v>153</v>
      </c>
      <c r="T122" s="56" t="s">
        <v>154</v>
      </c>
    </row>
    <row r="123" spans="2:65" s="1" customFormat="1" ht="22.9" customHeight="1">
      <c r="B123" s="27"/>
      <c r="C123" s="59" t="s">
        <v>155</v>
      </c>
      <c r="J123" s="120">
        <f>BK123</f>
        <v>0</v>
      </c>
      <c r="L123" s="27"/>
      <c r="M123" s="57"/>
      <c r="N123" s="48"/>
      <c r="O123" s="48"/>
      <c r="P123" s="121">
        <f>P124</f>
        <v>0</v>
      </c>
      <c r="Q123" s="48"/>
      <c r="R123" s="121">
        <f>R124</f>
        <v>0</v>
      </c>
      <c r="S123" s="48"/>
      <c r="T123" s="122">
        <f>T124</f>
        <v>0</v>
      </c>
      <c r="AT123" s="15" t="s">
        <v>71</v>
      </c>
      <c r="AU123" s="15" t="s">
        <v>134</v>
      </c>
      <c r="BK123" s="123">
        <f>BK124</f>
        <v>0</v>
      </c>
    </row>
    <row r="124" spans="2:65" s="11" customFormat="1" ht="25.9" customHeight="1">
      <c r="B124" s="124"/>
      <c r="D124" s="125" t="s">
        <v>71</v>
      </c>
      <c r="E124" s="126" t="s">
        <v>181</v>
      </c>
      <c r="F124" s="126" t="s">
        <v>896</v>
      </c>
      <c r="J124" s="127">
        <f>BK124</f>
        <v>0</v>
      </c>
      <c r="L124" s="124"/>
      <c r="M124" s="128"/>
      <c r="N124" s="129"/>
      <c r="O124" s="129"/>
      <c r="P124" s="130">
        <f>P125+P137</f>
        <v>0</v>
      </c>
      <c r="Q124" s="129"/>
      <c r="R124" s="130">
        <f>R125+R137</f>
        <v>0</v>
      </c>
      <c r="S124" s="129"/>
      <c r="T124" s="131">
        <f>T125+T137</f>
        <v>0</v>
      </c>
      <c r="AR124" s="125" t="s">
        <v>174</v>
      </c>
      <c r="AT124" s="132" t="s">
        <v>71</v>
      </c>
      <c r="AU124" s="132" t="s">
        <v>72</v>
      </c>
      <c r="AY124" s="125" t="s">
        <v>158</v>
      </c>
      <c r="BK124" s="133">
        <f>BK125+BK137</f>
        <v>0</v>
      </c>
    </row>
    <row r="125" spans="2:65" s="11" customFormat="1" ht="22.9" customHeight="1">
      <c r="B125" s="124"/>
      <c r="D125" s="125" t="s">
        <v>71</v>
      </c>
      <c r="E125" s="134" t="s">
        <v>897</v>
      </c>
      <c r="F125" s="134" t="s">
        <v>898</v>
      </c>
      <c r="J125" s="135">
        <f>BK125</f>
        <v>0</v>
      </c>
      <c r="L125" s="124"/>
      <c r="M125" s="128"/>
      <c r="N125" s="129"/>
      <c r="O125" s="129"/>
      <c r="P125" s="130">
        <f>SUM(P126:P136)</f>
        <v>0</v>
      </c>
      <c r="Q125" s="129"/>
      <c r="R125" s="130">
        <f>SUM(R126:R136)</f>
        <v>0</v>
      </c>
      <c r="S125" s="129"/>
      <c r="T125" s="131">
        <f>SUM(T126:T136)</f>
        <v>0</v>
      </c>
      <c r="AR125" s="125" t="s">
        <v>174</v>
      </c>
      <c r="AT125" s="132" t="s">
        <v>71</v>
      </c>
      <c r="AU125" s="132" t="s">
        <v>13</v>
      </c>
      <c r="AY125" s="125" t="s">
        <v>158</v>
      </c>
      <c r="BK125" s="133">
        <f>SUM(BK126:BK136)</f>
        <v>0</v>
      </c>
    </row>
    <row r="126" spans="2:65" s="1" customFormat="1" ht="16.5" customHeight="1">
      <c r="B126" s="136"/>
      <c r="C126" s="137" t="s">
        <v>13</v>
      </c>
      <c r="D126" s="137" t="s">
        <v>160</v>
      </c>
      <c r="E126" s="138" t="s">
        <v>899</v>
      </c>
      <c r="F126" s="139" t="s">
        <v>900</v>
      </c>
      <c r="G126" s="140" t="s">
        <v>262</v>
      </c>
      <c r="H126" s="141">
        <v>1</v>
      </c>
      <c r="I126" s="178"/>
      <c r="J126" s="142">
        <f t="shared" ref="J126:J136" si="0">ROUND(I126*H126,2)</f>
        <v>0</v>
      </c>
      <c r="K126" s="139" t="s">
        <v>1</v>
      </c>
      <c r="L126" s="27"/>
      <c r="M126" s="143" t="s">
        <v>1</v>
      </c>
      <c r="N126" s="144" t="s">
        <v>37</v>
      </c>
      <c r="O126" s="145">
        <v>0</v>
      </c>
      <c r="P126" s="145">
        <f t="shared" ref="P126:P136" si="1">O126*H126</f>
        <v>0</v>
      </c>
      <c r="Q126" s="145">
        <v>0</v>
      </c>
      <c r="R126" s="145">
        <f t="shared" ref="R126:R136" si="2">Q126*H126</f>
        <v>0</v>
      </c>
      <c r="S126" s="145">
        <v>0</v>
      </c>
      <c r="T126" s="146">
        <f t="shared" ref="T126:T136" si="3">S126*H126</f>
        <v>0</v>
      </c>
      <c r="AR126" s="147" t="s">
        <v>647</v>
      </c>
      <c r="AT126" s="147" t="s">
        <v>160</v>
      </c>
      <c r="AU126" s="147" t="s">
        <v>80</v>
      </c>
      <c r="AY126" s="15" t="s">
        <v>158</v>
      </c>
      <c r="BE126" s="148">
        <f t="shared" ref="BE126:BE136" si="4">IF(N126="základní",J126,0)</f>
        <v>0</v>
      </c>
      <c r="BF126" s="148">
        <f t="shared" ref="BF126:BF136" si="5">IF(N126="snížená",J126,0)</f>
        <v>0</v>
      </c>
      <c r="BG126" s="148">
        <f t="shared" ref="BG126:BG136" si="6">IF(N126="zákl. přenesená",J126,0)</f>
        <v>0</v>
      </c>
      <c r="BH126" s="148">
        <f t="shared" ref="BH126:BH136" si="7">IF(N126="sníž. přenesená",J126,0)</f>
        <v>0</v>
      </c>
      <c r="BI126" s="148">
        <f t="shared" ref="BI126:BI136" si="8">IF(N126="nulová",J126,0)</f>
        <v>0</v>
      </c>
      <c r="BJ126" s="15" t="s">
        <v>13</v>
      </c>
      <c r="BK126" s="148">
        <f t="shared" ref="BK126:BK136" si="9">ROUND(I126*H126,2)</f>
        <v>0</v>
      </c>
      <c r="BL126" s="15" t="s">
        <v>647</v>
      </c>
      <c r="BM126" s="147" t="s">
        <v>901</v>
      </c>
    </row>
    <row r="127" spans="2:65" s="1" customFormat="1" ht="16.5" customHeight="1">
      <c r="B127" s="136"/>
      <c r="C127" s="137" t="s">
        <v>80</v>
      </c>
      <c r="D127" s="137" t="s">
        <v>160</v>
      </c>
      <c r="E127" s="138" t="s">
        <v>902</v>
      </c>
      <c r="F127" s="139" t="s">
        <v>903</v>
      </c>
      <c r="G127" s="140" t="s">
        <v>262</v>
      </c>
      <c r="H127" s="141">
        <v>1</v>
      </c>
      <c r="I127" s="178"/>
      <c r="J127" s="142">
        <f t="shared" si="0"/>
        <v>0</v>
      </c>
      <c r="K127" s="139" t="s">
        <v>1</v>
      </c>
      <c r="L127" s="27"/>
      <c r="M127" s="143" t="s">
        <v>1</v>
      </c>
      <c r="N127" s="144" t="s">
        <v>37</v>
      </c>
      <c r="O127" s="145">
        <v>0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647</v>
      </c>
      <c r="AT127" s="147" t="s">
        <v>160</v>
      </c>
      <c r="AU127" s="147" t="s">
        <v>80</v>
      </c>
      <c r="AY127" s="15" t="s">
        <v>158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5" t="s">
        <v>13</v>
      </c>
      <c r="BK127" s="148">
        <f t="shared" si="9"/>
        <v>0</v>
      </c>
      <c r="BL127" s="15" t="s">
        <v>647</v>
      </c>
      <c r="BM127" s="147" t="s">
        <v>904</v>
      </c>
    </row>
    <row r="128" spans="2:65" s="1" customFormat="1" ht="16.5" customHeight="1">
      <c r="B128" s="136"/>
      <c r="C128" s="137" t="s">
        <v>174</v>
      </c>
      <c r="D128" s="137" t="s">
        <v>160</v>
      </c>
      <c r="E128" s="138" t="s">
        <v>905</v>
      </c>
      <c r="F128" s="139" t="s">
        <v>906</v>
      </c>
      <c r="G128" s="140" t="s">
        <v>262</v>
      </c>
      <c r="H128" s="141">
        <v>3</v>
      </c>
      <c r="I128" s="178"/>
      <c r="J128" s="142">
        <f t="shared" si="0"/>
        <v>0</v>
      </c>
      <c r="K128" s="139" t="s">
        <v>1</v>
      </c>
      <c r="L128" s="27"/>
      <c r="M128" s="143" t="s">
        <v>1</v>
      </c>
      <c r="N128" s="144" t="s">
        <v>37</v>
      </c>
      <c r="O128" s="145">
        <v>0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647</v>
      </c>
      <c r="AT128" s="147" t="s">
        <v>160</v>
      </c>
      <c r="AU128" s="147" t="s">
        <v>80</v>
      </c>
      <c r="AY128" s="15" t="s">
        <v>158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5" t="s">
        <v>13</v>
      </c>
      <c r="BK128" s="148">
        <f t="shared" si="9"/>
        <v>0</v>
      </c>
      <c r="BL128" s="15" t="s">
        <v>647</v>
      </c>
      <c r="BM128" s="147" t="s">
        <v>907</v>
      </c>
    </row>
    <row r="129" spans="2:65" s="1" customFormat="1" ht="16.5" customHeight="1">
      <c r="B129" s="136"/>
      <c r="C129" s="137" t="s">
        <v>165</v>
      </c>
      <c r="D129" s="137" t="s">
        <v>160</v>
      </c>
      <c r="E129" s="138" t="s">
        <v>908</v>
      </c>
      <c r="F129" s="139" t="s">
        <v>909</v>
      </c>
      <c r="G129" s="140" t="s">
        <v>262</v>
      </c>
      <c r="H129" s="141">
        <v>4</v>
      </c>
      <c r="I129" s="178"/>
      <c r="J129" s="142">
        <f t="shared" si="0"/>
        <v>0</v>
      </c>
      <c r="K129" s="139" t="s">
        <v>1</v>
      </c>
      <c r="L129" s="27"/>
      <c r="M129" s="143" t="s">
        <v>1</v>
      </c>
      <c r="N129" s="144" t="s">
        <v>37</v>
      </c>
      <c r="O129" s="145">
        <v>0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647</v>
      </c>
      <c r="AT129" s="147" t="s">
        <v>160</v>
      </c>
      <c r="AU129" s="147" t="s">
        <v>80</v>
      </c>
      <c r="AY129" s="15" t="s">
        <v>158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5" t="s">
        <v>13</v>
      </c>
      <c r="BK129" s="148">
        <f t="shared" si="9"/>
        <v>0</v>
      </c>
      <c r="BL129" s="15" t="s">
        <v>647</v>
      </c>
      <c r="BM129" s="147" t="s">
        <v>910</v>
      </c>
    </row>
    <row r="130" spans="2:65" s="1" customFormat="1" ht="16.5" customHeight="1">
      <c r="B130" s="136"/>
      <c r="C130" s="137" t="s">
        <v>188</v>
      </c>
      <c r="D130" s="137" t="s">
        <v>160</v>
      </c>
      <c r="E130" s="138" t="s">
        <v>911</v>
      </c>
      <c r="F130" s="139" t="s">
        <v>912</v>
      </c>
      <c r="G130" s="140" t="s">
        <v>262</v>
      </c>
      <c r="H130" s="141">
        <v>1</v>
      </c>
      <c r="I130" s="178"/>
      <c r="J130" s="142">
        <f t="shared" si="0"/>
        <v>0</v>
      </c>
      <c r="K130" s="139" t="s">
        <v>1</v>
      </c>
      <c r="L130" s="27"/>
      <c r="M130" s="143" t="s">
        <v>1</v>
      </c>
      <c r="N130" s="144" t="s">
        <v>37</v>
      </c>
      <c r="O130" s="145">
        <v>0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647</v>
      </c>
      <c r="AT130" s="147" t="s">
        <v>160</v>
      </c>
      <c r="AU130" s="147" t="s">
        <v>80</v>
      </c>
      <c r="AY130" s="15" t="s">
        <v>158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5" t="s">
        <v>13</v>
      </c>
      <c r="BK130" s="148">
        <f t="shared" si="9"/>
        <v>0</v>
      </c>
      <c r="BL130" s="15" t="s">
        <v>647</v>
      </c>
      <c r="BM130" s="147" t="s">
        <v>913</v>
      </c>
    </row>
    <row r="131" spans="2:65" s="1" customFormat="1" ht="16.5" customHeight="1">
      <c r="B131" s="136"/>
      <c r="C131" s="137" t="s">
        <v>193</v>
      </c>
      <c r="D131" s="137" t="s">
        <v>160</v>
      </c>
      <c r="E131" s="138" t="s">
        <v>914</v>
      </c>
      <c r="F131" s="139" t="s">
        <v>915</v>
      </c>
      <c r="G131" s="140" t="s">
        <v>262</v>
      </c>
      <c r="H131" s="141">
        <v>1</v>
      </c>
      <c r="I131" s="178"/>
      <c r="J131" s="142">
        <f t="shared" si="0"/>
        <v>0</v>
      </c>
      <c r="K131" s="139" t="s">
        <v>1</v>
      </c>
      <c r="L131" s="27"/>
      <c r="M131" s="143" t="s">
        <v>1</v>
      </c>
      <c r="N131" s="144" t="s">
        <v>37</v>
      </c>
      <c r="O131" s="145">
        <v>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647</v>
      </c>
      <c r="AT131" s="147" t="s">
        <v>160</v>
      </c>
      <c r="AU131" s="147" t="s">
        <v>80</v>
      </c>
      <c r="AY131" s="15" t="s">
        <v>158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5" t="s">
        <v>13</v>
      </c>
      <c r="BK131" s="148">
        <f t="shared" si="9"/>
        <v>0</v>
      </c>
      <c r="BL131" s="15" t="s">
        <v>647</v>
      </c>
      <c r="BM131" s="147" t="s">
        <v>916</v>
      </c>
    </row>
    <row r="132" spans="2:65" s="1" customFormat="1" ht="16.5" customHeight="1">
      <c r="B132" s="136"/>
      <c r="C132" s="137" t="s">
        <v>199</v>
      </c>
      <c r="D132" s="137" t="s">
        <v>160</v>
      </c>
      <c r="E132" s="138" t="s">
        <v>917</v>
      </c>
      <c r="F132" s="139" t="s">
        <v>918</v>
      </c>
      <c r="G132" s="140" t="s">
        <v>262</v>
      </c>
      <c r="H132" s="141">
        <v>2</v>
      </c>
      <c r="I132" s="178"/>
      <c r="J132" s="142">
        <f t="shared" si="0"/>
        <v>0</v>
      </c>
      <c r="K132" s="139" t="s">
        <v>1</v>
      </c>
      <c r="L132" s="27"/>
      <c r="M132" s="143" t="s">
        <v>1</v>
      </c>
      <c r="N132" s="144" t="s">
        <v>37</v>
      </c>
      <c r="O132" s="145">
        <v>0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647</v>
      </c>
      <c r="AT132" s="147" t="s">
        <v>160</v>
      </c>
      <c r="AU132" s="147" t="s">
        <v>80</v>
      </c>
      <c r="AY132" s="15" t="s">
        <v>158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5" t="s">
        <v>13</v>
      </c>
      <c r="BK132" s="148">
        <f t="shared" si="9"/>
        <v>0</v>
      </c>
      <c r="BL132" s="15" t="s">
        <v>647</v>
      </c>
      <c r="BM132" s="147" t="s">
        <v>919</v>
      </c>
    </row>
    <row r="133" spans="2:65" s="1" customFormat="1" ht="16.5" customHeight="1">
      <c r="B133" s="136"/>
      <c r="C133" s="137" t="s">
        <v>203</v>
      </c>
      <c r="D133" s="137" t="s">
        <v>160</v>
      </c>
      <c r="E133" s="138" t="s">
        <v>920</v>
      </c>
      <c r="F133" s="139" t="s">
        <v>921</v>
      </c>
      <c r="G133" s="140" t="s">
        <v>262</v>
      </c>
      <c r="H133" s="141">
        <v>2</v>
      </c>
      <c r="I133" s="178"/>
      <c r="J133" s="142">
        <f t="shared" si="0"/>
        <v>0</v>
      </c>
      <c r="K133" s="139" t="s">
        <v>1</v>
      </c>
      <c r="L133" s="27"/>
      <c r="M133" s="143" t="s">
        <v>1</v>
      </c>
      <c r="N133" s="144" t="s">
        <v>37</v>
      </c>
      <c r="O133" s="145">
        <v>0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647</v>
      </c>
      <c r="AT133" s="147" t="s">
        <v>160</v>
      </c>
      <c r="AU133" s="147" t="s">
        <v>80</v>
      </c>
      <c r="AY133" s="15" t="s">
        <v>158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5" t="s">
        <v>13</v>
      </c>
      <c r="BK133" s="148">
        <f t="shared" si="9"/>
        <v>0</v>
      </c>
      <c r="BL133" s="15" t="s">
        <v>647</v>
      </c>
      <c r="BM133" s="147" t="s">
        <v>922</v>
      </c>
    </row>
    <row r="134" spans="2:65" s="1" customFormat="1" ht="16.5" customHeight="1">
      <c r="B134" s="136"/>
      <c r="C134" s="137" t="s">
        <v>207</v>
      </c>
      <c r="D134" s="137" t="s">
        <v>160</v>
      </c>
      <c r="E134" s="138" t="s">
        <v>923</v>
      </c>
      <c r="F134" s="139" t="s">
        <v>924</v>
      </c>
      <c r="G134" s="140" t="s">
        <v>262</v>
      </c>
      <c r="H134" s="141">
        <v>2</v>
      </c>
      <c r="I134" s="178"/>
      <c r="J134" s="142">
        <f t="shared" si="0"/>
        <v>0</v>
      </c>
      <c r="K134" s="139" t="s">
        <v>1</v>
      </c>
      <c r="L134" s="27"/>
      <c r="M134" s="143" t="s">
        <v>1</v>
      </c>
      <c r="N134" s="144" t="s">
        <v>37</v>
      </c>
      <c r="O134" s="145">
        <v>0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647</v>
      </c>
      <c r="AT134" s="147" t="s">
        <v>160</v>
      </c>
      <c r="AU134" s="147" t="s">
        <v>80</v>
      </c>
      <c r="AY134" s="15" t="s">
        <v>158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5" t="s">
        <v>13</v>
      </c>
      <c r="BK134" s="148">
        <f t="shared" si="9"/>
        <v>0</v>
      </c>
      <c r="BL134" s="15" t="s">
        <v>647</v>
      </c>
      <c r="BM134" s="147" t="s">
        <v>925</v>
      </c>
    </row>
    <row r="135" spans="2:65" s="1" customFormat="1" ht="16.5" customHeight="1">
      <c r="B135" s="136"/>
      <c r="C135" s="137" t="s">
        <v>211</v>
      </c>
      <c r="D135" s="137" t="s">
        <v>160</v>
      </c>
      <c r="E135" s="138" t="s">
        <v>926</v>
      </c>
      <c r="F135" s="139" t="s">
        <v>927</v>
      </c>
      <c r="G135" s="140" t="s">
        <v>262</v>
      </c>
      <c r="H135" s="141">
        <v>4</v>
      </c>
      <c r="I135" s="178"/>
      <c r="J135" s="142">
        <f t="shared" si="0"/>
        <v>0</v>
      </c>
      <c r="K135" s="139" t="s">
        <v>1</v>
      </c>
      <c r="L135" s="27"/>
      <c r="M135" s="143" t="s">
        <v>1</v>
      </c>
      <c r="N135" s="144" t="s">
        <v>37</v>
      </c>
      <c r="O135" s="145">
        <v>0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647</v>
      </c>
      <c r="AT135" s="147" t="s">
        <v>160</v>
      </c>
      <c r="AU135" s="147" t="s">
        <v>80</v>
      </c>
      <c r="AY135" s="15" t="s">
        <v>158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5" t="s">
        <v>13</v>
      </c>
      <c r="BK135" s="148">
        <f t="shared" si="9"/>
        <v>0</v>
      </c>
      <c r="BL135" s="15" t="s">
        <v>647</v>
      </c>
      <c r="BM135" s="147" t="s">
        <v>928</v>
      </c>
    </row>
    <row r="136" spans="2:65" s="1" customFormat="1" ht="16.5" customHeight="1">
      <c r="B136" s="136"/>
      <c r="C136" s="137" t="s">
        <v>216</v>
      </c>
      <c r="D136" s="137" t="s">
        <v>160</v>
      </c>
      <c r="E136" s="138" t="s">
        <v>929</v>
      </c>
      <c r="F136" s="139" t="s">
        <v>930</v>
      </c>
      <c r="G136" s="140" t="s">
        <v>262</v>
      </c>
      <c r="H136" s="141">
        <v>8</v>
      </c>
      <c r="I136" s="178"/>
      <c r="J136" s="142">
        <f t="shared" si="0"/>
        <v>0</v>
      </c>
      <c r="K136" s="139" t="s">
        <v>1</v>
      </c>
      <c r="L136" s="27"/>
      <c r="M136" s="143" t="s">
        <v>1</v>
      </c>
      <c r="N136" s="144" t="s">
        <v>37</v>
      </c>
      <c r="O136" s="145">
        <v>0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647</v>
      </c>
      <c r="AT136" s="147" t="s">
        <v>160</v>
      </c>
      <c r="AU136" s="147" t="s">
        <v>80</v>
      </c>
      <c r="AY136" s="15" t="s">
        <v>158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5" t="s">
        <v>13</v>
      </c>
      <c r="BK136" s="148">
        <f t="shared" si="9"/>
        <v>0</v>
      </c>
      <c r="BL136" s="15" t="s">
        <v>647</v>
      </c>
      <c r="BM136" s="147" t="s">
        <v>931</v>
      </c>
    </row>
    <row r="137" spans="2:65" s="11" customFormat="1" ht="22.9" customHeight="1">
      <c r="B137" s="124"/>
      <c r="D137" s="125" t="s">
        <v>71</v>
      </c>
      <c r="E137" s="134" t="s">
        <v>932</v>
      </c>
      <c r="F137" s="134" t="s">
        <v>933</v>
      </c>
      <c r="J137" s="135">
        <f>BK137</f>
        <v>0</v>
      </c>
      <c r="L137" s="124"/>
      <c r="M137" s="128"/>
      <c r="N137" s="129"/>
      <c r="O137" s="129"/>
      <c r="P137" s="130">
        <f>SUM(P138:P163)</f>
        <v>0</v>
      </c>
      <c r="Q137" s="129"/>
      <c r="R137" s="130">
        <f>SUM(R138:R163)</f>
        <v>0</v>
      </c>
      <c r="S137" s="129"/>
      <c r="T137" s="131">
        <f>SUM(T138:T163)</f>
        <v>0</v>
      </c>
      <c r="AR137" s="125" t="s">
        <v>174</v>
      </c>
      <c r="AT137" s="132" t="s">
        <v>71</v>
      </c>
      <c r="AU137" s="132" t="s">
        <v>13</v>
      </c>
      <c r="AY137" s="125" t="s">
        <v>158</v>
      </c>
      <c r="BK137" s="133">
        <f>SUM(BK138:BK163)</f>
        <v>0</v>
      </c>
    </row>
    <row r="138" spans="2:65" s="1" customFormat="1" ht="16.5" customHeight="1">
      <c r="B138" s="136"/>
      <c r="C138" s="137" t="s">
        <v>221</v>
      </c>
      <c r="D138" s="137" t="s">
        <v>160</v>
      </c>
      <c r="E138" s="138" t="s">
        <v>934</v>
      </c>
      <c r="F138" s="139" t="s">
        <v>935</v>
      </c>
      <c r="G138" s="140" t="s">
        <v>375</v>
      </c>
      <c r="H138" s="141">
        <v>20</v>
      </c>
      <c r="I138" s="178"/>
      <c r="J138" s="142">
        <f t="shared" ref="J138:J163" si="10">ROUND(I138*H138,2)</f>
        <v>0</v>
      </c>
      <c r="K138" s="139" t="s">
        <v>1</v>
      </c>
      <c r="L138" s="27"/>
      <c r="M138" s="143" t="s">
        <v>1</v>
      </c>
      <c r="N138" s="144" t="s">
        <v>37</v>
      </c>
      <c r="O138" s="145">
        <v>0</v>
      </c>
      <c r="P138" s="145">
        <f t="shared" ref="P138:P163" si="11">O138*H138</f>
        <v>0</v>
      </c>
      <c r="Q138" s="145">
        <v>0</v>
      </c>
      <c r="R138" s="145">
        <f t="shared" ref="R138:R163" si="12">Q138*H138</f>
        <v>0</v>
      </c>
      <c r="S138" s="145">
        <v>0</v>
      </c>
      <c r="T138" s="146">
        <f t="shared" ref="T138:T163" si="13">S138*H138</f>
        <v>0</v>
      </c>
      <c r="AR138" s="147" t="s">
        <v>647</v>
      </c>
      <c r="AT138" s="147" t="s">
        <v>160</v>
      </c>
      <c r="AU138" s="147" t="s">
        <v>80</v>
      </c>
      <c r="AY138" s="15" t="s">
        <v>158</v>
      </c>
      <c r="BE138" s="148">
        <f t="shared" ref="BE138:BE163" si="14">IF(N138="základní",J138,0)</f>
        <v>0</v>
      </c>
      <c r="BF138" s="148">
        <f t="shared" ref="BF138:BF163" si="15">IF(N138="snížená",J138,0)</f>
        <v>0</v>
      </c>
      <c r="BG138" s="148">
        <f t="shared" ref="BG138:BG163" si="16">IF(N138="zákl. přenesená",J138,0)</f>
        <v>0</v>
      </c>
      <c r="BH138" s="148">
        <f t="shared" ref="BH138:BH163" si="17">IF(N138="sníž. přenesená",J138,0)</f>
        <v>0</v>
      </c>
      <c r="BI138" s="148">
        <f t="shared" ref="BI138:BI163" si="18">IF(N138="nulová",J138,0)</f>
        <v>0</v>
      </c>
      <c r="BJ138" s="15" t="s">
        <v>13</v>
      </c>
      <c r="BK138" s="148">
        <f t="shared" ref="BK138:BK163" si="19">ROUND(I138*H138,2)</f>
        <v>0</v>
      </c>
      <c r="BL138" s="15" t="s">
        <v>647</v>
      </c>
      <c r="BM138" s="147" t="s">
        <v>936</v>
      </c>
    </row>
    <row r="139" spans="2:65" s="1" customFormat="1" ht="16.5" customHeight="1">
      <c r="B139" s="136"/>
      <c r="C139" s="137" t="s">
        <v>226</v>
      </c>
      <c r="D139" s="137" t="s">
        <v>160</v>
      </c>
      <c r="E139" s="138" t="s">
        <v>937</v>
      </c>
      <c r="F139" s="139" t="s">
        <v>938</v>
      </c>
      <c r="G139" s="140" t="s">
        <v>375</v>
      </c>
      <c r="H139" s="141">
        <v>65</v>
      </c>
      <c r="I139" s="178"/>
      <c r="J139" s="142">
        <f t="shared" si="10"/>
        <v>0</v>
      </c>
      <c r="K139" s="139" t="s">
        <v>1</v>
      </c>
      <c r="L139" s="27"/>
      <c r="M139" s="143" t="s">
        <v>1</v>
      </c>
      <c r="N139" s="144" t="s">
        <v>37</v>
      </c>
      <c r="O139" s="145">
        <v>0</v>
      </c>
      <c r="P139" s="145">
        <f t="shared" si="11"/>
        <v>0</v>
      </c>
      <c r="Q139" s="145">
        <v>0</v>
      </c>
      <c r="R139" s="145">
        <f t="shared" si="12"/>
        <v>0</v>
      </c>
      <c r="S139" s="145">
        <v>0</v>
      </c>
      <c r="T139" s="146">
        <f t="shared" si="13"/>
        <v>0</v>
      </c>
      <c r="AR139" s="147" t="s">
        <v>647</v>
      </c>
      <c r="AT139" s="147" t="s">
        <v>160</v>
      </c>
      <c r="AU139" s="147" t="s">
        <v>80</v>
      </c>
      <c r="AY139" s="15" t="s">
        <v>158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5" t="s">
        <v>13</v>
      </c>
      <c r="BK139" s="148">
        <f t="shared" si="19"/>
        <v>0</v>
      </c>
      <c r="BL139" s="15" t="s">
        <v>647</v>
      </c>
      <c r="BM139" s="147" t="s">
        <v>939</v>
      </c>
    </row>
    <row r="140" spans="2:65" s="1" customFormat="1" ht="16.5" customHeight="1">
      <c r="B140" s="136"/>
      <c r="C140" s="137" t="s">
        <v>231</v>
      </c>
      <c r="D140" s="137" t="s">
        <v>160</v>
      </c>
      <c r="E140" s="138" t="s">
        <v>940</v>
      </c>
      <c r="F140" s="139" t="s">
        <v>941</v>
      </c>
      <c r="G140" s="140" t="s">
        <v>375</v>
      </c>
      <c r="H140" s="141">
        <v>20</v>
      </c>
      <c r="I140" s="178"/>
      <c r="J140" s="142">
        <f t="shared" si="10"/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</v>
      </c>
      <c r="P140" s="145">
        <f t="shared" si="11"/>
        <v>0</v>
      </c>
      <c r="Q140" s="145">
        <v>0</v>
      </c>
      <c r="R140" s="145">
        <f t="shared" si="12"/>
        <v>0</v>
      </c>
      <c r="S140" s="145">
        <v>0</v>
      </c>
      <c r="T140" s="146">
        <f t="shared" si="13"/>
        <v>0</v>
      </c>
      <c r="AR140" s="147" t="s">
        <v>647</v>
      </c>
      <c r="AT140" s="147" t="s">
        <v>160</v>
      </c>
      <c r="AU140" s="147" t="s">
        <v>80</v>
      </c>
      <c r="AY140" s="15" t="s">
        <v>158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5" t="s">
        <v>13</v>
      </c>
      <c r="BK140" s="148">
        <f t="shared" si="19"/>
        <v>0</v>
      </c>
      <c r="BL140" s="15" t="s">
        <v>647</v>
      </c>
      <c r="BM140" s="147" t="s">
        <v>942</v>
      </c>
    </row>
    <row r="141" spans="2:65" s="1" customFormat="1" ht="16.5" customHeight="1">
      <c r="B141" s="136"/>
      <c r="C141" s="137" t="s">
        <v>8</v>
      </c>
      <c r="D141" s="137" t="s">
        <v>160</v>
      </c>
      <c r="E141" s="138" t="s">
        <v>943</v>
      </c>
      <c r="F141" s="139" t="s">
        <v>944</v>
      </c>
      <c r="G141" s="140" t="s">
        <v>375</v>
      </c>
      <c r="H141" s="141">
        <v>20</v>
      </c>
      <c r="I141" s="178"/>
      <c r="J141" s="142">
        <f t="shared" si="10"/>
        <v>0</v>
      </c>
      <c r="K141" s="139" t="s">
        <v>1</v>
      </c>
      <c r="L141" s="27"/>
      <c r="M141" s="143" t="s">
        <v>1</v>
      </c>
      <c r="N141" s="144" t="s">
        <v>37</v>
      </c>
      <c r="O141" s="145">
        <v>0</v>
      </c>
      <c r="P141" s="145">
        <f t="shared" si="11"/>
        <v>0</v>
      </c>
      <c r="Q141" s="145">
        <v>0</v>
      </c>
      <c r="R141" s="145">
        <f t="shared" si="12"/>
        <v>0</v>
      </c>
      <c r="S141" s="145">
        <v>0</v>
      </c>
      <c r="T141" s="146">
        <f t="shared" si="13"/>
        <v>0</v>
      </c>
      <c r="AR141" s="147" t="s">
        <v>647</v>
      </c>
      <c r="AT141" s="147" t="s">
        <v>160</v>
      </c>
      <c r="AU141" s="147" t="s">
        <v>80</v>
      </c>
      <c r="AY141" s="15" t="s">
        <v>158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5" t="s">
        <v>13</v>
      </c>
      <c r="BK141" s="148">
        <f t="shared" si="19"/>
        <v>0</v>
      </c>
      <c r="BL141" s="15" t="s">
        <v>647</v>
      </c>
      <c r="BM141" s="147" t="s">
        <v>945</v>
      </c>
    </row>
    <row r="142" spans="2:65" s="1" customFormat="1" ht="16.5" customHeight="1">
      <c r="B142" s="136"/>
      <c r="C142" s="137" t="s">
        <v>178</v>
      </c>
      <c r="D142" s="137" t="s">
        <v>160</v>
      </c>
      <c r="E142" s="138" t="s">
        <v>946</v>
      </c>
      <c r="F142" s="139" t="s">
        <v>947</v>
      </c>
      <c r="G142" s="140" t="s">
        <v>375</v>
      </c>
      <c r="H142" s="141">
        <v>12</v>
      </c>
      <c r="I142" s="178"/>
      <c r="J142" s="142">
        <f t="shared" si="10"/>
        <v>0</v>
      </c>
      <c r="K142" s="139" t="s">
        <v>1</v>
      </c>
      <c r="L142" s="27"/>
      <c r="M142" s="143" t="s">
        <v>1</v>
      </c>
      <c r="N142" s="144" t="s">
        <v>37</v>
      </c>
      <c r="O142" s="145">
        <v>0</v>
      </c>
      <c r="P142" s="145">
        <f t="shared" si="11"/>
        <v>0</v>
      </c>
      <c r="Q142" s="145">
        <v>0</v>
      </c>
      <c r="R142" s="145">
        <f t="shared" si="12"/>
        <v>0</v>
      </c>
      <c r="S142" s="145">
        <v>0</v>
      </c>
      <c r="T142" s="146">
        <f t="shared" si="13"/>
        <v>0</v>
      </c>
      <c r="AR142" s="147" t="s">
        <v>647</v>
      </c>
      <c r="AT142" s="147" t="s">
        <v>160</v>
      </c>
      <c r="AU142" s="147" t="s">
        <v>80</v>
      </c>
      <c r="AY142" s="15" t="s">
        <v>158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5" t="s">
        <v>13</v>
      </c>
      <c r="BK142" s="148">
        <f t="shared" si="19"/>
        <v>0</v>
      </c>
      <c r="BL142" s="15" t="s">
        <v>647</v>
      </c>
      <c r="BM142" s="147" t="s">
        <v>948</v>
      </c>
    </row>
    <row r="143" spans="2:65" s="1" customFormat="1" ht="16.5" customHeight="1">
      <c r="B143" s="136"/>
      <c r="C143" s="137" t="s">
        <v>243</v>
      </c>
      <c r="D143" s="137" t="s">
        <v>160</v>
      </c>
      <c r="E143" s="138" t="s">
        <v>949</v>
      </c>
      <c r="F143" s="139" t="s">
        <v>950</v>
      </c>
      <c r="G143" s="140" t="s">
        <v>375</v>
      </c>
      <c r="H143" s="141">
        <v>85</v>
      </c>
      <c r="I143" s="178"/>
      <c r="J143" s="142">
        <f t="shared" si="10"/>
        <v>0</v>
      </c>
      <c r="K143" s="139" t="s">
        <v>1</v>
      </c>
      <c r="L143" s="27"/>
      <c r="M143" s="143" t="s">
        <v>1</v>
      </c>
      <c r="N143" s="144" t="s">
        <v>37</v>
      </c>
      <c r="O143" s="145">
        <v>0</v>
      </c>
      <c r="P143" s="145">
        <f t="shared" si="11"/>
        <v>0</v>
      </c>
      <c r="Q143" s="145">
        <v>0</v>
      </c>
      <c r="R143" s="145">
        <f t="shared" si="12"/>
        <v>0</v>
      </c>
      <c r="S143" s="145">
        <v>0</v>
      </c>
      <c r="T143" s="146">
        <f t="shared" si="13"/>
        <v>0</v>
      </c>
      <c r="AR143" s="147" t="s">
        <v>647</v>
      </c>
      <c r="AT143" s="147" t="s">
        <v>160</v>
      </c>
      <c r="AU143" s="147" t="s">
        <v>80</v>
      </c>
      <c r="AY143" s="15" t="s">
        <v>158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5" t="s">
        <v>13</v>
      </c>
      <c r="BK143" s="148">
        <f t="shared" si="19"/>
        <v>0</v>
      </c>
      <c r="BL143" s="15" t="s">
        <v>647</v>
      </c>
      <c r="BM143" s="147" t="s">
        <v>951</v>
      </c>
    </row>
    <row r="144" spans="2:65" s="1" customFormat="1" ht="16.5" customHeight="1">
      <c r="B144" s="136"/>
      <c r="C144" s="137" t="s">
        <v>247</v>
      </c>
      <c r="D144" s="137" t="s">
        <v>160</v>
      </c>
      <c r="E144" s="138" t="s">
        <v>952</v>
      </c>
      <c r="F144" s="139" t="s">
        <v>953</v>
      </c>
      <c r="G144" s="140" t="s">
        <v>375</v>
      </c>
      <c r="H144" s="141">
        <v>20</v>
      </c>
      <c r="I144" s="178"/>
      <c r="J144" s="142">
        <f t="shared" si="10"/>
        <v>0</v>
      </c>
      <c r="K144" s="139" t="s">
        <v>1</v>
      </c>
      <c r="L144" s="27"/>
      <c r="M144" s="143" t="s">
        <v>1</v>
      </c>
      <c r="N144" s="144" t="s">
        <v>37</v>
      </c>
      <c r="O144" s="145">
        <v>0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647</v>
      </c>
      <c r="AT144" s="147" t="s">
        <v>160</v>
      </c>
      <c r="AU144" s="147" t="s">
        <v>80</v>
      </c>
      <c r="AY144" s="15" t="s">
        <v>158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5" t="s">
        <v>13</v>
      </c>
      <c r="BK144" s="148">
        <f t="shared" si="19"/>
        <v>0</v>
      </c>
      <c r="BL144" s="15" t="s">
        <v>647</v>
      </c>
      <c r="BM144" s="147" t="s">
        <v>954</v>
      </c>
    </row>
    <row r="145" spans="2:65" s="1" customFormat="1" ht="16.5" customHeight="1">
      <c r="B145" s="136"/>
      <c r="C145" s="137" t="s">
        <v>252</v>
      </c>
      <c r="D145" s="137" t="s">
        <v>160</v>
      </c>
      <c r="E145" s="138" t="s">
        <v>955</v>
      </c>
      <c r="F145" s="139" t="s">
        <v>956</v>
      </c>
      <c r="G145" s="140" t="s">
        <v>375</v>
      </c>
      <c r="H145" s="141">
        <v>26</v>
      </c>
      <c r="I145" s="178"/>
      <c r="J145" s="142">
        <f t="shared" si="1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0</v>
      </c>
      <c r="P145" s="145">
        <f t="shared" si="11"/>
        <v>0</v>
      </c>
      <c r="Q145" s="145">
        <v>0</v>
      </c>
      <c r="R145" s="145">
        <f t="shared" si="12"/>
        <v>0</v>
      </c>
      <c r="S145" s="145">
        <v>0</v>
      </c>
      <c r="T145" s="146">
        <f t="shared" si="13"/>
        <v>0</v>
      </c>
      <c r="AR145" s="147" t="s">
        <v>647</v>
      </c>
      <c r="AT145" s="147" t="s">
        <v>160</v>
      </c>
      <c r="AU145" s="147" t="s">
        <v>80</v>
      </c>
      <c r="AY145" s="15" t="s">
        <v>158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5" t="s">
        <v>13</v>
      </c>
      <c r="BK145" s="148">
        <f t="shared" si="19"/>
        <v>0</v>
      </c>
      <c r="BL145" s="15" t="s">
        <v>647</v>
      </c>
      <c r="BM145" s="147" t="s">
        <v>957</v>
      </c>
    </row>
    <row r="146" spans="2:65" s="1" customFormat="1" ht="16.5" customHeight="1">
      <c r="B146" s="136"/>
      <c r="C146" s="137" t="s">
        <v>256</v>
      </c>
      <c r="D146" s="137" t="s">
        <v>160</v>
      </c>
      <c r="E146" s="138" t="s">
        <v>958</v>
      </c>
      <c r="F146" s="139" t="s">
        <v>959</v>
      </c>
      <c r="G146" s="140" t="s">
        <v>375</v>
      </c>
      <c r="H146" s="141">
        <v>22</v>
      </c>
      <c r="I146" s="178"/>
      <c r="J146" s="142">
        <f t="shared" si="1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0</v>
      </c>
      <c r="P146" s="145">
        <f t="shared" si="11"/>
        <v>0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AR146" s="147" t="s">
        <v>647</v>
      </c>
      <c r="AT146" s="147" t="s">
        <v>160</v>
      </c>
      <c r="AU146" s="147" t="s">
        <v>80</v>
      </c>
      <c r="AY146" s="15" t="s">
        <v>158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5" t="s">
        <v>13</v>
      </c>
      <c r="BK146" s="148">
        <f t="shared" si="19"/>
        <v>0</v>
      </c>
      <c r="BL146" s="15" t="s">
        <v>647</v>
      </c>
      <c r="BM146" s="147" t="s">
        <v>960</v>
      </c>
    </row>
    <row r="147" spans="2:65" s="1" customFormat="1" ht="16.5" customHeight="1">
      <c r="B147" s="136"/>
      <c r="C147" s="137" t="s">
        <v>7</v>
      </c>
      <c r="D147" s="137" t="s">
        <v>160</v>
      </c>
      <c r="E147" s="138" t="s">
        <v>961</v>
      </c>
      <c r="F147" s="139" t="s">
        <v>962</v>
      </c>
      <c r="G147" s="140" t="s">
        <v>375</v>
      </c>
      <c r="H147" s="141">
        <v>12</v>
      </c>
      <c r="I147" s="178"/>
      <c r="J147" s="142">
        <f t="shared" si="10"/>
        <v>0</v>
      </c>
      <c r="K147" s="139" t="s">
        <v>1</v>
      </c>
      <c r="L147" s="27"/>
      <c r="M147" s="143" t="s">
        <v>1</v>
      </c>
      <c r="N147" s="144" t="s">
        <v>37</v>
      </c>
      <c r="O147" s="145">
        <v>0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647</v>
      </c>
      <c r="AT147" s="147" t="s">
        <v>160</v>
      </c>
      <c r="AU147" s="147" t="s">
        <v>80</v>
      </c>
      <c r="AY147" s="15" t="s">
        <v>158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5" t="s">
        <v>13</v>
      </c>
      <c r="BK147" s="148">
        <f t="shared" si="19"/>
        <v>0</v>
      </c>
      <c r="BL147" s="15" t="s">
        <v>647</v>
      </c>
      <c r="BM147" s="147" t="s">
        <v>963</v>
      </c>
    </row>
    <row r="148" spans="2:65" s="1" customFormat="1" ht="16.5" customHeight="1">
      <c r="B148" s="136"/>
      <c r="C148" s="137" t="s">
        <v>264</v>
      </c>
      <c r="D148" s="137" t="s">
        <v>160</v>
      </c>
      <c r="E148" s="138" t="s">
        <v>964</v>
      </c>
      <c r="F148" s="139" t="s">
        <v>965</v>
      </c>
      <c r="G148" s="140" t="s">
        <v>262</v>
      </c>
      <c r="H148" s="141">
        <v>1</v>
      </c>
      <c r="I148" s="178"/>
      <c r="J148" s="142">
        <f t="shared" si="10"/>
        <v>0</v>
      </c>
      <c r="K148" s="139" t="s">
        <v>1</v>
      </c>
      <c r="L148" s="27"/>
      <c r="M148" s="143" t="s">
        <v>1</v>
      </c>
      <c r="N148" s="144" t="s">
        <v>37</v>
      </c>
      <c r="O148" s="145">
        <v>0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647</v>
      </c>
      <c r="AT148" s="147" t="s">
        <v>160</v>
      </c>
      <c r="AU148" s="147" t="s">
        <v>80</v>
      </c>
      <c r="AY148" s="15" t="s">
        <v>158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5" t="s">
        <v>13</v>
      </c>
      <c r="BK148" s="148">
        <f t="shared" si="19"/>
        <v>0</v>
      </c>
      <c r="BL148" s="15" t="s">
        <v>647</v>
      </c>
      <c r="BM148" s="147" t="s">
        <v>966</v>
      </c>
    </row>
    <row r="149" spans="2:65" s="1" customFormat="1" ht="16.5" customHeight="1">
      <c r="B149" s="136"/>
      <c r="C149" s="137" t="s">
        <v>269</v>
      </c>
      <c r="D149" s="137" t="s">
        <v>160</v>
      </c>
      <c r="E149" s="138" t="s">
        <v>967</v>
      </c>
      <c r="F149" s="139" t="s">
        <v>906</v>
      </c>
      <c r="G149" s="140" t="s">
        <v>262</v>
      </c>
      <c r="H149" s="141">
        <v>1</v>
      </c>
      <c r="I149" s="178"/>
      <c r="J149" s="142">
        <f t="shared" si="10"/>
        <v>0</v>
      </c>
      <c r="K149" s="139" t="s">
        <v>1</v>
      </c>
      <c r="L149" s="27"/>
      <c r="M149" s="143" t="s">
        <v>1</v>
      </c>
      <c r="N149" s="144" t="s">
        <v>37</v>
      </c>
      <c r="O149" s="145">
        <v>0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647</v>
      </c>
      <c r="AT149" s="147" t="s">
        <v>160</v>
      </c>
      <c r="AU149" s="147" t="s">
        <v>80</v>
      </c>
      <c r="AY149" s="15" t="s">
        <v>158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5" t="s">
        <v>13</v>
      </c>
      <c r="BK149" s="148">
        <f t="shared" si="19"/>
        <v>0</v>
      </c>
      <c r="BL149" s="15" t="s">
        <v>647</v>
      </c>
      <c r="BM149" s="147" t="s">
        <v>968</v>
      </c>
    </row>
    <row r="150" spans="2:65" s="1" customFormat="1" ht="16.5" customHeight="1">
      <c r="B150" s="136"/>
      <c r="C150" s="137" t="s">
        <v>273</v>
      </c>
      <c r="D150" s="137" t="s">
        <v>160</v>
      </c>
      <c r="E150" s="138" t="s">
        <v>969</v>
      </c>
      <c r="F150" s="139" t="s">
        <v>970</v>
      </c>
      <c r="G150" s="140" t="s">
        <v>262</v>
      </c>
      <c r="H150" s="141">
        <v>1</v>
      </c>
      <c r="I150" s="178"/>
      <c r="J150" s="142">
        <f t="shared" si="10"/>
        <v>0</v>
      </c>
      <c r="K150" s="139" t="s">
        <v>1</v>
      </c>
      <c r="L150" s="27"/>
      <c r="M150" s="143" t="s">
        <v>1</v>
      </c>
      <c r="N150" s="144" t="s">
        <v>37</v>
      </c>
      <c r="O150" s="145">
        <v>0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647</v>
      </c>
      <c r="AT150" s="147" t="s">
        <v>160</v>
      </c>
      <c r="AU150" s="147" t="s">
        <v>80</v>
      </c>
      <c r="AY150" s="15" t="s">
        <v>158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5" t="s">
        <v>13</v>
      </c>
      <c r="BK150" s="148">
        <f t="shared" si="19"/>
        <v>0</v>
      </c>
      <c r="BL150" s="15" t="s">
        <v>647</v>
      </c>
      <c r="BM150" s="147" t="s">
        <v>971</v>
      </c>
    </row>
    <row r="151" spans="2:65" s="1" customFormat="1" ht="16.5" customHeight="1">
      <c r="B151" s="136"/>
      <c r="C151" s="137" t="s">
        <v>277</v>
      </c>
      <c r="D151" s="137" t="s">
        <v>160</v>
      </c>
      <c r="E151" s="138" t="s">
        <v>972</v>
      </c>
      <c r="F151" s="139" t="s">
        <v>973</v>
      </c>
      <c r="G151" s="140" t="s">
        <v>262</v>
      </c>
      <c r="H151" s="141">
        <v>1</v>
      </c>
      <c r="I151" s="178"/>
      <c r="J151" s="142">
        <f t="shared" si="10"/>
        <v>0</v>
      </c>
      <c r="K151" s="139" t="s">
        <v>1</v>
      </c>
      <c r="L151" s="27"/>
      <c r="M151" s="143" t="s">
        <v>1</v>
      </c>
      <c r="N151" s="144" t="s">
        <v>37</v>
      </c>
      <c r="O151" s="145">
        <v>0</v>
      </c>
      <c r="P151" s="145">
        <f t="shared" si="11"/>
        <v>0</v>
      </c>
      <c r="Q151" s="145">
        <v>0</v>
      </c>
      <c r="R151" s="145">
        <f t="shared" si="12"/>
        <v>0</v>
      </c>
      <c r="S151" s="145">
        <v>0</v>
      </c>
      <c r="T151" s="146">
        <f t="shared" si="13"/>
        <v>0</v>
      </c>
      <c r="AR151" s="147" t="s">
        <v>647</v>
      </c>
      <c r="AT151" s="147" t="s">
        <v>160</v>
      </c>
      <c r="AU151" s="147" t="s">
        <v>80</v>
      </c>
      <c r="AY151" s="15" t="s">
        <v>158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5" t="s">
        <v>13</v>
      </c>
      <c r="BK151" s="148">
        <f t="shared" si="19"/>
        <v>0</v>
      </c>
      <c r="BL151" s="15" t="s">
        <v>647</v>
      </c>
      <c r="BM151" s="147" t="s">
        <v>974</v>
      </c>
    </row>
    <row r="152" spans="2:65" s="1" customFormat="1" ht="16.5" customHeight="1">
      <c r="B152" s="136"/>
      <c r="C152" s="137" t="s">
        <v>283</v>
      </c>
      <c r="D152" s="137" t="s">
        <v>160</v>
      </c>
      <c r="E152" s="138" t="s">
        <v>975</v>
      </c>
      <c r="F152" s="139" t="s">
        <v>976</v>
      </c>
      <c r="G152" s="140" t="s">
        <v>262</v>
      </c>
      <c r="H152" s="141">
        <v>1</v>
      </c>
      <c r="I152" s="178"/>
      <c r="J152" s="142">
        <f t="shared" si="10"/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</v>
      </c>
      <c r="P152" s="145">
        <f t="shared" si="11"/>
        <v>0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AR152" s="147" t="s">
        <v>647</v>
      </c>
      <c r="AT152" s="147" t="s">
        <v>160</v>
      </c>
      <c r="AU152" s="147" t="s">
        <v>80</v>
      </c>
      <c r="AY152" s="15" t="s">
        <v>158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5" t="s">
        <v>13</v>
      </c>
      <c r="BK152" s="148">
        <f t="shared" si="19"/>
        <v>0</v>
      </c>
      <c r="BL152" s="15" t="s">
        <v>647</v>
      </c>
      <c r="BM152" s="147" t="s">
        <v>977</v>
      </c>
    </row>
    <row r="153" spans="2:65" s="1" customFormat="1" ht="16.5" customHeight="1">
      <c r="B153" s="136"/>
      <c r="C153" s="137" t="s">
        <v>287</v>
      </c>
      <c r="D153" s="137" t="s">
        <v>160</v>
      </c>
      <c r="E153" s="138" t="s">
        <v>978</v>
      </c>
      <c r="F153" s="139" t="s">
        <v>979</v>
      </c>
      <c r="G153" s="140" t="s">
        <v>262</v>
      </c>
      <c r="H153" s="141">
        <v>3</v>
      </c>
      <c r="I153" s="178"/>
      <c r="J153" s="142">
        <f t="shared" si="10"/>
        <v>0</v>
      </c>
      <c r="K153" s="139" t="s">
        <v>1</v>
      </c>
      <c r="L153" s="27"/>
      <c r="M153" s="143" t="s">
        <v>1</v>
      </c>
      <c r="N153" s="144" t="s">
        <v>37</v>
      </c>
      <c r="O153" s="145">
        <v>0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647</v>
      </c>
      <c r="AT153" s="147" t="s">
        <v>160</v>
      </c>
      <c r="AU153" s="147" t="s">
        <v>80</v>
      </c>
      <c r="AY153" s="15" t="s">
        <v>158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5" t="s">
        <v>13</v>
      </c>
      <c r="BK153" s="148">
        <f t="shared" si="19"/>
        <v>0</v>
      </c>
      <c r="BL153" s="15" t="s">
        <v>647</v>
      </c>
      <c r="BM153" s="147" t="s">
        <v>980</v>
      </c>
    </row>
    <row r="154" spans="2:65" s="1" customFormat="1" ht="16.5" customHeight="1">
      <c r="B154" s="136"/>
      <c r="C154" s="137" t="s">
        <v>291</v>
      </c>
      <c r="D154" s="137" t="s">
        <v>160</v>
      </c>
      <c r="E154" s="138" t="s">
        <v>981</v>
      </c>
      <c r="F154" s="139" t="s">
        <v>982</v>
      </c>
      <c r="G154" s="140" t="s">
        <v>262</v>
      </c>
      <c r="H154" s="141">
        <v>1</v>
      </c>
      <c r="I154" s="178"/>
      <c r="J154" s="142">
        <f t="shared" si="10"/>
        <v>0</v>
      </c>
      <c r="K154" s="139" t="s">
        <v>1</v>
      </c>
      <c r="L154" s="27"/>
      <c r="M154" s="143" t="s">
        <v>1</v>
      </c>
      <c r="N154" s="144" t="s">
        <v>37</v>
      </c>
      <c r="O154" s="145">
        <v>0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647</v>
      </c>
      <c r="AT154" s="147" t="s">
        <v>160</v>
      </c>
      <c r="AU154" s="147" t="s">
        <v>80</v>
      </c>
      <c r="AY154" s="15" t="s">
        <v>158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5" t="s">
        <v>13</v>
      </c>
      <c r="BK154" s="148">
        <f t="shared" si="19"/>
        <v>0</v>
      </c>
      <c r="BL154" s="15" t="s">
        <v>647</v>
      </c>
      <c r="BM154" s="147" t="s">
        <v>983</v>
      </c>
    </row>
    <row r="155" spans="2:65" s="1" customFormat="1" ht="16.5" customHeight="1">
      <c r="B155" s="136"/>
      <c r="C155" s="137" t="s">
        <v>295</v>
      </c>
      <c r="D155" s="137" t="s">
        <v>160</v>
      </c>
      <c r="E155" s="138" t="s">
        <v>984</v>
      </c>
      <c r="F155" s="139" t="s">
        <v>985</v>
      </c>
      <c r="G155" s="140" t="s">
        <v>262</v>
      </c>
      <c r="H155" s="141">
        <v>1</v>
      </c>
      <c r="I155" s="178"/>
      <c r="J155" s="142">
        <f t="shared" si="10"/>
        <v>0</v>
      </c>
      <c r="K155" s="139" t="s">
        <v>1</v>
      </c>
      <c r="L155" s="27"/>
      <c r="M155" s="143" t="s">
        <v>1</v>
      </c>
      <c r="N155" s="144" t="s">
        <v>37</v>
      </c>
      <c r="O155" s="145">
        <v>0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647</v>
      </c>
      <c r="AT155" s="147" t="s">
        <v>160</v>
      </c>
      <c r="AU155" s="147" t="s">
        <v>80</v>
      </c>
      <c r="AY155" s="15" t="s">
        <v>158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5" t="s">
        <v>13</v>
      </c>
      <c r="BK155" s="148">
        <f t="shared" si="19"/>
        <v>0</v>
      </c>
      <c r="BL155" s="15" t="s">
        <v>647</v>
      </c>
      <c r="BM155" s="147" t="s">
        <v>986</v>
      </c>
    </row>
    <row r="156" spans="2:65" s="1" customFormat="1" ht="16.5" customHeight="1">
      <c r="B156" s="136"/>
      <c r="C156" s="137" t="s">
        <v>299</v>
      </c>
      <c r="D156" s="137" t="s">
        <v>160</v>
      </c>
      <c r="E156" s="138" t="s">
        <v>987</v>
      </c>
      <c r="F156" s="139" t="s">
        <v>988</v>
      </c>
      <c r="G156" s="140" t="s">
        <v>262</v>
      </c>
      <c r="H156" s="141">
        <v>2</v>
      </c>
      <c r="I156" s="178"/>
      <c r="J156" s="142">
        <f t="shared" si="10"/>
        <v>0</v>
      </c>
      <c r="K156" s="139" t="s">
        <v>1</v>
      </c>
      <c r="L156" s="27"/>
      <c r="M156" s="143" t="s">
        <v>1</v>
      </c>
      <c r="N156" s="144" t="s">
        <v>37</v>
      </c>
      <c r="O156" s="145">
        <v>0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647</v>
      </c>
      <c r="AT156" s="147" t="s">
        <v>160</v>
      </c>
      <c r="AU156" s="147" t="s">
        <v>80</v>
      </c>
      <c r="AY156" s="15" t="s">
        <v>158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5" t="s">
        <v>13</v>
      </c>
      <c r="BK156" s="148">
        <f t="shared" si="19"/>
        <v>0</v>
      </c>
      <c r="BL156" s="15" t="s">
        <v>647</v>
      </c>
      <c r="BM156" s="147" t="s">
        <v>989</v>
      </c>
    </row>
    <row r="157" spans="2:65" s="1" customFormat="1" ht="16.5" customHeight="1">
      <c r="B157" s="136"/>
      <c r="C157" s="137" t="s">
        <v>303</v>
      </c>
      <c r="D157" s="137" t="s">
        <v>160</v>
      </c>
      <c r="E157" s="138" t="s">
        <v>990</v>
      </c>
      <c r="F157" s="139" t="s">
        <v>991</v>
      </c>
      <c r="G157" s="140" t="s">
        <v>262</v>
      </c>
      <c r="H157" s="141">
        <v>4</v>
      </c>
      <c r="I157" s="178"/>
      <c r="J157" s="142">
        <f t="shared" si="10"/>
        <v>0</v>
      </c>
      <c r="K157" s="139" t="s">
        <v>1</v>
      </c>
      <c r="L157" s="27"/>
      <c r="M157" s="143" t="s">
        <v>1</v>
      </c>
      <c r="N157" s="144" t="s">
        <v>37</v>
      </c>
      <c r="O157" s="145">
        <v>0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647</v>
      </c>
      <c r="AT157" s="147" t="s">
        <v>160</v>
      </c>
      <c r="AU157" s="147" t="s">
        <v>80</v>
      </c>
      <c r="AY157" s="15" t="s">
        <v>158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5" t="s">
        <v>13</v>
      </c>
      <c r="BK157" s="148">
        <f t="shared" si="19"/>
        <v>0</v>
      </c>
      <c r="BL157" s="15" t="s">
        <v>647</v>
      </c>
      <c r="BM157" s="147" t="s">
        <v>992</v>
      </c>
    </row>
    <row r="158" spans="2:65" s="1" customFormat="1" ht="16.5" customHeight="1">
      <c r="B158" s="136"/>
      <c r="C158" s="137" t="s">
        <v>185</v>
      </c>
      <c r="D158" s="137" t="s">
        <v>160</v>
      </c>
      <c r="E158" s="138" t="s">
        <v>993</v>
      </c>
      <c r="F158" s="139" t="s">
        <v>994</v>
      </c>
      <c r="G158" s="140" t="s">
        <v>262</v>
      </c>
      <c r="H158" s="141">
        <v>2</v>
      </c>
      <c r="I158" s="178"/>
      <c r="J158" s="142">
        <f t="shared" si="10"/>
        <v>0</v>
      </c>
      <c r="K158" s="139" t="s">
        <v>1</v>
      </c>
      <c r="L158" s="27"/>
      <c r="M158" s="143" t="s">
        <v>1</v>
      </c>
      <c r="N158" s="144" t="s">
        <v>37</v>
      </c>
      <c r="O158" s="145">
        <v>0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647</v>
      </c>
      <c r="AT158" s="147" t="s">
        <v>160</v>
      </c>
      <c r="AU158" s="147" t="s">
        <v>80</v>
      </c>
      <c r="AY158" s="15" t="s">
        <v>158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5" t="s">
        <v>13</v>
      </c>
      <c r="BK158" s="148">
        <f t="shared" si="19"/>
        <v>0</v>
      </c>
      <c r="BL158" s="15" t="s">
        <v>647</v>
      </c>
      <c r="BM158" s="147" t="s">
        <v>995</v>
      </c>
    </row>
    <row r="159" spans="2:65" s="1" customFormat="1" ht="16.5" customHeight="1">
      <c r="B159" s="136"/>
      <c r="C159" s="137" t="s">
        <v>310</v>
      </c>
      <c r="D159" s="137" t="s">
        <v>160</v>
      </c>
      <c r="E159" s="138" t="s">
        <v>996</v>
      </c>
      <c r="F159" s="139" t="s">
        <v>997</v>
      </c>
      <c r="G159" s="140" t="s">
        <v>267</v>
      </c>
      <c r="H159" s="141">
        <v>1</v>
      </c>
      <c r="I159" s="178"/>
      <c r="J159" s="142">
        <f t="shared" si="10"/>
        <v>0</v>
      </c>
      <c r="K159" s="139" t="s">
        <v>1</v>
      </c>
      <c r="L159" s="27"/>
      <c r="M159" s="143" t="s">
        <v>1</v>
      </c>
      <c r="N159" s="144" t="s">
        <v>37</v>
      </c>
      <c r="O159" s="145">
        <v>0</v>
      </c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647</v>
      </c>
      <c r="AT159" s="147" t="s">
        <v>160</v>
      </c>
      <c r="AU159" s="147" t="s">
        <v>80</v>
      </c>
      <c r="AY159" s="15" t="s">
        <v>158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5" t="s">
        <v>13</v>
      </c>
      <c r="BK159" s="148">
        <f t="shared" si="19"/>
        <v>0</v>
      </c>
      <c r="BL159" s="15" t="s">
        <v>647</v>
      </c>
      <c r="BM159" s="147" t="s">
        <v>998</v>
      </c>
    </row>
    <row r="160" spans="2:65" s="1" customFormat="1" ht="16.5" customHeight="1">
      <c r="B160" s="136"/>
      <c r="C160" s="137" t="s">
        <v>316</v>
      </c>
      <c r="D160" s="137" t="s">
        <v>160</v>
      </c>
      <c r="E160" s="138" t="s">
        <v>999</v>
      </c>
      <c r="F160" s="139" t="s">
        <v>1000</v>
      </c>
      <c r="G160" s="140" t="s">
        <v>558</v>
      </c>
      <c r="H160" s="141">
        <v>12</v>
      </c>
      <c r="I160" s="178"/>
      <c r="J160" s="142">
        <f t="shared" si="10"/>
        <v>0</v>
      </c>
      <c r="K160" s="139" t="s">
        <v>1</v>
      </c>
      <c r="L160" s="27"/>
      <c r="M160" s="143" t="s">
        <v>1</v>
      </c>
      <c r="N160" s="144" t="s">
        <v>37</v>
      </c>
      <c r="O160" s="145">
        <v>0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647</v>
      </c>
      <c r="AT160" s="147" t="s">
        <v>160</v>
      </c>
      <c r="AU160" s="147" t="s">
        <v>80</v>
      </c>
      <c r="AY160" s="15" t="s">
        <v>158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5" t="s">
        <v>13</v>
      </c>
      <c r="BK160" s="148">
        <f t="shared" si="19"/>
        <v>0</v>
      </c>
      <c r="BL160" s="15" t="s">
        <v>647</v>
      </c>
      <c r="BM160" s="147" t="s">
        <v>1001</v>
      </c>
    </row>
    <row r="161" spans="2:65" s="1" customFormat="1" ht="16.5" customHeight="1">
      <c r="B161" s="136"/>
      <c r="C161" s="137" t="s">
        <v>320</v>
      </c>
      <c r="D161" s="137" t="s">
        <v>160</v>
      </c>
      <c r="E161" s="138" t="s">
        <v>1002</v>
      </c>
      <c r="F161" s="139" t="s">
        <v>1003</v>
      </c>
      <c r="G161" s="140" t="s">
        <v>558</v>
      </c>
      <c r="H161" s="141">
        <v>132</v>
      </c>
      <c r="I161" s="178"/>
      <c r="J161" s="142">
        <f t="shared" si="10"/>
        <v>0</v>
      </c>
      <c r="K161" s="139" t="s">
        <v>1</v>
      </c>
      <c r="L161" s="27"/>
      <c r="M161" s="143" t="s">
        <v>1</v>
      </c>
      <c r="N161" s="144" t="s">
        <v>37</v>
      </c>
      <c r="O161" s="145">
        <v>0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647</v>
      </c>
      <c r="AT161" s="147" t="s">
        <v>160</v>
      </c>
      <c r="AU161" s="147" t="s">
        <v>80</v>
      </c>
      <c r="AY161" s="15" t="s">
        <v>158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5" t="s">
        <v>13</v>
      </c>
      <c r="BK161" s="148">
        <f t="shared" si="19"/>
        <v>0</v>
      </c>
      <c r="BL161" s="15" t="s">
        <v>647</v>
      </c>
      <c r="BM161" s="147" t="s">
        <v>1004</v>
      </c>
    </row>
    <row r="162" spans="2:65" s="1" customFormat="1" ht="16.5" customHeight="1">
      <c r="B162" s="136"/>
      <c r="C162" s="137" t="s">
        <v>324</v>
      </c>
      <c r="D162" s="137" t="s">
        <v>160</v>
      </c>
      <c r="E162" s="138" t="s">
        <v>1005</v>
      </c>
      <c r="F162" s="139" t="s">
        <v>1006</v>
      </c>
      <c r="G162" s="140" t="s">
        <v>558</v>
      </c>
      <c r="H162" s="141">
        <v>8</v>
      </c>
      <c r="I162" s="178"/>
      <c r="J162" s="142">
        <f t="shared" si="10"/>
        <v>0</v>
      </c>
      <c r="K162" s="139" t="s">
        <v>1</v>
      </c>
      <c r="L162" s="27"/>
      <c r="M162" s="143" t="s">
        <v>1</v>
      </c>
      <c r="N162" s="144" t="s">
        <v>37</v>
      </c>
      <c r="O162" s="145">
        <v>0</v>
      </c>
      <c r="P162" s="145">
        <f t="shared" si="11"/>
        <v>0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AR162" s="147" t="s">
        <v>647</v>
      </c>
      <c r="AT162" s="147" t="s">
        <v>160</v>
      </c>
      <c r="AU162" s="147" t="s">
        <v>80</v>
      </c>
      <c r="AY162" s="15" t="s">
        <v>158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5" t="s">
        <v>13</v>
      </c>
      <c r="BK162" s="148">
        <f t="shared" si="19"/>
        <v>0</v>
      </c>
      <c r="BL162" s="15" t="s">
        <v>647</v>
      </c>
      <c r="BM162" s="147" t="s">
        <v>1007</v>
      </c>
    </row>
    <row r="163" spans="2:65" s="1" customFormat="1" ht="16.5" customHeight="1">
      <c r="B163" s="136"/>
      <c r="C163" s="137" t="s">
        <v>328</v>
      </c>
      <c r="D163" s="137" t="s">
        <v>160</v>
      </c>
      <c r="E163" s="138" t="s">
        <v>1008</v>
      </c>
      <c r="F163" s="139" t="s">
        <v>1009</v>
      </c>
      <c r="G163" s="140" t="s">
        <v>558</v>
      </c>
      <c r="H163" s="141">
        <v>1</v>
      </c>
      <c r="I163" s="178"/>
      <c r="J163" s="142">
        <f t="shared" si="10"/>
        <v>0</v>
      </c>
      <c r="K163" s="139" t="s">
        <v>1</v>
      </c>
      <c r="L163" s="27"/>
      <c r="M163" s="173" t="s">
        <v>1</v>
      </c>
      <c r="N163" s="174" t="s">
        <v>37</v>
      </c>
      <c r="O163" s="175">
        <v>0</v>
      </c>
      <c r="P163" s="175">
        <f t="shared" si="11"/>
        <v>0</v>
      </c>
      <c r="Q163" s="175">
        <v>0</v>
      </c>
      <c r="R163" s="175">
        <f t="shared" si="12"/>
        <v>0</v>
      </c>
      <c r="S163" s="175">
        <v>0</v>
      </c>
      <c r="T163" s="176">
        <f t="shared" si="13"/>
        <v>0</v>
      </c>
      <c r="AR163" s="147" t="s">
        <v>647</v>
      </c>
      <c r="AT163" s="147" t="s">
        <v>160</v>
      </c>
      <c r="AU163" s="147" t="s">
        <v>80</v>
      </c>
      <c r="AY163" s="15" t="s">
        <v>158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5" t="s">
        <v>13</v>
      </c>
      <c r="BK163" s="148">
        <f t="shared" si="19"/>
        <v>0</v>
      </c>
      <c r="BL163" s="15" t="s">
        <v>647</v>
      </c>
      <c r="BM163" s="147" t="s">
        <v>1010</v>
      </c>
    </row>
    <row r="164" spans="2:65" s="1" customFormat="1" ht="6.95" customHeight="1">
      <c r="B164" s="39"/>
      <c r="C164" s="40"/>
      <c r="D164" s="40"/>
      <c r="E164" s="40"/>
      <c r="F164" s="40"/>
      <c r="G164" s="40"/>
      <c r="H164" s="40"/>
      <c r="I164" s="40"/>
      <c r="J164" s="40"/>
      <c r="K164" s="40"/>
      <c r="L164" s="27"/>
    </row>
  </sheetData>
  <autoFilter ref="C122:K163" xr:uid="{00000000-0009-0000-0000-000003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BM128"/>
  <sheetViews>
    <sheetView showGridLines="0" topLeftCell="A99" workbookViewId="0">
      <selection activeCell="I125" sqref="I125:I12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94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125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1011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ROUND(J122,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ROUND((SUM(BE122:BE127)),  2)</f>
        <v>0</v>
      </c>
      <c r="I35" s="95">
        <v>0.21</v>
      </c>
      <c r="J35" s="94">
        <f>ROUND(((SUM(BE122:BE127))*I35),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ROUND((SUM(BF122:BF127)),  2)</f>
        <v>0</v>
      </c>
      <c r="I36" s="95">
        <v>0.15</v>
      </c>
      <c r="J36" s="94">
        <f>ROUND(((SUM(BF122:BF127))*I36),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ROUND((SUM(BG122:BG127)),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ROUND((SUM(BH122:BH127)),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ROUND((SUM(BI122:BI127)),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125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D) - Vedlejší náklady,rozpočtová rezerva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J122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1012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1013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27"/>
      <c r="L101" s="27"/>
    </row>
    <row r="102" spans="2:47" s="1" customFormat="1" ht="6.95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7"/>
    </row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7"/>
    </row>
    <row r="107" spans="2:47" s="1" customFormat="1" ht="24.95" customHeight="1">
      <c r="B107" s="27"/>
      <c r="C107" s="19" t="s">
        <v>143</v>
      </c>
      <c r="L107" s="27"/>
    </row>
    <row r="108" spans="2:47" s="1" customFormat="1" ht="6.95" customHeight="1">
      <c r="B108" s="27"/>
      <c r="L108" s="27"/>
    </row>
    <row r="109" spans="2:47" s="1" customFormat="1" ht="12" customHeight="1">
      <c r="B109" s="27"/>
      <c r="C109" s="24" t="s">
        <v>14</v>
      </c>
      <c r="L109" s="27"/>
    </row>
    <row r="110" spans="2:47" s="1" customFormat="1" ht="16.5" customHeight="1">
      <c r="B110" s="27"/>
      <c r="E110" s="219" t="str">
        <f>E7</f>
        <v>Rozdělení vytápění na cestmistrovství Liberec</v>
      </c>
      <c r="F110" s="220"/>
      <c r="G110" s="220"/>
      <c r="H110" s="220"/>
      <c r="L110" s="27"/>
    </row>
    <row r="111" spans="2:47" ht="12" customHeight="1">
      <c r="B111" s="18"/>
      <c r="C111" s="24" t="s">
        <v>122</v>
      </c>
      <c r="L111" s="18"/>
    </row>
    <row r="112" spans="2:47" s="1" customFormat="1" ht="16.5" customHeight="1">
      <c r="B112" s="27"/>
      <c r="E112" s="219" t="s">
        <v>125</v>
      </c>
      <c r="F112" s="218"/>
      <c r="G112" s="218"/>
      <c r="H112" s="218"/>
      <c r="L112" s="27"/>
    </row>
    <row r="113" spans="2:65" s="1" customFormat="1" ht="12" customHeight="1">
      <c r="B113" s="27"/>
      <c r="C113" s="24" t="s">
        <v>128</v>
      </c>
      <c r="L113" s="27"/>
    </row>
    <row r="114" spans="2:65" s="1" customFormat="1" ht="16.5" customHeight="1">
      <c r="B114" s="27"/>
      <c r="E114" s="205" t="str">
        <f>E11</f>
        <v>D) - Vedlejší náklady,rozpočtová rezerva</v>
      </c>
      <c r="F114" s="218"/>
      <c r="G114" s="218"/>
      <c r="H114" s="218"/>
      <c r="L114" s="27"/>
    </row>
    <row r="115" spans="2:65" s="1" customFormat="1" ht="6.95" customHeight="1">
      <c r="B115" s="27"/>
      <c r="L115" s="27"/>
    </row>
    <row r="116" spans="2:65" s="1" customFormat="1" ht="12" customHeight="1">
      <c r="B116" s="27"/>
      <c r="C116" s="24" t="s">
        <v>18</v>
      </c>
      <c r="F116" s="22" t="str">
        <f>F14</f>
        <v xml:space="preserve"> </v>
      </c>
      <c r="I116" s="24" t="s">
        <v>20</v>
      </c>
      <c r="J116" s="47" t="str">
        <f>IF(J14="","",J14)</f>
        <v>15. 10. 2020</v>
      </c>
      <c r="L116" s="27"/>
    </row>
    <row r="117" spans="2:65" s="1" customFormat="1" ht="6.95" customHeight="1">
      <c r="B117" s="27"/>
      <c r="L117" s="27"/>
    </row>
    <row r="118" spans="2:65" s="1" customFormat="1" ht="43.15" customHeight="1">
      <c r="B118" s="27"/>
      <c r="C118" s="24" t="s">
        <v>22</v>
      </c>
      <c r="F118" s="22" t="str">
        <f>E17</f>
        <v>Silnice LK a.s. Čsl.armády 24, Jablonec nad Nisou</v>
      </c>
      <c r="I118" s="24" t="s">
        <v>27</v>
      </c>
      <c r="J118" s="25" t="str">
        <f>E23</f>
        <v>Toinsta společnost projektantů Jablonec nad Nisou</v>
      </c>
      <c r="L118" s="27"/>
    </row>
    <row r="119" spans="2:65" s="1" customFormat="1" ht="15.2" customHeight="1">
      <c r="B119" s="27"/>
      <c r="C119" s="24" t="s">
        <v>26</v>
      </c>
      <c r="F119" s="22" t="str">
        <f>IF(E20="","",E20)</f>
        <v xml:space="preserve"> </v>
      </c>
      <c r="I119" s="24" t="s">
        <v>30</v>
      </c>
      <c r="J119" s="25" t="str">
        <f>E26</f>
        <v/>
      </c>
      <c r="L119" s="27"/>
    </row>
    <row r="120" spans="2:65" s="1" customFormat="1" ht="10.35" customHeight="1">
      <c r="B120" s="27"/>
      <c r="L120" s="27"/>
    </row>
    <row r="121" spans="2:65" s="10" customFormat="1" ht="29.25" customHeight="1">
      <c r="B121" s="115"/>
      <c r="C121" s="116" t="s">
        <v>144</v>
      </c>
      <c r="D121" s="117" t="s">
        <v>57</v>
      </c>
      <c r="E121" s="117" t="s">
        <v>53</v>
      </c>
      <c r="F121" s="117" t="s">
        <v>54</v>
      </c>
      <c r="G121" s="117" t="s">
        <v>145</v>
      </c>
      <c r="H121" s="117" t="s">
        <v>146</v>
      </c>
      <c r="I121" s="117" t="s">
        <v>147</v>
      </c>
      <c r="J121" s="118" t="s">
        <v>132</v>
      </c>
      <c r="K121" s="119" t="s">
        <v>148</v>
      </c>
      <c r="L121" s="115"/>
      <c r="M121" s="54" t="s">
        <v>1</v>
      </c>
      <c r="N121" s="55" t="s">
        <v>36</v>
      </c>
      <c r="O121" s="55" t="s">
        <v>149</v>
      </c>
      <c r="P121" s="55" t="s">
        <v>150</v>
      </c>
      <c r="Q121" s="55" t="s">
        <v>151</v>
      </c>
      <c r="R121" s="55" t="s">
        <v>152</v>
      </c>
      <c r="S121" s="55" t="s">
        <v>153</v>
      </c>
      <c r="T121" s="56" t="s">
        <v>154</v>
      </c>
    </row>
    <row r="122" spans="2:65" s="1" customFormat="1" ht="22.9" customHeight="1">
      <c r="B122" s="27"/>
      <c r="C122" s="59" t="s">
        <v>155</v>
      </c>
      <c r="J122" s="120">
        <f>BK122</f>
        <v>0</v>
      </c>
      <c r="L122" s="27"/>
      <c r="M122" s="57"/>
      <c r="N122" s="48"/>
      <c r="O122" s="48"/>
      <c r="P122" s="121">
        <f>P123</f>
        <v>0</v>
      </c>
      <c r="Q122" s="48"/>
      <c r="R122" s="121">
        <f>R123</f>
        <v>0</v>
      </c>
      <c r="S122" s="48"/>
      <c r="T122" s="122">
        <f>T123</f>
        <v>0</v>
      </c>
      <c r="AT122" s="15" t="s">
        <v>71</v>
      </c>
      <c r="AU122" s="15" t="s">
        <v>134</v>
      </c>
      <c r="BK122" s="123">
        <f>BK123</f>
        <v>0</v>
      </c>
    </row>
    <row r="123" spans="2:65" s="11" customFormat="1" ht="25.9" customHeight="1">
      <c r="B123" s="124"/>
      <c r="D123" s="125" t="s">
        <v>71</v>
      </c>
      <c r="E123" s="126" t="s">
        <v>1014</v>
      </c>
      <c r="F123" s="126" t="s">
        <v>1015</v>
      </c>
      <c r="J123" s="127">
        <f>BK123</f>
        <v>0</v>
      </c>
      <c r="L123" s="124"/>
      <c r="M123" s="128"/>
      <c r="N123" s="129"/>
      <c r="O123" s="129"/>
      <c r="P123" s="130">
        <f>P124</f>
        <v>0</v>
      </c>
      <c r="Q123" s="129"/>
      <c r="R123" s="130">
        <f>R124</f>
        <v>0</v>
      </c>
      <c r="S123" s="129"/>
      <c r="T123" s="131">
        <f>T124</f>
        <v>0</v>
      </c>
      <c r="AR123" s="125" t="s">
        <v>188</v>
      </c>
      <c r="AT123" s="132" t="s">
        <v>71</v>
      </c>
      <c r="AU123" s="132" t="s">
        <v>72</v>
      </c>
      <c r="AY123" s="125" t="s">
        <v>158</v>
      </c>
      <c r="BK123" s="133">
        <f>BK124</f>
        <v>0</v>
      </c>
    </row>
    <row r="124" spans="2:65" s="11" customFormat="1" ht="22.9" customHeight="1">
      <c r="B124" s="124"/>
      <c r="D124" s="125" t="s">
        <v>71</v>
      </c>
      <c r="E124" s="134" t="s">
        <v>1016</v>
      </c>
      <c r="F124" s="134" t="s">
        <v>1017</v>
      </c>
      <c r="J124" s="135">
        <f>BK124</f>
        <v>0</v>
      </c>
      <c r="L124" s="124"/>
      <c r="M124" s="128"/>
      <c r="N124" s="129"/>
      <c r="O124" s="129"/>
      <c r="P124" s="130">
        <f>SUM(P125:P127)</f>
        <v>0</v>
      </c>
      <c r="Q124" s="129"/>
      <c r="R124" s="130">
        <f>SUM(R125:R127)</f>
        <v>0</v>
      </c>
      <c r="S124" s="129"/>
      <c r="T124" s="131">
        <f>SUM(T125:T127)</f>
        <v>0</v>
      </c>
      <c r="AR124" s="125" t="s">
        <v>188</v>
      </c>
      <c r="AT124" s="132" t="s">
        <v>71</v>
      </c>
      <c r="AU124" s="132" t="s">
        <v>13</v>
      </c>
      <c r="AY124" s="125" t="s">
        <v>158</v>
      </c>
      <c r="BK124" s="133">
        <f>SUM(BK125:BK127)</f>
        <v>0</v>
      </c>
    </row>
    <row r="125" spans="2:65" s="1" customFormat="1" ht="16.5" customHeight="1">
      <c r="B125" s="136"/>
      <c r="C125" s="137" t="s">
        <v>13</v>
      </c>
      <c r="D125" s="137" t="s">
        <v>160</v>
      </c>
      <c r="E125" s="138" t="s">
        <v>1018</v>
      </c>
      <c r="F125" s="139" t="s">
        <v>1019</v>
      </c>
      <c r="G125" s="140" t="s">
        <v>1020</v>
      </c>
      <c r="H125" s="141">
        <v>1</v>
      </c>
      <c r="I125" s="178"/>
      <c r="J125" s="142">
        <f>ROUND(I125*H125,2)</f>
        <v>0</v>
      </c>
      <c r="K125" s="139" t="s">
        <v>164</v>
      </c>
      <c r="L125" s="27"/>
      <c r="M125" s="143" t="s">
        <v>1</v>
      </c>
      <c r="N125" s="144" t="s">
        <v>37</v>
      </c>
      <c r="O125" s="145">
        <v>0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1021</v>
      </c>
      <c r="AT125" s="147" t="s">
        <v>160</v>
      </c>
      <c r="AU125" s="147" t="s">
        <v>80</v>
      </c>
      <c r="AY125" s="15" t="s">
        <v>158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5" t="s">
        <v>13</v>
      </c>
      <c r="BK125" s="148">
        <f>ROUND(I125*H125,2)</f>
        <v>0</v>
      </c>
      <c r="BL125" s="15" t="s">
        <v>1021</v>
      </c>
      <c r="BM125" s="147" t="s">
        <v>1022</v>
      </c>
    </row>
    <row r="126" spans="2:65" s="1" customFormat="1" ht="24" customHeight="1">
      <c r="B126" s="136"/>
      <c r="C126" s="137" t="s">
        <v>80</v>
      </c>
      <c r="D126" s="137" t="s">
        <v>160</v>
      </c>
      <c r="E126" s="138" t="s">
        <v>1023</v>
      </c>
      <c r="F126" s="139" t="s">
        <v>1024</v>
      </c>
      <c r="G126" s="140" t="s">
        <v>1020</v>
      </c>
      <c r="H126" s="141">
        <v>1</v>
      </c>
      <c r="I126" s="178"/>
      <c r="J126" s="142">
        <f>ROUND(I126*H126,2)</f>
        <v>0</v>
      </c>
      <c r="K126" s="139" t="s">
        <v>164</v>
      </c>
      <c r="L126" s="27"/>
      <c r="M126" s="143" t="s">
        <v>1</v>
      </c>
      <c r="N126" s="144" t="s">
        <v>37</v>
      </c>
      <c r="O126" s="145">
        <v>0</v>
      </c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AR126" s="147" t="s">
        <v>1021</v>
      </c>
      <c r="AT126" s="147" t="s">
        <v>160</v>
      </c>
      <c r="AU126" s="147" t="s">
        <v>80</v>
      </c>
      <c r="AY126" s="15" t="s">
        <v>158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5" t="s">
        <v>13</v>
      </c>
      <c r="BK126" s="148">
        <f>ROUND(I126*H126,2)</f>
        <v>0</v>
      </c>
      <c r="BL126" s="15" t="s">
        <v>1021</v>
      </c>
      <c r="BM126" s="147" t="s">
        <v>1025</v>
      </c>
    </row>
    <row r="127" spans="2:65" s="1" customFormat="1" ht="24" customHeight="1">
      <c r="B127" s="136"/>
      <c r="C127" s="137" t="s">
        <v>174</v>
      </c>
      <c r="D127" s="137" t="s">
        <v>160</v>
      </c>
      <c r="E127" s="138" t="s">
        <v>1026</v>
      </c>
      <c r="F127" s="139" t="s">
        <v>1027</v>
      </c>
      <c r="G127" s="140" t="s">
        <v>1020</v>
      </c>
      <c r="H127" s="141">
        <v>1</v>
      </c>
      <c r="I127" s="178"/>
      <c r="J127" s="142">
        <f>ROUND(I127*H127,2)</f>
        <v>0</v>
      </c>
      <c r="K127" s="139" t="s">
        <v>164</v>
      </c>
      <c r="L127" s="27"/>
      <c r="M127" s="173" t="s">
        <v>1</v>
      </c>
      <c r="N127" s="174" t="s">
        <v>37</v>
      </c>
      <c r="O127" s="175">
        <v>0</v>
      </c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AR127" s="147" t="s">
        <v>1021</v>
      </c>
      <c r="AT127" s="147" t="s">
        <v>160</v>
      </c>
      <c r="AU127" s="147" t="s">
        <v>80</v>
      </c>
      <c r="AY127" s="15" t="s">
        <v>158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5" t="s">
        <v>13</v>
      </c>
      <c r="BK127" s="148">
        <f>ROUND(I127*H127,2)</f>
        <v>0</v>
      </c>
      <c r="BL127" s="15" t="s">
        <v>1021</v>
      </c>
      <c r="BM127" s="147" t="s">
        <v>1028</v>
      </c>
    </row>
    <row r="128" spans="2:65" s="1" customFormat="1" ht="6.95" customHeight="1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27"/>
    </row>
  </sheetData>
  <autoFilter ref="C121:K127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BM187"/>
  <sheetViews>
    <sheetView showGridLines="0" topLeftCell="A132" workbookViewId="0">
      <selection activeCell="I132" sqref="I132:I18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56">
      <c r="A1" s="88"/>
    </row>
    <row r="2" spans="1:5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98</v>
      </c>
      <c r="AZ2" s="89" t="s">
        <v>123</v>
      </c>
      <c r="BA2" s="89" t="s">
        <v>1</v>
      </c>
      <c r="BB2" s="89" t="s">
        <v>1</v>
      </c>
      <c r="BC2" s="89" t="s">
        <v>124</v>
      </c>
      <c r="BD2" s="89" t="s">
        <v>80</v>
      </c>
    </row>
    <row r="3" spans="1:5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  <c r="AZ3" s="89" t="s">
        <v>1029</v>
      </c>
      <c r="BA3" s="89" t="s">
        <v>1</v>
      </c>
      <c r="BB3" s="89" t="s">
        <v>1</v>
      </c>
      <c r="BC3" s="89" t="s">
        <v>1030</v>
      </c>
      <c r="BD3" s="89" t="s">
        <v>80</v>
      </c>
    </row>
    <row r="4" spans="1:56" ht="24.95" hidden="1" customHeight="1">
      <c r="B4" s="18"/>
      <c r="D4" s="19" t="s">
        <v>113</v>
      </c>
      <c r="L4" s="18"/>
      <c r="M4" s="90" t="s">
        <v>10</v>
      </c>
      <c r="AT4" s="15" t="s">
        <v>3</v>
      </c>
      <c r="AZ4" s="89" t="s">
        <v>1031</v>
      </c>
      <c r="BA4" s="89" t="s">
        <v>1</v>
      </c>
      <c r="BB4" s="89" t="s">
        <v>1</v>
      </c>
      <c r="BC4" s="89" t="s">
        <v>1032</v>
      </c>
      <c r="BD4" s="89" t="s">
        <v>80</v>
      </c>
    </row>
    <row r="5" spans="1:56" ht="6.95" hidden="1" customHeight="1">
      <c r="B5" s="18"/>
      <c r="L5" s="18"/>
      <c r="AZ5" s="89" t="s">
        <v>1033</v>
      </c>
      <c r="BA5" s="89" t="s">
        <v>1</v>
      </c>
      <c r="BB5" s="89" t="s">
        <v>1</v>
      </c>
      <c r="BC5" s="89" t="s">
        <v>1034</v>
      </c>
      <c r="BD5" s="89" t="s">
        <v>80</v>
      </c>
    </row>
    <row r="6" spans="1:56" ht="12" hidden="1" customHeight="1">
      <c r="B6" s="18"/>
      <c r="D6" s="24" t="s">
        <v>14</v>
      </c>
      <c r="L6" s="18"/>
      <c r="AZ6" s="89" t="s">
        <v>126</v>
      </c>
      <c r="BA6" s="89" t="s">
        <v>1</v>
      </c>
      <c r="BB6" s="89" t="s">
        <v>1</v>
      </c>
      <c r="BC6" s="89" t="s">
        <v>1035</v>
      </c>
      <c r="BD6" s="89" t="s">
        <v>80</v>
      </c>
    </row>
    <row r="7" spans="1:5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  <c r="AZ7" s="89" t="s">
        <v>1036</v>
      </c>
      <c r="BA7" s="89" t="s">
        <v>1</v>
      </c>
      <c r="BB7" s="89" t="s">
        <v>1</v>
      </c>
      <c r="BC7" s="89" t="s">
        <v>1037</v>
      </c>
      <c r="BD7" s="89" t="s">
        <v>80</v>
      </c>
    </row>
    <row r="8" spans="1:56" ht="12" hidden="1" customHeight="1">
      <c r="B8" s="18"/>
      <c r="D8" s="24" t="s">
        <v>122</v>
      </c>
      <c r="L8" s="18"/>
    </row>
    <row r="9" spans="1:56" s="1" customFormat="1" ht="16.5" hidden="1" customHeight="1">
      <c r="B9" s="27"/>
      <c r="E9" s="219" t="s">
        <v>1038</v>
      </c>
      <c r="F9" s="218"/>
      <c r="G9" s="218"/>
      <c r="H9" s="218"/>
      <c r="L9" s="27"/>
    </row>
    <row r="10" spans="1:56" s="1" customFormat="1" ht="12" hidden="1" customHeight="1">
      <c r="B10" s="27"/>
      <c r="D10" s="24" t="s">
        <v>128</v>
      </c>
      <c r="L10" s="27"/>
    </row>
    <row r="11" spans="1:56" s="1" customFormat="1" ht="36.950000000000003" hidden="1" customHeight="1">
      <c r="B11" s="27"/>
      <c r="E11" s="205" t="s">
        <v>129</v>
      </c>
      <c r="F11" s="218"/>
      <c r="G11" s="218"/>
      <c r="H11" s="218"/>
      <c r="L11" s="27"/>
    </row>
    <row r="12" spans="1:56" s="1" customFormat="1" hidden="1">
      <c r="B12" s="27"/>
      <c r="L12" s="27"/>
    </row>
    <row r="13" spans="1:5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5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56" s="1" customFormat="1" ht="10.9" hidden="1" customHeight="1">
      <c r="B15" s="27"/>
      <c r="L15" s="27"/>
    </row>
    <row r="16" spans="1:56" s="1" customFormat="1" ht="12" hidden="1" customHeight="1">
      <c r="B16" s="27"/>
      <c r="D16" s="24" t="s">
        <v>22</v>
      </c>
      <c r="I16" s="24" t="s">
        <v>23</v>
      </c>
      <c r="J16" s="22" t="s">
        <v>1</v>
      </c>
      <c r="L16" s="27"/>
    </row>
    <row r="17" spans="2:12" s="1" customFormat="1" ht="18" hidden="1" customHeight="1">
      <c r="B17" s="27"/>
      <c r="E17" s="22" t="s">
        <v>24</v>
      </c>
      <c r="I17" s="24" t="s">
        <v>25</v>
      </c>
      <c r="J17" s="22" t="s">
        <v>1</v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">
        <v>1</v>
      </c>
      <c r="L22" s="27"/>
    </row>
    <row r="23" spans="2:12" s="1" customFormat="1" ht="18" hidden="1" customHeight="1">
      <c r="B23" s="27"/>
      <c r="E23" s="22" t="s">
        <v>28</v>
      </c>
      <c r="I23" s="24" t="s">
        <v>25</v>
      </c>
      <c r="J23" s="22" t="s">
        <v>1</v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ROUND(J129,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ROUND((SUM(BE129:BE186)),  2)</f>
        <v>0</v>
      </c>
      <c r="I35" s="95">
        <v>0.21</v>
      </c>
      <c r="J35" s="94">
        <f>ROUND(((SUM(BE129:BE186))*I35),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ROUND((SUM(BF129:BF186)),  2)</f>
        <v>0</v>
      </c>
      <c r="I36" s="95">
        <v>0.15</v>
      </c>
      <c r="J36" s="94">
        <f>ROUND(((SUM(BF129:BF186))*I36),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ROUND((SUM(BG129:BG186)),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ROUND((SUM(BH129:BH186)),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ROUND((SUM(BI129:BI186)),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1038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A) - Stavební část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J129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135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47" s="9" customFormat="1" ht="19.899999999999999" customHeight="1">
      <c r="B100" s="111"/>
      <c r="D100" s="112" t="s">
        <v>1039</v>
      </c>
      <c r="E100" s="113"/>
      <c r="F100" s="113"/>
      <c r="G100" s="113"/>
      <c r="H100" s="113"/>
      <c r="I100" s="113"/>
      <c r="J100" s="114">
        <f>J131</f>
        <v>0</v>
      </c>
      <c r="L100" s="111"/>
    </row>
    <row r="101" spans="2:47" s="9" customFormat="1" ht="19.899999999999999" customHeight="1">
      <c r="B101" s="111"/>
      <c r="D101" s="112" t="s">
        <v>138</v>
      </c>
      <c r="E101" s="113"/>
      <c r="F101" s="113"/>
      <c r="G101" s="113"/>
      <c r="H101" s="113"/>
      <c r="I101" s="113"/>
      <c r="J101" s="114">
        <f>J133</f>
        <v>0</v>
      </c>
      <c r="L101" s="111"/>
    </row>
    <row r="102" spans="2:47" s="8" customFormat="1" ht="24.95" customHeight="1">
      <c r="B102" s="107"/>
      <c r="D102" s="108" t="s">
        <v>426</v>
      </c>
      <c r="E102" s="109"/>
      <c r="F102" s="109"/>
      <c r="G102" s="109"/>
      <c r="H102" s="109"/>
      <c r="I102" s="109"/>
      <c r="J102" s="110">
        <f>J143</f>
        <v>0</v>
      </c>
      <c r="L102" s="107"/>
    </row>
    <row r="103" spans="2:47" s="9" customFormat="1" ht="19.899999999999999" customHeight="1">
      <c r="B103" s="111"/>
      <c r="D103" s="112" t="s">
        <v>1040</v>
      </c>
      <c r="E103" s="113"/>
      <c r="F103" s="113"/>
      <c r="G103" s="113"/>
      <c r="H103" s="113"/>
      <c r="I103" s="113"/>
      <c r="J103" s="114">
        <f>J144</f>
        <v>0</v>
      </c>
      <c r="L103" s="111"/>
    </row>
    <row r="104" spans="2:47" s="9" customFormat="1" ht="19.899999999999999" customHeight="1">
      <c r="B104" s="111"/>
      <c r="D104" s="112" t="s">
        <v>139</v>
      </c>
      <c r="E104" s="113"/>
      <c r="F104" s="113"/>
      <c r="G104" s="113"/>
      <c r="H104" s="113"/>
      <c r="I104" s="113"/>
      <c r="J104" s="114">
        <f>J151</f>
        <v>0</v>
      </c>
      <c r="L104" s="111"/>
    </row>
    <row r="105" spans="2:47" s="9" customFormat="1" ht="19.899999999999999" customHeight="1">
      <c r="B105" s="111"/>
      <c r="D105" s="112" t="s">
        <v>140</v>
      </c>
      <c r="E105" s="113"/>
      <c r="F105" s="113"/>
      <c r="G105" s="113"/>
      <c r="H105" s="113"/>
      <c r="I105" s="113"/>
      <c r="J105" s="114">
        <f>J159</f>
        <v>0</v>
      </c>
      <c r="L105" s="111"/>
    </row>
    <row r="106" spans="2:47" s="9" customFormat="1" ht="19.899999999999999" customHeight="1">
      <c r="B106" s="111"/>
      <c r="D106" s="112" t="s">
        <v>141</v>
      </c>
      <c r="E106" s="113"/>
      <c r="F106" s="113"/>
      <c r="G106" s="113"/>
      <c r="H106" s="113"/>
      <c r="I106" s="113"/>
      <c r="J106" s="114">
        <f>J176</f>
        <v>0</v>
      </c>
      <c r="L106" s="111"/>
    </row>
    <row r="107" spans="2:47" s="9" customFormat="1" ht="19.899999999999999" customHeight="1">
      <c r="B107" s="111"/>
      <c r="D107" s="112" t="s">
        <v>1041</v>
      </c>
      <c r="E107" s="113"/>
      <c r="F107" s="113"/>
      <c r="G107" s="113"/>
      <c r="H107" s="113"/>
      <c r="I107" s="113"/>
      <c r="J107" s="114">
        <f>J185</f>
        <v>0</v>
      </c>
      <c r="L107" s="111"/>
    </row>
    <row r="108" spans="2:47" s="1" customFormat="1" ht="21.75" customHeight="1">
      <c r="B108" s="27"/>
      <c r="L108" s="27"/>
    </row>
    <row r="109" spans="2:47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7"/>
    </row>
    <row r="113" spans="2:20" s="1" customFormat="1" ht="6.95" customHeight="1"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27"/>
    </row>
    <row r="114" spans="2:20" s="1" customFormat="1" ht="24.95" customHeight="1">
      <c r="B114" s="27"/>
      <c r="C114" s="19" t="s">
        <v>143</v>
      </c>
      <c r="L114" s="27"/>
    </row>
    <row r="115" spans="2:20" s="1" customFormat="1" ht="6.95" customHeight="1">
      <c r="B115" s="27"/>
      <c r="L115" s="27"/>
    </row>
    <row r="116" spans="2:20" s="1" customFormat="1" ht="12" customHeight="1">
      <c r="B116" s="27"/>
      <c r="C116" s="24" t="s">
        <v>14</v>
      </c>
      <c r="L116" s="27"/>
    </row>
    <row r="117" spans="2:20" s="1" customFormat="1" ht="16.5" customHeight="1">
      <c r="B117" s="27"/>
      <c r="E117" s="219" t="str">
        <f>E7</f>
        <v>Rozdělení vytápění na cestmistrovství Liberec</v>
      </c>
      <c r="F117" s="220"/>
      <c r="G117" s="220"/>
      <c r="H117" s="220"/>
      <c r="L117" s="27"/>
    </row>
    <row r="118" spans="2:20" ht="12" customHeight="1">
      <c r="B118" s="18"/>
      <c r="C118" s="24" t="s">
        <v>122</v>
      </c>
      <c r="L118" s="18"/>
    </row>
    <row r="119" spans="2:20" s="1" customFormat="1" ht="16.5" customHeight="1">
      <c r="B119" s="27"/>
      <c r="E119" s="219" t="s">
        <v>1038</v>
      </c>
      <c r="F119" s="218"/>
      <c r="G119" s="218"/>
      <c r="H119" s="218"/>
      <c r="L119" s="27"/>
    </row>
    <row r="120" spans="2:20" s="1" customFormat="1" ht="12" customHeight="1">
      <c r="B120" s="27"/>
      <c r="C120" s="24" t="s">
        <v>128</v>
      </c>
      <c r="L120" s="27"/>
    </row>
    <row r="121" spans="2:20" s="1" customFormat="1" ht="16.5" customHeight="1">
      <c r="B121" s="27"/>
      <c r="E121" s="205" t="str">
        <f>E11</f>
        <v>A) - Stavební část</v>
      </c>
      <c r="F121" s="218"/>
      <c r="G121" s="218"/>
      <c r="H121" s="218"/>
      <c r="L121" s="27"/>
    </row>
    <row r="122" spans="2:20" s="1" customFormat="1" ht="6.95" customHeight="1">
      <c r="B122" s="27"/>
      <c r="L122" s="27"/>
    </row>
    <row r="123" spans="2:20" s="1" customFormat="1" ht="12" customHeight="1">
      <c r="B123" s="27"/>
      <c r="C123" s="24" t="s">
        <v>18</v>
      </c>
      <c r="F123" s="22" t="str">
        <f>F14</f>
        <v xml:space="preserve"> </v>
      </c>
      <c r="I123" s="24" t="s">
        <v>20</v>
      </c>
      <c r="J123" s="47" t="str">
        <f>IF(J14="","",J14)</f>
        <v>15. 10. 2020</v>
      </c>
      <c r="L123" s="27"/>
    </row>
    <row r="124" spans="2:20" s="1" customFormat="1" ht="6.95" customHeight="1">
      <c r="B124" s="27"/>
      <c r="L124" s="27"/>
    </row>
    <row r="125" spans="2:20" s="1" customFormat="1" ht="43.15" customHeight="1">
      <c r="B125" s="27"/>
      <c r="C125" s="24" t="s">
        <v>22</v>
      </c>
      <c r="F125" s="22" t="str">
        <f>E17</f>
        <v>Silnice LK a.s. Čsl.armády 24, Jablonec nad Nisou</v>
      </c>
      <c r="I125" s="24" t="s">
        <v>27</v>
      </c>
      <c r="J125" s="25" t="str">
        <f>E23</f>
        <v>Toinsta společnost projektantů Jablonec nad Nisou</v>
      </c>
      <c r="L125" s="27"/>
    </row>
    <row r="126" spans="2:20" s="1" customFormat="1" ht="15.2" customHeight="1">
      <c r="B126" s="27"/>
      <c r="C126" s="24" t="s">
        <v>26</v>
      </c>
      <c r="F126" s="22" t="str">
        <f>IF(E20="","",E20)</f>
        <v xml:space="preserve"> </v>
      </c>
      <c r="I126" s="24" t="s">
        <v>30</v>
      </c>
      <c r="J126" s="25" t="str">
        <f>E26</f>
        <v/>
      </c>
      <c r="L126" s="27"/>
    </row>
    <row r="127" spans="2:20" s="1" customFormat="1" ht="10.35" customHeight="1">
      <c r="B127" s="27"/>
      <c r="L127" s="27"/>
    </row>
    <row r="128" spans="2:20" s="10" customFormat="1" ht="29.25" customHeight="1">
      <c r="B128" s="115"/>
      <c r="C128" s="116" t="s">
        <v>144</v>
      </c>
      <c r="D128" s="117" t="s">
        <v>57</v>
      </c>
      <c r="E128" s="117" t="s">
        <v>53</v>
      </c>
      <c r="F128" s="117" t="s">
        <v>54</v>
      </c>
      <c r="G128" s="117" t="s">
        <v>145</v>
      </c>
      <c r="H128" s="117" t="s">
        <v>146</v>
      </c>
      <c r="I128" s="117" t="s">
        <v>147</v>
      </c>
      <c r="J128" s="118" t="s">
        <v>132</v>
      </c>
      <c r="K128" s="119" t="s">
        <v>148</v>
      </c>
      <c r="L128" s="115"/>
      <c r="M128" s="54" t="s">
        <v>1</v>
      </c>
      <c r="N128" s="55" t="s">
        <v>36</v>
      </c>
      <c r="O128" s="55" t="s">
        <v>149</v>
      </c>
      <c r="P128" s="55" t="s">
        <v>150</v>
      </c>
      <c r="Q128" s="55" t="s">
        <v>151</v>
      </c>
      <c r="R128" s="55" t="s">
        <v>152</v>
      </c>
      <c r="S128" s="55" t="s">
        <v>153</v>
      </c>
      <c r="T128" s="56" t="s">
        <v>154</v>
      </c>
    </row>
    <row r="129" spans="2:65" s="1" customFormat="1" ht="22.9" customHeight="1">
      <c r="B129" s="27"/>
      <c r="C129" s="59" t="s">
        <v>155</v>
      </c>
      <c r="J129" s="120">
        <f>BK129</f>
        <v>0</v>
      </c>
      <c r="L129" s="27"/>
      <c r="M129" s="57"/>
      <c r="N129" s="48"/>
      <c r="O129" s="48"/>
      <c r="P129" s="121">
        <f>P130+P143</f>
        <v>81.76216500000001</v>
      </c>
      <c r="Q129" s="48"/>
      <c r="R129" s="121">
        <f>R130+R143</f>
        <v>2.4089812200000003</v>
      </c>
      <c r="S129" s="48"/>
      <c r="T129" s="122">
        <f>T130+T143</f>
        <v>0.90508999999999995</v>
      </c>
      <c r="AT129" s="15" t="s">
        <v>71</v>
      </c>
      <c r="AU129" s="15" t="s">
        <v>134</v>
      </c>
      <c r="BK129" s="123">
        <f>BK130+BK143</f>
        <v>0</v>
      </c>
    </row>
    <row r="130" spans="2:65" s="11" customFormat="1" ht="25.9" customHeight="1">
      <c r="B130" s="124"/>
      <c r="D130" s="125" t="s">
        <v>71</v>
      </c>
      <c r="E130" s="126" t="s">
        <v>156</v>
      </c>
      <c r="F130" s="126" t="s">
        <v>157</v>
      </c>
      <c r="J130" s="127">
        <f>BK130</f>
        <v>0</v>
      </c>
      <c r="L130" s="124"/>
      <c r="M130" s="128"/>
      <c r="N130" s="129"/>
      <c r="O130" s="129"/>
      <c r="P130" s="130">
        <f>P131+P133</f>
        <v>25.815504000000004</v>
      </c>
      <c r="Q130" s="129"/>
      <c r="R130" s="130">
        <f>R131+R133</f>
        <v>2.1160136000000001</v>
      </c>
      <c r="S130" s="129"/>
      <c r="T130" s="131">
        <f>T131+T133</f>
        <v>0</v>
      </c>
      <c r="AR130" s="125" t="s">
        <v>13</v>
      </c>
      <c r="AT130" s="132" t="s">
        <v>71</v>
      </c>
      <c r="AU130" s="132" t="s">
        <v>72</v>
      </c>
      <c r="AY130" s="125" t="s">
        <v>158</v>
      </c>
      <c r="BK130" s="133">
        <f>BK131+BK133</f>
        <v>0</v>
      </c>
    </row>
    <row r="131" spans="2:65" s="11" customFormat="1" ht="22.9" customHeight="1">
      <c r="B131" s="124"/>
      <c r="D131" s="125" t="s">
        <v>71</v>
      </c>
      <c r="E131" s="134" t="s">
        <v>174</v>
      </c>
      <c r="F131" s="134" t="s">
        <v>1042</v>
      </c>
      <c r="J131" s="135">
        <f>BK131</f>
        <v>0</v>
      </c>
      <c r="L131" s="124"/>
      <c r="M131" s="128"/>
      <c r="N131" s="129"/>
      <c r="O131" s="129"/>
      <c r="P131" s="130">
        <f>SUM(P132:P132)</f>
        <v>2.9291339999999999</v>
      </c>
      <c r="Q131" s="129"/>
      <c r="R131" s="130">
        <f>SUM(R132:R132)</f>
        <v>1.1471525</v>
      </c>
      <c r="S131" s="129"/>
      <c r="T131" s="131">
        <f>SUM(T132:T132)</f>
        <v>0</v>
      </c>
      <c r="AR131" s="125" t="s">
        <v>13</v>
      </c>
      <c r="AT131" s="132" t="s">
        <v>71</v>
      </c>
      <c r="AU131" s="132" t="s">
        <v>13</v>
      </c>
      <c r="AY131" s="125" t="s">
        <v>158</v>
      </c>
      <c r="BK131" s="133">
        <f>SUM(BK132:BK132)</f>
        <v>0</v>
      </c>
    </row>
    <row r="132" spans="2:65" s="1" customFormat="1" ht="16.5" customHeight="1">
      <c r="B132" s="136"/>
      <c r="C132" s="137" t="s">
        <v>13</v>
      </c>
      <c r="D132" s="137" t="s">
        <v>160</v>
      </c>
      <c r="E132" s="138" t="s">
        <v>1043</v>
      </c>
      <c r="F132" s="139" t="s">
        <v>1044</v>
      </c>
      <c r="G132" s="140" t="s">
        <v>163</v>
      </c>
      <c r="H132" s="141">
        <v>0.61099999999999999</v>
      </c>
      <c r="I132" s="178"/>
      <c r="J132" s="142">
        <f>ROUND(I132*H132,2)</f>
        <v>0</v>
      </c>
      <c r="K132" s="139" t="s">
        <v>164</v>
      </c>
      <c r="L132" s="27"/>
      <c r="M132" s="143" t="s">
        <v>1</v>
      </c>
      <c r="N132" s="144" t="s">
        <v>37</v>
      </c>
      <c r="O132" s="145">
        <v>4.7939999999999996</v>
      </c>
      <c r="P132" s="145">
        <f>O132*H132</f>
        <v>2.9291339999999999</v>
      </c>
      <c r="Q132" s="145">
        <v>1.8774999999999999</v>
      </c>
      <c r="R132" s="145">
        <f>Q132*H132</f>
        <v>1.1471525</v>
      </c>
      <c r="S132" s="145">
        <v>0</v>
      </c>
      <c r="T132" s="146">
        <f>S132*H132</f>
        <v>0</v>
      </c>
      <c r="AR132" s="147" t="s">
        <v>165</v>
      </c>
      <c r="AT132" s="147" t="s">
        <v>160</v>
      </c>
      <c r="AU132" s="147" t="s">
        <v>80</v>
      </c>
      <c r="AY132" s="15" t="s">
        <v>158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5" t="s">
        <v>13</v>
      </c>
      <c r="BK132" s="148">
        <f>ROUND(I132*H132,2)</f>
        <v>0</v>
      </c>
      <c r="BL132" s="15" t="s">
        <v>165</v>
      </c>
      <c r="BM132" s="147" t="s">
        <v>1045</v>
      </c>
    </row>
    <row r="133" spans="2:65" s="11" customFormat="1" ht="22.9" customHeight="1">
      <c r="B133" s="124"/>
      <c r="D133" s="125" t="s">
        <v>71</v>
      </c>
      <c r="E133" s="134" t="s">
        <v>193</v>
      </c>
      <c r="F133" s="134" t="s">
        <v>251</v>
      </c>
      <c r="J133" s="135">
        <f>BK133</f>
        <v>0</v>
      </c>
      <c r="L133" s="124"/>
      <c r="M133" s="128"/>
      <c r="N133" s="129"/>
      <c r="O133" s="129"/>
      <c r="P133" s="130">
        <f>SUM(P134:P142)</f>
        <v>22.886370000000003</v>
      </c>
      <c r="Q133" s="129"/>
      <c r="R133" s="130">
        <f>SUM(R134:R142)</f>
        <v>0.96886109999999992</v>
      </c>
      <c r="S133" s="129"/>
      <c r="T133" s="131">
        <f>SUM(T134:T142)</f>
        <v>0</v>
      </c>
      <c r="AR133" s="125" t="s">
        <v>13</v>
      </c>
      <c r="AT133" s="132" t="s">
        <v>71</v>
      </c>
      <c r="AU133" s="132" t="s">
        <v>13</v>
      </c>
      <c r="AY133" s="125" t="s">
        <v>158</v>
      </c>
      <c r="BK133" s="133">
        <f>SUM(BK134:BK142)</f>
        <v>0</v>
      </c>
    </row>
    <row r="134" spans="2:65" s="1" customFormat="1" ht="16.5" customHeight="1">
      <c r="B134" s="136"/>
      <c r="C134" s="137" t="s">
        <v>80</v>
      </c>
      <c r="D134" s="137" t="s">
        <v>160</v>
      </c>
      <c r="E134" s="138" t="s">
        <v>1046</v>
      </c>
      <c r="F134" s="139" t="s">
        <v>1047</v>
      </c>
      <c r="G134" s="140" t="s">
        <v>262</v>
      </c>
      <c r="H134" s="141">
        <v>2</v>
      </c>
      <c r="I134" s="178"/>
      <c r="J134" s="142">
        <f t="shared" ref="J134:J142" si="0">ROUND(I134*H134,2)</f>
        <v>0</v>
      </c>
      <c r="K134" s="139" t="s">
        <v>164</v>
      </c>
      <c r="L134" s="27"/>
      <c r="M134" s="143" t="s">
        <v>1</v>
      </c>
      <c r="N134" s="144" t="s">
        <v>37</v>
      </c>
      <c r="O134" s="145">
        <v>2.431</v>
      </c>
      <c r="P134" s="145">
        <f t="shared" ref="P134:P142" si="1">O134*H134</f>
        <v>4.8620000000000001</v>
      </c>
      <c r="Q134" s="145">
        <v>0.1575</v>
      </c>
      <c r="R134" s="145">
        <f t="shared" ref="R134:R142" si="2">Q134*H134</f>
        <v>0.315</v>
      </c>
      <c r="S134" s="145">
        <v>0</v>
      </c>
      <c r="T134" s="146">
        <f t="shared" ref="T134:T142" si="3">S134*H134</f>
        <v>0</v>
      </c>
      <c r="AR134" s="147" t="s">
        <v>165</v>
      </c>
      <c r="AT134" s="147" t="s">
        <v>160</v>
      </c>
      <c r="AU134" s="147" t="s">
        <v>80</v>
      </c>
      <c r="AY134" s="15" t="s">
        <v>158</v>
      </c>
      <c r="BE134" s="148">
        <f t="shared" ref="BE134:BE142" si="4">IF(N134="základní",J134,0)</f>
        <v>0</v>
      </c>
      <c r="BF134" s="148">
        <f t="shared" ref="BF134:BF142" si="5">IF(N134="snížená",J134,0)</f>
        <v>0</v>
      </c>
      <c r="BG134" s="148">
        <f t="shared" ref="BG134:BG142" si="6">IF(N134="zákl. přenesená",J134,0)</f>
        <v>0</v>
      </c>
      <c r="BH134" s="148">
        <f t="shared" ref="BH134:BH142" si="7">IF(N134="sníž. přenesená",J134,0)</f>
        <v>0</v>
      </c>
      <c r="BI134" s="148">
        <f t="shared" ref="BI134:BI142" si="8">IF(N134="nulová",J134,0)</f>
        <v>0</v>
      </c>
      <c r="BJ134" s="15" t="s">
        <v>13</v>
      </c>
      <c r="BK134" s="148">
        <f t="shared" ref="BK134:BK142" si="9">ROUND(I134*H134,2)</f>
        <v>0</v>
      </c>
      <c r="BL134" s="15" t="s">
        <v>165</v>
      </c>
      <c r="BM134" s="147" t="s">
        <v>1048</v>
      </c>
    </row>
    <row r="135" spans="2:65" s="1" customFormat="1" ht="24" customHeight="1">
      <c r="B135" s="136"/>
      <c r="C135" s="137" t="s">
        <v>174</v>
      </c>
      <c r="D135" s="137" t="s">
        <v>160</v>
      </c>
      <c r="E135" s="138" t="s">
        <v>257</v>
      </c>
      <c r="F135" s="139" t="s">
        <v>258</v>
      </c>
      <c r="G135" s="140" t="s">
        <v>177</v>
      </c>
      <c r="H135" s="141">
        <v>3.8</v>
      </c>
      <c r="I135" s="178"/>
      <c r="J135" s="142">
        <f t="shared" si="0"/>
        <v>0</v>
      </c>
      <c r="K135" s="139" t="s">
        <v>164</v>
      </c>
      <c r="L135" s="27"/>
      <c r="M135" s="143" t="s">
        <v>1</v>
      </c>
      <c r="N135" s="144" t="s">
        <v>37</v>
      </c>
      <c r="O135" s="145">
        <v>1.355</v>
      </c>
      <c r="P135" s="145">
        <f t="shared" si="1"/>
        <v>5.149</v>
      </c>
      <c r="Q135" s="145">
        <v>3.3579999999999999E-2</v>
      </c>
      <c r="R135" s="145">
        <f t="shared" si="2"/>
        <v>0.127604</v>
      </c>
      <c r="S135" s="145">
        <v>0</v>
      </c>
      <c r="T135" s="146">
        <f t="shared" si="3"/>
        <v>0</v>
      </c>
      <c r="AR135" s="147" t="s">
        <v>165</v>
      </c>
      <c r="AT135" s="147" t="s">
        <v>160</v>
      </c>
      <c r="AU135" s="147" t="s">
        <v>80</v>
      </c>
      <c r="AY135" s="15" t="s">
        <v>158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5" t="s">
        <v>13</v>
      </c>
      <c r="BK135" s="148">
        <f t="shared" si="9"/>
        <v>0</v>
      </c>
      <c r="BL135" s="15" t="s">
        <v>165</v>
      </c>
      <c r="BM135" s="147" t="s">
        <v>1049</v>
      </c>
    </row>
    <row r="136" spans="2:65" s="1" customFormat="1" ht="24" customHeight="1">
      <c r="B136" s="136"/>
      <c r="C136" s="137" t="s">
        <v>165</v>
      </c>
      <c r="D136" s="137" t="s">
        <v>160</v>
      </c>
      <c r="E136" s="138" t="s">
        <v>260</v>
      </c>
      <c r="F136" s="139" t="s">
        <v>261</v>
      </c>
      <c r="G136" s="140" t="s">
        <v>262</v>
      </c>
      <c r="H136" s="141">
        <v>3</v>
      </c>
      <c r="I136" s="178"/>
      <c r="J136" s="142">
        <f t="shared" si="0"/>
        <v>0</v>
      </c>
      <c r="K136" s="139" t="s">
        <v>164</v>
      </c>
      <c r="L136" s="27"/>
      <c r="M136" s="143" t="s">
        <v>1</v>
      </c>
      <c r="N136" s="144" t="s">
        <v>37</v>
      </c>
      <c r="O136" s="145">
        <v>0.88800000000000001</v>
      </c>
      <c r="P136" s="145">
        <f t="shared" si="1"/>
        <v>2.6640000000000001</v>
      </c>
      <c r="Q136" s="145">
        <v>4.1500000000000002E-2</v>
      </c>
      <c r="R136" s="145">
        <f t="shared" si="2"/>
        <v>0.1245</v>
      </c>
      <c r="S136" s="145">
        <v>0</v>
      </c>
      <c r="T136" s="146">
        <f t="shared" si="3"/>
        <v>0</v>
      </c>
      <c r="AR136" s="147" t="s">
        <v>165</v>
      </c>
      <c r="AT136" s="147" t="s">
        <v>160</v>
      </c>
      <c r="AU136" s="147" t="s">
        <v>80</v>
      </c>
      <c r="AY136" s="15" t="s">
        <v>158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5" t="s">
        <v>13</v>
      </c>
      <c r="BK136" s="148">
        <f t="shared" si="9"/>
        <v>0</v>
      </c>
      <c r="BL136" s="15" t="s">
        <v>165</v>
      </c>
      <c r="BM136" s="147" t="s">
        <v>1050</v>
      </c>
    </row>
    <row r="137" spans="2:65" s="1" customFormat="1" ht="16.5" customHeight="1">
      <c r="B137" s="136"/>
      <c r="C137" s="137" t="s">
        <v>188</v>
      </c>
      <c r="D137" s="137" t="s">
        <v>160</v>
      </c>
      <c r="E137" s="138" t="s">
        <v>1051</v>
      </c>
      <c r="F137" s="139" t="s">
        <v>1052</v>
      </c>
      <c r="G137" s="140" t="s">
        <v>177</v>
      </c>
      <c r="H137" s="141">
        <v>40.023000000000003</v>
      </c>
      <c r="I137" s="178"/>
      <c r="J137" s="142">
        <f t="shared" si="0"/>
        <v>0</v>
      </c>
      <c r="K137" s="139" t="s">
        <v>164</v>
      </c>
      <c r="L137" s="27"/>
      <c r="M137" s="143" t="s">
        <v>1</v>
      </c>
      <c r="N137" s="144" t="s">
        <v>37</v>
      </c>
      <c r="O137" s="145">
        <v>0.19</v>
      </c>
      <c r="P137" s="145">
        <f t="shared" si="1"/>
        <v>7.6043700000000003</v>
      </c>
      <c r="Q137" s="145">
        <v>7.7000000000000002E-3</v>
      </c>
      <c r="R137" s="145">
        <f t="shared" si="2"/>
        <v>0.30817710000000004</v>
      </c>
      <c r="S137" s="145">
        <v>0</v>
      </c>
      <c r="T137" s="146">
        <f t="shared" si="3"/>
        <v>0</v>
      </c>
      <c r="AR137" s="147" t="s">
        <v>165</v>
      </c>
      <c r="AT137" s="147" t="s">
        <v>160</v>
      </c>
      <c r="AU137" s="147" t="s">
        <v>80</v>
      </c>
      <c r="AY137" s="15" t="s">
        <v>158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5" t="s">
        <v>13</v>
      </c>
      <c r="BK137" s="148">
        <f t="shared" si="9"/>
        <v>0</v>
      </c>
      <c r="BL137" s="15" t="s">
        <v>165</v>
      </c>
      <c r="BM137" s="147" t="s">
        <v>1053</v>
      </c>
    </row>
    <row r="138" spans="2:65" s="1" customFormat="1" ht="16.5" customHeight="1">
      <c r="B138" s="136"/>
      <c r="C138" s="137" t="s">
        <v>193</v>
      </c>
      <c r="D138" s="137" t="s">
        <v>160</v>
      </c>
      <c r="E138" s="138" t="s">
        <v>265</v>
      </c>
      <c r="F138" s="139" t="s">
        <v>1054</v>
      </c>
      <c r="G138" s="140" t="s">
        <v>267</v>
      </c>
      <c r="H138" s="141">
        <v>1</v>
      </c>
      <c r="I138" s="178"/>
      <c r="J138" s="142">
        <f t="shared" si="0"/>
        <v>0</v>
      </c>
      <c r="K138" s="139" t="s">
        <v>1</v>
      </c>
      <c r="L138" s="27"/>
      <c r="M138" s="143" t="s">
        <v>1</v>
      </c>
      <c r="N138" s="144" t="s">
        <v>37</v>
      </c>
      <c r="O138" s="145">
        <v>1.355</v>
      </c>
      <c r="P138" s="145">
        <f t="shared" si="1"/>
        <v>1.355</v>
      </c>
      <c r="Q138" s="145">
        <v>3.3579999999999999E-2</v>
      </c>
      <c r="R138" s="145">
        <f t="shared" si="2"/>
        <v>3.3579999999999999E-2</v>
      </c>
      <c r="S138" s="145">
        <v>0</v>
      </c>
      <c r="T138" s="146">
        <f t="shared" si="3"/>
        <v>0</v>
      </c>
      <c r="AR138" s="147" t="s">
        <v>165</v>
      </c>
      <c r="AT138" s="147" t="s">
        <v>160</v>
      </c>
      <c r="AU138" s="147" t="s">
        <v>80</v>
      </c>
      <c r="AY138" s="15" t="s">
        <v>158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5" t="s">
        <v>13</v>
      </c>
      <c r="BK138" s="148">
        <f t="shared" si="9"/>
        <v>0</v>
      </c>
      <c r="BL138" s="15" t="s">
        <v>165</v>
      </c>
      <c r="BM138" s="147" t="s">
        <v>1055</v>
      </c>
    </row>
    <row r="139" spans="2:65" s="1" customFormat="1" ht="16.5" customHeight="1">
      <c r="B139" s="136"/>
      <c r="C139" s="137" t="s">
        <v>199</v>
      </c>
      <c r="D139" s="137" t="s">
        <v>160</v>
      </c>
      <c r="E139" s="138" t="s">
        <v>284</v>
      </c>
      <c r="F139" s="139" t="s">
        <v>285</v>
      </c>
      <c r="G139" s="140" t="s">
        <v>177</v>
      </c>
      <c r="H139" s="141">
        <v>3</v>
      </c>
      <c r="I139" s="178"/>
      <c r="J139" s="142">
        <f t="shared" si="0"/>
        <v>0</v>
      </c>
      <c r="K139" s="139" t="s">
        <v>1</v>
      </c>
      <c r="L139" s="27"/>
      <c r="M139" s="143" t="s">
        <v>1</v>
      </c>
      <c r="N139" s="144" t="s">
        <v>37</v>
      </c>
      <c r="O139" s="145">
        <v>0.16600000000000001</v>
      </c>
      <c r="P139" s="145">
        <f t="shared" si="1"/>
        <v>0.498</v>
      </c>
      <c r="Q139" s="145">
        <v>9.0000000000000006E-5</v>
      </c>
      <c r="R139" s="145">
        <f t="shared" si="2"/>
        <v>2.7E-4</v>
      </c>
      <c r="S139" s="145">
        <v>0</v>
      </c>
      <c r="T139" s="146">
        <f t="shared" si="3"/>
        <v>0</v>
      </c>
      <c r="AR139" s="147" t="s">
        <v>165</v>
      </c>
      <c r="AT139" s="147" t="s">
        <v>160</v>
      </c>
      <c r="AU139" s="147" t="s">
        <v>80</v>
      </c>
      <c r="AY139" s="15" t="s">
        <v>158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5" t="s">
        <v>13</v>
      </c>
      <c r="BK139" s="148">
        <f t="shared" si="9"/>
        <v>0</v>
      </c>
      <c r="BL139" s="15" t="s">
        <v>165</v>
      </c>
      <c r="BM139" s="147" t="s">
        <v>1056</v>
      </c>
    </row>
    <row r="140" spans="2:65" s="1" customFormat="1" ht="16.5" customHeight="1">
      <c r="B140" s="136"/>
      <c r="C140" s="137" t="s">
        <v>203</v>
      </c>
      <c r="D140" s="137" t="s">
        <v>160</v>
      </c>
      <c r="E140" s="138" t="s">
        <v>288</v>
      </c>
      <c r="F140" s="139" t="s">
        <v>1057</v>
      </c>
      <c r="G140" s="140" t="s">
        <v>262</v>
      </c>
      <c r="H140" s="141">
        <v>1</v>
      </c>
      <c r="I140" s="178"/>
      <c r="J140" s="142">
        <f t="shared" si="0"/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0.754</v>
      </c>
      <c r="P140" s="145">
        <f t="shared" si="1"/>
        <v>0.754</v>
      </c>
      <c r="Q140" s="145">
        <v>1.6979999999999999E-2</v>
      </c>
      <c r="R140" s="145">
        <f t="shared" si="2"/>
        <v>1.6979999999999999E-2</v>
      </c>
      <c r="S140" s="145">
        <v>0</v>
      </c>
      <c r="T140" s="146">
        <f t="shared" si="3"/>
        <v>0</v>
      </c>
      <c r="AR140" s="147" t="s">
        <v>165</v>
      </c>
      <c r="AT140" s="147" t="s">
        <v>160</v>
      </c>
      <c r="AU140" s="147" t="s">
        <v>80</v>
      </c>
      <c r="AY140" s="15" t="s">
        <v>158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5" t="s">
        <v>13</v>
      </c>
      <c r="BK140" s="148">
        <f t="shared" si="9"/>
        <v>0</v>
      </c>
      <c r="BL140" s="15" t="s">
        <v>165</v>
      </c>
      <c r="BM140" s="147" t="s">
        <v>1058</v>
      </c>
    </row>
    <row r="141" spans="2:65" s="1" customFormat="1" ht="16.5" customHeight="1">
      <c r="B141" s="136"/>
      <c r="C141" s="164" t="s">
        <v>207</v>
      </c>
      <c r="D141" s="164" t="s">
        <v>181</v>
      </c>
      <c r="E141" s="165" t="s">
        <v>292</v>
      </c>
      <c r="F141" s="166" t="s">
        <v>1059</v>
      </c>
      <c r="G141" s="167" t="s">
        <v>262</v>
      </c>
      <c r="H141" s="168">
        <v>1</v>
      </c>
      <c r="I141" s="179"/>
      <c r="J141" s="169">
        <f t="shared" si="0"/>
        <v>0</v>
      </c>
      <c r="K141" s="166" t="s">
        <v>1</v>
      </c>
      <c r="L141" s="170"/>
      <c r="M141" s="171" t="s">
        <v>1</v>
      </c>
      <c r="N141" s="172" t="s">
        <v>37</v>
      </c>
      <c r="O141" s="145">
        <v>0</v>
      </c>
      <c r="P141" s="145">
        <f t="shared" si="1"/>
        <v>0</v>
      </c>
      <c r="Q141" s="145">
        <v>4.2750000000000003E-2</v>
      </c>
      <c r="R141" s="145">
        <f t="shared" si="2"/>
        <v>4.2750000000000003E-2</v>
      </c>
      <c r="S141" s="145">
        <v>0</v>
      </c>
      <c r="T141" s="146">
        <f t="shared" si="3"/>
        <v>0</v>
      </c>
      <c r="AR141" s="147" t="s">
        <v>185</v>
      </c>
      <c r="AT141" s="147" t="s">
        <v>181</v>
      </c>
      <c r="AU141" s="147" t="s">
        <v>80</v>
      </c>
      <c r="AY141" s="15" t="s">
        <v>158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5" t="s">
        <v>13</v>
      </c>
      <c r="BK141" s="148">
        <f t="shared" si="9"/>
        <v>0</v>
      </c>
      <c r="BL141" s="15" t="s">
        <v>178</v>
      </c>
      <c r="BM141" s="147" t="s">
        <v>1060</v>
      </c>
    </row>
    <row r="142" spans="2:65" s="1" customFormat="1" ht="16.5" customHeight="1">
      <c r="B142" s="136"/>
      <c r="C142" s="164" t="s">
        <v>211</v>
      </c>
      <c r="D142" s="164" t="s">
        <v>181</v>
      </c>
      <c r="E142" s="165" t="s">
        <v>296</v>
      </c>
      <c r="F142" s="166" t="s">
        <v>297</v>
      </c>
      <c r="G142" s="167" t="s">
        <v>262</v>
      </c>
      <c r="H142" s="168">
        <v>1</v>
      </c>
      <c r="I142" s="179"/>
      <c r="J142" s="169">
        <f t="shared" si="0"/>
        <v>0</v>
      </c>
      <c r="K142" s="166" t="s">
        <v>1</v>
      </c>
      <c r="L142" s="170"/>
      <c r="M142" s="171" t="s">
        <v>1</v>
      </c>
      <c r="N142" s="172" t="s">
        <v>37</v>
      </c>
      <c r="O142" s="145">
        <v>0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185</v>
      </c>
      <c r="AT142" s="147" t="s">
        <v>181</v>
      </c>
      <c r="AU142" s="147" t="s">
        <v>80</v>
      </c>
      <c r="AY142" s="15" t="s">
        <v>158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5" t="s">
        <v>13</v>
      </c>
      <c r="BK142" s="148">
        <f t="shared" si="9"/>
        <v>0</v>
      </c>
      <c r="BL142" s="15" t="s">
        <v>178</v>
      </c>
      <c r="BM142" s="147" t="s">
        <v>1061</v>
      </c>
    </row>
    <row r="143" spans="2:65" s="11" customFormat="1" ht="25.9" customHeight="1">
      <c r="B143" s="124"/>
      <c r="D143" s="125" t="s">
        <v>71</v>
      </c>
      <c r="E143" s="126" t="s">
        <v>436</v>
      </c>
      <c r="F143" s="126" t="s">
        <v>437</v>
      </c>
      <c r="J143" s="127">
        <f>BK143</f>
        <v>0</v>
      </c>
      <c r="L143" s="124"/>
      <c r="M143" s="128"/>
      <c r="N143" s="129"/>
      <c r="O143" s="129"/>
      <c r="P143" s="130">
        <f>P144+P151+P159+P176+P185</f>
        <v>55.946661000000006</v>
      </c>
      <c r="Q143" s="129"/>
      <c r="R143" s="130">
        <f>R144+R151+R159+R176+R185</f>
        <v>0.29296761999999998</v>
      </c>
      <c r="S143" s="129"/>
      <c r="T143" s="131">
        <f>T144+T151+T159+T176+T185</f>
        <v>0.90508999999999995</v>
      </c>
      <c r="AR143" s="125" t="s">
        <v>80</v>
      </c>
      <c r="AT143" s="132" t="s">
        <v>71</v>
      </c>
      <c r="AU143" s="132" t="s">
        <v>72</v>
      </c>
      <c r="AY143" s="125" t="s">
        <v>158</v>
      </c>
      <c r="BK143" s="133">
        <f>BK144+BK151+BK159+BK176+BK185</f>
        <v>0</v>
      </c>
    </row>
    <row r="144" spans="2:65" s="11" customFormat="1" ht="22.9" customHeight="1">
      <c r="B144" s="124"/>
      <c r="D144" s="125" t="s">
        <v>71</v>
      </c>
      <c r="E144" s="134" t="s">
        <v>1062</v>
      </c>
      <c r="F144" s="134" t="s">
        <v>1063</v>
      </c>
      <c r="J144" s="135">
        <f>BK144</f>
        <v>0</v>
      </c>
      <c r="L144" s="124"/>
      <c r="M144" s="128"/>
      <c r="N144" s="129"/>
      <c r="O144" s="129"/>
      <c r="P144" s="130">
        <f>SUM(P145:P150)</f>
        <v>9.0449459999999995</v>
      </c>
      <c r="Q144" s="129"/>
      <c r="R144" s="130">
        <f>SUM(R145:R150)</f>
        <v>0.20907071999999996</v>
      </c>
      <c r="S144" s="129"/>
      <c r="T144" s="131">
        <f>SUM(T145:T150)</f>
        <v>0</v>
      </c>
      <c r="AR144" s="125" t="s">
        <v>80</v>
      </c>
      <c r="AT144" s="132" t="s">
        <v>71</v>
      </c>
      <c r="AU144" s="132" t="s">
        <v>13</v>
      </c>
      <c r="AY144" s="125" t="s">
        <v>158</v>
      </c>
      <c r="BK144" s="133">
        <f>SUM(BK145:BK150)</f>
        <v>0</v>
      </c>
    </row>
    <row r="145" spans="2:65" s="1" customFormat="1" ht="16.5" customHeight="1">
      <c r="B145" s="136"/>
      <c r="C145" s="137" t="s">
        <v>216</v>
      </c>
      <c r="D145" s="137" t="s">
        <v>160</v>
      </c>
      <c r="E145" s="138" t="s">
        <v>1064</v>
      </c>
      <c r="F145" s="139" t="s">
        <v>1065</v>
      </c>
      <c r="G145" s="140" t="s">
        <v>177</v>
      </c>
      <c r="H145" s="141">
        <v>5.9939999999999998</v>
      </c>
      <c r="I145" s="178"/>
      <c r="J145" s="142">
        <f>ROUND(I145*H145,2)</f>
        <v>0</v>
      </c>
      <c r="K145" s="139" t="s">
        <v>164</v>
      </c>
      <c r="L145" s="27"/>
      <c r="M145" s="143" t="s">
        <v>1</v>
      </c>
      <c r="N145" s="144" t="s">
        <v>37</v>
      </c>
      <c r="O145" s="145">
        <v>1.0589999999999999</v>
      </c>
      <c r="P145" s="145">
        <f>O145*H145</f>
        <v>6.3476459999999992</v>
      </c>
      <c r="Q145" s="145">
        <v>3.4479999999999997E-2</v>
      </c>
      <c r="R145" s="145">
        <f>Q145*H145</f>
        <v>0.20667311999999996</v>
      </c>
      <c r="S145" s="145">
        <v>0</v>
      </c>
      <c r="T145" s="146">
        <f>S145*H145</f>
        <v>0</v>
      </c>
      <c r="AR145" s="147" t="s">
        <v>178</v>
      </c>
      <c r="AT145" s="147" t="s">
        <v>160</v>
      </c>
      <c r="AU145" s="147" t="s">
        <v>80</v>
      </c>
      <c r="AY145" s="15" t="s">
        <v>158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5" t="s">
        <v>13</v>
      </c>
      <c r="BK145" s="148">
        <f>ROUND(I145*H145,2)</f>
        <v>0</v>
      </c>
      <c r="BL145" s="15" t="s">
        <v>178</v>
      </c>
      <c r="BM145" s="147" t="s">
        <v>1066</v>
      </c>
    </row>
    <row r="146" spans="2:65" s="12" customFormat="1">
      <c r="B146" s="149"/>
      <c r="D146" s="150" t="s">
        <v>167</v>
      </c>
      <c r="E146" s="151" t="s">
        <v>1031</v>
      </c>
      <c r="F146" s="152" t="s">
        <v>1067</v>
      </c>
      <c r="H146" s="153">
        <v>5.9939999999999998</v>
      </c>
      <c r="L146" s="149"/>
      <c r="M146" s="154"/>
      <c r="N146" s="155"/>
      <c r="O146" s="155"/>
      <c r="P146" s="155"/>
      <c r="Q146" s="155"/>
      <c r="R146" s="155"/>
      <c r="S146" s="155"/>
      <c r="T146" s="156"/>
      <c r="AT146" s="151" t="s">
        <v>167</v>
      </c>
      <c r="AU146" s="151" t="s">
        <v>80</v>
      </c>
      <c r="AV146" s="12" t="s">
        <v>80</v>
      </c>
      <c r="AW146" s="12" t="s">
        <v>29</v>
      </c>
      <c r="AX146" s="12" t="s">
        <v>13</v>
      </c>
      <c r="AY146" s="151" t="s">
        <v>158</v>
      </c>
    </row>
    <row r="147" spans="2:65" s="1" customFormat="1" ht="16.5" customHeight="1">
      <c r="B147" s="136"/>
      <c r="C147" s="137" t="s">
        <v>221</v>
      </c>
      <c r="D147" s="137" t="s">
        <v>160</v>
      </c>
      <c r="E147" s="138" t="s">
        <v>1068</v>
      </c>
      <c r="F147" s="139" t="s">
        <v>1069</v>
      </c>
      <c r="G147" s="140" t="s">
        <v>177</v>
      </c>
      <c r="H147" s="141">
        <v>5.9939999999999998</v>
      </c>
      <c r="I147" s="178"/>
      <c r="J147" s="142">
        <f>ROUND(I147*H147,2)</f>
        <v>0</v>
      </c>
      <c r="K147" s="139" t="s">
        <v>164</v>
      </c>
      <c r="L147" s="27"/>
      <c r="M147" s="143" t="s">
        <v>1</v>
      </c>
      <c r="N147" s="144" t="s">
        <v>37</v>
      </c>
      <c r="O147" s="145">
        <v>0.15</v>
      </c>
      <c r="P147" s="145">
        <f>O147*H147</f>
        <v>0.8990999999999999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178</v>
      </c>
      <c r="AT147" s="147" t="s">
        <v>160</v>
      </c>
      <c r="AU147" s="147" t="s">
        <v>80</v>
      </c>
      <c r="AY147" s="15" t="s">
        <v>158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13</v>
      </c>
      <c r="BK147" s="148">
        <f>ROUND(I147*H147,2)</f>
        <v>0</v>
      </c>
      <c r="BL147" s="15" t="s">
        <v>178</v>
      </c>
      <c r="BM147" s="147" t="s">
        <v>1070</v>
      </c>
    </row>
    <row r="148" spans="2:65" s="12" customFormat="1">
      <c r="B148" s="149"/>
      <c r="D148" s="150" t="s">
        <v>167</v>
      </c>
      <c r="E148" s="151" t="s">
        <v>1</v>
      </c>
      <c r="F148" s="152" t="s">
        <v>1031</v>
      </c>
      <c r="H148" s="153">
        <v>5.9939999999999998</v>
      </c>
      <c r="L148" s="149"/>
      <c r="M148" s="154"/>
      <c r="N148" s="155"/>
      <c r="O148" s="155"/>
      <c r="P148" s="155"/>
      <c r="Q148" s="155"/>
      <c r="R148" s="155"/>
      <c r="S148" s="155"/>
      <c r="T148" s="156"/>
      <c r="AT148" s="151" t="s">
        <v>167</v>
      </c>
      <c r="AU148" s="151" t="s">
        <v>80</v>
      </c>
      <c r="AV148" s="12" t="s">
        <v>80</v>
      </c>
      <c r="AW148" s="12" t="s">
        <v>29</v>
      </c>
      <c r="AX148" s="12" t="s">
        <v>13</v>
      </c>
      <c r="AY148" s="151" t="s">
        <v>158</v>
      </c>
    </row>
    <row r="149" spans="2:65" s="1" customFormat="1" ht="16.5" customHeight="1">
      <c r="B149" s="136"/>
      <c r="C149" s="137" t="s">
        <v>226</v>
      </c>
      <c r="D149" s="137" t="s">
        <v>160</v>
      </c>
      <c r="E149" s="138" t="s">
        <v>1071</v>
      </c>
      <c r="F149" s="139" t="s">
        <v>1072</v>
      </c>
      <c r="G149" s="140" t="s">
        <v>177</v>
      </c>
      <c r="H149" s="141">
        <v>11.988</v>
      </c>
      <c r="I149" s="178"/>
      <c r="J149" s="142">
        <f>ROUND(I149*H149,2)</f>
        <v>0</v>
      </c>
      <c r="K149" s="139" t="s">
        <v>164</v>
      </c>
      <c r="L149" s="27"/>
      <c r="M149" s="143" t="s">
        <v>1</v>
      </c>
      <c r="N149" s="144" t="s">
        <v>37</v>
      </c>
      <c r="O149" s="145">
        <v>0.15</v>
      </c>
      <c r="P149" s="145">
        <f>O149*H149</f>
        <v>1.7981999999999998</v>
      </c>
      <c r="Q149" s="145">
        <v>2.0000000000000001E-4</v>
      </c>
      <c r="R149" s="145">
        <f>Q149*H149</f>
        <v>2.3976000000000002E-3</v>
      </c>
      <c r="S149" s="145">
        <v>0</v>
      </c>
      <c r="T149" s="146">
        <f>S149*H149</f>
        <v>0</v>
      </c>
      <c r="AR149" s="147" t="s">
        <v>178</v>
      </c>
      <c r="AT149" s="147" t="s">
        <v>160</v>
      </c>
      <c r="AU149" s="147" t="s">
        <v>80</v>
      </c>
      <c r="AY149" s="15" t="s">
        <v>158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5" t="s">
        <v>13</v>
      </c>
      <c r="BK149" s="148">
        <f>ROUND(I149*H149,2)</f>
        <v>0</v>
      </c>
      <c r="BL149" s="15" t="s">
        <v>178</v>
      </c>
      <c r="BM149" s="147" t="s">
        <v>1073</v>
      </c>
    </row>
    <row r="150" spans="2:65" s="12" customFormat="1">
      <c r="B150" s="149"/>
      <c r="D150" s="150" t="s">
        <v>167</v>
      </c>
      <c r="E150" s="151" t="s">
        <v>1</v>
      </c>
      <c r="F150" s="152" t="s">
        <v>1074</v>
      </c>
      <c r="H150" s="153">
        <v>11.988</v>
      </c>
      <c r="L150" s="149"/>
      <c r="M150" s="154"/>
      <c r="N150" s="155"/>
      <c r="O150" s="155"/>
      <c r="P150" s="155"/>
      <c r="Q150" s="155"/>
      <c r="R150" s="155"/>
      <c r="S150" s="155"/>
      <c r="T150" s="156"/>
      <c r="AT150" s="151" t="s">
        <v>167</v>
      </c>
      <c r="AU150" s="151" t="s">
        <v>80</v>
      </c>
      <c r="AV150" s="12" t="s">
        <v>80</v>
      </c>
      <c r="AW150" s="12" t="s">
        <v>29</v>
      </c>
      <c r="AX150" s="12" t="s">
        <v>13</v>
      </c>
      <c r="AY150" s="151" t="s">
        <v>158</v>
      </c>
    </row>
    <row r="151" spans="2:65" s="11" customFormat="1" ht="22.9" customHeight="1">
      <c r="B151" s="124"/>
      <c r="D151" s="125" t="s">
        <v>71</v>
      </c>
      <c r="E151" s="134" t="s">
        <v>314</v>
      </c>
      <c r="F151" s="134" t="s">
        <v>315</v>
      </c>
      <c r="J151" s="135">
        <f>BK151</f>
        <v>0</v>
      </c>
      <c r="L151" s="124"/>
      <c r="M151" s="128"/>
      <c r="N151" s="129"/>
      <c r="O151" s="129"/>
      <c r="P151" s="130">
        <f>SUM(P152:P158)</f>
        <v>14.99668</v>
      </c>
      <c r="Q151" s="129"/>
      <c r="R151" s="130">
        <f>SUM(R152:R158)</f>
        <v>8.2614800000000002E-2</v>
      </c>
      <c r="S151" s="129"/>
      <c r="T151" s="131">
        <f>SUM(T152:T158)</f>
        <v>0</v>
      </c>
      <c r="AR151" s="125" t="s">
        <v>80</v>
      </c>
      <c r="AT151" s="132" t="s">
        <v>71</v>
      </c>
      <c r="AU151" s="132" t="s">
        <v>13</v>
      </c>
      <c r="AY151" s="125" t="s">
        <v>158</v>
      </c>
      <c r="BK151" s="133">
        <f>SUM(BK152:BK158)</f>
        <v>0</v>
      </c>
    </row>
    <row r="152" spans="2:65" s="1" customFormat="1" ht="16.5" customHeight="1">
      <c r="B152" s="136"/>
      <c r="C152" s="137" t="s">
        <v>231</v>
      </c>
      <c r="D152" s="137" t="s">
        <v>160</v>
      </c>
      <c r="E152" s="138" t="s">
        <v>317</v>
      </c>
      <c r="F152" s="139" t="s">
        <v>318</v>
      </c>
      <c r="G152" s="140" t="s">
        <v>177</v>
      </c>
      <c r="H152" s="141">
        <v>11.8</v>
      </c>
      <c r="I152" s="178"/>
      <c r="J152" s="142">
        <f>ROUND(I152*H152,2)</f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0.13</v>
      </c>
      <c r="P152" s="145">
        <f>O152*H152</f>
        <v>1.5340000000000003</v>
      </c>
      <c r="Q152" s="145">
        <v>4.7999999999999996E-3</v>
      </c>
      <c r="R152" s="145">
        <f>Q152*H152</f>
        <v>5.6639999999999996E-2</v>
      </c>
      <c r="S152" s="145">
        <v>0</v>
      </c>
      <c r="T152" s="146">
        <f>S152*H152</f>
        <v>0</v>
      </c>
      <c r="AR152" s="147" t="s">
        <v>178</v>
      </c>
      <c r="AT152" s="147" t="s">
        <v>160</v>
      </c>
      <c r="AU152" s="147" t="s">
        <v>80</v>
      </c>
      <c r="AY152" s="15" t="s">
        <v>158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5" t="s">
        <v>13</v>
      </c>
      <c r="BK152" s="148">
        <f>ROUND(I152*H152,2)</f>
        <v>0</v>
      </c>
      <c r="BL152" s="15" t="s">
        <v>178</v>
      </c>
      <c r="BM152" s="147" t="s">
        <v>1075</v>
      </c>
    </row>
    <row r="153" spans="2:65" s="1" customFormat="1" ht="16.5" customHeight="1">
      <c r="B153" s="136"/>
      <c r="C153" s="137" t="s">
        <v>8</v>
      </c>
      <c r="D153" s="137" t="s">
        <v>160</v>
      </c>
      <c r="E153" s="138" t="s">
        <v>321</v>
      </c>
      <c r="F153" s="139" t="s">
        <v>1076</v>
      </c>
      <c r="G153" s="140" t="s">
        <v>177</v>
      </c>
      <c r="H153" s="141">
        <v>13.6</v>
      </c>
      <c r="I153" s="178"/>
      <c r="J153" s="142">
        <f>ROUND(I153*H153,2)</f>
        <v>0</v>
      </c>
      <c r="K153" s="139" t="s">
        <v>164</v>
      </c>
      <c r="L153" s="27"/>
      <c r="M153" s="143" t="s">
        <v>1</v>
      </c>
      <c r="N153" s="144" t="s">
        <v>37</v>
      </c>
      <c r="O153" s="145">
        <v>0.108</v>
      </c>
      <c r="P153" s="145">
        <f>O153*H153</f>
        <v>1.4687999999999999</v>
      </c>
      <c r="Q153" s="145">
        <v>1.7000000000000001E-4</v>
      </c>
      <c r="R153" s="145">
        <f>Q153*H153</f>
        <v>2.3120000000000003E-3</v>
      </c>
      <c r="S153" s="145">
        <v>0</v>
      </c>
      <c r="T153" s="146">
        <f>S153*H153</f>
        <v>0</v>
      </c>
      <c r="AR153" s="147" t="s">
        <v>178</v>
      </c>
      <c r="AT153" s="147" t="s">
        <v>160</v>
      </c>
      <c r="AU153" s="147" t="s">
        <v>80</v>
      </c>
      <c r="AY153" s="15" t="s">
        <v>158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13</v>
      </c>
      <c r="BK153" s="148">
        <f>ROUND(I153*H153,2)</f>
        <v>0</v>
      </c>
      <c r="BL153" s="15" t="s">
        <v>178</v>
      </c>
      <c r="BM153" s="147" t="s">
        <v>1077</v>
      </c>
    </row>
    <row r="154" spans="2:65" s="1" customFormat="1" ht="16.5" customHeight="1">
      <c r="B154" s="136"/>
      <c r="C154" s="137" t="s">
        <v>178</v>
      </c>
      <c r="D154" s="137" t="s">
        <v>160</v>
      </c>
      <c r="E154" s="138" t="s">
        <v>325</v>
      </c>
      <c r="F154" s="139" t="s">
        <v>326</v>
      </c>
      <c r="G154" s="140" t="s">
        <v>177</v>
      </c>
      <c r="H154" s="141">
        <v>60</v>
      </c>
      <c r="I154" s="178"/>
      <c r="J154" s="142">
        <f>ROUND(I154*H154,2)</f>
        <v>0</v>
      </c>
      <c r="K154" s="139" t="s">
        <v>1</v>
      </c>
      <c r="L154" s="27"/>
      <c r="M154" s="143" t="s">
        <v>1</v>
      </c>
      <c r="N154" s="144" t="s">
        <v>37</v>
      </c>
      <c r="O154" s="145">
        <v>2.9000000000000001E-2</v>
      </c>
      <c r="P154" s="145">
        <f>O154*H154</f>
        <v>1.74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178</v>
      </c>
      <c r="AT154" s="147" t="s">
        <v>160</v>
      </c>
      <c r="AU154" s="147" t="s">
        <v>80</v>
      </c>
      <c r="AY154" s="15" t="s">
        <v>158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5" t="s">
        <v>13</v>
      </c>
      <c r="BK154" s="148">
        <f>ROUND(I154*H154,2)</f>
        <v>0</v>
      </c>
      <c r="BL154" s="15" t="s">
        <v>178</v>
      </c>
      <c r="BM154" s="147" t="s">
        <v>1078</v>
      </c>
    </row>
    <row r="155" spans="2:65" s="1" customFormat="1" ht="16.5" customHeight="1">
      <c r="B155" s="136"/>
      <c r="C155" s="164" t="s">
        <v>243</v>
      </c>
      <c r="D155" s="164" t="s">
        <v>181</v>
      </c>
      <c r="E155" s="165" t="s">
        <v>329</v>
      </c>
      <c r="F155" s="166" t="s">
        <v>330</v>
      </c>
      <c r="G155" s="167" t="s">
        <v>177</v>
      </c>
      <c r="H155" s="168">
        <v>67.2</v>
      </c>
      <c r="I155" s="179"/>
      <c r="J155" s="169">
        <f>ROUND(I155*H155,2)</f>
        <v>0</v>
      </c>
      <c r="K155" s="166" t="s">
        <v>1</v>
      </c>
      <c r="L155" s="170"/>
      <c r="M155" s="171" t="s">
        <v>1</v>
      </c>
      <c r="N155" s="172" t="s">
        <v>37</v>
      </c>
      <c r="O155" s="145">
        <v>0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185</v>
      </c>
      <c r="AT155" s="147" t="s">
        <v>181</v>
      </c>
      <c r="AU155" s="147" t="s">
        <v>80</v>
      </c>
      <c r="AY155" s="15" t="s">
        <v>158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5" t="s">
        <v>13</v>
      </c>
      <c r="BK155" s="148">
        <f>ROUND(I155*H155,2)</f>
        <v>0</v>
      </c>
      <c r="BL155" s="15" t="s">
        <v>178</v>
      </c>
      <c r="BM155" s="147" t="s">
        <v>1079</v>
      </c>
    </row>
    <row r="156" spans="2:65" s="12" customFormat="1">
      <c r="B156" s="149"/>
      <c r="D156" s="150" t="s">
        <v>167</v>
      </c>
      <c r="F156" s="152" t="s">
        <v>1080</v>
      </c>
      <c r="H156" s="153">
        <v>67.2</v>
      </c>
      <c r="L156" s="149"/>
      <c r="M156" s="154"/>
      <c r="N156" s="155"/>
      <c r="O156" s="155"/>
      <c r="P156" s="155"/>
      <c r="Q156" s="155"/>
      <c r="R156" s="155"/>
      <c r="S156" s="155"/>
      <c r="T156" s="156"/>
      <c r="AT156" s="151" t="s">
        <v>167</v>
      </c>
      <c r="AU156" s="151" t="s">
        <v>80</v>
      </c>
      <c r="AV156" s="12" t="s">
        <v>80</v>
      </c>
      <c r="AW156" s="12" t="s">
        <v>3</v>
      </c>
      <c r="AX156" s="12" t="s">
        <v>13</v>
      </c>
      <c r="AY156" s="151" t="s">
        <v>158</v>
      </c>
    </row>
    <row r="157" spans="2:65" s="1" customFormat="1" ht="16.5" customHeight="1">
      <c r="B157" s="136"/>
      <c r="C157" s="137" t="s">
        <v>247</v>
      </c>
      <c r="D157" s="137" t="s">
        <v>160</v>
      </c>
      <c r="E157" s="138" t="s">
        <v>334</v>
      </c>
      <c r="F157" s="139" t="s">
        <v>335</v>
      </c>
      <c r="G157" s="140" t="s">
        <v>177</v>
      </c>
      <c r="H157" s="141">
        <v>87.64</v>
      </c>
      <c r="I157" s="178"/>
      <c r="J157" s="142">
        <f>ROUND(I157*H157,2)</f>
        <v>0</v>
      </c>
      <c r="K157" s="139" t="s">
        <v>164</v>
      </c>
      <c r="L157" s="27"/>
      <c r="M157" s="143" t="s">
        <v>1</v>
      </c>
      <c r="N157" s="144" t="s">
        <v>37</v>
      </c>
      <c r="O157" s="145">
        <v>1.2E-2</v>
      </c>
      <c r="P157" s="145">
        <f>O157*H157</f>
        <v>1.0516799999999999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178</v>
      </c>
      <c r="AT157" s="147" t="s">
        <v>160</v>
      </c>
      <c r="AU157" s="147" t="s">
        <v>80</v>
      </c>
      <c r="AY157" s="15" t="s">
        <v>158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13</v>
      </c>
      <c r="BK157" s="148">
        <f>ROUND(I157*H157,2)</f>
        <v>0</v>
      </c>
      <c r="BL157" s="15" t="s">
        <v>178</v>
      </c>
      <c r="BM157" s="147" t="s">
        <v>1081</v>
      </c>
    </row>
    <row r="158" spans="2:65" s="1" customFormat="1" ht="24" customHeight="1">
      <c r="B158" s="136"/>
      <c r="C158" s="137" t="s">
        <v>252</v>
      </c>
      <c r="D158" s="137" t="s">
        <v>160</v>
      </c>
      <c r="E158" s="138" t="s">
        <v>338</v>
      </c>
      <c r="F158" s="139" t="s">
        <v>339</v>
      </c>
      <c r="G158" s="140" t="s">
        <v>177</v>
      </c>
      <c r="H158" s="141">
        <v>87.64</v>
      </c>
      <c r="I158" s="178"/>
      <c r="J158" s="142">
        <f>ROUND(I158*H158,2)</f>
        <v>0</v>
      </c>
      <c r="K158" s="139" t="s">
        <v>1</v>
      </c>
      <c r="L158" s="27"/>
      <c r="M158" s="143" t="s">
        <v>1</v>
      </c>
      <c r="N158" s="144" t="s">
        <v>37</v>
      </c>
      <c r="O158" s="145">
        <v>0.105</v>
      </c>
      <c r="P158" s="145">
        <f>O158*H158</f>
        <v>9.2021999999999995</v>
      </c>
      <c r="Q158" s="145">
        <v>2.7E-4</v>
      </c>
      <c r="R158" s="145">
        <f>Q158*H158</f>
        <v>2.3662800000000001E-2</v>
      </c>
      <c r="S158" s="145">
        <v>0</v>
      </c>
      <c r="T158" s="146">
        <f>S158*H158</f>
        <v>0</v>
      </c>
      <c r="AR158" s="147" t="s">
        <v>178</v>
      </c>
      <c r="AT158" s="147" t="s">
        <v>160</v>
      </c>
      <c r="AU158" s="147" t="s">
        <v>80</v>
      </c>
      <c r="AY158" s="15" t="s">
        <v>158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13</v>
      </c>
      <c r="BK158" s="148">
        <f>ROUND(I158*H158,2)</f>
        <v>0</v>
      </c>
      <c r="BL158" s="15" t="s">
        <v>178</v>
      </c>
      <c r="BM158" s="147" t="s">
        <v>1082</v>
      </c>
    </row>
    <row r="159" spans="2:65" s="11" customFormat="1" ht="22.9" customHeight="1">
      <c r="B159" s="124"/>
      <c r="D159" s="125" t="s">
        <v>71</v>
      </c>
      <c r="E159" s="134" t="s">
        <v>207</v>
      </c>
      <c r="F159" s="134" t="s">
        <v>341</v>
      </c>
      <c r="J159" s="135">
        <f>BK159</f>
        <v>0</v>
      </c>
      <c r="L159" s="124"/>
      <c r="M159" s="128"/>
      <c r="N159" s="129"/>
      <c r="O159" s="129"/>
      <c r="P159" s="130">
        <f>SUM(P160:P175)</f>
        <v>21.866</v>
      </c>
      <c r="Q159" s="129"/>
      <c r="R159" s="130">
        <f>SUM(R160:R175)</f>
        <v>1.2821E-3</v>
      </c>
      <c r="S159" s="129"/>
      <c r="T159" s="131">
        <f>SUM(T160:T175)</f>
        <v>0.90508999999999995</v>
      </c>
      <c r="AR159" s="125" t="s">
        <v>13</v>
      </c>
      <c r="AT159" s="132" t="s">
        <v>71</v>
      </c>
      <c r="AU159" s="132" t="s">
        <v>13</v>
      </c>
      <c r="AY159" s="125" t="s">
        <v>158</v>
      </c>
      <c r="BK159" s="133">
        <f>SUM(BK160:BK175)</f>
        <v>0</v>
      </c>
    </row>
    <row r="160" spans="2:65" s="1" customFormat="1" ht="24" customHeight="1">
      <c r="B160" s="136"/>
      <c r="C160" s="137" t="s">
        <v>256</v>
      </c>
      <c r="D160" s="137" t="s">
        <v>160</v>
      </c>
      <c r="E160" s="138" t="s">
        <v>343</v>
      </c>
      <c r="F160" s="139" t="s">
        <v>344</v>
      </c>
      <c r="G160" s="140" t="s">
        <v>177</v>
      </c>
      <c r="H160" s="141">
        <v>29.5</v>
      </c>
      <c r="I160" s="178"/>
      <c r="J160" s="142">
        <f t="shared" ref="J160:J167" si="10">ROUND(I160*H160,2)</f>
        <v>0</v>
      </c>
      <c r="K160" s="139" t="s">
        <v>164</v>
      </c>
      <c r="L160" s="27"/>
      <c r="M160" s="143" t="s">
        <v>1</v>
      </c>
      <c r="N160" s="144" t="s">
        <v>37</v>
      </c>
      <c r="O160" s="145">
        <v>0.14799999999999999</v>
      </c>
      <c r="P160" s="145">
        <f t="shared" ref="P160:P167" si="11">O160*H160</f>
        <v>4.3659999999999997</v>
      </c>
      <c r="Q160" s="145">
        <v>0</v>
      </c>
      <c r="R160" s="145">
        <f t="shared" ref="R160:R167" si="12">Q160*H160</f>
        <v>0</v>
      </c>
      <c r="S160" s="145">
        <v>0</v>
      </c>
      <c r="T160" s="146">
        <f t="shared" ref="T160:T167" si="13">S160*H160</f>
        <v>0</v>
      </c>
      <c r="AR160" s="147" t="s">
        <v>165</v>
      </c>
      <c r="AT160" s="147" t="s">
        <v>160</v>
      </c>
      <c r="AU160" s="147" t="s">
        <v>80</v>
      </c>
      <c r="AY160" s="15" t="s">
        <v>158</v>
      </c>
      <c r="BE160" s="148">
        <f t="shared" ref="BE160:BE167" si="14">IF(N160="základní",J160,0)</f>
        <v>0</v>
      </c>
      <c r="BF160" s="148">
        <f t="shared" ref="BF160:BF167" si="15">IF(N160="snížená",J160,0)</f>
        <v>0</v>
      </c>
      <c r="BG160" s="148">
        <f t="shared" ref="BG160:BG167" si="16">IF(N160="zákl. přenesená",J160,0)</f>
        <v>0</v>
      </c>
      <c r="BH160" s="148">
        <f t="shared" ref="BH160:BH167" si="17">IF(N160="sníž. přenesená",J160,0)</f>
        <v>0</v>
      </c>
      <c r="BI160" s="148">
        <f t="shared" ref="BI160:BI167" si="18">IF(N160="nulová",J160,0)</f>
        <v>0</v>
      </c>
      <c r="BJ160" s="15" t="s">
        <v>13</v>
      </c>
      <c r="BK160" s="148">
        <f t="shared" ref="BK160:BK167" si="19">ROUND(I160*H160,2)</f>
        <v>0</v>
      </c>
      <c r="BL160" s="15" t="s">
        <v>165</v>
      </c>
      <c r="BM160" s="147" t="s">
        <v>1083</v>
      </c>
    </row>
    <row r="161" spans="2:65" s="1" customFormat="1" ht="16.5" customHeight="1">
      <c r="B161" s="136"/>
      <c r="C161" s="137" t="s">
        <v>7</v>
      </c>
      <c r="D161" s="137" t="s">
        <v>160</v>
      </c>
      <c r="E161" s="138" t="s">
        <v>347</v>
      </c>
      <c r="F161" s="139" t="s">
        <v>348</v>
      </c>
      <c r="G161" s="140" t="s">
        <v>177</v>
      </c>
      <c r="H161" s="141">
        <v>295</v>
      </c>
      <c r="I161" s="178"/>
      <c r="J161" s="142">
        <f t="shared" si="10"/>
        <v>0</v>
      </c>
      <c r="K161" s="139" t="s">
        <v>164</v>
      </c>
      <c r="L161" s="27"/>
      <c r="M161" s="143" t="s">
        <v>1</v>
      </c>
      <c r="N161" s="144" t="s">
        <v>37</v>
      </c>
      <c r="O161" s="145">
        <v>0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165</v>
      </c>
      <c r="AT161" s="147" t="s">
        <v>160</v>
      </c>
      <c r="AU161" s="147" t="s">
        <v>80</v>
      </c>
      <c r="AY161" s="15" t="s">
        <v>158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5" t="s">
        <v>13</v>
      </c>
      <c r="BK161" s="148">
        <f t="shared" si="19"/>
        <v>0</v>
      </c>
      <c r="BL161" s="15" t="s">
        <v>165</v>
      </c>
      <c r="BM161" s="147" t="s">
        <v>1084</v>
      </c>
    </row>
    <row r="162" spans="2:65" s="1" customFormat="1" ht="16.5" customHeight="1">
      <c r="B162" s="136"/>
      <c r="C162" s="137" t="s">
        <v>264</v>
      </c>
      <c r="D162" s="137" t="s">
        <v>160</v>
      </c>
      <c r="E162" s="138" t="s">
        <v>351</v>
      </c>
      <c r="F162" s="139" t="s">
        <v>352</v>
      </c>
      <c r="G162" s="140" t="s">
        <v>177</v>
      </c>
      <c r="H162" s="141">
        <v>29.5</v>
      </c>
      <c r="I162" s="178"/>
      <c r="J162" s="142">
        <f t="shared" si="10"/>
        <v>0</v>
      </c>
      <c r="K162" s="139" t="s">
        <v>164</v>
      </c>
      <c r="L162" s="27"/>
      <c r="M162" s="143" t="s">
        <v>1</v>
      </c>
      <c r="N162" s="144" t="s">
        <v>37</v>
      </c>
      <c r="O162" s="145">
        <v>8.6999999999999994E-2</v>
      </c>
      <c r="P162" s="145">
        <f t="shared" si="11"/>
        <v>2.5665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AR162" s="147" t="s">
        <v>165</v>
      </c>
      <c r="AT162" s="147" t="s">
        <v>160</v>
      </c>
      <c r="AU162" s="147" t="s">
        <v>80</v>
      </c>
      <c r="AY162" s="15" t="s">
        <v>158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5" t="s">
        <v>13</v>
      </c>
      <c r="BK162" s="148">
        <f t="shared" si="19"/>
        <v>0</v>
      </c>
      <c r="BL162" s="15" t="s">
        <v>165</v>
      </c>
      <c r="BM162" s="147" t="s">
        <v>1085</v>
      </c>
    </row>
    <row r="163" spans="2:65" s="1" customFormat="1" ht="16.5" customHeight="1">
      <c r="B163" s="136"/>
      <c r="C163" s="137" t="s">
        <v>269</v>
      </c>
      <c r="D163" s="137" t="s">
        <v>160</v>
      </c>
      <c r="E163" s="138" t="s">
        <v>355</v>
      </c>
      <c r="F163" s="139" t="s">
        <v>356</v>
      </c>
      <c r="G163" s="140" t="s">
        <v>177</v>
      </c>
      <c r="H163" s="141">
        <v>9.8000000000000007</v>
      </c>
      <c r="I163" s="178"/>
      <c r="J163" s="142">
        <f t="shared" si="10"/>
        <v>0</v>
      </c>
      <c r="K163" s="139" t="s">
        <v>357</v>
      </c>
      <c r="L163" s="27"/>
      <c r="M163" s="143" t="s">
        <v>1</v>
      </c>
      <c r="N163" s="144" t="s">
        <v>37</v>
      </c>
      <c r="O163" s="145">
        <v>0.105</v>
      </c>
      <c r="P163" s="145">
        <f t="shared" si="11"/>
        <v>1.0290000000000001</v>
      </c>
      <c r="Q163" s="145">
        <v>1.2999999999999999E-4</v>
      </c>
      <c r="R163" s="145">
        <f t="shared" si="12"/>
        <v>1.274E-3</v>
      </c>
      <c r="S163" s="145">
        <v>0</v>
      </c>
      <c r="T163" s="146">
        <f t="shared" si="13"/>
        <v>0</v>
      </c>
      <c r="AR163" s="147" t="s">
        <v>165</v>
      </c>
      <c r="AT163" s="147" t="s">
        <v>160</v>
      </c>
      <c r="AU163" s="147" t="s">
        <v>80</v>
      </c>
      <c r="AY163" s="15" t="s">
        <v>158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5" t="s">
        <v>13</v>
      </c>
      <c r="BK163" s="148">
        <f t="shared" si="19"/>
        <v>0</v>
      </c>
      <c r="BL163" s="15" t="s">
        <v>165</v>
      </c>
      <c r="BM163" s="147" t="s">
        <v>1086</v>
      </c>
    </row>
    <row r="164" spans="2:65" s="1" customFormat="1" ht="16.5" customHeight="1">
      <c r="B164" s="136"/>
      <c r="C164" s="137" t="s">
        <v>273</v>
      </c>
      <c r="D164" s="137" t="s">
        <v>160</v>
      </c>
      <c r="E164" s="138" t="s">
        <v>1087</v>
      </c>
      <c r="F164" s="139" t="s">
        <v>1088</v>
      </c>
      <c r="G164" s="140" t="s">
        <v>177</v>
      </c>
      <c r="H164" s="141">
        <v>0.995</v>
      </c>
      <c r="I164" s="178"/>
      <c r="J164" s="142">
        <f t="shared" si="10"/>
        <v>0</v>
      </c>
      <c r="K164" s="139" t="s">
        <v>164</v>
      </c>
      <c r="L164" s="27"/>
      <c r="M164" s="143" t="s">
        <v>1</v>
      </c>
      <c r="N164" s="144" t="s">
        <v>37</v>
      </c>
      <c r="O164" s="145">
        <v>1.07</v>
      </c>
      <c r="P164" s="145">
        <f t="shared" si="11"/>
        <v>1.0646500000000001</v>
      </c>
      <c r="Q164" s="145">
        <v>0</v>
      </c>
      <c r="R164" s="145">
        <f t="shared" si="12"/>
        <v>0</v>
      </c>
      <c r="S164" s="145">
        <v>7.4999999999999997E-2</v>
      </c>
      <c r="T164" s="146">
        <f t="shared" si="13"/>
        <v>7.4624999999999997E-2</v>
      </c>
      <c r="AR164" s="147" t="s">
        <v>165</v>
      </c>
      <c r="AT164" s="147" t="s">
        <v>160</v>
      </c>
      <c r="AU164" s="147" t="s">
        <v>80</v>
      </c>
      <c r="AY164" s="15" t="s">
        <v>158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5" t="s">
        <v>13</v>
      </c>
      <c r="BK164" s="148">
        <f t="shared" si="19"/>
        <v>0</v>
      </c>
      <c r="BL164" s="15" t="s">
        <v>165</v>
      </c>
      <c r="BM164" s="147" t="s">
        <v>1089</v>
      </c>
    </row>
    <row r="165" spans="2:65" s="1" customFormat="1" ht="16.5" customHeight="1">
      <c r="B165" s="136"/>
      <c r="C165" s="137" t="s">
        <v>277</v>
      </c>
      <c r="D165" s="137" t="s">
        <v>160</v>
      </c>
      <c r="E165" s="138" t="s">
        <v>385</v>
      </c>
      <c r="F165" s="139" t="s">
        <v>386</v>
      </c>
      <c r="G165" s="140" t="s">
        <v>177</v>
      </c>
      <c r="H165" s="141">
        <v>1.6</v>
      </c>
      <c r="I165" s="178"/>
      <c r="J165" s="142">
        <f t="shared" si="10"/>
        <v>0</v>
      </c>
      <c r="K165" s="139" t="s">
        <v>1</v>
      </c>
      <c r="L165" s="27"/>
      <c r="M165" s="143" t="s">
        <v>1</v>
      </c>
      <c r="N165" s="144" t="s">
        <v>37</v>
      </c>
      <c r="O165" s="145">
        <v>0.93899999999999995</v>
      </c>
      <c r="P165" s="145">
        <f t="shared" si="11"/>
        <v>1.5024</v>
      </c>
      <c r="Q165" s="145">
        <v>0</v>
      </c>
      <c r="R165" s="145">
        <f t="shared" si="12"/>
        <v>0</v>
      </c>
      <c r="S165" s="145">
        <v>7.5999999999999998E-2</v>
      </c>
      <c r="T165" s="146">
        <f t="shared" si="13"/>
        <v>0.1216</v>
      </c>
      <c r="AR165" s="147" t="s">
        <v>165</v>
      </c>
      <c r="AT165" s="147" t="s">
        <v>160</v>
      </c>
      <c r="AU165" s="147" t="s">
        <v>80</v>
      </c>
      <c r="AY165" s="15" t="s">
        <v>158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5" t="s">
        <v>13</v>
      </c>
      <c r="BK165" s="148">
        <f t="shared" si="19"/>
        <v>0</v>
      </c>
      <c r="BL165" s="15" t="s">
        <v>165</v>
      </c>
      <c r="BM165" s="147" t="s">
        <v>1090</v>
      </c>
    </row>
    <row r="166" spans="2:65" s="1" customFormat="1" ht="16.5" customHeight="1">
      <c r="B166" s="136"/>
      <c r="C166" s="137" t="s">
        <v>283</v>
      </c>
      <c r="D166" s="137" t="s">
        <v>160</v>
      </c>
      <c r="E166" s="138" t="s">
        <v>389</v>
      </c>
      <c r="F166" s="139" t="s">
        <v>1091</v>
      </c>
      <c r="G166" s="140" t="s">
        <v>262</v>
      </c>
      <c r="H166" s="141">
        <v>2</v>
      </c>
      <c r="I166" s="178"/>
      <c r="J166" s="142">
        <f t="shared" si="10"/>
        <v>0</v>
      </c>
      <c r="K166" s="139" t="s">
        <v>357</v>
      </c>
      <c r="L166" s="27"/>
      <c r="M166" s="143" t="s">
        <v>1</v>
      </c>
      <c r="N166" s="144" t="s">
        <v>37</v>
      </c>
      <c r="O166" s="145">
        <v>0.81299999999999994</v>
      </c>
      <c r="P166" s="145">
        <f t="shared" si="11"/>
        <v>1.6259999999999999</v>
      </c>
      <c r="Q166" s="145">
        <v>0</v>
      </c>
      <c r="R166" s="145">
        <f t="shared" si="12"/>
        <v>0</v>
      </c>
      <c r="S166" s="145">
        <v>0.13800000000000001</v>
      </c>
      <c r="T166" s="146">
        <f t="shared" si="13"/>
        <v>0.27600000000000002</v>
      </c>
      <c r="AR166" s="147" t="s">
        <v>165</v>
      </c>
      <c r="AT166" s="147" t="s">
        <v>160</v>
      </c>
      <c r="AU166" s="147" t="s">
        <v>80</v>
      </c>
      <c r="AY166" s="15" t="s">
        <v>158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5" t="s">
        <v>13</v>
      </c>
      <c r="BK166" s="148">
        <f t="shared" si="19"/>
        <v>0</v>
      </c>
      <c r="BL166" s="15" t="s">
        <v>165</v>
      </c>
      <c r="BM166" s="147" t="s">
        <v>1092</v>
      </c>
    </row>
    <row r="167" spans="2:65" s="1" customFormat="1" ht="16.5" customHeight="1">
      <c r="B167" s="136"/>
      <c r="C167" s="137" t="s">
        <v>287</v>
      </c>
      <c r="D167" s="137" t="s">
        <v>160</v>
      </c>
      <c r="E167" s="138" t="s">
        <v>1093</v>
      </c>
      <c r="F167" s="139" t="s">
        <v>1094</v>
      </c>
      <c r="G167" s="140" t="s">
        <v>177</v>
      </c>
      <c r="H167" s="141">
        <v>13.054</v>
      </c>
      <c r="I167" s="178"/>
      <c r="J167" s="142">
        <f t="shared" si="10"/>
        <v>0</v>
      </c>
      <c r="K167" s="139" t="s">
        <v>164</v>
      </c>
      <c r="L167" s="27"/>
      <c r="M167" s="143" t="s">
        <v>1</v>
      </c>
      <c r="N167" s="144" t="s">
        <v>37</v>
      </c>
      <c r="O167" s="145">
        <v>0.105</v>
      </c>
      <c r="P167" s="145">
        <f t="shared" si="11"/>
        <v>1.3706700000000001</v>
      </c>
      <c r="Q167" s="145">
        <v>0</v>
      </c>
      <c r="R167" s="145">
        <f t="shared" si="12"/>
        <v>0</v>
      </c>
      <c r="S167" s="145">
        <v>2.5000000000000001E-3</v>
      </c>
      <c r="T167" s="146">
        <f t="shared" si="13"/>
        <v>3.2635000000000004E-2</v>
      </c>
      <c r="AR167" s="147" t="s">
        <v>178</v>
      </c>
      <c r="AT167" s="147" t="s">
        <v>160</v>
      </c>
      <c r="AU167" s="147" t="s">
        <v>80</v>
      </c>
      <c r="AY167" s="15" t="s">
        <v>158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5" t="s">
        <v>13</v>
      </c>
      <c r="BK167" s="148">
        <f t="shared" si="19"/>
        <v>0</v>
      </c>
      <c r="BL167" s="15" t="s">
        <v>178</v>
      </c>
      <c r="BM167" s="147" t="s">
        <v>1095</v>
      </c>
    </row>
    <row r="168" spans="2:65" s="12" customFormat="1">
      <c r="B168" s="149"/>
      <c r="D168" s="150" t="s">
        <v>167</v>
      </c>
      <c r="E168" s="151" t="s">
        <v>1</v>
      </c>
      <c r="F168" s="152" t="s">
        <v>1096</v>
      </c>
      <c r="H168" s="153">
        <v>12.2</v>
      </c>
      <c r="L168" s="149"/>
      <c r="M168" s="154"/>
      <c r="N168" s="155"/>
      <c r="O168" s="155"/>
      <c r="P168" s="155"/>
      <c r="Q168" s="155"/>
      <c r="R168" s="155"/>
      <c r="S168" s="155"/>
      <c r="T168" s="156"/>
      <c r="AT168" s="151" t="s">
        <v>167</v>
      </c>
      <c r="AU168" s="151" t="s">
        <v>80</v>
      </c>
      <c r="AV168" s="12" t="s">
        <v>80</v>
      </c>
      <c r="AW168" s="12" t="s">
        <v>29</v>
      </c>
      <c r="AX168" s="12" t="s">
        <v>72</v>
      </c>
      <c r="AY168" s="151" t="s">
        <v>158</v>
      </c>
    </row>
    <row r="169" spans="2:65" s="13" customFormat="1">
      <c r="B169" s="157"/>
      <c r="D169" s="150" t="s">
        <v>167</v>
      </c>
      <c r="E169" s="158" t="s">
        <v>1029</v>
      </c>
      <c r="F169" s="159" t="s">
        <v>169</v>
      </c>
      <c r="H169" s="160">
        <v>12.2</v>
      </c>
      <c r="L169" s="157"/>
      <c r="M169" s="161"/>
      <c r="N169" s="162"/>
      <c r="O169" s="162"/>
      <c r="P169" s="162"/>
      <c r="Q169" s="162"/>
      <c r="R169" s="162"/>
      <c r="S169" s="162"/>
      <c r="T169" s="163"/>
      <c r="AT169" s="158" t="s">
        <v>167</v>
      </c>
      <c r="AU169" s="158" t="s">
        <v>80</v>
      </c>
      <c r="AV169" s="13" t="s">
        <v>165</v>
      </c>
      <c r="AW169" s="13" t="s">
        <v>29</v>
      </c>
      <c r="AX169" s="13" t="s">
        <v>72</v>
      </c>
      <c r="AY169" s="158" t="s">
        <v>158</v>
      </c>
    </row>
    <row r="170" spans="2:65" s="12" customFormat="1">
      <c r="B170" s="149"/>
      <c r="D170" s="150" t="s">
        <v>167</v>
      </c>
      <c r="E170" s="151" t="s">
        <v>1</v>
      </c>
      <c r="F170" s="152" t="s">
        <v>1097</v>
      </c>
      <c r="H170" s="153">
        <v>13.054</v>
      </c>
      <c r="L170" s="149"/>
      <c r="M170" s="154"/>
      <c r="N170" s="155"/>
      <c r="O170" s="155"/>
      <c r="P170" s="155"/>
      <c r="Q170" s="155"/>
      <c r="R170" s="155"/>
      <c r="S170" s="155"/>
      <c r="T170" s="156"/>
      <c r="AT170" s="151" t="s">
        <v>167</v>
      </c>
      <c r="AU170" s="151" t="s">
        <v>80</v>
      </c>
      <c r="AV170" s="12" t="s">
        <v>80</v>
      </c>
      <c r="AW170" s="12" t="s">
        <v>29</v>
      </c>
      <c r="AX170" s="12" t="s">
        <v>13</v>
      </c>
      <c r="AY170" s="151" t="s">
        <v>158</v>
      </c>
    </row>
    <row r="171" spans="2:65" s="1" customFormat="1" ht="16.5" customHeight="1">
      <c r="B171" s="136"/>
      <c r="C171" s="137" t="s">
        <v>291</v>
      </c>
      <c r="D171" s="137" t="s">
        <v>160</v>
      </c>
      <c r="E171" s="138" t="s">
        <v>1098</v>
      </c>
      <c r="F171" s="139" t="s">
        <v>1099</v>
      </c>
      <c r="G171" s="140" t="s">
        <v>177</v>
      </c>
      <c r="H171" s="141">
        <v>12.2</v>
      </c>
      <c r="I171" s="178"/>
      <c r="J171" s="142">
        <f>ROUND(I171*H171,2)</f>
        <v>0</v>
      </c>
      <c r="K171" s="139" t="s">
        <v>164</v>
      </c>
      <c r="L171" s="27"/>
      <c r="M171" s="143" t="s">
        <v>1</v>
      </c>
      <c r="N171" s="144" t="s">
        <v>37</v>
      </c>
      <c r="O171" s="145">
        <v>0.42</v>
      </c>
      <c r="P171" s="145">
        <f>O171*H171</f>
        <v>5.1239999999999997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178</v>
      </c>
      <c r="AT171" s="147" t="s">
        <v>160</v>
      </c>
      <c r="AU171" s="147" t="s">
        <v>80</v>
      </c>
      <c r="AY171" s="15" t="s">
        <v>158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5" t="s">
        <v>13</v>
      </c>
      <c r="BK171" s="148">
        <f>ROUND(I171*H171,2)</f>
        <v>0</v>
      </c>
      <c r="BL171" s="15" t="s">
        <v>178</v>
      </c>
      <c r="BM171" s="147" t="s">
        <v>1100</v>
      </c>
    </row>
    <row r="172" spans="2:65" s="12" customFormat="1">
      <c r="B172" s="149"/>
      <c r="D172" s="150" t="s">
        <v>167</v>
      </c>
      <c r="E172" s="151" t="s">
        <v>1</v>
      </c>
      <c r="F172" s="152" t="s">
        <v>1029</v>
      </c>
      <c r="H172" s="153">
        <v>12.2</v>
      </c>
      <c r="L172" s="149"/>
      <c r="M172" s="154"/>
      <c r="N172" s="155"/>
      <c r="O172" s="155"/>
      <c r="P172" s="155"/>
      <c r="Q172" s="155"/>
      <c r="R172" s="155"/>
      <c r="S172" s="155"/>
      <c r="T172" s="156"/>
      <c r="AT172" s="151" t="s">
        <v>167</v>
      </c>
      <c r="AU172" s="151" t="s">
        <v>80</v>
      </c>
      <c r="AV172" s="12" t="s">
        <v>80</v>
      </c>
      <c r="AW172" s="12" t="s">
        <v>29</v>
      </c>
      <c r="AX172" s="12" t="s">
        <v>72</v>
      </c>
      <c r="AY172" s="151" t="s">
        <v>158</v>
      </c>
    </row>
    <row r="173" spans="2:65" s="13" customFormat="1">
      <c r="B173" s="157"/>
      <c r="D173" s="150" t="s">
        <v>167</v>
      </c>
      <c r="E173" s="158" t="s">
        <v>1</v>
      </c>
      <c r="F173" s="159" t="s">
        <v>169</v>
      </c>
      <c r="H173" s="160">
        <v>12.2</v>
      </c>
      <c r="L173" s="157"/>
      <c r="M173" s="161"/>
      <c r="N173" s="162"/>
      <c r="O173" s="162"/>
      <c r="P173" s="162"/>
      <c r="Q173" s="162"/>
      <c r="R173" s="162"/>
      <c r="S173" s="162"/>
      <c r="T173" s="163"/>
      <c r="AT173" s="158" t="s">
        <v>167</v>
      </c>
      <c r="AU173" s="158" t="s">
        <v>80</v>
      </c>
      <c r="AV173" s="13" t="s">
        <v>165</v>
      </c>
      <c r="AW173" s="13" t="s">
        <v>29</v>
      </c>
      <c r="AX173" s="13" t="s">
        <v>13</v>
      </c>
      <c r="AY173" s="158" t="s">
        <v>158</v>
      </c>
    </row>
    <row r="174" spans="2:65" s="1" customFormat="1" ht="16.5" customHeight="1">
      <c r="B174" s="136"/>
      <c r="C174" s="137" t="s">
        <v>295</v>
      </c>
      <c r="D174" s="137" t="s">
        <v>160</v>
      </c>
      <c r="E174" s="138" t="s">
        <v>1101</v>
      </c>
      <c r="F174" s="139" t="s">
        <v>1102</v>
      </c>
      <c r="G174" s="140" t="s">
        <v>163</v>
      </c>
      <c r="H174" s="141">
        <v>0.09</v>
      </c>
      <c r="I174" s="178"/>
      <c r="J174" s="142">
        <f>ROUND(I174*H174,2)</f>
        <v>0</v>
      </c>
      <c r="K174" s="139" t="s">
        <v>1</v>
      </c>
      <c r="L174" s="27"/>
      <c r="M174" s="143" t="s">
        <v>1</v>
      </c>
      <c r="N174" s="144" t="s">
        <v>37</v>
      </c>
      <c r="O174" s="145">
        <v>0.16600000000000001</v>
      </c>
      <c r="P174" s="145">
        <f>O174*H174</f>
        <v>1.494E-2</v>
      </c>
      <c r="Q174" s="145">
        <v>9.0000000000000006E-5</v>
      </c>
      <c r="R174" s="145">
        <f>Q174*H174</f>
        <v>8.1000000000000004E-6</v>
      </c>
      <c r="S174" s="145">
        <v>0</v>
      </c>
      <c r="T174" s="146">
        <f>S174*H174</f>
        <v>0</v>
      </c>
      <c r="AR174" s="147" t="s">
        <v>165</v>
      </c>
      <c r="AT174" s="147" t="s">
        <v>160</v>
      </c>
      <c r="AU174" s="147" t="s">
        <v>80</v>
      </c>
      <c r="AY174" s="15" t="s">
        <v>158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13</v>
      </c>
      <c r="BK174" s="148">
        <f>ROUND(I174*H174,2)</f>
        <v>0</v>
      </c>
      <c r="BL174" s="15" t="s">
        <v>165</v>
      </c>
      <c r="BM174" s="147" t="s">
        <v>1103</v>
      </c>
    </row>
    <row r="175" spans="2:65" s="1" customFormat="1" ht="16.5" customHeight="1">
      <c r="B175" s="136"/>
      <c r="C175" s="137" t="s">
        <v>299</v>
      </c>
      <c r="D175" s="137" t="s">
        <v>160</v>
      </c>
      <c r="E175" s="138" t="s">
        <v>1104</v>
      </c>
      <c r="F175" s="139" t="s">
        <v>1105</v>
      </c>
      <c r="G175" s="140" t="s">
        <v>177</v>
      </c>
      <c r="H175" s="141">
        <v>40.023000000000003</v>
      </c>
      <c r="I175" s="178"/>
      <c r="J175" s="142">
        <f>ROUND(I175*H175,2)</f>
        <v>0</v>
      </c>
      <c r="K175" s="139" t="s">
        <v>164</v>
      </c>
      <c r="L175" s="27"/>
      <c r="M175" s="143" t="s">
        <v>1</v>
      </c>
      <c r="N175" s="144" t="s">
        <v>37</v>
      </c>
      <c r="O175" s="145">
        <v>0.08</v>
      </c>
      <c r="P175" s="145">
        <f>O175*H175</f>
        <v>3.2018400000000002</v>
      </c>
      <c r="Q175" s="145">
        <v>0</v>
      </c>
      <c r="R175" s="145">
        <f>Q175*H175</f>
        <v>0</v>
      </c>
      <c r="S175" s="145">
        <v>0.01</v>
      </c>
      <c r="T175" s="146">
        <f>S175*H175</f>
        <v>0.40023000000000003</v>
      </c>
      <c r="AR175" s="147" t="s">
        <v>165</v>
      </c>
      <c r="AT175" s="147" t="s">
        <v>160</v>
      </c>
      <c r="AU175" s="147" t="s">
        <v>80</v>
      </c>
      <c r="AY175" s="15" t="s">
        <v>158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13</v>
      </c>
      <c r="BK175" s="148">
        <f>ROUND(I175*H175,2)</f>
        <v>0</v>
      </c>
      <c r="BL175" s="15" t="s">
        <v>165</v>
      </c>
      <c r="BM175" s="147" t="s">
        <v>1106</v>
      </c>
    </row>
    <row r="176" spans="2:65" s="11" customFormat="1" ht="22.9" customHeight="1">
      <c r="B176" s="124"/>
      <c r="D176" s="125" t="s">
        <v>71</v>
      </c>
      <c r="E176" s="134" t="s">
        <v>396</v>
      </c>
      <c r="F176" s="134" t="s">
        <v>397</v>
      </c>
      <c r="J176" s="135">
        <f>BK176</f>
        <v>0</v>
      </c>
      <c r="L176" s="124"/>
      <c r="M176" s="128"/>
      <c r="N176" s="129"/>
      <c r="O176" s="129"/>
      <c r="P176" s="130">
        <f>SUM(P177:P184)</f>
        <v>2.4860350000000002</v>
      </c>
      <c r="Q176" s="129"/>
      <c r="R176" s="130">
        <f>SUM(R177:R184)</f>
        <v>0</v>
      </c>
      <c r="S176" s="129"/>
      <c r="T176" s="131">
        <f>SUM(T177:T184)</f>
        <v>0</v>
      </c>
      <c r="AR176" s="125" t="s">
        <v>13</v>
      </c>
      <c r="AT176" s="132" t="s">
        <v>71</v>
      </c>
      <c r="AU176" s="132" t="s">
        <v>13</v>
      </c>
      <c r="AY176" s="125" t="s">
        <v>158</v>
      </c>
      <c r="BK176" s="133">
        <f>SUM(BK177:BK184)</f>
        <v>0</v>
      </c>
    </row>
    <row r="177" spans="2:65" s="1" customFormat="1" ht="24" customHeight="1">
      <c r="B177" s="136"/>
      <c r="C177" s="137" t="s">
        <v>303</v>
      </c>
      <c r="D177" s="137" t="s">
        <v>160</v>
      </c>
      <c r="E177" s="138" t="s">
        <v>399</v>
      </c>
      <c r="F177" s="139" t="s">
        <v>400</v>
      </c>
      <c r="G177" s="140" t="s">
        <v>184</v>
      </c>
      <c r="H177" s="141">
        <v>0.90500000000000003</v>
      </c>
      <c r="I177" s="178"/>
      <c r="J177" s="142">
        <f>ROUND(I177*H177,2)</f>
        <v>0</v>
      </c>
      <c r="K177" s="139" t="s">
        <v>164</v>
      </c>
      <c r="L177" s="27"/>
      <c r="M177" s="143" t="s">
        <v>1</v>
      </c>
      <c r="N177" s="144" t="s">
        <v>37</v>
      </c>
      <c r="O177" s="145">
        <v>2.42</v>
      </c>
      <c r="P177" s="145">
        <f>O177*H177</f>
        <v>2.1901000000000002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165</v>
      </c>
      <c r="AT177" s="147" t="s">
        <v>160</v>
      </c>
      <c r="AU177" s="147" t="s">
        <v>80</v>
      </c>
      <c r="AY177" s="15" t="s">
        <v>158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13</v>
      </c>
      <c r="BK177" s="148">
        <f>ROUND(I177*H177,2)</f>
        <v>0</v>
      </c>
      <c r="BL177" s="15" t="s">
        <v>165</v>
      </c>
      <c r="BM177" s="147" t="s">
        <v>1107</v>
      </c>
    </row>
    <row r="178" spans="2:65" s="1" customFormat="1" ht="16.5" customHeight="1">
      <c r="B178" s="136"/>
      <c r="C178" s="137" t="s">
        <v>185</v>
      </c>
      <c r="D178" s="137" t="s">
        <v>160</v>
      </c>
      <c r="E178" s="138" t="s">
        <v>407</v>
      </c>
      <c r="F178" s="139" t="s">
        <v>408</v>
      </c>
      <c r="G178" s="140" t="s">
        <v>184</v>
      </c>
      <c r="H178" s="141">
        <v>10.86</v>
      </c>
      <c r="I178" s="178"/>
      <c r="J178" s="142">
        <f>ROUND(I178*H178,2)</f>
        <v>0</v>
      </c>
      <c r="K178" s="139" t="s">
        <v>164</v>
      </c>
      <c r="L178" s="27"/>
      <c r="M178" s="143" t="s">
        <v>1</v>
      </c>
      <c r="N178" s="144" t="s">
        <v>37</v>
      </c>
      <c r="O178" s="145">
        <v>6.0000000000000001E-3</v>
      </c>
      <c r="P178" s="145">
        <f>O178*H178</f>
        <v>6.5159999999999996E-2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165</v>
      </c>
      <c r="AT178" s="147" t="s">
        <v>160</v>
      </c>
      <c r="AU178" s="147" t="s">
        <v>80</v>
      </c>
      <c r="AY178" s="15" t="s">
        <v>158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5" t="s">
        <v>13</v>
      </c>
      <c r="BK178" s="148">
        <f>ROUND(I178*H178,2)</f>
        <v>0</v>
      </c>
      <c r="BL178" s="15" t="s">
        <v>165</v>
      </c>
      <c r="BM178" s="147" t="s">
        <v>1108</v>
      </c>
    </row>
    <row r="179" spans="2:65" s="12" customFormat="1">
      <c r="B179" s="149"/>
      <c r="D179" s="150" t="s">
        <v>167</v>
      </c>
      <c r="F179" s="152" t="s">
        <v>1109</v>
      </c>
      <c r="H179" s="153">
        <v>10.86</v>
      </c>
      <c r="L179" s="149"/>
      <c r="M179" s="154"/>
      <c r="N179" s="155"/>
      <c r="O179" s="155"/>
      <c r="P179" s="155"/>
      <c r="Q179" s="155"/>
      <c r="R179" s="155"/>
      <c r="S179" s="155"/>
      <c r="T179" s="156"/>
      <c r="AT179" s="151" t="s">
        <v>167</v>
      </c>
      <c r="AU179" s="151" t="s">
        <v>80</v>
      </c>
      <c r="AV179" s="12" t="s">
        <v>80</v>
      </c>
      <c r="AW179" s="12" t="s">
        <v>3</v>
      </c>
      <c r="AX179" s="12" t="s">
        <v>13</v>
      </c>
      <c r="AY179" s="151" t="s">
        <v>158</v>
      </c>
    </row>
    <row r="180" spans="2:65" s="1" customFormat="1" ht="16.5" customHeight="1">
      <c r="B180" s="136"/>
      <c r="C180" s="137" t="s">
        <v>310</v>
      </c>
      <c r="D180" s="137" t="s">
        <v>160</v>
      </c>
      <c r="E180" s="138" t="s">
        <v>403</v>
      </c>
      <c r="F180" s="139" t="s">
        <v>404</v>
      </c>
      <c r="G180" s="140" t="s">
        <v>184</v>
      </c>
      <c r="H180" s="141">
        <v>0.90500000000000003</v>
      </c>
      <c r="I180" s="178"/>
      <c r="J180" s="142">
        <f>ROUND(I180*H180,2)</f>
        <v>0</v>
      </c>
      <c r="K180" s="139" t="s">
        <v>164</v>
      </c>
      <c r="L180" s="27"/>
      <c r="M180" s="143" t="s">
        <v>1</v>
      </c>
      <c r="N180" s="144" t="s">
        <v>37</v>
      </c>
      <c r="O180" s="145">
        <v>0.255</v>
      </c>
      <c r="P180" s="145">
        <f>O180*H180</f>
        <v>0.23077500000000001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165</v>
      </c>
      <c r="AT180" s="147" t="s">
        <v>160</v>
      </c>
      <c r="AU180" s="147" t="s">
        <v>80</v>
      </c>
      <c r="AY180" s="15" t="s">
        <v>158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5" t="s">
        <v>13</v>
      </c>
      <c r="BK180" s="148">
        <f>ROUND(I180*H180,2)</f>
        <v>0</v>
      </c>
      <c r="BL180" s="15" t="s">
        <v>165</v>
      </c>
      <c r="BM180" s="147" t="s">
        <v>1110</v>
      </c>
    </row>
    <row r="181" spans="2:65" s="1" customFormat="1" ht="16.5" customHeight="1">
      <c r="B181" s="136"/>
      <c r="C181" s="137" t="s">
        <v>316</v>
      </c>
      <c r="D181" s="137" t="s">
        <v>160</v>
      </c>
      <c r="E181" s="138" t="s">
        <v>412</v>
      </c>
      <c r="F181" s="139" t="s">
        <v>413</v>
      </c>
      <c r="G181" s="140" t="s">
        <v>184</v>
      </c>
      <c r="H181" s="141">
        <v>0.78300000000000003</v>
      </c>
      <c r="I181" s="178"/>
      <c r="J181" s="142">
        <f>ROUND(I181*H181,2)</f>
        <v>0</v>
      </c>
      <c r="K181" s="139" t="s">
        <v>164</v>
      </c>
      <c r="L181" s="27"/>
      <c r="M181" s="143" t="s">
        <v>1</v>
      </c>
      <c r="N181" s="144" t="s">
        <v>37</v>
      </c>
      <c r="O181" s="145">
        <v>0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165</v>
      </c>
      <c r="AT181" s="147" t="s">
        <v>160</v>
      </c>
      <c r="AU181" s="147" t="s">
        <v>80</v>
      </c>
      <c r="AY181" s="15" t="s">
        <v>158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5" t="s">
        <v>13</v>
      </c>
      <c r="BK181" s="148">
        <f>ROUND(I181*H181,2)</f>
        <v>0</v>
      </c>
      <c r="BL181" s="15" t="s">
        <v>165</v>
      </c>
      <c r="BM181" s="147" t="s">
        <v>1111</v>
      </c>
    </row>
    <row r="182" spans="2:65" s="12" customFormat="1">
      <c r="B182" s="149"/>
      <c r="D182" s="150" t="s">
        <v>167</v>
      </c>
      <c r="E182" s="151" t="s">
        <v>1</v>
      </c>
      <c r="F182" s="152" t="s">
        <v>1112</v>
      </c>
      <c r="H182" s="153">
        <v>0.78300000000000003</v>
      </c>
      <c r="L182" s="149"/>
      <c r="M182" s="154"/>
      <c r="N182" s="155"/>
      <c r="O182" s="155"/>
      <c r="P182" s="155"/>
      <c r="Q182" s="155"/>
      <c r="R182" s="155"/>
      <c r="S182" s="155"/>
      <c r="T182" s="156"/>
      <c r="AT182" s="151" t="s">
        <v>167</v>
      </c>
      <c r="AU182" s="151" t="s">
        <v>80</v>
      </c>
      <c r="AV182" s="12" t="s">
        <v>80</v>
      </c>
      <c r="AW182" s="12" t="s">
        <v>29</v>
      </c>
      <c r="AX182" s="12" t="s">
        <v>13</v>
      </c>
      <c r="AY182" s="151" t="s">
        <v>158</v>
      </c>
    </row>
    <row r="183" spans="2:65" s="1" customFormat="1" ht="16.5" customHeight="1">
      <c r="B183" s="136"/>
      <c r="C183" s="137" t="s">
        <v>320</v>
      </c>
      <c r="D183" s="137" t="s">
        <v>160</v>
      </c>
      <c r="E183" s="138" t="s">
        <v>1113</v>
      </c>
      <c r="F183" s="139" t="s">
        <v>1114</v>
      </c>
      <c r="G183" s="140" t="s">
        <v>184</v>
      </c>
      <c r="H183" s="141">
        <v>0.122</v>
      </c>
      <c r="I183" s="178"/>
      <c r="J183" s="142">
        <f>ROUND(I183*H183,2)</f>
        <v>0</v>
      </c>
      <c r="K183" s="139" t="s">
        <v>164</v>
      </c>
      <c r="L183" s="27"/>
      <c r="M183" s="143" t="s">
        <v>1</v>
      </c>
      <c r="N183" s="144" t="s">
        <v>37</v>
      </c>
      <c r="O183" s="145">
        <v>0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165</v>
      </c>
      <c r="AT183" s="147" t="s">
        <v>160</v>
      </c>
      <c r="AU183" s="147" t="s">
        <v>80</v>
      </c>
      <c r="AY183" s="15" t="s">
        <v>158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5" t="s">
        <v>13</v>
      </c>
      <c r="BK183" s="148">
        <f>ROUND(I183*H183,2)</f>
        <v>0</v>
      </c>
      <c r="BL183" s="15" t="s">
        <v>165</v>
      </c>
      <c r="BM183" s="147" t="s">
        <v>1115</v>
      </c>
    </row>
    <row r="184" spans="2:65" s="12" customFormat="1">
      <c r="B184" s="149"/>
      <c r="D184" s="150" t="s">
        <v>167</v>
      </c>
      <c r="E184" s="151" t="s">
        <v>1036</v>
      </c>
      <c r="F184" s="152" t="s">
        <v>1037</v>
      </c>
      <c r="H184" s="153">
        <v>0.122</v>
      </c>
      <c r="L184" s="149"/>
      <c r="M184" s="154"/>
      <c r="N184" s="155"/>
      <c r="O184" s="155"/>
      <c r="P184" s="155"/>
      <c r="Q184" s="155"/>
      <c r="R184" s="155"/>
      <c r="S184" s="155"/>
      <c r="T184" s="156"/>
      <c r="AT184" s="151" t="s">
        <v>167</v>
      </c>
      <c r="AU184" s="151" t="s">
        <v>80</v>
      </c>
      <c r="AV184" s="12" t="s">
        <v>80</v>
      </c>
      <c r="AW184" s="12" t="s">
        <v>29</v>
      </c>
      <c r="AX184" s="12" t="s">
        <v>13</v>
      </c>
      <c r="AY184" s="151" t="s">
        <v>158</v>
      </c>
    </row>
    <row r="185" spans="2:65" s="11" customFormat="1" ht="22.9" customHeight="1">
      <c r="B185" s="124"/>
      <c r="D185" s="125" t="s">
        <v>71</v>
      </c>
      <c r="E185" s="134" t="s">
        <v>834</v>
      </c>
      <c r="F185" s="134" t="s">
        <v>420</v>
      </c>
      <c r="J185" s="135">
        <f>BK185</f>
        <v>0</v>
      </c>
      <c r="L185" s="124"/>
      <c r="M185" s="128"/>
      <c r="N185" s="129"/>
      <c r="O185" s="129"/>
      <c r="P185" s="130">
        <f>P186</f>
        <v>7.5530000000000008</v>
      </c>
      <c r="Q185" s="129"/>
      <c r="R185" s="130">
        <f>R186</f>
        <v>0</v>
      </c>
      <c r="S185" s="129"/>
      <c r="T185" s="131">
        <f>T186</f>
        <v>0</v>
      </c>
      <c r="AR185" s="125" t="s">
        <v>13</v>
      </c>
      <c r="AT185" s="132" t="s">
        <v>71</v>
      </c>
      <c r="AU185" s="132" t="s">
        <v>13</v>
      </c>
      <c r="AY185" s="125" t="s">
        <v>158</v>
      </c>
      <c r="BK185" s="133">
        <f>BK186</f>
        <v>0</v>
      </c>
    </row>
    <row r="186" spans="2:65" s="1" customFormat="1" ht="16.5" customHeight="1">
      <c r="B186" s="136"/>
      <c r="C186" s="137" t="s">
        <v>324</v>
      </c>
      <c r="D186" s="137" t="s">
        <v>160</v>
      </c>
      <c r="E186" s="138" t="s">
        <v>422</v>
      </c>
      <c r="F186" s="139" t="s">
        <v>423</v>
      </c>
      <c r="G186" s="140" t="s">
        <v>184</v>
      </c>
      <c r="H186" s="141">
        <v>2.0750000000000002</v>
      </c>
      <c r="I186" s="178"/>
      <c r="J186" s="142">
        <f>ROUND(I186*H186,2)</f>
        <v>0</v>
      </c>
      <c r="K186" s="139" t="s">
        <v>164</v>
      </c>
      <c r="L186" s="27"/>
      <c r="M186" s="173" t="s">
        <v>1</v>
      </c>
      <c r="N186" s="174" t="s">
        <v>37</v>
      </c>
      <c r="O186" s="175">
        <v>3.64</v>
      </c>
      <c r="P186" s="175">
        <f>O186*H186</f>
        <v>7.5530000000000008</v>
      </c>
      <c r="Q186" s="175">
        <v>0</v>
      </c>
      <c r="R186" s="175">
        <f>Q186*H186</f>
        <v>0</v>
      </c>
      <c r="S186" s="175">
        <v>0</v>
      </c>
      <c r="T186" s="176">
        <f>S186*H186</f>
        <v>0</v>
      </c>
      <c r="AR186" s="147" t="s">
        <v>165</v>
      </c>
      <c r="AT186" s="147" t="s">
        <v>160</v>
      </c>
      <c r="AU186" s="147" t="s">
        <v>80</v>
      </c>
      <c r="AY186" s="15" t="s">
        <v>158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5" t="s">
        <v>13</v>
      </c>
      <c r="BK186" s="148">
        <f>ROUND(I186*H186,2)</f>
        <v>0</v>
      </c>
      <c r="BL186" s="15" t="s">
        <v>165</v>
      </c>
      <c r="BM186" s="147" t="s">
        <v>1116</v>
      </c>
    </row>
    <row r="187" spans="2:65" s="1" customFormat="1" ht="6.95" customHeight="1">
      <c r="B187" s="39"/>
      <c r="C187" s="40"/>
      <c r="D187" s="40"/>
      <c r="E187" s="40"/>
      <c r="F187" s="40"/>
      <c r="G187" s="40"/>
      <c r="H187" s="40"/>
      <c r="I187" s="40"/>
      <c r="J187" s="40"/>
      <c r="K187" s="40"/>
      <c r="L187" s="27"/>
    </row>
  </sheetData>
  <autoFilter ref="C128:K186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BM187"/>
  <sheetViews>
    <sheetView showGridLines="0" topLeftCell="A152" workbookViewId="0">
      <selection activeCell="F140" sqref="F14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99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1038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425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ROUND(J125,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ROUND((SUM(BE125:BE186)),  2)</f>
        <v>0</v>
      </c>
      <c r="I35" s="95">
        <v>0.21</v>
      </c>
      <c r="J35" s="94">
        <f>ROUND(((SUM(BE125:BE186))*I35),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ROUND((SUM(BF125:BF186)),  2)</f>
        <v>0</v>
      </c>
      <c r="I36" s="95">
        <v>0.15</v>
      </c>
      <c r="J36" s="94">
        <f>ROUND(((SUM(BF125:BF186))*I36),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ROUND((SUM(BG125:BG186)),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ROUND((SUM(BH125:BH186)),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ROUND((SUM(BI125:BI186)),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1038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B) - Vytápění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J125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426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9" customFormat="1" ht="19.899999999999999" customHeight="1">
      <c r="B100" s="111"/>
      <c r="D100" s="112" t="s">
        <v>1117</v>
      </c>
      <c r="E100" s="113"/>
      <c r="F100" s="113"/>
      <c r="G100" s="113"/>
      <c r="H100" s="113"/>
      <c r="I100" s="113"/>
      <c r="J100" s="114">
        <f>J127</f>
        <v>0</v>
      </c>
      <c r="L100" s="111"/>
    </row>
    <row r="101" spans="2:47" s="9" customFormat="1" ht="14.85" customHeight="1">
      <c r="B101" s="111"/>
      <c r="D101" s="112" t="s">
        <v>428</v>
      </c>
      <c r="E101" s="113"/>
      <c r="F101" s="113"/>
      <c r="G101" s="113"/>
      <c r="H101" s="113"/>
      <c r="I101" s="113"/>
      <c r="J101" s="114">
        <f>J128</f>
        <v>0</v>
      </c>
      <c r="L101" s="111"/>
    </row>
    <row r="102" spans="2:47" s="9" customFormat="1" ht="14.85" customHeight="1">
      <c r="B102" s="111"/>
      <c r="D102" s="112" t="s">
        <v>1118</v>
      </c>
      <c r="E102" s="113"/>
      <c r="F102" s="113"/>
      <c r="G102" s="113"/>
      <c r="H102" s="113"/>
      <c r="I102" s="113"/>
      <c r="J102" s="114">
        <f>J137</f>
        <v>0</v>
      </c>
      <c r="L102" s="111"/>
    </row>
    <row r="103" spans="2:47" s="9" customFormat="1" ht="14.85" customHeight="1">
      <c r="B103" s="111"/>
      <c r="D103" s="112" t="s">
        <v>431</v>
      </c>
      <c r="E103" s="113"/>
      <c r="F103" s="113"/>
      <c r="G103" s="113"/>
      <c r="H103" s="113"/>
      <c r="I103" s="113"/>
      <c r="J103" s="114">
        <f>J177</f>
        <v>0</v>
      </c>
      <c r="L103" s="111"/>
    </row>
    <row r="104" spans="2:47" s="1" customFormat="1" ht="21.75" customHeight="1">
      <c r="B104" s="27"/>
      <c r="L104" s="27"/>
    </row>
    <row r="105" spans="2:47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7"/>
    </row>
    <row r="109" spans="2:47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7"/>
    </row>
    <row r="110" spans="2:47" s="1" customFormat="1" ht="24.95" customHeight="1">
      <c r="B110" s="27"/>
      <c r="C110" s="19" t="s">
        <v>143</v>
      </c>
      <c r="L110" s="27"/>
    </row>
    <row r="111" spans="2:47" s="1" customFormat="1" ht="6.95" customHeight="1">
      <c r="B111" s="27"/>
      <c r="L111" s="27"/>
    </row>
    <row r="112" spans="2:47" s="1" customFormat="1" ht="12" customHeight="1">
      <c r="B112" s="27"/>
      <c r="C112" s="24" t="s">
        <v>14</v>
      </c>
      <c r="L112" s="27"/>
    </row>
    <row r="113" spans="2:63" s="1" customFormat="1" ht="16.5" customHeight="1">
      <c r="B113" s="27"/>
      <c r="E113" s="219" t="str">
        <f>E7</f>
        <v>Rozdělení vytápění na cestmistrovství Liberec</v>
      </c>
      <c r="F113" s="220"/>
      <c r="G113" s="220"/>
      <c r="H113" s="220"/>
      <c r="L113" s="27"/>
    </row>
    <row r="114" spans="2:63" ht="12" customHeight="1">
      <c r="B114" s="18"/>
      <c r="C114" s="24" t="s">
        <v>122</v>
      </c>
      <c r="L114" s="18"/>
    </row>
    <row r="115" spans="2:63" s="1" customFormat="1" ht="16.5" customHeight="1">
      <c r="B115" s="27"/>
      <c r="E115" s="219" t="s">
        <v>1038</v>
      </c>
      <c r="F115" s="218"/>
      <c r="G115" s="218"/>
      <c r="H115" s="218"/>
      <c r="L115" s="27"/>
    </row>
    <row r="116" spans="2:63" s="1" customFormat="1" ht="12" customHeight="1">
      <c r="B116" s="27"/>
      <c r="C116" s="24" t="s">
        <v>128</v>
      </c>
      <c r="L116" s="27"/>
    </row>
    <row r="117" spans="2:63" s="1" customFormat="1" ht="16.5" customHeight="1">
      <c r="B117" s="27"/>
      <c r="E117" s="205" t="str">
        <f>E11</f>
        <v>B) - Vytápění</v>
      </c>
      <c r="F117" s="218"/>
      <c r="G117" s="218"/>
      <c r="H117" s="218"/>
      <c r="L117" s="27"/>
    </row>
    <row r="118" spans="2:63" s="1" customFormat="1" ht="6.95" customHeight="1">
      <c r="B118" s="27"/>
      <c r="L118" s="27"/>
    </row>
    <row r="119" spans="2:63" s="1" customFormat="1" ht="12" customHeight="1">
      <c r="B119" s="27"/>
      <c r="C119" s="24" t="s">
        <v>18</v>
      </c>
      <c r="F119" s="22" t="str">
        <f>F14</f>
        <v xml:space="preserve"> </v>
      </c>
      <c r="I119" s="24" t="s">
        <v>20</v>
      </c>
      <c r="J119" s="47" t="str">
        <f>IF(J14="","",J14)</f>
        <v>15. 10. 2020</v>
      </c>
      <c r="L119" s="27"/>
    </row>
    <row r="120" spans="2:63" s="1" customFormat="1" ht="6.95" customHeight="1">
      <c r="B120" s="27"/>
      <c r="L120" s="27"/>
    </row>
    <row r="121" spans="2:63" s="1" customFormat="1" ht="43.15" customHeight="1">
      <c r="B121" s="27"/>
      <c r="C121" s="24" t="s">
        <v>22</v>
      </c>
      <c r="F121" s="22" t="str">
        <f>E17</f>
        <v>Silnice LK a.s. Čsl.armády 24, Jablonec nad Nisou</v>
      </c>
      <c r="I121" s="24" t="s">
        <v>27</v>
      </c>
      <c r="J121" s="25" t="str">
        <f>E23</f>
        <v>Toinsta společnost projektantů Jablonec nad Nisou</v>
      </c>
      <c r="L121" s="27"/>
    </row>
    <row r="122" spans="2:63" s="1" customFormat="1" ht="15.2" customHeight="1">
      <c r="B122" s="27"/>
      <c r="C122" s="24" t="s">
        <v>26</v>
      </c>
      <c r="F122" s="22" t="str">
        <f>IF(E20="","",E20)</f>
        <v xml:space="preserve"> </v>
      </c>
      <c r="I122" s="24" t="s">
        <v>30</v>
      </c>
      <c r="J122" s="25" t="str">
        <f>E26</f>
        <v/>
      </c>
      <c r="L122" s="27"/>
    </row>
    <row r="123" spans="2:63" s="1" customFormat="1" ht="10.35" customHeight="1">
      <c r="B123" s="27"/>
      <c r="L123" s="27"/>
    </row>
    <row r="124" spans="2:63" s="10" customFormat="1" ht="29.25" customHeight="1">
      <c r="B124" s="115"/>
      <c r="C124" s="116" t="s">
        <v>144</v>
      </c>
      <c r="D124" s="117" t="s">
        <v>57</v>
      </c>
      <c r="E124" s="117" t="s">
        <v>53</v>
      </c>
      <c r="F124" s="117" t="s">
        <v>54</v>
      </c>
      <c r="G124" s="117" t="s">
        <v>145</v>
      </c>
      <c r="H124" s="117" t="s">
        <v>146</v>
      </c>
      <c r="I124" s="117" t="s">
        <v>147</v>
      </c>
      <c r="J124" s="118" t="s">
        <v>132</v>
      </c>
      <c r="K124" s="119" t="s">
        <v>148</v>
      </c>
      <c r="L124" s="115"/>
      <c r="M124" s="54" t="s">
        <v>1</v>
      </c>
      <c r="N124" s="55" t="s">
        <v>36</v>
      </c>
      <c r="O124" s="55" t="s">
        <v>149</v>
      </c>
      <c r="P124" s="55" t="s">
        <v>150</v>
      </c>
      <c r="Q124" s="55" t="s">
        <v>151</v>
      </c>
      <c r="R124" s="55" t="s">
        <v>152</v>
      </c>
      <c r="S124" s="55" t="s">
        <v>153</v>
      </c>
      <c r="T124" s="56" t="s">
        <v>154</v>
      </c>
    </row>
    <row r="125" spans="2:63" s="1" customFormat="1" ht="22.9" customHeight="1">
      <c r="B125" s="27"/>
      <c r="C125" s="59" t="s">
        <v>155</v>
      </c>
      <c r="J125" s="120">
        <f>BK125</f>
        <v>0</v>
      </c>
      <c r="L125" s="27"/>
      <c r="M125" s="57"/>
      <c r="N125" s="48"/>
      <c r="O125" s="48"/>
      <c r="P125" s="121">
        <f>P126</f>
        <v>250.92994999999996</v>
      </c>
      <c r="Q125" s="48"/>
      <c r="R125" s="121">
        <f>R126</f>
        <v>1.6916094999999998</v>
      </c>
      <c r="S125" s="48"/>
      <c r="T125" s="122">
        <f>T126</f>
        <v>1.1677200000000003</v>
      </c>
      <c r="AT125" s="15" t="s">
        <v>71</v>
      </c>
      <c r="AU125" s="15" t="s">
        <v>134</v>
      </c>
      <c r="BK125" s="123">
        <f>BK126</f>
        <v>0</v>
      </c>
    </row>
    <row r="126" spans="2:63" s="11" customFormat="1" ht="25.9" customHeight="1">
      <c r="B126" s="124"/>
      <c r="D126" s="125" t="s">
        <v>71</v>
      </c>
      <c r="E126" s="126" t="s">
        <v>436</v>
      </c>
      <c r="F126" s="126" t="s">
        <v>437</v>
      </c>
      <c r="J126" s="127">
        <f>BK126</f>
        <v>0</v>
      </c>
      <c r="L126" s="124"/>
      <c r="M126" s="128"/>
      <c r="N126" s="129"/>
      <c r="O126" s="129"/>
      <c r="P126" s="130">
        <f>P127</f>
        <v>250.92994999999996</v>
      </c>
      <c r="Q126" s="129"/>
      <c r="R126" s="130">
        <f>R127</f>
        <v>1.6916094999999998</v>
      </c>
      <c r="S126" s="129"/>
      <c r="T126" s="131">
        <f>T127</f>
        <v>1.1677200000000003</v>
      </c>
      <c r="AR126" s="125" t="s">
        <v>80</v>
      </c>
      <c r="AT126" s="132" t="s">
        <v>71</v>
      </c>
      <c r="AU126" s="132" t="s">
        <v>72</v>
      </c>
      <c r="AY126" s="125" t="s">
        <v>158</v>
      </c>
      <c r="BK126" s="133">
        <f>BK127</f>
        <v>0</v>
      </c>
    </row>
    <row r="127" spans="2:63" s="11" customFormat="1" ht="22.9" customHeight="1">
      <c r="B127" s="124"/>
      <c r="D127" s="125" t="s">
        <v>71</v>
      </c>
      <c r="E127" s="134" t="s">
        <v>438</v>
      </c>
      <c r="F127" s="134" t="s">
        <v>1119</v>
      </c>
      <c r="J127" s="135">
        <f>BK127</f>
        <v>0</v>
      </c>
      <c r="L127" s="124"/>
      <c r="M127" s="128"/>
      <c r="N127" s="129"/>
      <c r="O127" s="129"/>
      <c r="P127" s="130">
        <f>P128+P137+P177</f>
        <v>250.92994999999996</v>
      </c>
      <c r="Q127" s="129"/>
      <c r="R127" s="130">
        <f>R128+R137+R177</f>
        <v>1.6916094999999998</v>
      </c>
      <c r="S127" s="129"/>
      <c r="T127" s="131">
        <f>T128+T137+T177</f>
        <v>1.1677200000000003</v>
      </c>
      <c r="AR127" s="125" t="s">
        <v>80</v>
      </c>
      <c r="AT127" s="132" t="s">
        <v>71</v>
      </c>
      <c r="AU127" s="132" t="s">
        <v>13</v>
      </c>
      <c r="AY127" s="125" t="s">
        <v>158</v>
      </c>
      <c r="BK127" s="133">
        <f>BK128+BK137+BK177</f>
        <v>0</v>
      </c>
    </row>
    <row r="128" spans="2:63" s="11" customFormat="1" ht="20.85" customHeight="1">
      <c r="B128" s="124"/>
      <c r="D128" s="125" t="s">
        <v>71</v>
      </c>
      <c r="E128" s="134" t="s">
        <v>440</v>
      </c>
      <c r="F128" s="134" t="s">
        <v>441</v>
      </c>
      <c r="J128" s="135">
        <f>BK128</f>
        <v>0</v>
      </c>
      <c r="L128" s="124"/>
      <c r="M128" s="128"/>
      <c r="N128" s="129"/>
      <c r="O128" s="129"/>
      <c r="P128" s="130">
        <f>SUM(P129:P136)</f>
        <v>33.717000000000006</v>
      </c>
      <c r="Q128" s="129"/>
      <c r="R128" s="130">
        <f>SUM(R129:R136)</f>
        <v>1.1920000000000002E-2</v>
      </c>
      <c r="S128" s="129"/>
      <c r="T128" s="131">
        <f>SUM(T129:T136)</f>
        <v>1.1658200000000003</v>
      </c>
      <c r="AR128" s="125" t="s">
        <v>80</v>
      </c>
      <c r="AT128" s="132" t="s">
        <v>71</v>
      </c>
      <c r="AU128" s="132" t="s">
        <v>80</v>
      </c>
      <c r="AY128" s="125" t="s">
        <v>158</v>
      </c>
      <c r="BK128" s="133">
        <f>SUM(BK129:BK136)</f>
        <v>0</v>
      </c>
    </row>
    <row r="129" spans="2:65" s="1" customFormat="1" ht="16.5" customHeight="1">
      <c r="B129" s="136"/>
      <c r="C129" s="137" t="s">
        <v>13</v>
      </c>
      <c r="D129" s="137" t="s">
        <v>160</v>
      </c>
      <c r="E129" s="138" t="s">
        <v>463</v>
      </c>
      <c r="F129" s="139" t="s">
        <v>464</v>
      </c>
      <c r="G129" s="140" t="s">
        <v>262</v>
      </c>
      <c r="H129" s="141">
        <v>1</v>
      </c>
      <c r="I129" s="178"/>
      <c r="J129" s="142">
        <f t="shared" ref="J129:J136" si="0">ROUND(I129*H129,2)</f>
        <v>0</v>
      </c>
      <c r="K129" s="139" t="s">
        <v>164</v>
      </c>
      <c r="L129" s="27"/>
      <c r="M129" s="143" t="s">
        <v>1</v>
      </c>
      <c r="N129" s="144" t="s">
        <v>37</v>
      </c>
      <c r="O129" s="145">
        <v>0.43</v>
      </c>
      <c r="P129" s="145">
        <f t="shared" ref="P129:P136" si="1">O129*H129</f>
        <v>0.43</v>
      </c>
      <c r="Q129" s="145">
        <v>6.9999999999999994E-5</v>
      </c>
      <c r="R129" s="145">
        <f t="shared" ref="R129:R136" si="2">Q129*H129</f>
        <v>6.9999999999999994E-5</v>
      </c>
      <c r="S129" s="145">
        <v>2.1000000000000001E-2</v>
      </c>
      <c r="T129" s="146">
        <f t="shared" ref="T129:T136" si="3">S129*H129</f>
        <v>2.1000000000000001E-2</v>
      </c>
      <c r="AR129" s="147" t="s">
        <v>178</v>
      </c>
      <c r="AT129" s="147" t="s">
        <v>160</v>
      </c>
      <c r="AU129" s="147" t="s">
        <v>174</v>
      </c>
      <c r="AY129" s="15" t="s">
        <v>158</v>
      </c>
      <c r="BE129" s="148">
        <f t="shared" ref="BE129:BE136" si="4">IF(N129="základní",J129,0)</f>
        <v>0</v>
      </c>
      <c r="BF129" s="148">
        <f t="shared" ref="BF129:BF136" si="5">IF(N129="snížená",J129,0)</f>
        <v>0</v>
      </c>
      <c r="BG129" s="148">
        <f t="shared" ref="BG129:BG136" si="6">IF(N129="zákl. přenesená",J129,0)</f>
        <v>0</v>
      </c>
      <c r="BH129" s="148">
        <f t="shared" ref="BH129:BH136" si="7">IF(N129="sníž. přenesená",J129,0)</f>
        <v>0</v>
      </c>
      <c r="BI129" s="148">
        <f t="shared" ref="BI129:BI136" si="8">IF(N129="nulová",J129,0)</f>
        <v>0</v>
      </c>
      <c r="BJ129" s="15" t="s">
        <v>13</v>
      </c>
      <c r="BK129" s="148">
        <f t="shared" ref="BK129:BK136" si="9">ROUND(I129*H129,2)</f>
        <v>0</v>
      </c>
      <c r="BL129" s="15" t="s">
        <v>178</v>
      </c>
      <c r="BM129" s="147" t="s">
        <v>1120</v>
      </c>
    </row>
    <row r="130" spans="2:65" s="1" customFormat="1" ht="16.5" customHeight="1">
      <c r="B130" s="136"/>
      <c r="C130" s="137" t="s">
        <v>80</v>
      </c>
      <c r="D130" s="137" t="s">
        <v>160</v>
      </c>
      <c r="E130" s="138" t="s">
        <v>466</v>
      </c>
      <c r="F130" s="139" t="s">
        <v>467</v>
      </c>
      <c r="G130" s="140" t="s">
        <v>375</v>
      </c>
      <c r="H130" s="141">
        <v>7</v>
      </c>
      <c r="I130" s="178"/>
      <c r="J130" s="142">
        <f t="shared" si="0"/>
        <v>0</v>
      </c>
      <c r="K130" s="139" t="s">
        <v>164</v>
      </c>
      <c r="L130" s="27"/>
      <c r="M130" s="143" t="s">
        <v>1</v>
      </c>
      <c r="N130" s="144" t="s">
        <v>37</v>
      </c>
      <c r="O130" s="145">
        <v>8.3000000000000004E-2</v>
      </c>
      <c r="P130" s="145">
        <f t="shared" si="1"/>
        <v>0.58100000000000007</v>
      </c>
      <c r="Q130" s="145">
        <v>4.0000000000000003E-5</v>
      </c>
      <c r="R130" s="145">
        <f t="shared" si="2"/>
        <v>2.8000000000000003E-4</v>
      </c>
      <c r="S130" s="145">
        <v>2.5400000000000002E-3</v>
      </c>
      <c r="T130" s="146">
        <f t="shared" si="3"/>
        <v>1.7780000000000001E-2</v>
      </c>
      <c r="AR130" s="147" t="s">
        <v>178</v>
      </c>
      <c r="AT130" s="147" t="s">
        <v>160</v>
      </c>
      <c r="AU130" s="147" t="s">
        <v>174</v>
      </c>
      <c r="AY130" s="15" t="s">
        <v>158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5" t="s">
        <v>13</v>
      </c>
      <c r="BK130" s="148">
        <f t="shared" si="9"/>
        <v>0</v>
      </c>
      <c r="BL130" s="15" t="s">
        <v>178</v>
      </c>
      <c r="BM130" s="147" t="s">
        <v>468</v>
      </c>
    </row>
    <row r="131" spans="2:65" s="1" customFormat="1" ht="16.5" customHeight="1">
      <c r="B131" s="136"/>
      <c r="C131" s="137" t="s">
        <v>174</v>
      </c>
      <c r="D131" s="137" t="s">
        <v>160</v>
      </c>
      <c r="E131" s="138" t="s">
        <v>481</v>
      </c>
      <c r="F131" s="139" t="s">
        <v>1121</v>
      </c>
      <c r="G131" s="140" t="s">
        <v>262</v>
      </c>
      <c r="H131" s="141">
        <v>6</v>
      </c>
      <c r="I131" s="178"/>
      <c r="J131" s="142">
        <f t="shared" si="0"/>
        <v>0</v>
      </c>
      <c r="K131" s="139" t="s">
        <v>164</v>
      </c>
      <c r="L131" s="27"/>
      <c r="M131" s="143" t="s">
        <v>1</v>
      </c>
      <c r="N131" s="144" t="s">
        <v>37</v>
      </c>
      <c r="O131" s="145">
        <v>1.238</v>
      </c>
      <c r="P131" s="145">
        <f t="shared" si="1"/>
        <v>7.4279999999999999</v>
      </c>
      <c r="Q131" s="145">
        <v>2.0000000000000002E-5</v>
      </c>
      <c r="R131" s="145">
        <f t="shared" si="2"/>
        <v>1.2000000000000002E-4</v>
      </c>
      <c r="S131" s="145">
        <v>8.3000000000000004E-2</v>
      </c>
      <c r="T131" s="146">
        <f t="shared" si="3"/>
        <v>0.498</v>
      </c>
      <c r="AR131" s="147" t="s">
        <v>178</v>
      </c>
      <c r="AT131" s="147" t="s">
        <v>160</v>
      </c>
      <c r="AU131" s="147" t="s">
        <v>174</v>
      </c>
      <c r="AY131" s="15" t="s">
        <v>158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5" t="s">
        <v>13</v>
      </c>
      <c r="BK131" s="148">
        <f t="shared" si="9"/>
        <v>0</v>
      </c>
      <c r="BL131" s="15" t="s">
        <v>178</v>
      </c>
      <c r="BM131" s="147" t="s">
        <v>483</v>
      </c>
    </row>
    <row r="132" spans="2:65" s="1" customFormat="1" ht="16.5" customHeight="1">
      <c r="B132" s="136"/>
      <c r="C132" s="137" t="s">
        <v>165</v>
      </c>
      <c r="D132" s="137" t="s">
        <v>160</v>
      </c>
      <c r="E132" s="138" t="s">
        <v>660</v>
      </c>
      <c r="F132" s="139" t="s">
        <v>661</v>
      </c>
      <c r="G132" s="140" t="s">
        <v>375</v>
      </c>
      <c r="H132" s="141">
        <v>138</v>
      </c>
      <c r="I132" s="178"/>
      <c r="J132" s="142">
        <f t="shared" si="0"/>
        <v>0</v>
      </c>
      <c r="K132" s="139" t="s">
        <v>164</v>
      </c>
      <c r="L132" s="27"/>
      <c r="M132" s="143" t="s">
        <v>1</v>
      </c>
      <c r="N132" s="144" t="s">
        <v>37</v>
      </c>
      <c r="O132" s="145">
        <v>5.0999999999999997E-2</v>
      </c>
      <c r="P132" s="145">
        <f t="shared" si="1"/>
        <v>7.0379999999999994</v>
      </c>
      <c r="Q132" s="145">
        <v>2.0000000000000002E-5</v>
      </c>
      <c r="R132" s="145">
        <f t="shared" si="2"/>
        <v>2.7600000000000003E-3</v>
      </c>
      <c r="S132" s="145">
        <v>1E-3</v>
      </c>
      <c r="T132" s="146">
        <f t="shared" si="3"/>
        <v>0.13800000000000001</v>
      </c>
      <c r="AR132" s="147" t="s">
        <v>178</v>
      </c>
      <c r="AT132" s="147" t="s">
        <v>160</v>
      </c>
      <c r="AU132" s="147" t="s">
        <v>174</v>
      </c>
      <c r="AY132" s="15" t="s">
        <v>158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5" t="s">
        <v>13</v>
      </c>
      <c r="BK132" s="148">
        <f t="shared" si="9"/>
        <v>0</v>
      </c>
      <c r="BL132" s="15" t="s">
        <v>178</v>
      </c>
      <c r="BM132" s="147" t="s">
        <v>1122</v>
      </c>
    </row>
    <row r="133" spans="2:65" s="1" customFormat="1" ht="16.5" customHeight="1">
      <c r="B133" s="136"/>
      <c r="C133" s="137" t="s">
        <v>188</v>
      </c>
      <c r="D133" s="137" t="s">
        <v>160</v>
      </c>
      <c r="E133" s="138" t="s">
        <v>666</v>
      </c>
      <c r="F133" s="139" t="s">
        <v>667</v>
      </c>
      <c r="G133" s="140" t="s">
        <v>375</v>
      </c>
      <c r="H133" s="141">
        <v>131</v>
      </c>
      <c r="I133" s="178"/>
      <c r="J133" s="142">
        <f t="shared" si="0"/>
        <v>0</v>
      </c>
      <c r="K133" s="139" t="s">
        <v>164</v>
      </c>
      <c r="L133" s="27"/>
      <c r="M133" s="143" t="s">
        <v>1</v>
      </c>
      <c r="N133" s="144" t="s">
        <v>37</v>
      </c>
      <c r="O133" s="145">
        <v>5.2999999999999999E-2</v>
      </c>
      <c r="P133" s="145">
        <f t="shared" si="1"/>
        <v>6.9429999999999996</v>
      </c>
      <c r="Q133" s="145">
        <v>2.0000000000000002E-5</v>
      </c>
      <c r="R133" s="145">
        <f t="shared" si="2"/>
        <v>2.6200000000000004E-3</v>
      </c>
      <c r="S133" s="145">
        <v>3.2000000000000002E-3</v>
      </c>
      <c r="T133" s="146">
        <f t="shared" si="3"/>
        <v>0.41920000000000002</v>
      </c>
      <c r="AR133" s="147" t="s">
        <v>178</v>
      </c>
      <c r="AT133" s="147" t="s">
        <v>160</v>
      </c>
      <c r="AU133" s="147" t="s">
        <v>174</v>
      </c>
      <c r="AY133" s="15" t="s">
        <v>158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5" t="s">
        <v>13</v>
      </c>
      <c r="BK133" s="148">
        <f t="shared" si="9"/>
        <v>0</v>
      </c>
      <c r="BL133" s="15" t="s">
        <v>178</v>
      </c>
      <c r="BM133" s="147" t="s">
        <v>1123</v>
      </c>
    </row>
    <row r="134" spans="2:65" s="1" customFormat="1" ht="16.5" customHeight="1">
      <c r="B134" s="136"/>
      <c r="C134" s="137" t="s">
        <v>193</v>
      </c>
      <c r="D134" s="137" t="s">
        <v>160</v>
      </c>
      <c r="E134" s="138" t="s">
        <v>673</v>
      </c>
      <c r="F134" s="139" t="s">
        <v>674</v>
      </c>
      <c r="G134" s="140" t="s">
        <v>375</v>
      </c>
      <c r="H134" s="141">
        <v>8</v>
      </c>
      <c r="I134" s="178"/>
      <c r="J134" s="142">
        <f t="shared" si="0"/>
        <v>0</v>
      </c>
      <c r="K134" s="139" t="s">
        <v>164</v>
      </c>
      <c r="L134" s="27"/>
      <c r="M134" s="143" t="s">
        <v>1</v>
      </c>
      <c r="N134" s="144" t="s">
        <v>37</v>
      </c>
      <c r="O134" s="145">
        <v>0.10299999999999999</v>
      </c>
      <c r="P134" s="145">
        <f t="shared" si="1"/>
        <v>0.82399999999999995</v>
      </c>
      <c r="Q134" s="145">
        <v>5.0000000000000002E-5</v>
      </c>
      <c r="R134" s="145">
        <f t="shared" si="2"/>
        <v>4.0000000000000002E-4</v>
      </c>
      <c r="S134" s="145">
        <v>5.3200000000000001E-3</v>
      </c>
      <c r="T134" s="146">
        <f t="shared" si="3"/>
        <v>4.2560000000000001E-2</v>
      </c>
      <c r="AR134" s="147" t="s">
        <v>178</v>
      </c>
      <c r="AT134" s="147" t="s">
        <v>160</v>
      </c>
      <c r="AU134" s="147" t="s">
        <v>174</v>
      </c>
      <c r="AY134" s="15" t="s">
        <v>158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5" t="s">
        <v>13</v>
      </c>
      <c r="BK134" s="148">
        <f t="shared" si="9"/>
        <v>0</v>
      </c>
      <c r="BL134" s="15" t="s">
        <v>178</v>
      </c>
      <c r="BM134" s="147" t="s">
        <v>1124</v>
      </c>
    </row>
    <row r="135" spans="2:65" s="1" customFormat="1" ht="16.5" customHeight="1">
      <c r="B135" s="136"/>
      <c r="C135" s="137" t="s">
        <v>199</v>
      </c>
      <c r="D135" s="137" t="s">
        <v>160</v>
      </c>
      <c r="E135" s="138" t="s">
        <v>686</v>
      </c>
      <c r="F135" s="139" t="s">
        <v>687</v>
      </c>
      <c r="G135" s="140" t="s">
        <v>262</v>
      </c>
      <c r="H135" s="141">
        <v>63</v>
      </c>
      <c r="I135" s="178"/>
      <c r="J135" s="142">
        <f t="shared" si="0"/>
        <v>0</v>
      </c>
      <c r="K135" s="139" t="s">
        <v>164</v>
      </c>
      <c r="L135" s="27"/>
      <c r="M135" s="143" t="s">
        <v>1</v>
      </c>
      <c r="N135" s="144" t="s">
        <v>37</v>
      </c>
      <c r="O135" s="145">
        <v>0.16600000000000001</v>
      </c>
      <c r="P135" s="145">
        <f t="shared" si="1"/>
        <v>10.458</v>
      </c>
      <c r="Q135" s="145">
        <v>9.0000000000000006E-5</v>
      </c>
      <c r="R135" s="145">
        <f t="shared" si="2"/>
        <v>5.6700000000000006E-3</v>
      </c>
      <c r="S135" s="145">
        <v>4.4999999999999999E-4</v>
      </c>
      <c r="T135" s="146">
        <f t="shared" si="3"/>
        <v>2.835E-2</v>
      </c>
      <c r="AR135" s="147" t="s">
        <v>178</v>
      </c>
      <c r="AT135" s="147" t="s">
        <v>160</v>
      </c>
      <c r="AU135" s="147" t="s">
        <v>174</v>
      </c>
      <c r="AY135" s="15" t="s">
        <v>158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5" t="s">
        <v>13</v>
      </c>
      <c r="BK135" s="148">
        <f t="shared" si="9"/>
        <v>0</v>
      </c>
      <c r="BL135" s="15" t="s">
        <v>178</v>
      </c>
      <c r="BM135" s="147" t="s">
        <v>1125</v>
      </c>
    </row>
    <row r="136" spans="2:65" s="1" customFormat="1" ht="16.5" customHeight="1">
      <c r="B136" s="136"/>
      <c r="C136" s="137" t="s">
        <v>203</v>
      </c>
      <c r="D136" s="137" t="s">
        <v>160</v>
      </c>
      <c r="E136" s="138" t="s">
        <v>475</v>
      </c>
      <c r="F136" s="139" t="s">
        <v>1126</v>
      </c>
      <c r="G136" s="140" t="s">
        <v>262</v>
      </c>
      <c r="H136" s="141">
        <v>3</v>
      </c>
      <c r="I136" s="178"/>
      <c r="J136" s="142">
        <f t="shared" si="0"/>
        <v>0</v>
      </c>
      <c r="K136" s="139" t="s">
        <v>1</v>
      </c>
      <c r="L136" s="27"/>
      <c r="M136" s="143" t="s">
        <v>1</v>
      </c>
      <c r="N136" s="144" t="s">
        <v>37</v>
      </c>
      <c r="O136" s="145">
        <v>5.0000000000000001E-3</v>
      </c>
      <c r="P136" s="145">
        <f t="shared" si="1"/>
        <v>1.4999999999999999E-2</v>
      </c>
      <c r="Q136" s="145">
        <v>0</v>
      </c>
      <c r="R136" s="145">
        <f t="shared" si="2"/>
        <v>0</v>
      </c>
      <c r="S136" s="145">
        <v>3.1E-4</v>
      </c>
      <c r="T136" s="146">
        <f t="shared" si="3"/>
        <v>9.3000000000000005E-4</v>
      </c>
      <c r="AR136" s="147" t="s">
        <v>178</v>
      </c>
      <c r="AT136" s="147" t="s">
        <v>160</v>
      </c>
      <c r="AU136" s="147" t="s">
        <v>174</v>
      </c>
      <c r="AY136" s="15" t="s">
        <v>158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5" t="s">
        <v>13</v>
      </c>
      <c r="BK136" s="148">
        <f t="shared" si="9"/>
        <v>0</v>
      </c>
      <c r="BL136" s="15" t="s">
        <v>178</v>
      </c>
      <c r="BM136" s="147" t="s">
        <v>477</v>
      </c>
    </row>
    <row r="137" spans="2:65" s="11" customFormat="1" ht="20.85" customHeight="1">
      <c r="B137" s="124"/>
      <c r="D137" s="125" t="s">
        <v>71</v>
      </c>
      <c r="E137" s="134" t="s">
        <v>487</v>
      </c>
      <c r="F137" s="134" t="s">
        <v>1127</v>
      </c>
      <c r="J137" s="135">
        <f>BK137</f>
        <v>0</v>
      </c>
      <c r="L137" s="124"/>
      <c r="M137" s="128"/>
      <c r="N137" s="129"/>
      <c r="O137" s="129"/>
      <c r="P137" s="130">
        <f>SUM(P138:P176)</f>
        <v>196.00274999999993</v>
      </c>
      <c r="Q137" s="129"/>
      <c r="R137" s="130">
        <f>SUM(R138:R176)</f>
        <v>1.6751734999999999</v>
      </c>
      <c r="S137" s="129"/>
      <c r="T137" s="131">
        <f>SUM(T138:T176)</f>
        <v>0</v>
      </c>
      <c r="AR137" s="125" t="s">
        <v>80</v>
      </c>
      <c r="AT137" s="132" t="s">
        <v>71</v>
      </c>
      <c r="AU137" s="132" t="s">
        <v>80</v>
      </c>
      <c r="AY137" s="125" t="s">
        <v>158</v>
      </c>
      <c r="BK137" s="133">
        <f>SUM(BK138:BK176)</f>
        <v>0</v>
      </c>
    </row>
    <row r="138" spans="2:65" s="1" customFormat="1" ht="16.5" customHeight="1">
      <c r="B138" s="136"/>
      <c r="C138" s="137" t="s">
        <v>207</v>
      </c>
      <c r="D138" s="137" t="s">
        <v>160</v>
      </c>
      <c r="E138" s="138" t="s">
        <v>489</v>
      </c>
      <c r="F138" s="139" t="s">
        <v>490</v>
      </c>
      <c r="G138" s="140" t="s">
        <v>491</v>
      </c>
      <c r="H138" s="141">
        <v>1</v>
      </c>
      <c r="I138" s="178"/>
      <c r="J138" s="142">
        <f t="shared" ref="J138:J176" si="10">ROUND(I138*H138,2)</f>
        <v>0</v>
      </c>
      <c r="K138" s="139" t="s">
        <v>164</v>
      </c>
      <c r="L138" s="27"/>
      <c r="M138" s="143" t="s">
        <v>1</v>
      </c>
      <c r="N138" s="144" t="s">
        <v>37</v>
      </c>
      <c r="O138" s="145">
        <v>6.2359999999999998</v>
      </c>
      <c r="P138" s="145">
        <f t="shared" ref="P138:P176" si="11">O138*H138</f>
        <v>6.2359999999999998</v>
      </c>
      <c r="Q138" s="145">
        <v>2.5500000000000002E-3</v>
      </c>
      <c r="R138" s="145">
        <f t="shared" ref="R138:R176" si="12">Q138*H138</f>
        <v>2.5500000000000002E-3</v>
      </c>
      <c r="S138" s="145">
        <v>0</v>
      </c>
      <c r="T138" s="146">
        <f t="shared" ref="T138:T176" si="13">S138*H138</f>
        <v>0</v>
      </c>
      <c r="AR138" s="147" t="s">
        <v>178</v>
      </c>
      <c r="AT138" s="147" t="s">
        <v>160</v>
      </c>
      <c r="AU138" s="147" t="s">
        <v>174</v>
      </c>
      <c r="AY138" s="15" t="s">
        <v>158</v>
      </c>
      <c r="BE138" s="148">
        <f t="shared" ref="BE138:BE176" si="14">IF(N138="základní",J138,0)</f>
        <v>0</v>
      </c>
      <c r="BF138" s="148">
        <f t="shared" ref="BF138:BF176" si="15">IF(N138="snížená",J138,0)</f>
        <v>0</v>
      </c>
      <c r="BG138" s="148">
        <f t="shared" ref="BG138:BG176" si="16">IF(N138="zákl. přenesená",J138,0)</f>
        <v>0</v>
      </c>
      <c r="BH138" s="148">
        <f t="shared" ref="BH138:BH176" si="17">IF(N138="sníž. přenesená",J138,0)</f>
        <v>0</v>
      </c>
      <c r="BI138" s="148">
        <f t="shared" ref="BI138:BI176" si="18">IF(N138="nulová",J138,0)</f>
        <v>0</v>
      </c>
      <c r="BJ138" s="15" t="s">
        <v>13</v>
      </c>
      <c r="BK138" s="148">
        <f t="shared" ref="BK138:BK176" si="19">ROUND(I138*H138,2)</f>
        <v>0</v>
      </c>
      <c r="BL138" s="15" t="s">
        <v>178</v>
      </c>
      <c r="BM138" s="147" t="s">
        <v>492</v>
      </c>
    </row>
    <row r="139" spans="2:65" s="1" customFormat="1" ht="16.5" customHeight="1">
      <c r="B139" s="136"/>
      <c r="C139" s="164" t="s">
        <v>211</v>
      </c>
      <c r="D139" s="164" t="s">
        <v>181</v>
      </c>
      <c r="E139" s="165" t="s">
        <v>493</v>
      </c>
      <c r="F139" s="166" t="s">
        <v>494</v>
      </c>
      <c r="G139" s="167" t="s">
        <v>262</v>
      </c>
      <c r="H139" s="168">
        <v>1</v>
      </c>
      <c r="I139" s="179"/>
      <c r="J139" s="169">
        <f t="shared" si="10"/>
        <v>0</v>
      </c>
      <c r="K139" s="166" t="s">
        <v>1</v>
      </c>
      <c r="L139" s="170"/>
      <c r="M139" s="171" t="s">
        <v>1</v>
      </c>
      <c r="N139" s="172" t="s">
        <v>37</v>
      </c>
      <c r="O139" s="145">
        <v>0</v>
      </c>
      <c r="P139" s="145">
        <f t="shared" si="11"/>
        <v>0</v>
      </c>
      <c r="Q139" s="145">
        <v>0.14099999999999999</v>
      </c>
      <c r="R139" s="145">
        <f t="shared" si="12"/>
        <v>0.14099999999999999</v>
      </c>
      <c r="S139" s="145">
        <v>0</v>
      </c>
      <c r="T139" s="146">
        <f t="shared" si="13"/>
        <v>0</v>
      </c>
      <c r="AR139" s="147" t="s">
        <v>185</v>
      </c>
      <c r="AT139" s="147" t="s">
        <v>181</v>
      </c>
      <c r="AU139" s="147" t="s">
        <v>174</v>
      </c>
      <c r="AY139" s="15" t="s">
        <v>158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5" t="s">
        <v>13</v>
      </c>
      <c r="BK139" s="148">
        <f t="shared" si="19"/>
        <v>0</v>
      </c>
      <c r="BL139" s="15" t="s">
        <v>178</v>
      </c>
      <c r="BM139" s="147" t="s">
        <v>495</v>
      </c>
    </row>
    <row r="140" spans="2:65" s="1" customFormat="1" ht="16.5" customHeight="1">
      <c r="B140" s="136"/>
      <c r="C140" s="137" t="s">
        <v>216</v>
      </c>
      <c r="D140" s="137" t="s">
        <v>160</v>
      </c>
      <c r="E140" s="138" t="s">
        <v>496</v>
      </c>
      <c r="F140" s="139" t="s">
        <v>497</v>
      </c>
      <c r="G140" s="140" t="s">
        <v>491</v>
      </c>
      <c r="H140" s="141">
        <v>1</v>
      </c>
      <c r="I140" s="178"/>
      <c r="J140" s="142">
        <f t="shared" si="10"/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0.51200000000000001</v>
      </c>
      <c r="P140" s="145">
        <f t="shared" si="11"/>
        <v>0.51200000000000001</v>
      </c>
      <c r="Q140" s="145">
        <v>2.8800000000000002E-3</v>
      </c>
      <c r="R140" s="145">
        <f t="shared" si="12"/>
        <v>2.8800000000000002E-3</v>
      </c>
      <c r="S140" s="145">
        <v>0</v>
      </c>
      <c r="T140" s="146">
        <f t="shared" si="13"/>
        <v>0</v>
      </c>
      <c r="AR140" s="147" t="s">
        <v>178</v>
      </c>
      <c r="AT140" s="147" t="s">
        <v>160</v>
      </c>
      <c r="AU140" s="147" t="s">
        <v>174</v>
      </c>
      <c r="AY140" s="15" t="s">
        <v>158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5" t="s">
        <v>13</v>
      </c>
      <c r="BK140" s="148">
        <f t="shared" si="19"/>
        <v>0</v>
      </c>
      <c r="BL140" s="15" t="s">
        <v>178</v>
      </c>
      <c r="BM140" s="147" t="s">
        <v>498</v>
      </c>
    </row>
    <row r="141" spans="2:65" s="1" customFormat="1" ht="16.5" customHeight="1">
      <c r="B141" s="136"/>
      <c r="C141" s="137" t="s">
        <v>221</v>
      </c>
      <c r="D141" s="137" t="s">
        <v>160</v>
      </c>
      <c r="E141" s="138" t="s">
        <v>499</v>
      </c>
      <c r="F141" s="139" t="s">
        <v>500</v>
      </c>
      <c r="G141" s="140" t="s">
        <v>262</v>
      </c>
      <c r="H141" s="141">
        <v>1</v>
      </c>
      <c r="I141" s="178"/>
      <c r="J141" s="142">
        <f t="shared" si="10"/>
        <v>0</v>
      </c>
      <c r="K141" s="139" t="s">
        <v>164</v>
      </c>
      <c r="L141" s="27"/>
      <c r="M141" s="143" t="s">
        <v>1</v>
      </c>
      <c r="N141" s="144" t="s">
        <v>37</v>
      </c>
      <c r="O141" s="145">
        <v>0.20599999999999999</v>
      </c>
      <c r="P141" s="145">
        <f t="shared" si="11"/>
        <v>0.20599999999999999</v>
      </c>
      <c r="Q141" s="145">
        <v>3.6000000000000002E-4</v>
      </c>
      <c r="R141" s="145">
        <f t="shared" si="12"/>
        <v>3.6000000000000002E-4</v>
      </c>
      <c r="S141" s="145">
        <v>0</v>
      </c>
      <c r="T141" s="146">
        <f t="shared" si="13"/>
        <v>0</v>
      </c>
      <c r="AR141" s="147" t="s">
        <v>178</v>
      </c>
      <c r="AT141" s="147" t="s">
        <v>160</v>
      </c>
      <c r="AU141" s="147" t="s">
        <v>174</v>
      </c>
      <c r="AY141" s="15" t="s">
        <v>158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5" t="s">
        <v>13</v>
      </c>
      <c r="BK141" s="148">
        <f t="shared" si="19"/>
        <v>0</v>
      </c>
      <c r="BL141" s="15" t="s">
        <v>178</v>
      </c>
      <c r="BM141" s="147" t="s">
        <v>501</v>
      </c>
    </row>
    <row r="142" spans="2:65" s="1" customFormat="1" ht="16.5" customHeight="1">
      <c r="B142" s="136"/>
      <c r="C142" s="137" t="s">
        <v>226</v>
      </c>
      <c r="D142" s="137" t="s">
        <v>160</v>
      </c>
      <c r="E142" s="138" t="s">
        <v>1128</v>
      </c>
      <c r="F142" s="139" t="s">
        <v>1129</v>
      </c>
      <c r="G142" s="140" t="s">
        <v>491</v>
      </c>
      <c r="H142" s="141">
        <v>1</v>
      </c>
      <c r="I142" s="178"/>
      <c r="J142" s="142">
        <f t="shared" si="10"/>
        <v>0</v>
      </c>
      <c r="K142" s="139" t="s">
        <v>1</v>
      </c>
      <c r="L142" s="27"/>
      <c r="M142" s="143" t="s">
        <v>1</v>
      </c>
      <c r="N142" s="144" t="s">
        <v>37</v>
      </c>
      <c r="O142" s="145">
        <v>2.9220000000000002</v>
      </c>
      <c r="P142" s="145">
        <f t="shared" si="11"/>
        <v>2.9220000000000002</v>
      </c>
      <c r="Q142" s="145">
        <v>6.182E-2</v>
      </c>
      <c r="R142" s="145">
        <f t="shared" si="12"/>
        <v>6.182E-2</v>
      </c>
      <c r="S142" s="145">
        <v>0</v>
      </c>
      <c r="T142" s="146">
        <f t="shared" si="13"/>
        <v>0</v>
      </c>
      <c r="AR142" s="147" t="s">
        <v>178</v>
      </c>
      <c r="AT142" s="147" t="s">
        <v>160</v>
      </c>
      <c r="AU142" s="147" t="s">
        <v>174</v>
      </c>
      <c r="AY142" s="15" t="s">
        <v>158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5" t="s">
        <v>13</v>
      </c>
      <c r="BK142" s="148">
        <f t="shared" si="19"/>
        <v>0</v>
      </c>
      <c r="BL142" s="15" t="s">
        <v>178</v>
      </c>
      <c r="BM142" s="147" t="s">
        <v>504</v>
      </c>
    </row>
    <row r="143" spans="2:65" s="1" customFormat="1" ht="16.5" customHeight="1">
      <c r="B143" s="136"/>
      <c r="C143" s="137" t="s">
        <v>231</v>
      </c>
      <c r="D143" s="137" t="s">
        <v>160</v>
      </c>
      <c r="E143" s="138" t="s">
        <v>1130</v>
      </c>
      <c r="F143" s="139" t="s">
        <v>1131</v>
      </c>
      <c r="G143" s="140" t="s">
        <v>491</v>
      </c>
      <c r="H143" s="141">
        <v>1</v>
      </c>
      <c r="I143" s="178"/>
      <c r="J143" s="142">
        <f t="shared" si="10"/>
        <v>0</v>
      </c>
      <c r="K143" s="139" t="s">
        <v>1</v>
      </c>
      <c r="L143" s="27"/>
      <c r="M143" s="143" t="s">
        <v>1</v>
      </c>
      <c r="N143" s="144" t="s">
        <v>37</v>
      </c>
      <c r="O143" s="145">
        <v>2.9220000000000002</v>
      </c>
      <c r="P143" s="145">
        <f t="shared" si="11"/>
        <v>2.9220000000000002</v>
      </c>
      <c r="Q143" s="145">
        <v>6.182E-2</v>
      </c>
      <c r="R143" s="145">
        <f t="shared" si="12"/>
        <v>6.182E-2</v>
      </c>
      <c r="S143" s="145">
        <v>0</v>
      </c>
      <c r="T143" s="146">
        <f t="shared" si="13"/>
        <v>0</v>
      </c>
      <c r="AR143" s="147" t="s">
        <v>178</v>
      </c>
      <c r="AT143" s="147" t="s">
        <v>160</v>
      </c>
      <c r="AU143" s="147" t="s">
        <v>174</v>
      </c>
      <c r="AY143" s="15" t="s">
        <v>158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5" t="s">
        <v>13</v>
      </c>
      <c r="BK143" s="148">
        <f t="shared" si="19"/>
        <v>0</v>
      </c>
      <c r="BL143" s="15" t="s">
        <v>178</v>
      </c>
      <c r="BM143" s="147" t="s">
        <v>507</v>
      </c>
    </row>
    <row r="144" spans="2:65" s="1" customFormat="1" ht="16.5" customHeight="1">
      <c r="B144" s="136"/>
      <c r="C144" s="137" t="s">
        <v>8</v>
      </c>
      <c r="D144" s="137" t="s">
        <v>160</v>
      </c>
      <c r="E144" s="138" t="s">
        <v>520</v>
      </c>
      <c r="F144" s="139" t="s">
        <v>521</v>
      </c>
      <c r="G144" s="140" t="s">
        <v>491</v>
      </c>
      <c r="H144" s="141">
        <v>1</v>
      </c>
      <c r="I144" s="178"/>
      <c r="J144" s="142">
        <f t="shared" si="10"/>
        <v>0</v>
      </c>
      <c r="K144" s="139" t="s">
        <v>164</v>
      </c>
      <c r="L144" s="27"/>
      <c r="M144" s="143" t="s">
        <v>1</v>
      </c>
      <c r="N144" s="144" t="s">
        <v>37</v>
      </c>
      <c r="O144" s="145">
        <v>0.25</v>
      </c>
      <c r="P144" s="145">
        <f t="shared" si="11"/>
        <v>0.25</v>
      </c>
      <c r="Q144" s="145">
        <v>1.0869999999999999E-2</v>
      </c>
      <c r="R144" s="145">
        <f t="shared" si="12"/>
        <v>1.0869999999999999E-2</v>
      </c>
      <c r="S144" s="145">
        <v>0</v>
      </c>
      <c r="T144" s="146">
        <f t="shared" si="13"/>
        <v>0</v>
      </c>
      <c r="AR144" s="147" t="s">
        <v>178</v>
      </c>
      <c r="AT144" s="147" t="s">
        <v>160</v>
      </c>
      <c r="AU144" s="147" t="s">
        <v>174</v>
      </c>
      <c r="AY144" s="15" t="s">
        <v>158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5" t="s">
        <v>13</v>
      </c>
      <c r="BK144" s="148">
        <f t="shared" si="19"/>
        <v>0</v>
      </c>
      <c r="BL144" s="15" t="s">
        <v>178</v>
      </c>
      <c r="BM144" s="147" t="s">
        <v>522</v>
      </c>
    </row>
    <row r="145" spans="2:65" s="1" customFormat="1" ht="16.5" customHeight="1">
      <c r="B145" s="136"/>
      <c r="C145" s="137" t="s">
        <v>178</v>
      </c>
      <c r="D145" s="137" t="s">
        <v>160</v>
      </c>
      <c r="E145" s="138" t="s">
        <v>1132</v>
      </c>
      <c r="F145" s="139" t="s">
        <v>1133</v>
      </c>
      <c r="G145" s="140" t="s">
        <v>1134</v>
      </c>
      <c r="H145" s="141">
        <v>1</v>
      </c>
      <c r="I145" s="178"/>
      <c r="J145" s="142">
        <f t="shared" si="1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10.547000000000001</v>
      </c>
      <c r="P145" s="145">
        <f t="shared" si="11"/>
        <v>10.547000000000001</v>
      </c>
      <c r="Q145" s="145">
        <v>0.50251999999999997</v>
      </c>
      <c r="R145" s="145">
        <f t="shared" si="12"/>
        <v>0.50251999999999997</v>
      </c>
      <c r="S145" s="145">
        <v>0</v>
      </c>
      <c r="T145" s="146">
        <f t="shared" si="13"/>
        <v>0</v>
      </c>
      <c r="AR145" s="147" t="s">
        <v>178</v>
      </c>
      <c r="AT145" s="147" t="s">
        <v>160</v>
      </c>
      <c r="AU145" s="147" t="s">
        <v>174</v>
      </c>
      <c r="AY145" s="15" t="s">
        <v>158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5" t="s">
        <v>13</v>
      </c>
      <c r="BK145" s="148">
        <f t="shared" si="19"/>
        <v>0</v>
      </c>
      <c r="BL145" s="15" t="s">
        <v>178</v>
      </c>
      <c r="BM145" s="147" t="s">
        <v>513</v>
      </c>
    </row>
    <row r="146" spans="2:65" s="1" customFormat="1" ht="16.5" customHeight="1">
      <c r="B146" s="136"/>
      <c r="C146" s="137" t="s">
        <v>243</v>
      </c>
      <c r="D146" s="137" t="s">
        <v>160</v>
      </c>
      <c r="E146" s="138" t="s">
        <v>514</v>
      </c>
      <c r="F146" s="139" t="s">
        <v>515</v>
      </c>
      <c r="G146" s="140" t="s">
        <v>262</v>
      </c>
      <c r="H146" s="141">
        <v>1</v>
      </c>
      <c r="I146" s="178"/>
      <c r="J146" s="142">
        <f t="shared" si="1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0</v>
      </c>
      <c r="P146" s="145">
        <f t="shared" si="11"/>
        <v>0</v>
      </c>
      <c r="Q146" s="145">
        <v>9.7999999999999997E-3</v>
      </c>
      <c r="R146" s="145">
        <f t="shared" si="12"/>
        <v>9.7999999999999997E-3</v>
      </c>
      <c r="S146" s="145">
        <v>0</v>
      </c>
      <c r="T146" s="146">
        <f t="shared" si="13"/>
        <v>0</v>
      </c>
      <c r="AR146" s="147" t="s">
        <v>178</v>
      </c>
      <c r="AT146" s="147" t="s">
        <v>160</v>
      </c>
      <c r="AU146" s="147" t="s">
        <v>174</v>
      </c>
      <c r="AY146" s="15" t="s">
        <v>158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5" t="s">
        <v>13</v>
      </c>
      <c r="BK146" s="148">
        <f t="shared" si="19"/>
        <v>0</v>
      </c>
      <c r="BL146" s="15" t="s">
        <v>178</v>
      </c>
      <c r="BM146" s="147" t="s">
        <v>516</v>
      </c>
    </row>
    <row r="147" spans="2:65" s="1" customFormat="1" ht="16.5" customHeight="1">
      <c r="B147" s="136"/>
      <c r="C147" s="137" t="s">
        <v>247</v>
      </c>
      <c r="D147" s="137" t="s">
        <v>160</v>
      </c>
      <c r="E147" s="138" t="s">
        <v>1135</v>
      </c>
      <c r="F147" s="139" t="s">
        <v>1136</v>
      </c>
      <c r="G147" s="140" t="s">
        <v>491</v>
      </c>
      <c r="H147" s="141">
        <v>1</v>
      </c>
      <c r="I147" s="178"/>
      <c r="J147" s="142">
        <f t="shared" si="10"/>
        <v>0</v>
      </c>
      <c r="K147" s="139" t="s">
        <v>1</v>
      </c>
      <c r="L147" s="27"/>
      <c r="M147" s="143" t="s">
        <v>1</v>
      </c>
      <c r="N147" s="144" t="s">
        <v>37</v>
      </c>
      <c r="O147" s="145">
        <v>2.23</v>
      </c>
      <c r="P147" s="145">
        <f t="shared" si="11"/>
        <v>2.23</v>
      </c>
      <c r="Q147" s="145">
        <v>2.4250000000000001E-2</v>
      </c>
      <c r="R147" s="145">
        <f t="shared" si="12"/>
        <v>2.4250000000000001E-2</v>
      </c>
      <c r="S147" s="145">
        <v>0</v>
      </c>
      <c r="T147" s="146">
        <f t="shared" si="13"/>
        <v>0</v>
      </c>
      <c r="AR147" s="147" t="s">
        <v>178</v>
      </c>
      <c r="AT147" s="147" t="s">
        <v>160</v>
      </c>
      <c r="AU147" s="147" t="s">
        <v>174</v>
      </c>
      <c r="AY147" s="15" t="s">
        <v>158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5" t="s">
        <v>13</v>
      </c>
      <c r="BK147" s="148">
        <f t="shared" si="19"/>
        <v>0</v>
      </c>
      <c r="BL147" s="15" t="s">
        <v>178</v>
      </c>
      <c r="BM147" s="147" t="s">
        <v>1137</v>
      </c>
    </row>
    <row r="148" spans="2:65" s="1" customFormat="1" ht="16.5" customHeight="1">
      <c r="B148" s="136"/>
      <c r="C148" s="137" t="s">
        <v>252</v>
      </c>
      <c r="D148" s="137" t="s">
        <v>160</v>
      </c>
      <c r="E148" s="138" t="s">
        <v>1138</v>
      </c>
      <c r="F148" s="139" t="s">
        <v>1139</v>
      </c>
      <c r="G148" s="140" t="s">
        <v>375</v>
      </c>
      <c r="H148" s="141">
        <v>5</v>
      </c>
      <c r="I148" s="178"/>
      <c r="J148" s="142">
        <f t="shared" si="10"/>
        <v>0</v>
      </c>
      <c r="K148" s="139" t="s">
        <v>164</v>
      </c>
      <c r="L148" s="27"/>
      <c r="M148" s="143" t="s">
        <v>1</v>
      </c>
      <c r="N148" s="144" t="s">
        <v>37</v>
      </c>
      <c r="O148" s="145">
        <v>0.45900000000000002</v>
      </c>
      <c r="P148" s="145">
        <f t="shared" si="11"/>
        <v>2.2949999999999999</v>
      </c>
      <c r="Q148" s="145">
        <v>1.99E-3</v>
      </c>
      <c r="R148" s="145">
        <f t="shared" si="12"/>
        <v>9.9500000000000005E-3</v>
      </c>
      <c r="S148" s="145">
        <v>0</v>
      </c>
      <c r="T148" s="146">
        <f t="shared" si="13"/>
        <v>0</v>
      </c>
      <c r="AR148" s="147" t="s">
        <v>178</v>
      </c>
      <c r="AT148" s="147" t="s">
        <v>160</v>
      </c>
      <c r="AU148" s="147" t="s">
        <v>174</v>
      </c>
      <c r="AY148" s="15" t="s">
        <v>158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5" t="s">
        <v>13</v>
      </c>
      <c r="BK148" s="148">
        <f t="shared" si="19"/>
        <v>0</v>
      </c>
      <c r="BL148" s="15" t="s">
        <v>178</v>
      </c>
      <c r="BM148" s="147" t="s">
        <v>1140</v>
      </c>
    </row>
    <row r="149" spans="2:65" s="1" customFormat="1" ht="16.5" customHeight="1">
      <c r="B149" s="136"/>
      <c r="C149" s="137" t="s">
        <v>256</v>
      </c>
      <c r="D149" s="137" t="s">
        <v>160</v>
      </c>
      <c r="E149" s="138" t="s">
        <v>526</v>
      </c>
      <c r="F149" s="139" t="s">
        <v>527</v>
      </c>
      <c r="G149" s="140" t="s">
        <v>375</v>
      </c>
      <c r="H149" s="141">
        <v>15</v>
      </c>
      <c r="I149" s="178"/>
      <c r="J149" s="142">
        <f t="shared" si="10"/>
        <v>0</v>
      </c>
      <c r="K149" s="139" t="s">
        <v>164</v>
      </c>
      <c r="L149" s="27"/>
      <c r="M149" s="143" t="s">
        <v>1</v>
      </c>
      <c r="N149" s="144" t="s">
        <v>37</v>
      </c>
      <c r="O149" s="145">
        <v>0.65200000000000002</v>
      </c>
      <c r="P149" s="145">
        <f t="shared" si="11"/>
        <v>9.7800000000000011</v>
      </c>
      <c r="Q149" s="145">
        <v>3.7599999999999999E-3</v>
      </c>
      <c r="R149" s="145">
        <f t="shared" si="12"/>
        <v>5.6399999999999999E-2</v>
      </c>
      <c r="S149" s="145">
        <v>0</v>
      </c>
      <c r="T149" s="146">
        <f t="shared" si="13"/>
        <v>0</v>
      </c>
      <c r="AR149" s="147" t="s">
        <v>178</v>
      </c>
      <c r="AT149" s="147" t="s">
        <v>160</v>
      </c>
      <c r="AU149" s="147" t="s">
        <v>174</v>
      </c>
      <c r="AY149" s="15" t="s">
        <v>158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5" t="s">
        <v>13</v>
      </c>
      <c r="BK149" s="148">
        <f t="shared" si="19"/>
        <v>0</v>
      </c>
      <c r="BL149" s="15" t="s">
        <v>178</v>
      </c>
      <c r="BM149" s="147" t="s">
        <v>528</v>
      </c>
    </row>
    <row r="150" spans="2:65" s="1" customFormat="1" ht="16.5" customHeight="1">
      <c r="B150" s="136"/>
      <c r="C150" s="137" t="s">
        <v>7</v>
      </c>
      <c r="D150" s="137" t="s">
        <v>160</v>
      </c>
      <c r="E150" s="138" t="s">
        <v>717</v>
      </c>
      <c r="F150" s="139" t="s">
        <v>718</v>
      </c>
      <c r="G150" s="140" t="s">
        <v>375</v>
      </c>
      <c r="H150" s="141">
        <v>110</v>
      </c>
      <c r="I150" s="178"/>
      <c r="J150" s="142">
        <f t="shared" si="10"/>
        <v>0</v>
      </c>
      <c r="K150" s="139" t="s">
        <v>164</v>
      </c>
      <c r="L150" s="27"/>
      <c r="M150" s="143" t="s">
        <v>1</v>
      </c>
      <c r="N150" s="144" t="s">
        <v>37</v>
      </c>
      <c r="O150" s="145">
        <v>0.32</v>
      </c>
      <c r="P150" s="145">
        <f t="shared" si="11"/>
        <v>35.200000000000003</v>
      </c>
      <c r="Q150" s="145">
        <v>1.0499999999999999E-3</v>
      </c>
      <c r="R150" s="145">
        <f t="shared" si="12"/>
        <v>0.11549999999999999</v>
      </c>
      <c r="S150" s="145">
        <v>0</v>
      </c>
      <c r="T150" s="146">
        <f t="shared" si="13"/>
        <v>0</v>
      </c>
      <c r="AR150" s="147" t="s">
        <v>178</v>
      </c>
      <c r="AT150" s="147" t="s">
        <v>160</v>
      </c>
      <c r="AU150" s="147" t="s">
        <v>174</v>
      </c>
      <c r="AY150" s="15" t="s">
        <v>158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5" t="s">
        <v>13</v>
      </c>
      <c r="BK150" s="148">
        <f t="shared" si="19"/>
        <v>0</v>
      </c>
      <c r="BL150" s="15" t="s">
        <v>178</v>
      </c>
      <c r="BM150" s="147" t="s">
        <v>1141</v>
      </c>
    </row>
    <row r="151" spans="2:65" s="1" customFormat="1" ht="16.5" customHeight="1">
      <c r="B151" s="136"/>
      <c r="C151" s="137" t="s">
        <v>264</v>
      </c>
      <c r="D151" s="137" t="s">
        <v>160</v>
      </c>
      <c r="E151" s="138" t="s">
        <v>723</v>
      </c>
      <c r="F151" s="139" t="s">
        <v>724</v>
      </c>
      <c r="G151" s="140" t="s">
        <v>375</v>
      </c>
      <c r="H151" s="141">
        <v>28</v>
      </c>
      <c r="I151" s="178"/>
      <c r="J151" s="142">
        <f t="shared" si="10"/>
        <v>0</v>
      </c>
      <c r="K151" s="139" t="s">
        <v>164</v>
      </c>
      <c r="L151" s="27"/>
      <c r="M151" s="143" t="s">
        <v>1</v>
      </c>
      <c r="N151" s="144" t="s">
        <v>37</v>
      </c>
      <c r="O151" s="145">
        <v>0.32500000000000001</v>
      </c>
      <c r="P151" s="145">
        <f t="shared" si="11"/>
        <v>9.1</v>
      </c>
      <c r="Q151" s="145">
        <v>1.48E-3</v>
      </c>
      <c r="R151" s="145">
        <f t="shared" si="12"/>
        <v>4.1439999999999998E-2</v>
      </c>
      <c r="S151" s="145">
        <v>0</v>
      </c>
      <c r="T151" s="146">
        <f t="shared" si="13"/>
        <v>0</v>
      </c>
      <c r="AR151" s="147" t="s">
        <v>178</v>
      </c>
      <c r="AT151" s="147" t="s">
        <v>160</v>
      </c>
      <c r="AU151" s="147" t="s">
        <v>174</v>
      </c>
      <c r="AY151" s="15" t="s">
        <v>158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5" t="s">
        <v>13</v>
      </c>
      <c r="BK151" s="148">
        <f t="shared" si="19"/>
        <v>0</v>
      </c>
      <c r="BL151" s="15" t="s">
        <v>178</v>
      </c>
      <c r="BM151" s="147" t="s">
        <v>1142</v>
      </c>
    </row>
    <row r="152" spans="2:65" s="1" customFormat="1" ht="16.5" customHeight="1">
      <c r="B152" s="136"/>
      <c r="C152" s="137" t="s">
        <v>269</v>
      </c>
      <c r="D152" s="137" t="s">
        <v>160</v>
      </c>
      <c r="E152" s="138" t="s">
        <v>729</v>
      </c>
      <c r="F152" s="139" t="s">
        <v>730</v>
      </c>
      <c r="G152" s="140" t="s">
        <v>375</v>
      </c>
      <c r="H152" s="141">
        <v>29</v>
      </c>
      <c r="I152" s="178"/>
      <c r="J152" s="142">
        <f t="shared" si="10"/>
        <v>0</v>
      </c>
      <c r="K152" s="139" t="s">
        <v>164</v>
      </c>
      <c r="L152" s="27"/>
      <c r="M152" s="143" t="s">
        <v>1</v>
      </c>
      <c r="N152" s="144" t="s">
        <v>37</v>
      </c>
      <c r="O152" s="145">
        <v>0.32700000000000001</v>
      </c>
      <c r="P152" s="145">
        <f t="shared" si="11"/>
        <v>9.4830000000000005</v>
      </c>
      <c r="Q152" s="145">
        <v>1.89E-3</v>
      </c>
      <c r="R152" s="145">
        <f t="shared" si="12"/>
        <v>5.4809999999999998E-2</v>
      </c>
      <c r="S152" s="145">
        <v>0</v>
      </c>
      <c r="T152" s="146">
        <f t="shared" si="13"/>
        <v>0</v>
      </c>
      <c r="AR152" s="147" t="s">
        <v>178</v>
      </c>
      <c r="AT152" s="147" t="s">
        <v>160</v>
      </c>
      <c r="AU152" s="147" t="s">
        <v>174</v>
      </c>
      <c r="AY152" s="15" t="s">
        <v>158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5" t="s">
        <v>13</v>
      </c>
      <c r="BK152" s="148">
        <f t="shared" si="19"/>
        <v>0</v>
      </c>
      <c r="BL152" s="15" t="s">
        <v>178</v>
      </c>
      <c r="BM152" s="147" t="s">
        <v>1143</v>
      </c>
    </row>
    <row r="153" spans="2:65" s="1" customFormat="1" ht="16.5" customHeight="1">
      <c r="B153" s="136"/>
      <c r="C153" s="137" t="s">
        <v>273</v>
      </c>
      <c r="D153" s="137" t="s">
        <v>160</v>
      </c>
      <c r="E153" s="138" t="s">
        <v>735</v>
      </c>
      <c r="F153" s="139" t="s">
        <v>736</v>
      </c>
      <c r="G153" s="140" t="s">
        <v>375</v>
      </c>
      <c r="H153" s="141">
        <v>42</v>
      </c>
      <c r="I153" s="178"/>
      <c r="J153" s="142">
        <f t="shared" si="10"/>
        <v>0</v>
      </c>
      <c r="K153" s="139" t="s">
        <v>164</v>
      </c>
      <c r="L153" s="27"/>
      <c r="M153" s="143" t="s">
        <v>1</v>
      </c>
      <c r="N153" s="144" t="s">
        <v>37</v>
      </c>
      <c r="O153" s="145">
        <v>0.373</v>
      </c>
      <c r="P153" s="145">
        <f t="shared" si="11"/>
        <v>15.666</v>
      </c>
      <c r="Q153" s="145">
        <v>2.8400000000000001E-3</v>
      </c>
      <c r="R153" s="145">
        <f t="shared" si="12"/>
        <v>0.11928</v>
      </c>
      <c r="S153" s="145">
        <v>0</v>
      </c>
      <c r="T153" s="146">
        <f t="shared" si="13"/>
        <v>0</v>
      </c>
      <c r="AR153" s="147" t="s">
        <v>178</v>
      </c>
      <c r="AT153" s="147" t="s">
        <v>160</v>
      </c>
      <c r="AU153" s="147" t="s">
        <v>174</v>
      </c>
      <c r="AY153" s="15" t="s">
        <v>158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5" t="s">
        <v>13</v>
      </c>
      <c r="BK153" s="148">
        <f t="shared" si="19"/>
        <v>0</v>
      </c>
      <c r="BL153" s="15" t="s">
        <v>178</v>
      </c>
      <c r="BM153" s="147" t="s">
        <v>1144</v>
      </c>
    </row>
    <row r="154" spans="2:65" s="1" customFormat="1" ht="16.5" customHeight="1">
      <c r="B154" s="136"/>
      <c r="C154" s="137" t="s">
        <v>277</v>
      </c>
      <c r="D154" s="137" t="s">
        <v>160</v>
      </c>
      <c r="E154" s="138" t="s">
        <v>740</v>
      </c>
      <c r="F154" s="139" t="s">
        <v>741</v>
      </c>
      <c r="G154" s="140" t="s">
        <v>375</v>
      </c>
      <c r="H154" s="141">
        <v>60</v>
      </c>
      <c r="I154" s="178"/>
      <c r="J154" s="142">
        <f t="shared" si="10"/>
        <v>0</v>
      </c>
      <c r="K154" s="139" t="s">
        <v>164</v>
      </c>
      <c r="L154" s="27"/>
      <c r="M154" s="143" t="s">
        <v>1</v>
      </c>
      <c r="N154" s="144" t="s">
        <v>37</v>
      </c>
      <c r="O154" s="145">
        <v>0.39400000000000002</v>
      </c>
      <c r="P154" s="145">
        <f t="shared" si="11"/>
        <v>23.64</v>
      </c>
      <c r="Q154" s="145">
        <v>3.6700000000000001E-3</v>
      </c>
      <c r="R154" s="145">
        <f t="shared" si="12"/>
        <v>0.22020000000000001</v>
      </c>
      <c r="S154" s="145">
        <v>0</v>
      </c>
      <c r="T154" s="146">
        <f t="shared" si="13"/>
        <v>0</v>
      </c>
      <c r="AR154" s="147" t="s">
        <v>178</v>
      </c>
      <c r="AT154" s="147" t="s">
        <v>160</v>
      </c>
      <c r="AU154" s="147" t="s">
        <v>174</v>
      </c>
      <c r="AY154" s="15" t="s">
        <v>158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5" t="s">
        <v>13</v>
      </c>
      <c r="BK154" s="148">
        <f t="shared" si="19"/>
        <v>0</v>
      </c>
      <c r="BL154" s="15" t="s">
        <v>178</v>
      </c>
      <c r="BM154" s="147" t="s">
        <v>1145</v>
      </c>
    </row>
    <row r="155" spans="2:65" s="1" customFormat="1" ht="16.5" customHeight="1">
      <c r="B155" s="136"/>
      <c r="C155" s="137" t="s">
        <v>283</v>
      </c>
      <c r="D155" s="137" t="s">
        <v>160</v>
      </c>
      <c r="E155" s="138" t="s">
        <v>753</v>
      </c>
      <c r="F155" s="139" t="s">
        <v>754</v>
      </c>
      <c r="G155" s="140" t="s">
        <v>375</v>
      </c>
      <c r="H155" s="141">
        <v>8</v>
      </c>
      <c r="I155" s="178"/>
      <c r="J155" s="142">
        <f t="shared" si="10"/>
        <v>0</v>
      </c>
      <c r="K155" s="139" t="s">
        <v>164</v>
      </c>
      <c r="L155" s="27"/>
      <c r="M155" s="143" t="s">
        <v>1</v>
      </c>
      <c r="N155" s="144" t="s">
        <v>37</v>
      </c>
      <c r="O155" s="145">
        <v>0.48199999999999998</v>
      </c>
      <c r="P155" s="145">
        <f t="shared" si="11"/>
        <v>3.8559999999999999</v>
      </c>
      <c r="Q155" s="145">
        <v>5.94E-3</v>
      </c>
      <c r="R155" s="145">
        <f t="shared" si="12"/>
        <v>4.752E-2</v>
      </c>
      <c r="S155" s="145">
        <v>0</v>
      </c>
      <c r="T155" s="146">
        <f t="shared" si="13"/>
        <v>0</v>
      </c>
      <c r="AR155" s="147" t="s">
        <v>178</v>
      </c>
      <c r="AT155" s="147" t="s">
        <v>160</v>
      </c>
      <c r="AU155" s="147" t="s">
        <v>174</v>
      </c>
      <c r="AY155" s="15" t="s">
        <v>158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5" t="s">
        <v>13</v>
      </c>
      <c r="BK155" s="148">
        <f t="shared" si="19"/>
        <v>0</v>
      </c>
      <c r="BL155" s="15" t="s">
        <v>178</v>
      </c>
      <c r="BM155" s="147" t="s">
        <v>1146</v>
      </c>
    </row>
    <row r="156" spans="2:65" s="1" customFormat="1" ht="16.5" customHeight="1">
      <c r="B156" s="136"/>
      <c r="C156" s="137" t="s">
        <v>287</v>
      </c>
      <c r="D156" s="137" t="s">
        <v>160</v>
      </c>
      <c r="E156" s="138" t="s">
        <v>538</v>
      </c>
      <c r="F156" s="139" t="s">
        <v>539</v>
      </c>
      <c r="G156" s="140" t="s">
        <v>262</v>
      </c>
      <c r="H156" s="141">
        <v>2</v>
      </c>
      <c r="I156" s="178"/>
      <c r="J156" s="142">
        <f t="shared" si="10"/>
        <v>0</v>
      </c>
      <c r="K156" s="139" t="s">
        <v>164</v>
      </c>
      <c r="L156" s="27"/>
      <c r="M156" s="143" t="s">
        <v>1</v>
      </c>
      <c r="N156" s="144" t="s">
        <v>37</v>
      </c>
      <c r="O156" s="145">
        <v>8.2000000000000003E-2</v>
      </c>
      <c r="P156" s="145">
        <f t="shared" si="11"/>
        <v>0.16400000000000001</v>
      </c>
      <c r="Q156" s="145">
        <v>1.8000000000000001E-4</v>
      </c>
      <c r="R156" s="145">
        <f t="shared" si="12"/>
        <v>3.6000000000000002E-4</v>
      </c>
      <c r="S156" s="145">
        <v>0</v>
      </c>
      <c r="T156" s="146">
        <f t="shared" si="13"/>
        <v>0</v>
      </c>
      <c r="AR156" s="147" t="s">
        <v>178</v>
      </c>
      <c r="AT156" s="147" t="s">
        <v>160</v>
      </c>
      <c r="AU156" s="147" t="s">
        <v>174</v>
      </c>
      <c r="AY156" s="15" t="s">
        <v>158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5" t="s">
        <v>13</v>
      </c>
      <c r="BK156" s="148">
        <f t="shared" si="19"/>
        <v>0</v>
      </c>
      <c r="BL156" s="15" t="s">
        <v>178</v>
      </c>
      <c r="BM156" s="147" t="s">
        <v>540</v>
      </c>
    </row>
    <row r="157" spans="2:65" s="1" customFormat="1" ht="16.5" customHeight="1">
      <c r="B157" s="136"/>
      <c r="C157" s="137" t="s">
        <v>291</v>
      </c>
      <c r="D157" s="137" t="s">
        <v>160</v>
      </c>
      <c r="E157" s="138" t="s">
        <v>547</v>
      </c>
      <c r="F157" s="139" t="s">
        <v>548</v>
      </c>
      <c r="G157" s="140" t="s">
        <v>262</v>
      </c>
      <c r="H157" s="141">
        <v>1</v>
      </c>
      <c r="I157" s="178"/>
      <c r="J157" s="142">
        <f t="shared" si="10"/>
        <v>0</v>
      </c>
      <c r="K157" s="139" t="s">
        <v>164</v>
      </c>
      <c r="L157" s="27"/>
      <c r="M157" s="143" t="s">
        <v>1</v>
      </c>
      <c r="N157" s="144" t="s">
        <v>37</v>
      </c>
      <c r="O157" s="145">
        <v>0.26</v>
      </c>
      <c r="P157" s="145">
        <f t="shared" si="11"/>
        <v>0.26</v>
      </c>
      <c r="Q157" s="145">
        <v>6.9999999999999999E-4</v>
      </c>
      <c r="R157" s="145">
        <f t="shared" si="12"/>
        <v>6.9999999999999999E-4</v>
      </c>
      <c r="S157" s="145">
        <v>0</v>
      </c>
      <c r="T157" s="146">
        <f t="shared" si="13"/>
        <v>0</v>
      </c>
      <c r="AR157" s="147" t="s">
        <v>178</v>
      </c>
      <c r="AT157" s="147" t="s">
        <v>160</v>
      </c>
      <c r="AU157" s="147" t="s">
        <v>174</v>
      </c>
      <c r="AY157" s="15" t="s">
        <v>158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5" t="s">
        <v>13</v>
      </c>
      <c r="BK157" s="148">
        <f t="shared" si="19"/>
        <v>0</v>
      </c>
      <c r="BL157" s="15" t="s">
        <v>178</v>
      </c>
      <c r="BM157" s="147" t="s">
        <v>549</v>
      </c>
    </row>
    <row r="158" spans="2:65" s="1" customFormat="1" ht="16.5" customHeight="1">
      <c r="B158" s="136"/>
      <c r="C158" s="137" t="s">
        <v>295</v>
      </c>
      <c r="D158" s="137" t="s">
        <v>160</v>
      </c>
      <c r="E158" s="138" t="s">
        <v>535</v>
      </c>
      <c r="F158" s="139" t="s">
        <v>536</v>
      </c>
      <c r="G158" s="140" t="s">
        <v>262</v>
      </c>
      <c r="H158" s="141">
        <v>4</v>
      </c>
      <c r="I158" s="178"/>
      <c r="J158" s="142">
        <f t="shared" si="10"/>
        <v>0</v>
      </c>
      <c r="K158" s="139" t="s">
        <v>164</v>
      </c>
      <c r="L158" s="27"/>
      <c r="M158" s="143" t="s">
        <v>1</v>
      </c>
      <c r="N158" s="144" t="s">
        <v>37</v>
      </c>
      <c r="O158" s="145">
        <v>0.10299999999999999</v>
      </c>
      <c r="P158" s="145">
        <f t="shared" si="11"/>
        <v>0.41199999999999998</v>
      </c>
      <c r="Q158" s="145">
        <v>2.7E-4</v>
      </c>
      <c r="R158" s="145">
        <f t="shared" si="12"/>
        <v>1.08E-3</v>
      </c>
      <c r="S158" s="145">
        <v>0</v>
      </c>
      <c r="T158" s="146">
        <f t="shared" si="13"/>
        <v>0</v>
      </c>
      <c r="AR158" s="147" t="s">
        <v>178</v>
      </c>
      <c r="AT158" s="147" t="s">
        <v>160</v>
      </c>
      <c r="AU158" s="147" t="s">
        <v>174</v>
      </c>
      <c r="AY158" s="15" t="s">
        <v>158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5" t="s">
        <v>13</v>
      </c>
      <c r="BK158" s="148">
        <f t="shared" si="19"/>
        <v>0</v>
      </c>
      <c r="BL158" s="15" t="s">
        <v>178</v>
      </c>
      <c r="BM158" s="147" t="s">
        <v>1147</v>
      </c>
    </row>
    <row r="159" spans="2:65" s="1" customFormat="1" ht="16.5" customHeight="1">
      <c r="B159" s="136"/>
      <c r="C159" s="137" t="s">
        <v>299</v>
      </c>
      <c r="D159" s="137" t="s">
        <v>160</v>
      </c>
      <c r="E159" s="138" t="s">
        <v>778</v>
      </c>
      <c r="F159" s="139" t="s">
        <v>779</v>
      </c>
      <c r="G159" s="140" t="s">
        <v>262</v>
      </c>
      <c r="H159" s="141">
        <v>20</v>
      </c>
      <c r="I159" s="178"/>
      <c r="J159" s="142">
        <f t="shared" si="10"/>
        <v>0</v>
      </c>
      <c r="K159" s="139" t="s">
        <v>164</v>
      </c>
      <c r="L159" s="27"/>
      <c r="M159" s="143" t="s">
        <v>1</v>
      </c>
      <c r="N159" s="144" t="s">
        <v>37</v>
      </c>
      <c r="O159" s="145">
        <v>0.15</v>
      </c>
      <c r="P159" s="145">
        <f t="shared" si="11"/>
        <v>3</v>
      </c>
      <c r="Q159" s="145">
        <v>2.5000000000000001E-4</v>
      </c>
      <c r="R159" s="145">
        <f t="shared" si="12"/>
        <v>5.0000000000000001E-3</v>
      </c>
      <c r="S159" s="145">
        <v>0</v>
      </c>
      <c r="T159" s="146">
        <f t="shared" si="13"/>
        <v>0</v>
      </c>
      <c r="AR159" s="147" t="s">
        <v>178</v>
      </c>
      <c r="AT159" s="147" t="s">
        <v>160</v>
      </c>
      <c r="AU159" s="147" t="s">
        <v>174</v>
      </c>
      <c r="AY159" s="15" t="s">
        <v>158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5" t="s">
        <v>13</v>
      </c>
      <c r="BK159" s="148">
        <f t="shared" si="19"/>
        <v>0</v>
      </c>
      <c r="BL159" s="15" t="s">
        <v>178</v>
      </c>
      <c r="BM159" s="147" t="s">
        <v>1148</v>
      </c>
    </row>
    <row r="160" spans="2:65" s="1" customFormat="1" ht="16.5" customHeight="1">
      <c r="B160" s="136"/>
      <c r="C160" s="137" t="s">
        <v>303</v>
      </c>
      <c r="D160" s="137" t="s">
        <v>160</v>
      </c>
      <c r="E160" s="138" t="s">
        <v>801</v>
      </c>
      <c r="F160" s="139" t="s">
        <v>802</v>
      </c>
      <c r="G160" s="140" t="s">
        <v>262</v>
      </c>
      <c r="H160" s="141">
        <v>20</v>
      </c>
      <c r="I160" s="178"/>
      <c r="J160" s="142">
        <f t="shared" si="10"/>
        <v>0</v>
      </c>
      <c r="K160" s="139" t="s">
        <v>164</v>
      </c>
      <c r="L160" s="27"/>
      <c r="M160" s="143" t="s">
        <v>1</v>
      </c>
      <c r="N160" s="144" t="s">
        <v>37</v>
      </c>
      <c r="O160" s="145">
        <v>0.1</v>
      </c>
      <c r="P160" s="145">
        <f t="shared" si="11"/>
        <v>2</v>
      </c>
      <c r="Q160" s="145">
        <v>2.3000000000000001E-4</v>
      </c>
      <c r="R160" s="145">
        <f t="shared" si="12"/>
        <v>4.5999999999999999E-3</v>
      </c>
      <c r="S160" s="145">
        <v>0</v>
      </c>
      <c r="T160" s="146">
        <f t="shared" si="13"/>
        <v>0</v>
      </c>
      <c r="AR160" s="147" t="s">
        <v>178</v>
      </c>
      <c r="AT160" s="147" t="s">
        <v>160</v>
      </c>
      <c r="AU160" s="147" t="s">
        <v>174</v>
      </c>
      <c r="AY160" s="15" t="s">
        <v>158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5" t="s">
        <v>13</v>
      </c>
      <c r="BK160" s="148">
        <f t="shared" si="19"/>
        <v>0</v>
      </c>
      <c r="BL160" s="15" t="s">
        <v>178</v>
      </c>
      <c r="BM160" s="147" t="s">
        <v>1149</v>
      </c>
    </row>
    <row r="161" spans="2:65" s="1" customFormat="1" ht="16.5" customHeight="1">
      <c r="B161" s="136"/>
      <c r="C161" s="137" t="s">
        <v>185</v>
      </c>
      <c r="D161" s="137" t="s">
        <v>160</v>
      </c>
      <c r="E161" s="138" t="s">
        <v>538</v>
      </c>
      <c r="F161" s="139" t="s">
        <v>539</v>
      </c>
      <c r="G161" s="140" t="s">
        <v>262</v>
      </c>
      <c r="H161" s="141">
        <v>17</v>
      </c>
      <c r="I161" s="178"/>
      <c r="J161" s="142">
        <f t="shared" si="10"/>
        <v>0</v>
      </c>
      <c r="K161" s="139" t="s">
        <v>164</v>
      </c>
      <c r="L161" s="27"/>
      <c r="M161" s="143" t="s">
        <v>1</v>
      </c>
      <c r="N161" s="144" t="s">
        <v>37</v>
      </c>
      <c r="O161" s="145">
        <v>8.2000000000000003E-2</v>
      </c>
      <c r="P161" s="145">
        <f t="shared" si="11"/>
        <v>1.3940000000000001</v>
      </c>
      <c r="Q161" s="145">
        <v>1.8000000000000001E-4</v>
      </c>
      <c r="R161" s="145">
        <f t="shared" si="12"/>
        <v>3.0600000000000002E-3</v>
      </c>
      <c r="S161" s="145">
        <v>0</v>
      </c>
      <c r="T161" s="146">
        <f t="shared" si="13"/>
        <v>0</v>
      </c>
      <c r="AR161" s="147" t="s">
        <v>178</v>
      </c>
      <c r="AT161" s="147" t="s">
        <v>160</v>
      </c>
      <c r="AU161" s="147" t="s">
        <v>174</v>
      </c>
      <c r="AY161" s="15" t="s">
        <v>158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5" t="s">
        <v>13</v>
      </c>
      <c r="BK161" s="148">
        <f t="shared" si="19"/>
        <v>0</v>
      </c>
      <c r="BL161" s="15" t="s">
        <v>178</v>
      </c>
      <c r="BM161" s="147" t="s">
        <v>1150</v>
      </c>
    </row>
    <row r="162" spans="2:65" s="1" customFormat="1" ht="16.5" customHeight="1">
      <c r="B162" s="136"/>
      <c r="C162" s="137" t="s">
        <v>310</v>
      </c>
      <c r="D162" s="137" t="s">
        <v>160</v>
      </c>
      <c r="E162" s="138" t="s">
        <v>1151</v>
      </c>
      <c r="F162" s="139" t="s">
        <v>542</v>
      </c>
      <c r="G162" s="140" t="s">
        <v>262</v>
      </c>
      <c r="H162" s="141">
        <v>1</v>
      </c>
      <c r="I162" s="178"/>
      <c r="J162" s="142">
        <f t="shared" si="10"/>
        <v>0</v>
      </c>
      <c r="K162" s="139" t="s">
        <v>164</v>
      </c>
      <c r="L162" s="27"/>
      <c r="M162" s="143" t="s">
        <v>1</v>
      </c>
      <c r="N162" s="144" t="s">
        <v>37</v>
      </c>
      <c r="O162" s="145">
        <v>0.2</v>
      </c>
      <c r="P162" s="145">
        <f t="shared" si="11"/>
        <v>0.2</v>
      </c>
      <c r="Q162" s="145">
        <v>3.4000000000000002E-4</v>
      </c>
      <c r="R162" s="145">
        <f t="shared" si="12"/>
        <v>3.4000000000000002E-4</v>
      </c>
      <c r="S162" s="145">
        <v>0</v>
      </c>
      <c r="T162" s="146">
        <f t="shared" si="13"/>
        <v>0</v>
      </c>
      <c r="AR162" s="147" t="s">
        <v>178</v>
      </c>
      <c r="AT162" s="147" t="s">
        <v>160</v>
      </c>
      <c r="AU162" s="147" t="s">
        <v>174</v>
      </c>
      <c r="AY162" s="15" t="s">
        <v>158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5" t="s">
        <v>13</v>
      </c>
      <c r="BK162" s="148">
        <f t="shared" si="19"/>
        <v>0</v>
      </c>
      <c r="BL162" s="15" t="s">
        <v>178</v>
      </c>
      <c r="BM162" s="147" t="s">
        <v>1152</v>
      </c>
    </row>
    <row r="163" spans="2:65" s="1" customFormat="1" ht="24" customHeight="1">
      <c r="B163" s="136"/>
      <c r="C163" s="137" t="s">
        <v>316</v>
      </c>
      <c r="D163" s="137" t="s">
        <v>160</v>
      </c>
      <c r="E163" s="138" t="s">
        <v>1153</v>
      </c>
      <c r="F163" s="139" t="s">
        <v>1154</v>
      </c>
      <c r="G163" s="140" t="s">
        <v>375</v>
      </c>
      <c r="H163" s="141">
        <v>4.5</v>
      </c>
      <c r="I163" s="178"/>
      <c r="J163" s="142">
        <f t="shared" si="10"/>
        <v>0</v>
      </c>
      <c r="K163" s="139" t="s">
        <v>164</v>
      </c>
      <c r="L163" s="27"/>
      <c r="M163" s="143" t="s">
        <v>1</v>
      </c>
      <c r="N163" s="144" t="s">
        <v>37</v>
      </c>
      <c r="O163" s="145">
        <v>5</v>
      </c>
      <c r="P163" s="145">
        <f t="shared" si="11"/>
        <v>22.5</v>
      </c>
      <c r="Q163" s="145">
        <v>1.898E-2</v>
      </c>
      <c r="R163" s="145">
        <f t="shared" si="12"/>
        <v>8.541E-2</v>
      </c>
      <c r="S163" s="145">
        <v>0</v>
      </c>
      <c r="T163" s="146">
        <f t="shared" si="13"/>
        <v>0</v>
      </c>
      <c r="AR163" s="147" t="s">
        <v>165</v>
      </c>
      <c r="AT163" s="147" t="s">
        <v>160</v>
      </c>
      <c r="AU163" s="147" t="s">
        <v>174</v>
      </c>
      <c r="AY163" s="15" t="s">
        <v>158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5" t="s">
        <v>13</v>
      </c>
      <c r="BK163" s="148">
        <f t="shared" si="19"/>
        <v>0</v>
      </c>
      <c r="BL163" s="15" t="s">
        <v>165</v>
      </c>
      <c r="BM163" s="147" t="s">
        <v>1155</v>
      </c>
    </row>
    <row r="164" spans="2:65" s="1" customFormat="1" ht="16.5" customHeight="1">
      <c r="B164" s="136"/>
      <c r="C164" s="137" t="s">
        <v>320</v>
      </c>
      <c r="D164" s="137" t="s">
        <v>160</v>
      </c>
      <c r="E164" s="138" t="s">
        <v>562</v>
      </c>
      <c r="F164" s="139" t="s">
        <v>563</v>
      </c>
      <c r="G164" s="140" t="s">
        <v>375</v>
      </c>
      <c r="H164" s="141">
        <v>7</v>
      </c>
      <c r="I164" s="178"/>
      <c r="J164" s="142">
        <f t="shared" si="10"/>
        <v>0</v>
      </c>
      <c r="K164" s="139" t="s">
        <v>164</v>
      </c>
      <c r="L164" s="27"/>
      <c r="M164" s="143" t="s">
        <v>1</v>
      </c>
      <c r="N164" s="144" t="s">
        <v>37</v>
      </c>
      <c r="O164" s="145">
        <v>0.65900000000000003</v>
      </c>
      <c r="P164" s="145">
        <f t="shared" si="11"/>
        <v>4.6130000000000004</v>
      </c>
      <c r="Q164" s="145">
        <v>2.9E-4</v>
      </c>
      <c r="R164" s="145">
        <f t="shared" si="12"/>
        <v>2.0300000000000001E-3</v>
      </c>
      <c r="S164" s="145">
        <v>0</v>
      </c>
      <c r="T164" s="146">
        <f t="shared" si="13"/>
        <v>0</v>
      </c>
      <c r="AR164" s="147" t="s">
        <v>178</v>
      </c>
      <c r="AT164" s="147" t="s">
        <v>160</v>
      </c>
      <c r="AU164" s="147" t="s">
        <v>174</v>
      </c>
      <c r="AY164" s="15" t="s">
        <v>158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5" t="s">
        <v>13</v>
      </c>
      <c r="BK164" s="148">
        <f t="shared" si="19"/>
        <v>0</v>
      </c>
      <c r="BL164" s="15" t="s">
        <v>178</v>
      </c>
      <c r="BM164" s="147" t="s">
        <v>564</v>
      </c>
    </row>
    <row r="165" spans="2:65" s="1" customFormat="1" ht="16.5" customHeight="1">
      <c r="B165" s="136"/>
      <c r="C165" s="137" t="s">
        <v>324</v>
      </c>
      <c r="D165" s="137" t="s">
        <v>160</v>
      </c>
      <c r="E165" s="138" t="s">
        <v>1156</v>
      </c>
      <c r="F165" s="139" t="s">
        <v>1157</v>
      </c>
      <c r="G165" s="140" t="s">
        <v>262</v>
      </c>
      <c r="H165" s="141">
        <v>1</v>
      </c>
      <c r="I165" s="178"/>
      <c r="J165" s="142">
        <f t="shared" si="10"/>
        <v>0</v>
      </c>
      <c r="K165" s="139" t="s">
        <v>164</v>
      </c>
      <c r="L165" s="27"/>
      <c r="M165" s="143" t="s">
        <v>1</v>
      </c>
      <c r="N165" s="144" t="s">
        <v>37</v>
      </c>
      <c r="O165" s="145">
        <v>0.113</v>
      </c>
      <c r="P165" s="145">
        <f t="shared" si="11"/>
        <v>0.113</v>
      </c>
      <c r="Q165" s="145">
        <v>3.4000000000000002E-4</v>
      </c>
      <c r="R165" s="145">
        <f t="shared" si="12"/>
        <v>3.4000000000000002E-4</v>
      </c>
      <c r="S165" s="145">
        <v>0</v>
      </c>
      <c r="T165" s="146">
        <f t="shared" si="13"/>
        <v>0</v>
      </c>
      <c r="AR165" s="147" t="s">
        <v>178</v>
      </c>
      <c r="AT165" s="147" t="s">
        <v>160</v>
      </c>
      <c r="AU165" s="147" t="s">
        <v>174</v>
      </c>
      <c r="AY165" s="15" t="s">
        <v>158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5" t="s">
        <v>13</v>
      </c>
      <c r="BK165" s="148">
        <f t="shared" si="19"/>
        <v>0</v>
      </c>
      <c r="BL165" s="15" t="s">
        <v>178</v>
      </c>
      <c r="BM165" s="147" t="s">
        <v>1158</v>
      </c>
    </row>
    <row r="166" spans="2:65" s="1" customFormat="1" ht="16.5" customHeight="1">
      <c r="B166" s="136"/>
      <c r="C166" s="137" t="s">
        <v>328</v>
      </c>
      <c r="D166" s="137" t="s">
        <v>160</v>
      </c>
      <c r="E166" s="138" t="s">
        <v>597</v>
      </c>
      <c r="F166" s="139" t="s">
        <v>598</v>
      </c>
      <c r="G166" s="140" t="s">
        <v>375</v>
      </c>
      <c r="H166" s="141">
        <v>10</v>
      </c>
      <c r="I166" s="178"/>
      <c r="J166" s="142">
        <f t="shared" si="10"/>
        <v>0</v>
      </c>
      <c r="K166" s="139" t="s">
        <v>164</v>
      </c>
      <c r="L166" s="27"/>
      <c r="M166" s="143" t="s">
        <v>1</v>
      </c>
      <c r="N166" s="144" t="s">
        <v>37</v>
      </c>
      <c r="O166" s="145">
        <v>0.61599999999999999</v>
      </c>
      <c r="P166" s="145">
        <f t="shared" si="11"/>
        <v>6.16</v>
      </c>
      <c r="Q166" s="145">
        <v>9.1E-4</v>
      </c>
      <c r="R166" s="145">
        <f t="shared" si="12"/>
        <v>9.1000000000000004E-3</v>
      </c>
      <c r="S166" s="145">
        <v>0</v>
      </c>
      <c r="T166" s="146">
        <f t="shared" si="13"/>
        <v>0</v>
      </c>
      <c r="AR166" s="147" t="s">
        <v>178</v>
      </c>
      <c r="AT166" s="147" t="s">
        <v>160</v>
      </c>
      <c r="AU166" s="147" t="s">
        <v>174</v>
      </c>
      <c r="AY166" s="15" t="s">
        <v>158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5" t="s">
        <v>13</v>
      </c>
      <c r="BK166" s="148">
        <f t="shared" si="19"/>
        <v>0</v>
      </c>
      <c r="BL166" s="15" t="s">
        <v>178</v>
      </c>
      <c r="BM166" s="147" t="s">
        <v>599</v>
      </c>
    </row>
    <row r="167" spans="2:65" s="1" customFormat="1" ht="16.5" customHeight="1">
      <c r="B167" s="136"/>
      <c r="C167" s="137" t="s">
        <v>333</v>
      </c>
      <c r="D167" s="137" t="s">
        <v>160</v>
      </c>
      <c r="E167" s="138" t="s">
        <v>1159</v>
      </c>
      <c r="F167" s="139" t="s">
        <v>1160</v>
      </c>
      <c r="G167" s="140" t="s">
        <v>375</v>
      </c>
      <c r="H167" s="141">
        <v>3.5</v>
      </c>
      <c r="I167" s="178"/>
      <c r="J167" s="142">
        <f t="shared" si="10"/>
        <v>0</v>
      </c>
      <c r="K167" s="139" t="s">
        <v>1</v>
      </c>
      <c r="L167" s="27"/>
      <c r="M167" s="143" t="s">
        <v>1</v>
      </c>
      <c r="N167" s="144" t="s">
        <v>37</v>
      </c>
      <c r="O167" s="145">
        <v>0.995</v>
      </c>
      <c r="P167" s="145">
        <f t="shared" si="11"/>
        <v>3.4824999999999999</v>
      </c>
      <c r="Q167" s="145">
        <v>2.2200000000000002E-3</v>
      </c>
      <c r="R167" s="145">
        <f t="shared" si="12"/>
        <v>7.7700000000000009E-3</v>
      </c>
      <c r="S167" s="145">
        <v>0</v>
      </c>
      <c r="T167" s="146">
        <f t="shared" si="13"/>
        <v>0</v>
      </c>
      <c r="AR167" s="147" t="s">
        <v>178</v>
      </c>
      <c r="AT167" s="147" t="s">
        <v>160</v>
      </c>
      <c r="AU167" s="147" t="s">
        <v>174</v>
      </c>
      <c r="AY167" s="15" t="s">
        <v>158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5" t="s">
        <v>13</v>
      </c>
      <c r="BK167" s="148">
        <f t="shared" si="19"/>
        <v>0</v>
      </c>
      <c r="BL167" s="15" t="s">
        <v>178</v>
      </c>
      <c r="BM167" s="147" t="s">
        <v>587</v>
      </c>
    </row>
    <row r="168" spans="2:65" s="1" customFormat="1" ht="16.5" customHeight="1">
      <c r="B168" s="136"/>
      <c r="C168" s="137" t="s">
        <v>337</v>
      </c>
      <c r="D168" s="137" t="s">
        <v>160</v>
      </c>
      <c r="E168" s="138" t="s">
        <v>1161</v>
      </c>
      <c r="F168" s="139" t="s">
        <v>1162</v>
      </c>
      <c r="G168" s="140" t="s">
        <v>375</v>
      </c>
      <c r="H168" s="141">
        <v>1</v>
      </c>
      <c r="I168" s="178"/>
      <c r="J168" s="142">
        <f t="shared" si="10"/>
        <v>0</v>
      </c>
      <c r="K168" s="139" t="s">
        <v>1</v>
      </c>
      <c r="L168" s="27"/>
      <c r="M168" s="143" t="s">
        <v>1</v>
      </c>
      <c r="N168" s="144" t="s">
        <v>37</v>
      </c>
      <c r="O168" s="145">
        <v>0.995</v>
      </c>
      <c r="P168" s="145">
        <f t="shared" si="11"/>
        <v>0.995</v>
      </c>
      <c r="Q168" s="145">
        <v>2.2200000000000002E-3</v>
      </c>
      <c r="R168" s="145">
        <f t="shared" si="12"/>
        <v>2.2200000000000002E-3</v>
      </c>
      <c r="S168" s="145">
        <v>0</v>
      </c>
      <c r="T168" s="146">
        <f t="shared" si="13"/>
        <v>0</v>
      </c>
      <c r="AR168" s="147" t="s">
        <v>178</v>
      </c>
      <c r="AT168" s="147" t="s">
        <v>160</v>
      </c>
      <c r="AU168" s="147" t="s">
        <v>174</v>
      </c>
      <c r="AY168" s="15" t="s">
        <v>158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5" t="s">
        <v>13</v>
      </c>
      <c r="BK168" s="148">
        <f t="shared" si="19"/>
        <v>0</v>
      </c>
      <c r="BL168" s="15" t="s">
        <v>178</v>
      </c>
      <c r="BM168" s="147" t="s">
        <v>590</v>
      </c>
    </row>
    <row r="169" spans="2:65" s="1" customFormat="1" ht="16.5" customHeight="1">
      <c r="B169" s="136"/>
      <c r="C169" s="137" t="s">
        <v>342</v>
      </c>
      <c r="D169" s="137" t="s">
        <v>160</v>
      </c>
      <c r="E169" s="138" t="s">
        <v>591</v>
      </c>
      <c r="F169" s="139" t="s">
        <v>1163</v>
      </c>
      <c r="G169" s="140" t="s">
        <v>262</v>
      </c>
      <c r="H169" s="141">
        <v>2</v>
      </c>
      <c r="I169" s="178"/>
      <c r="J169" s="142">
        <f t="shared" si="10"/>
        <v>0</v>
      </c>
      <c r="K169" s="139" t="s">
        <v>1</v>
      </c>
      <c r="L169" s="27"/>
      <c r="M169" s="143" t="s">
        <v>1</v>
      </c>
      <c r="N169" s="144" t="s">
        <v>37</v>
      </c>
      <c r="O169" s="145">
        <v>0.995</v>
      </c>
      <c r="P169" s="145">
        <f t="shared" si="11"/>
        <v>1.99</v>
      </c>
      <c r="Q169" s="145">
        <v>2.2200000000000002E-3</v>
      </c>
      <c r="R169" s="145">
        <f t="shared" si="12"/>
        <v>4.4400000000000004E-3</v>
      </c>
      <c r="S169" s="145">
        <v>0</v>
      </c>
      <c r="T169" s="146">
        <f t="shared" si="13"/>
        <v>0</v>
      </c>
      <c r="AR169" s="147" t="s">
        <v>178</v>
      </c>
      <c r="AT169" s="147" t="s">
        <v>160</v>
      </c>
      <c r="AU169" s="147" t="s">
        <v>174</v>
      </c>
      <c r="AY169" s="15" t="s">
        <v>158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5" t="s">
        <v>13</v>
      </c>
      <c r="BK169" s="148">
        <f t="shared" si="19"/>
        <v>0</v>
      </c>
      <c r="BL169" s="15" t="s">
        <v>178</v>
      </c>
      <c r="BM169" s="147" t="s">
        <v>593</v>
      </c>
    </row>
    <row r="170" spans="2:65" s="1" customFormat="1" ht="16.5" customHeight="1">
      <c r="B170" s="136"/>
      <c r="C170" s="137" t="s">
        <v>346</v>
      </c>
      <c r="D170" s="137" t="s">
        <v>160</v>
      </c>
      <c r="E170" s="138" t="s">
        <v>609</v>
      </c>
      <c r="F170" s="139" t="s">
        <v>610</v>
      </c>
      <c r="G170" s="140" t="s">
        <v>375</v>
      </c>
      <c r="H170" s="141">
        <v>8</v>
      </c>
      <c r="I170" s="178"/>
      <c r="J170" s="142">
        <f t="shared" si="10"/>
        <v>0</v>
      </c>
      <c r="K170" s="139" t="s">
        <v>164</v>
      </c>
      <c r="L170" s="27"/>
      <c r="M170" s="143" t="s">
        <v>1</v>
      </c>
      <c r="N170" s="144" t="s">
        <v>37</v>
      </c>
      <c r="O170" s="145">
        <v>0.58899999999999997</v>
      </c>
      <c r="P170" s="145">
        <f t="shared" si="11"/>
        <v>4.7119999999999997</v>
      </c>
      <c r="Q170" s="145">
        <v>1.8500000000000001E-3</v>
      </c>
      <c r="R170" s="145">
        <f t="shared" si="12"/>
        <v>1.4800000000000001E-2</v>
      </c>
      <c r="S170" s="145">
        <v>0</v>
      </c>
      <c r="T170" s="146">
        <f t="shared" si="13"/>
        <v>0</v>
      </c>
      <c r="AR170" s="147" t="s">
        <v>178</v>
      </c>
      <c r="AT170" s="147" t="s">
        <v>160</v>
      </c>
      <c r="AU170" s="147" t="s">
        <v>174</v>
      </c>
      <c r="AY170" s="15" t="s">
        <v>158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5" t="s">
        <v>13</v>
      </c>
      <c r="BK170" s="148">
        <f t="shared" si="19"/>
        <v>0</v>
      </c>
      <c r="BL170" s="15" t="s">
        <v>178</v>
      </c>
      <c r="BM170" s="147" t="s">
        <v>611</v>
      </c>
    </row>
    <row r="171" spans="2:65" s="1" customFormat="1" ht="16.5" customHeight="1">
      <c r="B171" s="136"/>
      <c r="C171" s="137" t="s">
        <v>350</v>
      </c>
      <c r="D171" s="137" t="s">
        <v>160</v>
      </c>
      <c r="E171" s="138" t="s">
        <v>553</v>
      </c>
      <c r="F171" s="139" t="s">
        <v>554</v>
      </c>
      <c r="G171" s="140" t="s">
        <v>262</v>
      </c>
      <c r="H171" s="141">
        <v>1</v>
      </c>
      <c r="I171" s="178"/>
      <c r="J171" s="142">
        <f t="shared" si="10"/>
        <v>0</v>
      </c>
      <c r="K171" s="139" t="s">
        <v>1</v>
      </c>
      <c r="L171" s="27"/>
      <c r="M171" s="143" t="s">
        <v>1</v>
      </c>
      <c r="N171" s="144" t="s">
        <v>37</v>
      </c>
      <c r="O171" s="145">
        <v>0.38100000000000001</v>
      </c>
      <c r="P171" s="145">
        <f t="shared" si="11"/>
        <v>0.38100000000000001</v>
      </c>
      <c r="Q171" s="145">
        <v>6.4999999999999997E-4</v>
      </c>
      <c r="R171" s="145">
        <f t="shared" si="12"/>
        <v>6.4999999999999997E-4</v>
      </c>
      <c r="S171" s="145">
        <v>0</v>
      </c>
      <c r="T171" s="146">
        <f t="shared" si="13"/>
        <v>0</v>
      </c>
      <c r="AR171" s="147" t="s">
        <v>178</v>
      </c>
      <c r="AT171" s="147" t="s">
        <v>160</v>
      </c>
      <c r="AU171" s="147" t="s">
        <v>174</v>
      </c>
      <c r="AY171" s="15" t="s">
        <v>158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5" t="s">
        <v>13</v>
      </c>
      <c r="BK171" s="148">
        <f t="shared" si="19"/>
        <v>0</v>
      </c>
      <c r="BL171" s="15" t="s">
        <v>178</v>
      </c>
      <c r="BM171" s="147" t="s">
        <v>1164</v>
      </c>
    </row>
    <row r="172" spans="2:65" s="1" customFormat="1" ht="16.5" customHeight="1">
      <c r="B172" s="136"/>
      <c r="C172" s="137" t="s">
        <v>354</v>
      </c>
      <c r="D172" s="137" t="s">
        <v>160</v>
      </c>
      <c r="E172" s="138" t="s">
        <v>1165</v>
      </c>
      <c r="F172" s="139" t="s">
        <v>1166</v>
      </c>
      <c r="G172" s="140" t="s">
        <v>375</v>
      </c>
      <c r="H172" s="141">
        <v>0.5</v>
      </c>
      <c r="I172" s="178"/>
      <c r="J172" s="142">
        <f t="shared" si="10"/>
        <v>0</v>
      </c>
      <c r="K172" s="139" t="s">
        <v>1</v>
      </c>
      <c r="L172" s="27"/>
      <c r="M172" s="143" t="s">
        <v>1</v>
      </c>
      <c r="N172" s="144" t="s">
        <v>37</v>
      </c>
      <c r="O172" s="145">
        <v>0.36199999999999999</v>
      </c>
      <c r="P172" s="145">
        <f t="shared" si="11"/>
        <v>0.18099999999999999</v>
      </c>
      <c r="Q172" s="145">
        <v>4.6800000000000001E-3</v>
      </c>
      <c r="R172" s="145">
        <f t="shared" si="12"/>
        <v>2.3400000000000001E-3</v>
      </c>
      <c r="S172" s="145">
        <v>0</v>
      </c>
      <c r="T172" s="146">
        <f t="shared" si="13"/>
        <v>0</v>
      </c>
      <c r="AR172" s="147" t="s">
        <v>178</v>
      </c>
      <c r="AT172" s="147" t="s">
        <v>160</v>
      </c>
      <c r="AU172" s="147" t="s">
        <v>174</v>
      </c>
      <c r="AY172" s="15" t="s">
        <v>158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5" t="s">
        <v>13</v>
      </c>
      <c r="BK172" s="148">
        <f t="shared" si="19"/>
        <v>0</v>
      </c>
      <c r="BL172" s="15" t="s">
        <v>178</v>
      </c>
      <c r="BM172" s="147" t="s">
        <v>1167</v>
      </c>
    </row>
    <row r="173" spans="2:65" s="1" customFormat="1" ht="16.5" customHeight="1">
      <c r="B173" s="136"/>
      <c r="C173" s="137" t="s">
        <v>359</v>
      </c>
      <c r="D173" s="137" t="s">
        <v>160</v>
      </c>
      <c r="E173" s="138" t="s">
        <v>618</v>
      </c>
      <c r="F173" s="139" t="s">
        <v>619</v>
      </c>
      <c r="G173" s="140" t="s">
        <v>262</v>
      </c>
      <c r="H173" s="141">
        <v>2</v>
      </c>
      <c r="I173" s="178"/>
      <c r="J173" s="142">
        <f t="shared" si="10"/>
        <v>0</v>
      </c>
      <c r="K173" s="139" t="s">
        <v>164</v>
      </c>
      <c r="L173" s="27"/>
      <c r="M173" s="143" t="s">
        <v>1</v>
      </c>
      <c r="N173" s="144" t="s">
        <v>37</v>
      </c>
      <c r="O173" s="145">
        <v>0.16600000000000001</v>
      </c>
      <c r="P173" s="145">
        <f t="shared" si="11"/>
        <v>0.33200000000000002</v>
      </c>
      <c r="Q173" s="145">
        <v>1.6000000000000001E-4</v>
      </c>
      <c r="R173" s="145">
        <f t="shared" si="12"/>
        <v>3.2000000000000003E-4</v>
      </c>
      <c r="S173" s="145">
        <v>0</v>
      </c>
      <c r="T173" s="146">
        <f t="shared" si="13"/>
        <v>0</v>
      </c>
      <c r="AR173" s="147" t="s">
        <v>178</v>
      </c>
      <c r="AT173" s="147" t="s">
        <v>160</v>
      </c>
      <c r="AU173" s="147" t="s">
        <v>174</v>
      </c>
      <c r="AY173" s="15" t="s">
        <v>158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5" t="s">
        <v>13</v>
      </c>
      <c r="BK173" s="148">
        <f t="shared" si="19"/>
        <v>0</v>
      </c>
      <c r="BL173" s="15" t="s">
        <v>178</v>
      </c>
      <c r="BM173" s="147" t="s">
        <v>620</v>
      </c>
    </row>
    <row r="174" spans="2:65" s="1" customFormat="1" ht="16.5" customHeight="1">
      <c r="B174" s="136"/>
      <c r="C174" s="137" t="s">
        <v>363</v>
      </c>
      <c r="D174" s="137" t="s">
        <v>160</v>
      </c>
      <c r="E174" s="138" t="s">
        <v>622</v>
      </c>
      <c r="F174" s="139" t="s">
        <v>623</v>
      </c>
      <c r="G174" s="140" t="s">
        <v>262</v>
      </c>
      <c r="H174" s="141">
        <v>1</v>
      </c>
      <c r="I174" s="178"/>
      <c r="J174" s="142">
        <f t="shared" si="10"/>
        <v>0</v>
      </c>
      <c r="K174" s="139" t="s">
        <v>164</v>
      </c>
      <c r="L174" s="27"/>
      <c r="M174" s="143" t="s">
        <v>1</v>
      </c>
      <c r="N174" s="144" t="s">
        <v>37</v>
      </c>
      <c r="O174" s="145">
        <v>0.20599999999999999</v>
      </c>
      <c r="P174" s="145">
        <f t="shared" si="11"/>
        <v>0.20599999999999999</v>
      </c>
      <c r="Q174" s="145">
        <v>3.8000000000000002E-4</v>
      </c>
      <c r="R174" s="145">
        <f t="shared" si="12"/>
        <v>3.8000000000000002E-4</v>
      </c>
      <c r="S174" s="145">
        <v>0</v>
      </c>
      <c r="T174" s="146">
        <f t="shared" si="13"/>
        <v>0</v>
      </c>
      <c r="AR174" s="147" t="s">
        <v>178</v>
      </c>
      <c r="AT174" s="147" t="s">
        <v>160</v>
      </c>
      <c r="AU174" s="147" t="s">
        <v>174</v>
      </c>
      <c r="AY174" s="15" t="s">
        <v>158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5" t="s">
        <v>13</v>
      </c>
      <c r="BK174" s="148">
        <f t="shared" si="19"/>
        <v>0</v>
      </c>
      <c r="BL174" s="15" t="s">
        <v>178</v>
      </c>
      <c r="BM174" s="147" t="s">
        <v>624</v>
      </c>
    </row>
    <row r="175" spans="2:65" s="1" customFormat="1" ht="24" customHeight="1">
      <c r="B175" s="136"/>
      <c r="C175" s="137" t="s">
        <v>367</v>
      </c>
      <c r="D175" s="137" t="s">
        <v>160</v>
      </c>
      <c r="E175" s="138" t="s">
        <v>852</v>
      </c>
      <c r="F175" s="139" t="s">
        <v>1168</v>
      </c>
      <c r="G175" s="140" t="s">
        <v>177</v>
      </c>
      <c r="H175" s="141">
        <v>1.45</v>
      </c>
      <c r="I175" s="178"/>
      <c r="J175" s="142">
        <f t="shared" si="10"/>
        <v>0</v>
      </c>
      <c r="K175" s="139" t="s">
        <v>164</v>
      </c>
      <c r="L175" s="27"/>
      <c r="M175" s="143" t="s">
        <v>1</v>
      </c>
      <c r="N175" s="144" t="s">
        <v>37</v>
      </c>
      <c r="O175" s="145">
        <v>0.30499999999999999</v>
      </c>
      <c r="P175" s="145">
        <f t="shared" si="11"/>
        <v>0.44224999999999998</v>
      </c>
      <c r="Q175" s="145">
        <v>2.3630000000000002E-2</v>
      </c>
      <c r="R175" s="145">
        <f t="shared" si="12"/>
        <v>3.4263500000000002E-2</v>
      </c>
      <c r="S175" s="145">
        <v>0</v>
      </c>
      <c r="T175" s="146">
        <f t="shared" si="13"/>
        <v>0</v>
      </c>
      <c r="AR175" s="147" t="s">
        <v>178</v>
      </c>
      <c r="AT175" s="147" t="s">
        <v>160</v>
      </c>
      <c r="AU175" s="147" t="s">
        <v>174</v>
      </c>
      <c r="AY175" s="15" t="s">
        <v>158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5" t="s">
        <v>13</v>
      </c>
      <c r="BK175" s="148">
        <f t="shared" si="19"/>
        <v>0</v>
      </c>
      <c r="BL175" s="15" t="s">
        <v>178</v>
      </c>
      <c r="BM175" s="147" t="s">
        <v>1169</v>
      </c>
    </row>
    <row r="176" spans="2:65" s="1" customFormat="1" ht="16.5" customHeight="1">
      <c r="B176" s="136"/>
      <c r="C176" s="137" t="s">
        <v>372</v>
      </c>
      <c r="D176" s="137" t="s">
        <v>160</v>
      </c>
      <c r="E176" s="138" t="s">
        <v>556</v>
      </c>
      <c r="F176" s="139" t="s">
        <v>557</v>
      </c>
      <c r="G176" s="140" t="s">
        <v>558</v>
      </c>
      <c r="H176" s="141">
        <v>20</v>
      </c>
      <c r="I176" s="178"/>
      <c r="J176" s="142">
        <f t="shared" si="10"/>
        <v>0</v>
      </c>
      <c r="K176" s="139" t="s">
        <v>1</v>
      </c>
      <c r="L176" s="27"/>
      <c r="M176" s="143" t="s">
        <v>1</v>
      </c>
      <c r="N176" s="144" t="s">
        <v>37</v>
      </c>
      <c r="O176" s="145">
        <v>0.38100000000000001</v>
      </c>
      <c r="P176" s="145">
        <f t="shared" si="11"/>
        <v>7.62</v>
      </c>
      <c r="Q176" s="145">
        <v>6.4999999999999997E-4</v>
      </c>
      <c r="R176" s="145">
        <f t="shared" si="12"/>
        <v>1.2999999999999999E-2</v>
      </c>
      <c r="S176" s="145">
        <v>0</v>
      </c>
      <c r="T176" s="146">
        <f t="shared" si="13"/>
        <v>0</v>
      </c>
      <c r="AR176" s="147" t="s">
        <v>178</v>
      </c>
      <c r="AT176" s="147" t="s">
        <v>160</v>
      </c>
      <c r="AU176" s="147" t="s">
        <v>174</v>
      </c>
      <c r="AY176" s="15" t="s">
        <v>158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5" t="s">
        <v>13</v>
      </c>
      <c r="BK176" s="148">
        <f t="shared" si="19"/>
        <v>0</v>
      </c>
      <c r="BL176" s="15" t="s">
        <v>178</v>
      </c>
      <c r="BM176" s="147" t="s">
        <v>559</v>
      </c>
    </row>
    <row r="177" spans="2:65" s="11" customFormat="1" ht="20.85" customHeight="1">
      <c r="B177" s="124"/>
      <c r="D177" s="125" t="s">
        <v>71</v>
      </c>
      <c r="E177" s="134" t="s">
        <v>625</v>
      </c>
      <c r="F177" s="134" t="s">
        <v>626</v>
      </c>
      <c r="J177" s="135">
        <f>BK177</f>
        <v>0</v>
      </c>
      <c r="L177" s="124"/>
      <c r="M177" s="128"/>
      <c r="N177" s="129"/>
      <c r="O177" s="129"/>
      <c r="P177" s="130">
        <f>SUM(P178:P186)</f>
        <v>21.2102</v>
      </c>
      <c r="Q177" s="129"/>
      <c r="R177" s="130">
        <f>SUM(R178:R186)</f>
        <v>4.516E-3</v>
      </c>
      <c r="S177" s="129"/>
      <c r="T177" s="131">
        <f>SUM(T178:T186)</f>
        <v>1.9E-3</v>
      </c>
      <c r="AR177" s="125" t="s">
        <v>13</v>
      </c>
      <c r="AT177" s="132" t="s">
        <v>71</v>
      </c>
      <c r="AU177" s="132" t="s">
        <v>80</v>
      </c>
      <c r="AY177" s="125" t="s">
        <v>158</v>
      </c>
      <c r="BK177" s="133">
        <f>SUM(BK178:BK186)</f>
        <v>0</v>
      </c>
    </row>
    <row r="178" spans="2:65" s="1" customFormat="1" ht="16.5" customHeight="1">
      <c r="B178" s="136"/>
      <c r="C178" s="137" t="s">
        <v>378</v>
      </c>
      <c r="D178" s="137" t="s">
        <v>160</v>
      </c>
      <c r="E178" s="138" t="s">
        <v>632</v>
      </c>
      <c r="F178" s="139" t="s">
        <v>633</v>
      </c>
      <c r="G178" s="140" t="s">
        <v>177</v>
      </c>
      <c r="H178" s="141">
        <v>4.8</v>
      </c>
      <c r="I178" s="178"/>
      <c r="J178" s="142">
        <f t="shared" ref="J178:J186" si="20">ROUND(I178*H178,2)</f>
        <v>0</v>
      </c>
      <c r="K178" s="139" t="s">
        <v>164</v>
      </c>
      <c r="L178" s="27"/>
      <c r="M178" s="143" t="s">
        <v>1</v>
      </c>
      <c r="N178" s="144" t="s">
        <v>37</v>
      </c>
      <c r="O178" s="145">
        <v>0.24299999999999999</v>
      </c>
      <c r="P178" s="145">
        <f t="shared" ref="P178:P186" si="21">O178*H178</f>
        <v>1.1663999999999999</v>
      </c>
      <c r="Q178" s="145">
        <v>4.0000000000000003E-5</v>
      </c>
      <c r="R178" s="145">
        <f t="shared" ref="R178:R186" si="22">Q178*H178</f>
        <v>1.92E-4</v>
      </c>
      <c r="S178" s="145">
        <v>0</v>
      </c>
      <c r="T178" s="146">
        <f t="shared" ref="T178:T186" si="23">S178*H178</f>
        <v>0</v>
      </c>
      <c r="AR178" s="147" t="s">
        <v>178</v>
      </c>
      <c r="AT178" s="147" t="s">
        <v>160</v>
      </c>
      <c r="AU178" s="147" t="s">
        <v>174</v>
      </c>
      <c r="AY178" s="15" t="s">
        <v>158</v>
      </c>
      <c r="BE178" s="148">
        <f t="shared" ref="BE178:BE186" si="24">IF(N178="základní",J178,0)</f>
        <v>0</v>
      </c>
      <c r="BF178" s="148">
        <f t="shared" ref="BF178:BF186" si="25">IF(N178="snížená",J178,0)</f>
        <v>0</v>
      </c>
      <c r="BG178" s="148">
        <f t="shared" ref="BG178:BG186" si="26">IF(N178="zákl. přenesená",J178,0)</f>
        <v>0</v>
      </c>
      <c r="BH178" s="148">
        <f t="shared" ref="BH178:BH186" si="27">IF(N178="sníž. přenesená",J178,0)</f>
        <v>0</v>
      </c>
      <c r="BI178" s="148">
        <f t="shared" ref="BI178:BI186" si="28">IF(N178="nulová",J178,0)</f>
        <v>0</v>
      </c>
      <c r="BJ178" s="15" t="s">
        <v>13</v>
      </c>
      <c r="BK178" s="148">
        <f t="shared" ref="BK178:BK186" si="29">ROUND(I178*H178,2)</f>
        <v>0</v>
      </c>
      <c r="BL178" s="15" t="s">
        <v>178</v>
      </c>
      <c r="BM178" s="147" t="s">
        <v>634</v>
      </c>
    </row>
    <row r="179" spans="2:65" s="1" customFormat="1" ht="16.5" customHeight="1">
      <c r="B179" s="136"/>
      <c r="C179" s="137" t="s">
        <v>384</v>
      </c>
      <c r="D179" s="137" t="s">
        <v>160</v>
      </c>
      <c r="E179" s="138" t="s">
        <v>862</v>
      </c>
      <c r="F179" s="139" t="s">
        <v>863</v>
      </c>
      <c r="G179" s="140" t="s">
        <v>177</v>
      </c>
      <c r="H179" s="141">
        <v>2</v>
      </c>
      <c r="I179" s="178"/>
      <c r="J179" s="142">
        <f t="shared" si="20"/>
        <v>0</v>
      </c>
      <c r="K179" s="139" t="s">
        <v>1</v>
      </c>
      <c r="L179" s="27"/>
      <c r="M179" s="143" t="s">
        <v>1</v>
      </c>
      <c r="N179" s="144" t="s">
        <v>37</v>
      </c>
      <c r="O179" s="145">
        <v>0.108</v>
      </c>
      <c r="P179" s="145">
        <f t="shared" si="21"/>
        <v>0.216</v>
      </c>
      <c r="Q179" s="145">
        <v>2.0000000000000001E-4</v>
      </c>
      <c r="R179" s="145">
        <f t="shared" si="22"/>
        <v>4.0000000000000002E-4</v>
      </c>
      <c r="S179" s="145">
        <v>0</v>
      </c>
      <c r="T179" s="146">
        <f t="shared" si="23"/>
        <v>0</v>
      </c>
      <c r="AR179" s="147" t="s">
        <v>178</v>
      </c>
      <c r="AT179" s="147" t="s">
        <v>160</v>
      </c>
      <c r="AU179" s="147" t="s">
        <v>174</v>
      </c>
      <c r="AY179" s="15" t="s">
        <v>158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5" t="s">
        <v>13</v>
      </c>
      <c r="BK179" s="148">
        <f t="shared" si="29"/>
        <v>0</v>
      </c>
      <c r="BL179" s="15" t="s">
        <v>178</v>
      </c>
      <c r="BM179" s="147" t="s">
        <v>1170</v>
      </c>
    </row>
    <row r="180" spans="2:65" s="1" customFormat="1" ht="16.5" customHeight="1">
      <c r="B180" s="136"/>
      <c r="C180" s="137" t="s">
        <v>388</v>
      </c>
      <c r="D180" s="137" t="s">
        <v>160</v>
      </c>
      <c r="E180" s="138" t="s">
        <v>636</v>
      </c>
      <c r="F180" s="139" t="s">
        <v>637</v>
      </c>
      <c r="G180" s="140" t="s">
        <v>262</v>
      </c>
      <c r="H180" s="141">
        <v>27</v>
      </c>
      <c r="I180" s="178"/>
      <c r="J180" s="142">
        <f t="shared" si="20"/>
        <v>0</v>
      </c>
      <c r="K180" s="139" t="s">
        <v>1</v>
      </c>
      <c r="L180" s="27"/>
      <c r="M180" s="143" t="s">
        <v>1</v>
      </c>
      <c r="N180" s="144" t="s">
        <v>37</v>
      </c>
      <c r="O180" s="145">
        <v>0.24299999999999999</v>
      </c>
      <c r="P180" s="145">
        <f t="shared" si="21"/>
        <v>6.5609999999999999</v>
      </c>
      <c r="Q180" s="145">
        <v>4.0000000000000003E-5</v>
      </c>
      <c r="R180" s="145">
        <f t="shared" si="22"/>
        <v>1.08E-3</v>
      </c>
      <c r="S180" s="145">
        <v>0</v>
      </c>
      <c r="T180" s="146">
        <f t="shared" si="23"/>
        <v>0</v>
      </c>
      <c r="AR180" s="147" t="s">
        <v>178</v>
      </c>
      <c r="AT180" s="147" t="s">
        <v>160</v>
      </c>
      <c r="AU180" s="147" t="s">
        <v>174</v>
      </c>
      <c r="AY180" s="15" t="s">
        <v>158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5" t="s">
        <v>13</v>
      </c>
      <c r="BK180" s="148">
        <f t="shared" si="29"/>
        <v>0</v>
      </c>
      <c r="BL180" s="15" t="s">
        <v>178</v>
      </c>
      <c r="BM180" s="147" t="s">
        <v>638</v>
      </c>
    </row>
    <row r="181" spans="2:65" s="1" customFormat="1" ht="16.5" customHeight="1">
      <c r="B181" s="136"/>
      <c r="C181" s="137" t="s">
        <v>392</v>
      </c>
      <c r="D181" s="137" t="s">
        <v>160</v>
      </c>
      <c r="E181" s="138" t="s">
        <v>763</v>
      </c>
      <c r="F181" s="139" t="s">
        <v>764</v>
      </c>
      <c r="G181" s="140" t="s">
        <v>262</v>
      </c>
      <c r="H181" s="141">
        <v>10</v>
      </c>
      <c r="I181" s="178"/>
      <c r="J181" s="142">
        <f t="shared" si="20"/>
        <v>0</v>
      </c>
      <c r="K181" s="139" t="s">
        <v>1</v>
      </c>
      <c r="L181" s="27"/>
      <c r="M181" s="143" t="s">
        <v>1</v>
      </c>
      <c r="N181" s="144" t="s">
        <v>37</v>
      </c>
      <c r="O181" s="145">
        <v>0.24299999999999999</v>
      </c>
      <c r="P181" s="145">
        <f t="shared" si="21"/>
        <v>2.4299999999999997</v>
      </c>
      <c r="Q181" s="145">
        <v>4.0000000000000003E-5</v>
      </c>
      <c r="R181" s="145">
        <f t="shared" si="22"/>
        <v>4.0000000000000002E-4</v>
      </c>
      <c r="S181" s="145">
        <v>0</v>
      </c>
      <c r="T181" s="146">
        <f t="shared" si="23"/>
        <v>0</v>
      </c>
      <c r="AR181" s="147" t="s">
        <v>178</v>
      </c>
      <c r="AT181" s="147" t="s">
        <v>160</v>
      </c>
      <c r="AU181" s="147" t="s">
        <v>174</v>
      </c>
      <c r="AY181" s="15" t="s">
        <v>158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5" t="s">
        <v>13</v>
      </c>
      <c r="BK181" s="148">
        <f t="shared" si="29"/>
        <v>0</v>
      </c>
      <c r="BL181" s="15" t="s">
        <v>178</v>
      </c>
      <c r="BM181" s="147" t="s">
        <v>765</v>
      </c>
    </row>
    <row r="182" spans="2:65" s="1" customFormat="1" ht="16.5" customHeight="1">
      <c r="B182" s="136"/>
      <c r="C182" s="137" t="s">
        <v>398</v>
      </c>
      <c r="D182" s="137" t="s">
        <v>160</v>
      </c>
      <c r="E182" s="138" t="s">
        <v>873</v>
      </c>
      <c r="F182" s="139" t="s">
        <v>874</v>
      </c>
      <c r="G182" s="140" t="s">
        <v>875</v>
      </c>
      <c r="H182" s="141">
        <v>12.6</v>
      </c>
      <c r="I182" s="178"/>
      <c r="J182" s="142">
        <f t="shared" si="20"/>
        <v>0</v>
      </c>
      <c r="K182" s="139" t="s">
        <v>1</v>
      </c>
      <c r="L182" s="27"/>
      <c r="M182" s="143" t="s">
        <v>1</v>
      </c>
      <c r="N182" s="144" t="s">
        <v>37</v>
      </c>
      <c r="O182" s="145">
        <v>0.24299999999999999</v>
      </c>
      <c r="P182" s="145">
        <f t="shared" si="21"/>
        <v>3.0617999999999999</v>
      </c>
      <c r="Q182" s="145">
        <v>4.0000000000000003E-5</v>
      </c>
      <c r="R182" s="145">
        <f t="shared" si="22"/>
        <v>5.04E-4</v>
      </c>
      <c r="S182" s="145">
        <v>0</v>
      </c>
      <c r="T182" s="146">
        <f t="shared" si="23"/>
        <v>0</v>
      </c>
      <c r="AR182" s="147" t="s">
        <v>178</v>
      </c>
      <c r="AT182" s="147" t="s">
        <v>160</v>
      </c>
      <c r="AU182" s="147" t="s">
        <v>174</v>
      </c>
      <c r="AY182" s="15" t="s">
        <v>158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5" t="s">
        <v>13</v>
      </c>
      <c r="BK182" s="148">
        <f t="shared" si="29"/>
        <v>0</v>
      </c>
      <c r="BL182" s="15" t="s">
        <v>178</v>
      </c>
      <c r="BM182" s="147" t="s">
        <v>1171</v>
      </c>
    </row>
    <row r="183" spans="2:65" s="1" customFormat="1" ht="24" customHeight="1">
      <c r="B183" s="136"/>
      <c r="C183" s="137" t="s">
        <v>402</v>
      </c>
      <c r="D183" s="137" t="s">
        <v>160</v>
      </c>
      <c r="E183" s="138" t="s">
        <v>640</v>
      </c>
      <c r="F183" s="139" t="s">
        <v>641</v>
      </c>
      <c r="G183" s="140" t="s">
        <v>558</v>
      </c>
      <c r="H183" s="141">
        <v>20</v>
      </c>
      <c r="I183" s="178"/>
      <c r="J183" s="142">
        <f t="shared" si="20"/>
        <v>0</v>
      </c>
      <c r="K183" s="139" t="s">
        <v>1</v>
      </c>
      <c r="L183" s="27"/>
      <c r="M183" s="143" t="s">
        <v>1</v>
      </c>
      <c r="N183" s="144" t="s">
        <v>37</v>
      </c>
      <c r="O183" s="145">
        <v>0.24299999999999999</v>
      </c>
      <c r="P183" s="145">
        <f t="shared" si="21"/>
        <v>4.8599999999999994</v>
      </c>
      <c r="Q183" s="145">
        <v>4.0000000000000003E-5</v>
      </c>
      <c r="R183" s="145">
        <f t="shared" si="22"/>
        <v>8.0000000000000004E-4</v>
      </c>
      <c r="S183" s="145">
        <v>0</v>
      </c>
      <c r="T183" s="146">
        <f t="shared" si="23"/>
        <v>0</v>
      </c>
      <c r="AR183" s="147" t="s">
        <v>178</v>
      </c>
      <c r="AT183" s="147" t="s">
        <v>160</v>
      </c>
      <c r="AU183" s="147" t="s">
        <v>174</v>
      </c>
      <c r="AY183" s="15" t="s">
        <v>158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5" t="s">
        <v>13</v>
      </c>
      <c r="BK183" s="148">
        <f t="shared" si="29"/>
        <v>0</v>
      </c>
      <c r="BL183" s="15" t="s">
        <v>178</v>
      </c>
      <c r="BM183" s="147" t="s">
        <v>642</v>
      </c>
    </row>
    <row r="184" spans="2:65" s="1" customFormat="1" ht="16.5" customHeight="1">
      <c r="B184" s="136"/>
      <c r="C184" s="137" t="s">
        <v>406</v>
      </c>
      <c r="D184" s="137" t="s">
        <v>160</v>
      </c>
      <c r="E184" s="138" t="s">
        <v>644</v>
      </c>
      <c r="F184" s="139" t="s">
        <v>883</v>
      </c>
      <c r="G184" s="140" t="s">
        <v>558</v>
      </c>
      <c r="H184" s="141">
        <v>10</v>
      </c>
      <c r="I184" s="178"/>
      <c r="J184" s="142">
        <f t="shared" si="20"/>
        <v>0</v>
      </c>
      <c r="K184" s="139" t="s">
        <v>1</v>
      </c>
      <c r="L184" s="27"/>
      <c r="M184" s="143" t="s">
        <v>1</v>
      </c>
      <c r="N184" s="144" t="s">
        <v>37</v>
      </c>
      <c r="O184" s="145">
        <v>0.24299999999999999</v>
      </c>
      <c r="P184" s="145">
        <f t="shared" si="21"/>
        <v>2.4299999999999997</v>
      </c>
      <c r="Q184" s="145">
        <v>4.0000000000000003E-5</v>
      </c>
      <c r="R184" s="145">
        <f t="shared" si="22"/>
        <v>4.0000000000000002E-4</v>
      </c>
      <c r="S184" s="145">
        <v>0</v>
      </c>
      <c r="T184" s="146">
        <f t="shared" si="23"/>
        <v>0</v>
      </c>
      <c r="AR184" s="147" t="s">
        <v>178</v>
      </c>
      <c r="AT184" s="147" t="s">
        <v>160</v>
      </c>
      <c r="AU184" s="147" t="s">
        <v>174</v>
      </c>
      <c r="AY184" s="15" t="s">
        <v>158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5" t="s">
        <v>13</v>
      </c>
      <c r="BK184" s="148">
        <f t="shared" si="29"/>
        <v>0</v>
      </c>
      <c r="BL184" s="15" t="s">
        <v>178</v>
      </c>
      <c r="BM184" s="147" t="s">
        <v>646</v>
      </c>
    </row>
    <row r="185" spans="2:65" s="1" customFormat="1" ht="16.5" customHeight="1">
      <c r="B185" s="136"/>
      <c r="C185" s="137" t="s">
        <v>411</v>
      </c>
      <c r="D185" s="137" t="s">
        <v>160</v>
      </c>
      <c r="E185" s="138" t="s">
        <v>648</v>
      </c>
      <c r="F185" s="139" t="s">
        <v>649</v>
      </c>
      <c r="G185" s="140" t="s">
        <v>267</v>
      </c>
      <c r="H185" s="141">
        <v>1</v>
      </c>
      <c r="I185" s="178"/>
      <c r="J185" s="142">
        <f t="shared" si="20"/>
        <v>0</v>
      </c>
      <c r="K185" s="139" t="s">
        <v>1</v>
      </c>
      <c r="L185" s="27"/>
      <c r="M185" s="143" t="s">
        <v>1</v>
      </c>
      <c r="N185" s="144" t="s">
        <v>37</v>
      </c>
      <c r="O185" s="145">
        <v>0.104</v>
      </c>
      <c r="P185" s="145">
        <f t="shared" si="21"/>
        <v>0.104</v>
      </c>
      <c r="Q185" s="145">
        <v>9.0000000000000006E-5</v>
      </c>
      <c r="R185" s="145">
        <f t="shared" si="22"/>
        <v>9.0000000000000006E-5</v>
      </c>
      <c r="S185" s="145">
        <v>1.9E-3</v>
      </c>
      <c r="T185" s="146">
        <f t="shared" si="23"/>
        <v>1.9E-3</v>
      </c>
      <c r="AR185" s="147" t="s">
        <v>178</v>
      </c>
      <c r="AT185" s="147" t="s">
        <v>160</v>
      </c>
      <c r="AU185" s="147" t="s">
        <v>174</v>
      </c>
      <c r="AY185" s="15" t="s">
        <v>158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5" t="s">
        <v>13</v>
      </c>
      <c r="BK185" s="148">
        <f t="shared" si="29"/>
        <v>0</v>
      </c>
      <c r="BL185" s="15" t="s">
        <v>178</v>
      </c>
      <c r="BM185" s="147" t="s">
        <v>650</v>
      </c>
    </row>
    <row r="186" spans="2:65" s="1" customFormat="1" ht="16.5" customHeight="1">
      <c r="B186" s="136"/>
      <c r="C186" s="137" t="s">
        <v>415</v>
      </c>
      <c r="D186" s="137" t="s">
        <v>160</v>
      </c>
      <c r="E186" s="138" t="s">
        <v>652</v>
      </c>
      <c r="F186" s="139" t="s">
        <v>1172</v>
      </c>
      <c r="G186" s="140" t="s">
        <v>267</v>
      </c>
      <c r="H186" s="141">
        <v>1</v>
      </c>
      <c r="I186" s="178"/>
      <c r="J186" s="142">
        <f t="shared" si="20"/>
        <v>0</v>
      </c>
      <c r="K186" s="139" t="s">
        <v>1</v>
      </c>
      <c r="L186" s="27"/>
      <c r="M186" s="173" t="s">
        <v>1</v>
      </c>
      <c r="N186" s="174" t="s">
        <v>37</v>
      </c>
      <c r="O186" s="175">
        <v>0.38100000000000001</v>
      </c>
      <c r="P186" s="175">
        <f t="shared" si="21"/>
        <v>0.38100000000000001</v>
      </c>
      <c r="Q186" s="175">
        <v>6.4999999999999997E-4</v>
      </c>
      <c r="R186" s="175">
        <f t="shared" si="22"/>
        <v>6.4999999999999997E-4</v>
      </c>
      <c r="S186" s="175">
        <v>0</v>
      </c>
      <c r="T186" s="176">
        <f t="shared" si="23"/>
        <v>0</v>
      </c>
      <c r="AR186" s="147" t="s">
        <v>178</v>
      </c>
      <c r="AT186" s="147" t="s">
        <v>160</v>
      </c>
      <c r="AU186" s="147" t="s">
        <v>174</v>
      </c>
      <c r="AY186" s="15" t="s">
        <v>158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5" t="s">
        <v>13</v>
      </c>
      <c r="BK186" s="148">
        <f t="shared" si="29"/>
        <v>0</v>
      </c>
      <c r="BL186" s="15" t="s">
        <v>178</v>
      </c>
      <c r="BM186" s="147" t="s">
        <v>654</v>
      </c>
    </row>
    <row r="187" spans="2:65" s="1" customFormat="1" ht="6.95" customHeight="1">
      <c r="B187" s="39"/>
      <c r="C187" s="40"/>
      <c r="D187" s="40"/>
      <c r="E187" s="40"/>
      <c r="F187" s="40"/>
      <c r="G187" s="40"/>
      <c r="H187" s="40"/>
      <c r="I187" s="40"/>
      <c r="J187" s="40"/>
      <c r="K187" s="40"/>
      <c r="L187" s="27"/>
    </row>
  </sheetData>
  <autoFilter ref="C124:K186" xr:uid="{00000000-0009-0000-0000-000006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BM159"/>
  <sheetViews>
    <sheetView showGridLines="0" topLeftCell="A126" workbookViewId="0">
      <selection activeCell="F152" sqref="F15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100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1038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892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tr">
        <f>IF('Rekapitulace stavby'!AN10="","",'Rekapitulace stavby'!AN10)</f>
        <v/>
      </c>
      <c r="L16" s="27"/>
    </row>
    <row r="17" spans="2:12" s="1" customFormat="1" ht="18" hidden="1" customHeight="1">
      <c r="B17" s="27"/>
      <c r="E17" s="22" t="str">
        <f>IF('Rekapitulace stavby'!E11="","",'Rekapitulace stavby'!E11)</f>
        <v>Silnice LK a.s. Čsl.armády 24, Jablonec nad Nisou</v>
      </c>
      <c r="I17" s="24" t="s">
        <v>25</v>
      </c>
      <c r="J17" s="22" t="str">
        <f>IF('Rekapitulace stavby'!AN11="","",'Rekapitulace stavby'!AN11)</f>
        <v/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tr">
        <f>IF('Rekapitulace stavby'!AN16="","",'Rekapitulace stavby'!AN16)</f>
        <v/>
      </c>
      <c r="L22" s="27"/>
    </row>
    <row r="23" spans="2:12" s="1" customFormat="1" ht="18" hidden="1" customHeight="1">
      <c r="B23" s="27"/>
      <c r="E23" s="22" t="str">
        <f>IF('Rekapitulace stavby'!E17="","",'Rekapitulace stavby'!E17)</f>
        <v>Toinsta společnost projektantů Jablonec nad Nisou</v>
      </c>
      <c r="I23" s="24" t="s">
        <v>25</v>
      </c>
      <c r="J23" s="22" t="str">
        <f>IF('Rekapitulace stavby'!AN17="","",'Rekapitulace stavby'!AN17)</f>
        <v/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ROUND(J123,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ROUND((SUM(BE123:BE158)),  2)</f>
        <v>0</v>
      </c>
      <c r="I35" s="95">
        <v>0.21</v>
      </c>
      <c r="J35" s="94">
        <f>ROUND(((SUM(BE123:BE158))*I35),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ROUND((SUM(BF123:BF158)),  2)</f>
        <v>0</v>
      </c>
      <c r="I36" s="95">
        <v>0.15</v>
      </c>
      <c r="J36" s="94">
        <f>ROUND(((SUM(BF123:BF158))*I36),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ROUND((SUM(BG123:BG158)),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ROUND((SUM(BH123:BH158)),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ROUND((SUM(BI123:BI158)),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1038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C) - Elektroinstalace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J123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893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47" s="9" customFormat="1" ht="19.899999999999999" customHeight="1">
      <c r="B100" s="111"/>
      <c r="D100" s="112" t="s">
        <v>894</v>
      </c>
      <c r="E100" s="113"/>
      <c r="F100" s="113"/>
      <c r="G100" s="113"/>
      <c r="H100" s="113"/>
      <c r="I100" s="113"/>
      <c r="J100" s="114">
        <f>J125</f>
        <v>0</v>
      </c>
      <c r="L100" s="111"/>
    </row>
    <row r="101" spans="2:47" s="9" customFormat="1" ht="19.899999999999999" customHeight="1">
      <c r="B101" s="111"/>
      <c r="D101" s="112" t="s">
        <v>895</v>
      </c>
      <c r="E101" s="113"/>
      <c r="F101" s="113"/>
      <c r="G101" s="113"/>
      <c r="H101" s="113"/>
      <c r="I101" s="113"/>
      <c r="J101" s="114">
        <f>J133</f>
        <v>0</v>
      </c>
      <c r="L101" s="111"/>
    </row>
    <row r="102" spans="2:47" s="1" customFormat="1" ht="21.75" customHeight="1">
      <c r="B102" s="27"/>
      <c r="L102" s="27"/>
    </row>
    <row r="103" spans="2:47" s="1" customFormat="1" ht="6.95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7"/>
    </row>
    <row r="107" spans="2:47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7"/>
    </row>
    <row r="108" spans="2:47" s="1" customFormat="1" ht="24.95" customHeight="1">
      <c r="B108" s="27"/>
      <c r="C108" s="19" t="s">
        <v>143</v>
      </c>
      <c r="L108" s="27"/>
    </row>
    <row r="109" spans="2:47" s="1" customFormat="1" ht="6.95" customHeight="1">
      <c r="B109" s="27"/>
      <c r="L109" s="27"/>
    </row>
    <row r="110" spans="2:47" s="1" customFormat="1" ht="12" customHeight="1">
      <c r="B110" s="27"/>
      <c r="C110" s="24" t="s">
        <v>14</v>
      </c>
      <c r="L110" s="27"/>
    </row>
    <row r="111" spans="2:47" s="1" customFormat="1" ht="16.5" customHeight="1">
      <c r="B111" s="27"/>
      <c r="E111" s="219" t="str">
        <f>E7</f>
        <v>Rozdělení vytápění na cestmistrovství Liberec</v>
      </c>
      <c r="F111" s="220"/>
      <c r="G111" s="220"/>
      <c r="H111" s="220"/>
      <c r="L111" s="27"/>
    </row>
    <row r="112" spans="2:47" ht="12" customHeight="1">
      <c r="B112" s="18"/>
      <c r="C112" s="24" t="s">
        <v>122</v>
      </c>
      <c r="L112" s="18"/>
    </row>
    <row r="113" spans="2:65" s="1" customFormat="1" ht="16.5" customHeight="1">
      <c r="B113" s="27"/>
      <c r="E113" s="219" t="s">
        <v>1038</v>
      </c>
      <c r="F113" s="218"/>
      <c r="G113" s="218"/>
      <c r="H113" s="218"/>
      <c r="L113" s="27"/>
    </row>
    <row r="114" spans="2:65" s="1" customFormat="1" ht="12" customHeight="1">
      <c r="B114" s="27"/>
      <c r="C114" s="24" t="s">
        <v>128</v>
      </c>
      <c r="L114" s="27"/>
    </row>
    <row r="115" spans="2:65" s="1" customFormat="1" ht="16.5" customHeight="1">
      <c r="B115" s="27"/>
      <c r="E115" s="205" t="str">
        <f>E11</f>
        <v>C) - Elektroinstalace</v>
      </c>
      <c r="F115" s="218"/>
      <c r="G115" s="218"/>
      <c r="H115" s="218"/>
      <c r="L115" s="27"/>
    </row>
    <row r="116" spans="2:65" s="1" customFormat="1" ht="6.95" customHeight="1">
      <c r="B116" s="27"/>
      <c r="L116" s="27"/>
    </row>
    <row r="117" spans="2:65" s="1" customFormat="1" ht="12" customHeight="1">
      <c r="B117" s="27"/>
      <c r="C117" s="24" t="s">
        <v>18</v>
      </c>
      <c r="F117" s="22" t="str">
        <f>F14</f>
        <v xml:space="preserve"> </v>
      </c>
      <c r="I117" s="24" t="s">
        <v>20</v>
      </c>
      <c r="J117" s="47" t="str">
        <f>IF(J14="","",J14)</f>
        <v>15. 10. 2020</v>
      </c>
      <c r="L117" s="27"/>
    </row>
    <row r="118" spans="2:65" s="1" customFormat="1" ht="6.95" customHeight="1">
      <c r="B118" s="27"/>
      <c r="L118" s="27"/>
    </row>
    <row r="119" spans="2:65" s="1" customFormat="1" ht="43.15" customHeight="1">
      <c r="B119" s="27"/>
      <c r="C119" s="24" t="s">
        <v>22</v>
      </c>
      <c r="F119" s="22" t="str">
        <f>E17</f>
        <v>Silnice LK a.s. Čsl.armády 24, Jablonec nad Nisou</v>
      </c>
      <c r="I119" s="24" t="s">
        <v>27</v>
      </c>
      <c r="J119" s="25" t="str">
        <f>E23</f>
        <v>Toinsta společnost projektantů Jablonec nad Nisou</v>
      </c>
      <c r="L119" s="27"/>
    </row>
    <row r="120" spans="2:65" s="1" customFormat="1" ht="15.2" customHeight="1">
      <c r="B120" s="27"/>
      <c r="C120" s="24" t="s">
        <v>26</v>
      </c>
      <c r="F120" s="22" t="str">
        <f>IF(E20="","",E20)</f>
        <v xml:space="preserve"> </v>
      </c>
      <c r="I120" s="24" t="s">
        <v>30</v>
      </c>
      <c r="J120" s="25" t="str">
        <f>E26</f>
        <v/>
      </c>
      <c r="L120" s="27"/>
    </row>
    <row r="121" spans="2:65" s="1" customFormat="1" ht="10.35" customHeight="1">
      <c r="B121" s="27"/>
      <c r="L121" s="27"/>
    </row>
    <row r="122" spans="2:65" s="10" customFormat="1" ht="29.25" customHeight="1">
      <c r="B122" s="115"/>
      <c r="C122" s="116" t="s">
        <v>144</v>
      </c>
      <c r="D122" s="117" t="s">
        <v>57</v>
      </c>
      <c r="E122" s="117" t="s">
        <v>53</v>
      </c>
      <c r="F122" s="117" t="s">
        <v>54</v>
      </c>
      <c r="G122" s="117" t="s">
        <v>145</v>
      </c>
      <c r="H122" s="117" t="s">
        <v>146</v>
      </c>
      <c r="I122" s="117" t="s">
        <v>147</v>
      </c>
      <c r="J122" s="118" t="s">
        <v>132</v>
      </c>
      <c r="K122" s="119" t="s">
        <v>148</v>
      </c>
      <c r="L122" s="115"/>
      <c r="M122" s="54" t="s">
        <v>1</v>
      </c>
      <c r="N122" s="55" t="s">
        <v>36</v>
      </c>
      <c r="O122" s="55" t="s">
        <v>149</v>
      </c>
      <c r="P122" s="55" t="s">
        <v>150</v>
      </c>
      <c r="Q122" s="55" t="s">
        <v>151</v>
      </c>
      <c r="R122" s="55" t="s">
        <v>152</v>
      </c>
      <c r="S122" s="55" t="s">
        <v>153</v>
      </c>
      <c r="T122" s="56" t="s">
        <v>154</v>
      </c>
    </row>
    <row r="123" spans="2:65" s="1" customFormat="1" ht="22.9" customHeight="1">
      <c r="B123" s="27"/>
      <c r="C123" s="59" t="s">
        <v>155</v>
      </c>
      <c r="J123" s="120">
        <f>BK123</f>
        <v>0</v>
      </c>
      <c r="L123" s="27"/>
      <c r="M123" s="57"/>
      <c r="N123" s="48"/>
      <c r="O123" s="48"/>
      <c r="P123" s="121">
        <f>P124</f>
        <v>0</v>
      </c>
      <c r="Q123" s="48"/>
      <c r="R123" s="121">
        <f>R124</f>
        <v>0</v>
      </c>
      <c r="S123" s="48"/>
      <c r="T123" s="122">
        <f>T124</f>
        <v>0</v>
      </c>
      <c r="AT123" s="15" t="s">
        <v>71</v>
      </c>
      <c r="AU123" s="15" t="s">
        <v>134</v>
      </c>
      <c r="BK123" s="123">
        <f>BK124</f>
        <v>0</v>
      </c>
    </row>
    <row r="124" spans="2:65" s="11" customFormat="1" ht="25.9" customHeight="1">
      <c r="B124" s="124"/>
      <c r="D124" s="125" t="s">
        <v>71</v>
      </c>
      <c r="E124" s="126" t="s">
        <v>181</v>
      </c>
      <c r="F124" s="126" t="s">
        <v>896</v>
      </c>
      <c r="J124" s="127">
        <f>BK124</f>
        <v>0</v>
      </c>
      <c r="L124" s="124"/>
      <c r="M124" s="128"/>
      <c r="N124" s="129"/>
      <c r="O124" s="129"/>
      <c r="P124" s="130">
        <f>P125+P133</f>
        <v>0</v>
      </c>
      <c r="Q124" s="129"/>
      <c r="R124" s="130">
        <f>R125+R133</f>
        <v>0</v>
      </c>
      <c r="S124" s="129"/>
      <c r="T124" s="131">
        <f>T125+T133</f>
        <v>0</v>
      </c>
      <c r="AR124" s="125" t="s">
        <v>174</v>
      </c>
      <c r="AT124" s="132" t="s">
        <v>71</v>
      </c>
      <c r="AU124" s="132" t="s">
        <v>72</v>
      </c>
      <c r="AY124" s="125" t="s">
        <v>158</v>
      </c>
      <c r="BK124" s="133">
        <f>BK125+BK133</f>
        <v>0</v>
      </c>
    </row>
    <row r="125" spans="2:65" s="11" customFormat="1" ht="22.9" customHeight="1">
      <c r="B125" s="124"/>
      <c r="D125" s="125" t="s">
        <v>71</v>
      </c>
      <c r="E125" s="134" t="s">
        <v>897</v>
      </c>
      <c r="F125" s="134" t="s">
        <v>898</v>
      </c>
      <c r="J125" s="135">
        <f>BK125</f>
        <v>0</v>
      </c>
      <c r="L125" s="124"/>
      <c r="M125" s="128"/>
      <c r="N125" s="129"/>
      <c r="O125" s="129"/>
      <c r="P125" s="130">
        <f>SUM(P126:P132)</f>
        <v>0</v>
      </c>
      <c r="Q125" s="129"/>
      <c r="R125" s="130">
        <f>SUM(R126:R132)</f>
        <v>0</v>
      </c>
      <c r="S125" s="129"/>
      <c r="T125" s="131">
        <f>SUM(T126:T132)</f>
        <v>0</v>
      </c>
      <c r="AR125" s="125" t="s">
        <v>174</v>
      </c>
      <c r="AT125" s="132" t="s">
        <v>71</v>
      </c>
      <c r="AU125" s="132" t="s">
        <v>13</v>
      </c>
      <c r="AY125" s="125" t="s">
        <v>158</v>
      </c>
      <c r="BK125" s="133">
        <f>SUM(BK126:BK132)</f>
        <v>0</v>
      </c>
    </row>
    <row r="126" spans="2:65" s="1" customFormat="1" ht="16.5" customHeight="1">
      <c r="B126" s="136"/>
      <c r="C126" s="137" t="s">
        <v>13</v>
      </c>
      <c r="D126" s="137" t="s">
        <v>160</v>
      </c>
      <c r="E126" s="138" t="s">
        <v>899</v>
      </c>
      <c r="F126" s="139" t="s">
        <v>1173</v>
      </c>
      <c r="G126" s="140" t="s">
        <v>262</v>
      </c>
      <c r="H126" s="141">
        <v>1</v>
      </c>
      <c r="I126" s="178"/>
      <c r="J126" s="142">
        <f t="shared" ref="J126:J132" si="0">ROUND(I126*H126,2)</f>
        <v>0</v>
      </c>
      <c r="K126" s="139" t="s">
        <v>1</v>
      </c>
      <c r="L126" s="27"/>
      <c r="M126" s="143" t="s">
        <v>1</v>
      </c>
      <c r="N126" s="144" t="s">
        <v>37</v>
      </c>
      <c r="O126" s="145">
        <v>0</v>
      </c>
      <c r="P126" s="145">
        <f t="shared" ref="P126:P132" si="1">O126*H126</f>
        <v>0</v>
      </c>
      <c r="Q126" s="145">
        <v>0</v>
      </c>
      <c r="R126" s="145">
        <f t="shared" ref="R126:R132" si="2">Q126*H126</f>
        <v>0</v>
      </c>
      <c r="S126" s="145">
        <v>0</v>
      </c>
      <c r="T126" s="146">
        <f t="shared" ref="T126:T132" si="3">S126*H126</f>
        <v>0</v>
      </c>
      <c r="AR126" s="147" t="s">
        <v>647</v>
      </c>
      <c r="AT126" s="147" t="s">
        <v>160</v>
      </c>
      <c r="AU126" s="147" t="s">
        <v>80</v>
      </c>
      <c r="AY126" s="15" t="s">
        <v>158</v>
      </c>
      <c r="BE126" s="148">
        <f t="shared" ref="BE126:BE132" si="4">IF(N126="základní",J126,0)</f>
        <v>0</v>
      </c>
      <c r="BF126" s="148">
        <f t="shared" ref="BF126:BF132" si="5">IF(N126="snížená",J126,0)</f>
        <v>0</v>
      </c>
      <c r="BG126" s="148">
        <f t="shared" ref="BG126:BG132" si="6">IF(N126="zákl. přenesená",J126,0)</f>
        <v>0</v>
      </c>
      <c r="BH126" s="148">
        <f t="shared" ref="BH126:BH132" si="7">IF(N126="sníž. přenesená",J126,0)</f>
        <v>0</v>
      </c>
      <c r="BI126" s="148">
        <f t="shared" ref="BI126:BI132" si="8">IF(N126="nulová",J126,0)</f>
        <v>0</v>
      </c>
      <c r="BJ126" s="15" t="s">
        <v>13</v>
      </c>
      <c r="BK126" s="148">
        <f t="shared" ref="BK126:BK132" si="9">ROUND(I126*H126,2)</f>
        <v>0</v>
      </c>
      <c r="BL126" s="15" t="s">
        <v>647</v>
      </c>
      <c r="BM126" s="147" t="s">
        <v>901</v>
      </c>
    </row>
    <row r="127" spans="2:65" s="1" customFormat="1" ht="16.5" customHeight="1">
      <c r="B127" s="136"/>
      <c r="C127" s="137" t="s">
        <v>80</v>
      </c>
      <c r="D127" s="137" t="s">
        <v>160</v>
      </c>
      <c r="E127" s="138" t="s">
        <v>902</v>
      </c>
      <c r="F127" s="139" t="s">
        <v>903</v>
      </c>
      <c r="G127" s="140" t="s">
        <v>262</v>
      </c>
      <c r="H127" s="141">
        <v>1</v>
      </c>
      <c r="I127" s="178"/>
      <c r="J127" s="142">
        <f t="shared" si="0"/>
        <v>0</v>
      </c>
      <c r="K127" s="139" t="s">
        <v>1</v>
      </c>
      <c r="L127" s="27"/>
      <c r="M127" s="143" t="s">
        <v>1</v>
      </c>
      <c r="N127" s="144" t="s">
        <v>37</v>
      </c>
      <c r="O127" s="145">
        <v>0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647</v>
      </c>
      <c r="AT127" s="147" t="s">
        <v>160</v>
      </c>
      <c r="AU127" s="147" t="s">
        <v>80</v>
      </c>
      <c r="AY127" s="15" t="s">
        <v>158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5" t="s">
        <v>13</v>
      </c>
      <c r="BK127" s="148">
        <f t="shared" si="9"/>
        <v>0</v>
      </c>
      <c r="BL127" s="15" t="s">
        <v>647</v>
      </c>
      <c r="BM127" s="147" t="s">
        <v>904</v>
      </c>
    </row>
    <row r="128" spans="2:65" s="1" customFormat="1" ht="16.5" customHeight="1">
      <c r="B128" s="136"/>
      <c r="C128" s="137" t="s">
        <v>174</v>
      </c>
      <c r="D128" s="137" t="s">
        <v>160</v>
      </c>
      <c r="E128" s="138" t="s">
        <v>905</v>
      </c>
      <c r="F128" s="139" t="s">
        <v>906</v>
      </c>
      <c r="G128" s="140" t="s">
        <v>262</v>
      </c>
      <c r="H128" s="141">
        <v>1</v>
      </c>
      <c r="I128" s="178"/>
      <c r="J128" s="142">
        <f t="shared" si="0"/>
        <v>0</v>
      </c>
      <c r="K128" s="139" t="s">
        <v>1</v>
      </c>
      <c r="L128" s="27"/>
      <c r="M128" s="143" t="s">
        <v>1</v>
      </c>
      <c r="N128" s="144" t="s">
        <v>37</v>
      </c>
      <c r="O128" s="145">
        <v>0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647</v>
      </c>
      <c r="AT128" s="147" t="s">
        <v>160</v>
      </c>
      <c r="AU128" s="147" t="s">
        <v>80</v>
      </c>
      <c r="AY128" s="15" t="s">
        <v>158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5" t="s">
        <v>13</v>
      </c>
      <c r="BK128" s="148">
        <f t="shared" si="9"/>
        <v>0</v>
      </c>
      <c r="BL128" s="15" t="s">
        <v>647</v>
      </c>
      <c r="BM128" s="147" t="s">
        <v>907</v>
      </c>
    </row>
    <row r="129" spans="2:65" s="1" customFormat="1" ht="16.5" customHeight="1">
      <c r="B129" s="136"/>
      <c r="C129" s="137" t="s">
        <v>165</v>
      </c>
      <c r="D129" s="137" t="s">
        <v>160</v>
      </c>
      <c r="E129" s="138" t="s">
        <v>908</v>
      </c>
      <c r="F129" s="139" t="s">
        <v>909</v>
      </c>
      <c r="G129" s="140" t="s">
        <v>262</v>
      </c>
      <c r="H129" s="141">
        <v>2</v>
      </c>
      <c r="I129" s="178"/>
      <c r="J129" s="142">
        <f t="shared" si="0"/>
        <v>0</v>
      </c>
      <c r="K129" s="139" t="s">
        <v>1</v>
      </c>
      <c r="L129" s="27"/>
      <c r="M129" s="143" t="s">
        <v>1</v>
      </c>
      <c r="N129" s="144" t="s">
        <v>37</v>
      </c>
      <c r="O129" s="145">
        <v>0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647</v>
      </c>
      <c r="AT129" s="147" t="s">
        <v>160</v>
      </c>
      <c r="AU129" s="147" t="s">
        <v>80</v>
      </c>
      <c r="AY129" s="15" t="s">
        <v>158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5" t="s">
        <v>13</v>
      </c>
      <c r="BK129" s="148">
        <f t="shared" si="9"/>
        <v>0</v>
      </c>
      <c r="BL129" s="15" t="s">
        <v>647</v>
      </c>
      <c r="BM129" s="147" t="s">
        <v>910</v>
      </c>
    </row>
    <row r="130" spans="2:65" s="1" customFormat="1" ht="16.5" customHeight="1">
      <c r="B130" s="136"/>
      <c r="C130" s="137" t="s">
        <v>188</v>
      </c>
      <c r="D130" s="137" t="s">
        <v>160</v>
      </c>
      <c r="E130" s="138" t="s">
        <v>911</v>
      </c>
      <c r="F130" s="139" t="s">
        <v>912</v>
      </c>
      <c r="G130" s="140" t="s">
        <v>262</v>
      </c>
      <c r="H130" s="141">
        <v>1</v>
      </c>
      <c r="I130" s="178"/>
      <c r="J130" s="142">
        <f t="shared" si="0"/>
        <v>0</v>
      </c>
      <c r="K130" s="139" t="s">
        <v>1</v>
      </c>
      <c r="L130" s="27"/>
      <c r="M130" s="143" t="s">
        <v>1</v>
      </c>
      <c r="N130" s="144" t="s">
        <v>37</v>
      </c>
      <c r="O130" s="145">
        <v>0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647</v>
      </c>
      <c r="AT130" s="147" t="s">
        <v>160</v>
      </c>
      <c r="AU130" s="147" t="s">
        <v>80</v>
      </c>
      <c r="AY130" s="15" t="s">
        <v>158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5" t="s">
        <v>13</v>
      </c>
      <c r="BK130" s="148">
        <f t="shared" si="9"/>
        <v>0</v>
      </c>
      <c r="BL130" s="15" t="s">
        <v>647</v>
      </c>
      <c r="BM130" s="147" t="s">
        <v>913</v>
      </c>
    </row>
    <row r="131" spans="2:65" s="1" customFormat="1" ht="16.5" customHeight="1">
      <c r="B131" s="136"/>
      <c r="C131" s="137" t="s">
        <v>193</v>
      </c>
      <c r="D131" s="137" t="s">
        <v>160</v>
      </c>
      <c r="E131" s="138" t="s">
        <v>914</v>
      </c>
      <c r="F131" s="139" t="s">
        <v>915</v>
      </c>
      <c r="G131" s="140" t="s">
        <v>262</v>
      </c>
      <c r="H131" s="141">
        <v>1</v>
      </c>
      <c r="I131" s="178"/>
      <c r="J131" s="142">
        <f t="shared" si="0"/>
        <v>0</v>
      </c>
      <c r="K131" s="139" t="s">
        <v>1</v>
      </c>
      <c r="L131" s="27"/>
      <c r="M131" s="143" t="s">
        <v>1</v>
      </c>
      <c r="N131" s="144" t="s">
        <v>37</v>
      </c>
      <c r="O131" s="145">
        <v>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647</v>
      </c>
      <c r="AT131" s="147" t="s">
        <v>160</v>
      </c>
      <c r="AU131" s="147" t="s">
        <v>80</v>
      </c>
      <c r="AY131" s="15" t="s">
        <v>158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5" t="s">
        <v>13</v>
      </c>
      <c r="BK131" s="148">
        <f t="shared" si="9"/>
        <v>0</v>
      </c>
      <c r="BL131" s="15" t="s">
        <v>647</v>
      </c>
      <c r="BM131" s="147" t="s">
        <v>916</v>
      </c>
    </row>
    <row r="132" spans="2:65" s="1" customFormat="1" ht="16.5" customHeight="1">
      <c r="B132" s="136"/>
      <c r="C132" s="137" t="s">
        <v>199</v>
      </c>
      <c r="D132" s="137" t="s">
        <v>160</v>
      </c>
      <c r="E132" s="138" t="s">
        <v>929</v>
      </c>
      <c r="F132" s="139" t="s">
        <v>930</v>
      </c>
      <c r="G132" s="140" t="s">
        <v>262</v>
      </c>
      <c r="H132" s="141">
        <v>6</v>
      </c>
      <c r="I132" s="178"/>
      <c r="J132" s="142">
        <f t="shared" si="0"/>
        <v>0</v>
      </c>
      <c r="K132" s="139" t="s">
        <v>1</v>
      </c>
      <c r="L132" s="27"/>
      <c r="M132" s="143" t="s">
        <v>1</v>
      </c>
      <c r="N132" s="144" t="s">
        <v>37</v>
      </c>
      <c r="O132" s="145">
        <v>0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647</v>
      </c>
      <c r="AT132" s="147" t="s">
        <v>160</v>
      </c>
      <c r="AU132" s="147" t="s">
        <v>80</v>
      </c>
      <c r="AY132" s="15" t="s">
        <v>158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5" t="s">
        <v>13</v>
      </c>
      <c r="BK132" s="148">
        <f t="shared" si="9"/>
        <v>0</v>
      </c>
      <c r="BL132" s="15" t="s">
        <v>647</v>
      </c>
      <c r="BM132" s="147" t="s">
        <v>931</v>
      </c>
    </row>
    <row r="133" spans="2:65" s="11" customFormat="1" ht="22.9" customHeight="1">
      <c r="B133" s="124"/>
      <c r="D133" s="125" t="s">
        <v>71</v>
      </c>
      <c r="E133" s="134" t="s">
        <v>932</v>
      </c>
      <c r="F133" s="134" t="s">
        <v>933</v>
      </c>
      <c r="J133" s="135">
        <f>BK133</f>
        <v>0</v>
      </c>
      <c r="L133" s="124"/>
      <c r="M133" s="128"/>
      <c r="N133" s="129"/>
      <c r="O133" s="129"/>
      <c r="P133" s="130">
        <f>SUM(P134:P158)</f>
        <v>0</v>
      </c>
      <c r="Q133" s="129"/>
      <c r="R133" s="130">
        <f>SUM(R134:R158)</f>
        <v>0</v>
      </c>
      <c r="S133" s="129"/>
      <c r="T133" s="131">
        <f>SUM(T134:T158)</f>
        <v>0</v>
      </c>
      <c r="AR133" s="125" t="s">
        <v>174</v>
      </c>
      <c r="AT133" s="132" t="s">
        <v>71</v>
      </c>
      <c r="AU133" s="132" t="s">
        <v>13</v>
      </c>
      <c r="AY133" s="125" t="s">
        <v>158</v>
      </c>
      <c r="BK133" s="133">
        <f>SUM(BK134:BK158)</f>
        <v>0</v>
      </c>
    </row>
    <row r="134" spans="2:65" s="1" customFormat="1" ht="16.5" customHeight="1">
      <c r="B134" s="136"/>
      <c r="C134" s="137" t="s">
        <v>203</v>
      </c>
      <c r="D134" s="137" t="s">
        <v>160</v>
      </c>
      <c r="E134" s="138" t="s">
        <v>937</v>
      </c>
      <c r="F134" s="139" t="s">
        <v>938</v>
      </c>
      <c r="G134" s="140" t="s">
        <v>375</v>
      </c>
      <c r="H134" s="141">
        <v>60</v>
      </c>
      <c r="I134" s="178"/>
      <c r="J134" s="142">
        <f t="shared" ref="J134:J158" si="10">ROUND(I134*H134,2)</f>
        <v>0</v>
      </c>
      <c r="K134" s="139" t="s">
        <v>1</v>
      </c>
      <c r="L134" s="27"/>
      <c r="M134" s="143" t="s">
        <v>1</v>
      </c>
      <c r="N134" s="144" t="s">
        <v>37</v>
      </c>
      <c r="O134" s="145">
        <v>0</v>
      </c>
      <c r="P134" s="145">
        <f t="shared" ref="P134:P158" si="11">O134*H134</f>
        <v>0</v>
      </c>
      <c r="Q134" s="145">
        <v>0</v>
      </c>
      <c r="R134" s="145">
        <f t="shared" ref="R134:R158" si="12">Q134*H134</f>
        <v>0</v>
      </c>
      <c r="S134" s="145">
        <v>0</v>
      </c>
      <c r="T134" s="146">
        <f t="shared" ref="T134:T158" si="13">S134*H134</f>
        <v>0</v>
      </c>
      <c r="AR134" s="147" t="s">
        <v>647</v>
      </c>
      <c r="AT134" s="147" t="s">
        <v>160</v>
      </c>
      <c r="AU134" s="147" t="s">
        <v>80</v>
      </c>
      <c r="AY134" s="15" t="s">
        <v>158</v>
      </c>
      <c r="BE134" s="148">
        <f t="shared" ref="BE134:BE158" si="14">IF(N134="základní",J134,0)</f>
        <v>0</v>
      </c>
      <c r="BF134" s="148">
        <f t="shared" ref="BF134:BF158" si="15">IF(N134="snížená",J134,0)</f>
        <v>0</v>
      </c>
      <c r="BG134" s="148">
        <f t="shared" ref="BG134:BG158" si="16">IF(N134="zákl. přenesená",J134,0)</f>
        <v>0</v>
      </c>
      <c r="BH134" s="148">
        <f t="shared" ref="BH134:BH158" si="17">IF(N134="sníž. přenesená",J134,0)</f>
        <v>0</v>
      </c>
      <c r="BI134" s="148">
        <f t="shared" ref="BI134:BI158" si="18">IF(N134="nulová",J134,0)</f>
        <v>0</v>
      </c>
      <c r="BJ134" s="15" t="s">
        <v>13</v>
      </c>
      <c r="BK134" s="148">
        <f t="shared" ref="BK134:BK158" si="19">ROUND(I134*H134,2)</f>
        <v>0</v>
      </c>
      <c r="BL134" s="15" t="s">
        <v>647</v>
      </c>
      <c r="BM134" s="147" t="s">
        <v>939</v>
      </c>
    </row>
    <row r="135" spans="2:65" s="1" customFormat="1" ht="16.5" customHeight="1">
      <c r="B135" s="136"/>
      <c r="C135" s="137" t="s">
        <v>207</v>
      </c>
      <c r="D135" s="137" t="s">
        <v>160</v>
      </c>
      <c r="E135" s="138" t="s">
        <v>946</v>
      </c>
      <c r="F135" s="139" t="s">
        <v>947</v>
      </c>
      <c r="G135" s="140" t="s">
        <v>375</v>
      </c>
      <c r="H135" s="141">
        <v>6</v>
      </c>
      <c r="I135" s="178"/>
      <c r="J135" s="142">
        <f t="shared" si="10"/>
        <v>0</v>
      </c>
      <c r="K135" s="139" t="s">
        <v>1</v>
      </c>
      <c r="L135" s="27"/>
      <c r="M135" s="143" t="s">
        <v>1</v>
      </c>
      <c r="N135" s="144" t="s">
        <v>37</v>
      </c>
      <c r="O135" s="145">
        <v>0</v>
      </c>
      <c r="P135" s="145">
        <f t="shared" si="11"/>
        <v>0</v>
      </c>
      <c r="Q135" s="145">
        <v>0</v>
      </c>
      <c r="R135" s="145">
        <f t="shared" si="12"/>
        <v>0</v>
      </c>
      <c r="S135" s="145">
        <v>0</v>
      </c>
      <c r="T135" s="146">
        <f t="shared" si="13"/>
        <v>0</v>
      </c>
      <c r="AR135" s="147" t="s">
        <v>647</v>
      </c>
      <c r="AT135" s="147" t="s">
        <v>160</v>
      </c>
      <c r="AU135" s="147" t="s">
        <v>80</v>
      </c>
      <c r="AY135" s="15" t="s">
        <v>158</v>
      </c>
      <c r="BE135" s="148">
        <f t="shared" si="14"/>
        <v>0</v>
      </c>
      <c r="BF135" s="148">
        <f t="shared" si="15"/>
        <v>0</v>
      </c>
      <c r="BG135" s="148">
        <f t="shared" si="16"/>
        <v>0</v>
      </c>
      <c r="BH135" s="148">
        <f t="shared" si="17"/>
        <v>0</v>
      </c>
      <c r="BI135" s="148">
        <f t="shared" si="18"/>
        <v>0</v>
      </c>
      <c r="BJ135" s="15" t="s">
        <v>13</v>
      </c>
      <c r="BK135" s="148">
        <f t="shared" si="19"/>
        <v>0</v>
      </c>
      <c r="BL135" s="15" t="s">
        <v>647</v>
      </c>
      <c r="BM135" s="147" t="s">
        <v>948</v>
      </c>
    </row>
    <row r="136" spans="2:65" s="1" customFormat="1" ht="16.5" customHeight="1">
      <c r="B136" s="136"/>
      <c r="C136" s="137" t="s">
        <v>211</v>
      </c>
      <c r="D136" s="137" t="s">
        <v>160</v>
      </c>
      <c r="E136" s="138" t="s">
        <v>949</v>
      </c>
      <c r="F136" s="139" t="s">
        <v>950</v>
      </c>
      <c r="G136" s="140" t="s">
        <v>375</v>
      </c>
      <c r="H136" s="141">
        <v>15</v>
      </c>
      <c r="I136" s="178"/>
      <c r="J136" s="142">
        <f t="shared" si="10"/>
        <v>0</v>
      </c>
      <c r="K136" s="139" t="s">
        <v>1</v>
      </c>
      <c r="L136" s="27"/>
      <c r="M136" s="143" t="s">
        <v>1</v>
      </c>
      <c r="N136" s="144" t="s">
        <v>37</v>
      </c>
      <c r="O136" s="145">
        <v>0</v>
      </c>
      <c r="P136" s="145">
        <f t="shared" si="11"/>
        <v>0</v>
      </c>
      <c r="Q136" s="145">
        <v>0</v>
      </c>
      <c r="R136" s="145">
        <f t="shared" si="12"/>
        <v>0</v>
      </c>
      <c r="S136" s="145">
        <v>0</v>
      </c>
      <c r="T136" s="146">
        <f t="shared" si="13"/>
        <v>0</v>
      </c>
      <c r="AR136" s="147" t="s">
        <v>647</v>
      </c>
      <c r="AT136" s="147" t="s">
        <v>160</v>
      </c>
      <c r="AU136" s="147" t="s">
        <v>80</v>
      </c>
      <c r="AY136" s="15" t="s">
        <v>158</v>
      </c>
      <c r="BE136" s="148">
        <f t="shared" si="14"/>
        <v>0</v>
      </c>
      <c r="BF136" s="148">
        <f t="shared" si="15"/>
        <v>0</v>
      </c>
      <c r="BG136" s="148">
        <f t="shared" si="16"/>
        <v>0</v>
      </c>
      <c r="BH136" s="148">
        <f t="shared" si="17"/>
        <v>0</v>
      </c>
      <c r="BI136" s="148">
        <f t="shared" si="18"/>
        <v>0</v>
      </c>
      <c r="BJ136" s="15" t="s">
        <v>13</v>
      </c>
      <c r="BK136" s="148">
        <f t="shared" si="19"/>
        <v>0</v>
      </c>
      <c r="BL136" s="15" t="s">
        <v>647</v>
      </c>
      <c r="BM136" s="147" t="s">
        <v>951</v>
      </c>
    </row>
    <row r="137" spans="2:65" s="1" customFormat="1" ht="16.5" customHeight="1">
      <c r="B137" s="136"/>
      <c r="C137" s="137" t="s">
        <v>216</v>
      </c>
      <c r="D137" s="137" t="s">
        <v>160</v>
      </c>
      <c r="E137" s="138" t="s">
        <v>952</v>
      </c>
      <c r="F137" s="139" t="s">
        <v>953</v>
      </c>
      <c r="G137" s="140" t="s">
        <v>375</v>
      </c>
      <c r="H137" s="141">
        <v>10</v>
      </c>
      <c r="I137" s="178"/>
      <c r="J137" s="142">
        <f t="shared" si="10"/>
        <v>0</v>
      </c>
      <c r="K137" s="139" t="s">
        <v>1</v>
      </c>
      <c r="L137" s="27"/>
      <c r="M137" s="143" t="s">
        <v>1</v>
      </c>
      <c r="N137" s="144" t="s">
        <v>37</v>
      </c>
      <c r="O137" s="145">
        <v>0</v>
      </c>
      <c r="P137" s="145">
        <f t="shared" si="11"/>
        <v>0</v>
      </c>
      <c r="Q137" s="145">
        <v>0</v>
      </c>
      <c r="R137" s="145">
        <f t="shared" si="12"/>
        <v>0</v>
      </c>
      <c r="S137" s="145">
        <v>0</v>
      </c>
      <c r="T137" s="146">
        <f t="shared" si="13"/>
        <v>0</v>
      </c>
      <c r="AR137" s="147" t="s">
        <v>647</v>
      </c>
      <c r="AT137" s="147" t="s">
        <v>160</v>
      </c>
      <c r="AU137" s="147" t="s">
        <v>80</v>
      </c>
      <c r="AY137" s="15" t="s">
        <v>158</v>
      </c>
      <c r="BE137" s="148">
        <f t="shared" si="14"/>
        <v>0</v>
      </c>
      <c r="BF137" s="148">
        <f t="shared" si="15"/>
        <v>0</v>
      </c>
      <c r="BG137" s="148">
        <f t="shared" si="16"/>
        <v>0</v>
      </c>
      <c r="BH137" s="148">
        <f t="shared" si="17"/>
        <v>0</v>
      </c>
      <c r="BI137" s="148">
        <f t="shared" si="18"/>
        <v>0</v>
      </c>
      <c r="BJ137" s="15" t="s">
        <v>13</v>
      </c>
      <c r="BK137" s="148">
        <f t="shared" si="19"/>
        <v>0</v>
      </c>
      <c r="BL137" s="15" t="s">
        <v>647</v>
      </c>
      <c r="BM137" s="147" t="s">
        <v>954</v>
      </c>
    </row>
    <row r="138" spans="2:65" s="1" customFormat="1" ht="16.5" customHeight="1">
      <c r="B138" s="136"/>
      <c r="C138" s="137" t="s">
        <v>221</v>
      </c>
      <c r="D138" s="137" t="s">
        <v>160</v>
      </c>
      <c r="E138" s="138" t="s">
        <v>955</v>
      </c>
      <c r="F138" s="139" t="s">
        <v>956</v>
      </c>
      <c r="G138" s="140" t="s">
        <v>375</v>
      </c>
      <c r="H138" s="141">
        <v>4</v>
      </c>
      <c r="I138" s="178"/>
      <c r="J138" s="142">
        <f t="shared" si="10"/>
        <v>0</v>
      </c>
      <c r="K138" s="139" t="s">
        <v>1</v>
      </c>
      <c r="L138" s="27"/>
      <c r="M138" s="143" t="s">
        <v>1</v>
      </c>
      <c r="N138" s="144" t="s">
        <v>37</v>
      </c>
      <c r="O138" s="145">
        <v>0</v>
      </c>
      <c r="P138" s="145">
        <f t="shared" si="11"/>
        <v>0</v>
      </c>
      <c r="Q138" s="145">
        <v>0</v>
      </c>
      <c r="R138" s="145">
        <f t="shared" si="12"/>
        <v>0</v>
      </c>
      <c r="S138" s="145">
        <v>0</v>
      </c>
      <c r="T138" s="146">
        <f t="shared" si="13"/>
        <v>0</v>
      </c>
      <c r="AR138" s="147" t="s">
        <v>647</v>
      </c>
      <c r="AT138" s="147" t="s">
        <v>160</v>
      </c>
      <c r="AU138" s="147" t="s">
        <v>80</v>
      </c>
      <c r="AY138" s="15" t="s">
        <v>158</v>
      </c>
      <c r="BE138" s="148">
        <f t="shared" si="14"/>
        <v>0</v>
      </c>
      <c r="BF138" s="148">
        <f t="shared" si="15"/>
        <v>0</v>
      </c>
      <c r="BG138" s="148">
        <f t="shared" si="16"/>
        <v>0</v>
      </c>
      <c r="BH138" s="148">
        <f t="shared" si="17"/>
        <v>0</v>
      </c>
      <c r="BI138" s="148">
        <f t="shared" si="18"/>
        <v>0</v>
      </c>
      <c r="BJ138" s="15" t="s">
        <v>13</v>
      </c>
      <c r="BK138" s="148">
        <f t="shared" si="19"/>
        <v>0</v>
      </c>
      <c r="BL138" s="15" t="s">
        <v>647</v>
      </c>
      <c r="BM138" s="147" t="s">
        <v>957</v>
      </c>
    </row>
    <row r="139" spans="2:65" s="1" customFormat="1" ht="16.5" customHeight="1">
      <c r="B139" s="136"/>
      <c r="C139" s="137" t="s">
        <v>226</v>
      </c>
      <c r="D139" s="137" t="s">
        <v>160</v>
      </c>
      <c r="E139" s="138" t="s">
        <v>958</v>
      </c>
      <c r="F139" s="139" t="s">
        <v>959</v>
      </c>
      <c r="G139" s="140" t="s">
        <v>375</v>
      </c>
      <c r="H139" s="141">
        <v>10</v>
      </c>
      <c r="I139" s="178"/>
      <c r="J139" s="142">
        <f t="shared" si="10"/>
        <v>0</v>
      </c>
      <c r="K139" s="139" t="s">
        <v>1</v>
      </c>
      <c r="L139" s="27"/>
      <c r="M139" s="143" t="s">
        <v>1</v>
      </c>
      <c r="N139" s="144" t="s">
        <v>37</v>
      </c>
      <c r="O139" s="145">
        <v>0</v>
      </c>
      <c r="P139" s="145">
        <f t="shared" si="11"/>
        <v>0</v>
      </c>
      <c r="Q139" s="145">
        <v>0</v>
      </c>
      <c r="R139" s="145">
        <f t="shared" si="12"/>
        <v>0</v>
      </c>
      <c r="S139" s="145">
        <v>0</v>
      </c>
      <c r="T139" s="146">
        <f t="shared" si="13"/>
        <v>0</v>
      </c>
      <c r="AR139" s="147" t="s">
        <v>647</v>
      </c>
      <c r="AT139" s="147" t="s">
        <v>160</v>
      </c>
      <c r="AU139" s="147" t="s">
        <v>80</v>
      </c>
      <c r="AY139" s="15" t="s">
        <v>158</v>
      </c>
      <c r="BE139" s="148">
        <f t="shared" si="14"/>
        <v>0</v>
      </c>
      <c r="BF139" s="148">
        <f t="shared" si="15"/>
        <v>0</v>
      </c>
      <c r="BG139" s="148">
        <f t="shared" si="16"/>
        <v>0</v>
      </c>
      <c r="BH139" s="148">
        <f t="shared" si="17"/>
        <v>0</v>
      </c>
      <c r="BI139" s="148">
        <f t="shared" si="18"/>
        <v>0</v>
      </c>
      <c r="BJ139" s="15" t="s">
        <v>13</v>
      </c>
      <c r="BK139" s="148">
        <f t="shared" si="19"/>
        <v>0</v>
      </c>
      <c r="BL139" s="15" t="s">
        <v>647</v>
      </c>
      <c r="BM139" s="147" t="s">
        <v>960</v>
      </c>
    </row>
    <row r="140" spans="2:65" s="1" customFormat="1" ht="16.5" customHeight="1">
      <c r="B140" s="136"/>
      <c r="C140" s="137" t="s">
        <v>231</v>
      </c>
      <c r="D140" s="137" t="s">
        <v>160</v>
      </c>
      <c r="E140" s="138" t="s">
        <v>961</v>
      </c>
      <c r="F140" s="139" t="s">
        <v>962</v>
      </c>
      <c r="G140" s="140" t="s">
        <v>375</v>
      </c>
      <c r="H140" s="141">
        <v>8</v>
      </c>
      <c r="I140" s="178"/>
      <c r="J140" s="142">
        <f t="shared" si="10"/>
        <v>0</v>
      </c>
      <c r="K140" s="139" t="s">
        <v>1</v>
      </c>
      <c r="L140" s="27"/>
      <c r="M140" s="143" t="s">
        <v>1</v>
      </c>
      <c r="N140" s="144" t="s">
        <v>37</v>
      </c>
      <c r="O140" s="145">
        <v>0</v>
      </c>
      <c r="P140" s="145">
        <f t="shared" si="11"/>
        <v>0</v>
      </c>
      <c r="Q140" s="145">
        <v>0</v>
      </c>
      <c r="R140" s="145">
        <f t="shared" si="12"/>
        <v>0</v>
      </c>
      <c r="S140" s="145">
        <v>0</v>
      </c>
      <c r="T140" s="146">
        <f t="shared" si="13"/>
        <v>0</v>
      </c>
      <c r="AR140" s="147" t="s">
        <v>647</v>
      </c>
      <c r="AT140" s="147" t="s">
        <v>160</v>
      </c>
      <c r="AU140" s="147" t="s">
        <v>80</v>
      </c>
      <c r="AY140" s="15" t="s">
        <v>158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5" t="s">
        <v>13</v>
      </c>
      <c r="BK140" s="148">
        <f t="shared" si="19"/>
        <v>0</v>
      </c>
      <c r="BL140" s="15" t="s">
        <v>647</v>
      </c>
      <c r="BM140" s="147" t="s">
        <v>963</v>
      </c>
    </row>
    <row r="141" spans="2:65" s="1" customFormat="1" ht="16.5" customHeight="1">
      <c r="B141" s="136"/>
      <c r="C141" s="137" t="s">
        <v>8</v>
      </c>
      <c r="D141" s="137" t="s">
        <v>160</v>
      </c>
      <c r="E141" s="138" t="s">
        <v>1174</v>
      </c>
      <c r="F141" s="139" t="s">
        <v>1175</v>
      </c>
      <c r="G141" s="140" t="s">
        <v>262</v>
      </c>
      <c r="H141" s="141">
        <v>1</v>
      </c>
      <c r="I141" s="178"/>
      <c r="J141" s="142">
        <f t="shared" si="10"/>
        <v>0</v>
      </c>
      <c r="K141" s="139" t="s">
        <v>1</v>
      </c>
      <c r="L141" s="27"/>
      <c r="M141" s="143" t="s">
        <v>1</v>
      </c>
      <c r="N141" s="144" t="s">
        <v>37</v>
      </c>
      <c r="O141" s="145">
        <v>0</v>
      </c>
      <c r="P141" s="145">
        <f t="shared" si="11"/>
        <v>0</v>
      </c>
      <c r="Q141" s="145">
        <v>0</v>
      </c>
      <c r="R141" s="145">
        <f t="shared" si="12"/>
        <v>0</v>
      </c>
      <c r="S141" s="145">
        <v>0</v>
      </c>
      <c r="T141" s="146">
        <f t="shared" si="13"/>
        <v>0</v>
      </c>
      <c r="AR141" s="147" t="s">
        <v>647</v>
      </c>
      <c r="AT141" s="147" t="s">
        <v>160</v>
      </c>
      <c r="AU141" s="147" t="s">
        <v>80</v>
      </c>
      <c r="AY141" s="15" t="s">
        <v>158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5" t="s">
        <v>13</v>
      </c>
      <c r="BK141" s="148">
        <f t="shared" si="19"/>
        <v>0</v>
      </c>
      <c r="BL141" s="15" t="s">
        <v>647</v>
      </c>
      <c r="BM141" s="147" t="s">
        <v>966</v>
      </c>
    </row>
    <row r="142" spans="2:65" s="1" customFormat="1" ht="16.5" customHeight="1">
      <c r="B142" s="136"/>
      <c r="C142" s="137" t="s">
        <v>178</v>
      </c>
      <c r="D142" s="137" t="s">
        <v>160</v>
      </c>
      <c r="E142" s="138" t="s">
        <v>969</v>
      </c>
      <c r="F142" s="139" t="s">
        <v>970</v>
      </c>
      <c r="G142" s="140" t="s">
        <v>262</v>
      </c>
      <c r="H142" s="141">
        <v>1</v>
      </c>
      <c r="I142" s="178"/>
      <c r="J142" s="142">
        <f t="shared" si="10"/>
        <v>0</v>
      </c>
      <c r="K142" s="139" t="s">
        <v>1</v>
      </c>
      <c r="L142" s="27"/>
      <c r="M142" s="143" t="s">
        <v>1</v>
      </c>
      <c r="N142" s="144" t="s">
        <v>37</v>
      </c>
      <c r="O142" s="145">
        <v>0</v>
      </c>
      <c r="P142" s="145">
        <f t="shared" si="11"/>
        <v>0</v>
      </c>
      <c r="Q142" s="145">
        <v>0</v>
      </c>
      <c r="R142" s="145">
        <f t="shared" si="12"/>
        <v>0</v>
      </c>
      <c r="S142" s="145">
        <v>0</v>
      </c>
      <c r="T142" s="146">
        <f t="shared" si="13"/>
        <v>0</v>
      </c>
      <c r="AR142" s="147" t="s">
        <v>647</v>
      </c>
      <c r="AT142" s="147" t="s">
        <v>160</v>
      </c>
      <c r="AU142" s="147" t="s">
        <v>80</v>
      </c>
      <c r="AY142" s="15" t="s">
        <v>158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5" t="s">
        <v>13</v>
      </c>
      <c r="BK142" s="148">
        <f t="shared" si="19"/>
        <v>0</v>
      </c>
      <c r="BL142" s="15" t="s">
        <v>647</v>
      </c>
      <c r="BM142" s="147" t="s">
        <v>971</v>
      </c>
    </row>
    <row r="143" spans="2:65" s="1" customFormat="1" ht="16.5" customHeight="1">
      <c r="B143" s="136"/>
      <c r="C143" s="137" t="s">
        <v>243</v>
      </c>
      <c r="D143" s="137" t="s">
        <v>160</v>
      </c>
      <c r="E143" s="138" t="s">
        <v>972</v>
      </c>
      <c r="F143" s="139" t="s">
        <v>973</v>
      </c>
      <c r="G143" s="140" t="s">
        <v>262</v>
      </c>
      <c r="H143" s="141">
        <v>1</v>
      </c>
      <c r="I143" s="178"/>
      <c r="J143" s="142">
        <f t="shared" si="10"/>
        <v>0</v>
      </c>
      <c r="K143" s="139" t="s">
        <v>1</v>
      </c>
      <c r="L143" s="27"/>
      <c r="M143" s="143" t="s">
        <v>1</v>
      </c>
      <c r="N143" s="144" t="s">
        <v>37</v>
      </c>
      <c r="O143" s="145">
        <v>0</v>
      </c>
      <c r="P143" s="145">
        <f t="shared" si="11"/>
        <v>0</v>
      </c>
      <c r="Q143" s="145">
        <v>0</v>
      </c>
      <c r="R143" s="145">
        <f t="shared" si="12"/>
        <v>0</v>
      </c>
      <c r="S143" s="145">
        <v>0</v>
      </c>
      <c r="T143" s="146">
        <f t="shared" si="13"/>
        <v>0</v>
      </c>
      <c r="AR143" s="147" t="s">
        <v>647</v>
      </c>
      <c r="AT143" s="147" t="s">
        <v>160</v>
      </c>
      <c r="AU143" s="147" t="s">
        <v>80</v>
      </c>
      <c r="AY143" s="15" t="s">
        <v>158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5" t="s">
        <v>13</v>
      </c>
      <c r="BK143" s="148">
        <f t="shared" si="19"/>
        <v>0</v>
      </c>
      <c r="BL143" s="15" t="s">
        <v>647</v>
      </c>
      <c r="BM143" s="147" t="s">
        <v>974</v>
      </c>
    </row>
    <row r="144" spans="2:65" s="1" customFormat="1" ht="16.5" customHeight="1">
      <c r="B144" s="136"/>
      <c r="C144" s="137" t="s">
        <v>247</v>
      </c>
      <c r="D144" s="137" t="s">
        <v>160</v>
      </c>
      <c r="E144" s="138" t="s">
        <v>975</v>
      </c>
      <c r="F144" s="139" t="s">
        <v>976</v>
      </c>
      <c r="G144" s="140" t="s">
        <v>262</v>
      </c>
      <c r="H144" s="141">
        <v>1</v>
      </c>
      <c r="I144" s="178"/>
      <c r="J144" s="142">
        <f t="shared" si="10"/>
        <v>0</v>
      </c>
      <c r="K144" s="139" t="s">
        <v>1</v>
      </c>
      <c r="L144" s="27"/>
      <c r="M144" s="143" t="s">
        <v>1</v>
      </c>
      <c r="N144" s="144" t="s">
        <v>37</v>
      </c>
      <c r="O144" s="145">
        <v>0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647</v>
      </c>
      <c r="AT144" s="147" t="s">
        <v>160</v>
      </c>
      <c r="AU144" s="147" t="s">
        <v>80</v>
      </c>
      <c r="AY144" s="15" t="s">
        <v>158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5" t="s">
        <v>13</v>
      </c>
      <c r="BK144" s="148">
        <f t="shared" si="19"/>
        <v>0</v>
      </c>
      <c r="BL144" s="15" t="s">
        <v>647</v>
      </c>
      <c r="BM144" s="147" t="s">
        <v>977</v>
      </c>
    </row>
    <row r="145" spans="2:65" s="1" customFormat="1" ht="16.5" customHeight="1">
      <c r="B145" s="136"/>
      <c r="C145" s="137" t="s">
        <v>252</v>
      </c>
      <c r="D145" s="137" t="s">
        <v>160</v>
      </c>
      <c r="E145" s="138" t="s">
        <v>978</v>
      </c>
      <c r="F145" s="139" t="s">
        <v>979</v>
      </c>
      <c r="G145" s="140" t="s">
        <v>262</v>
      </c>
      <c r="H145" s="141">
        <v>3</v>
      </c>
      <c r="I145" s="178"/>
      <c r="J145" s="142">
        <f t="shared" si="10"/>
        <v>0</v>
      </c>
      <c r="K145" s="139" t="s">
        <v>1</v>
      </c>
      <c r="L145" s="27"/>
      <c r="M145" s="143" t="s">
        <v>1</v>
      </c>
      <c r="N145" s="144" t="s">
        <v>37</v>
      </c>
      <c r="O145" s="145">
        <v>0</v>
      </c>
      <c r="P145" s="145">
        <f t="shared" si="11"/>
        <v>0</v>
      </c>
      <c r="Q145" s="145">
        <v>0</v>
      </c>
      <c r="R145" s="145">
        <f t="shared" si="12"/>
        <v>0</v>
      </c>
      <c r="S145" s="145">
        <v>0</v>
      </c>
      <c r="T145" s="146">
        <f t="shared" si="13"/>
        <v>0</v>
      </c>
      <c r="AR145" s="147" t="s">
        <v>647</v>
      </c>
      <c r="AT145" s="147" t="s">
        <v>160</v>
      </c>
      <c r="AU145" s="147" t="s">
        <v>80</v>
      </c>
      <c r="AY145" s="15" t="s">
        <v>158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5" t="s">
        <v>13</v>
      </c>
      <c r="BK145" s="148">
        <f t="shared" si="19"/>
        <v>0</v>
      </c>
      <c r="BL145" s="15" t="s">
        <v>647</v>
      </c>
      <c r="BM145" s="147" t="s">
        <v>980</v>
      </c>
    </row>
    <row r="146" spans="2:65" s="1" customFormat="1" ht="16.5" customHeight="1">
      <c r="B146" s="136"/>
      <c r="C146" s="137" t="s">
        <v>256</v>
      </c>
      <c r="D146" s="137" t="s">
        <v>160</v>
      </c>
      <c r="E146" s="138" t="s">
        <v>981</v>
      </c>
      <c r="F146" s="139" t="s">
        <v>982</v>
      </c>
      <c r="G146" s="140" t="s">
        <v>262</v>
      </c>
      <c r="H146" s="141">
        <v>1</v>
      </c>
      <c r="I146" s="178"/>
      <c r="J146" s="142">
        <f t="shared" si="10"/>
        <v>0</v>
      </c>
      <c r="K146" s="139" t="s">
        <v>1</v>
      </c>
      <c r="L146" s="27"/>
      <c r="M146" s="143" t="s">
        <v>1</v>
      </c>
      <c r="N146" s="144" t="s">
        <v>37</v>
      </c>
      <c r="O146" s="145">
        <v>0</v>
      </c>
      <c r="P146" s="145">
        <f t="shared" si="11"/>
        <v>0</v>
      </c>
      <c r="Q146" s="145">
        <v>0</v>
      </c>
      <c r="R146" s="145">
        <f t="shared" si="12"/>
        <v>0</v>
      </c>
      <c r="S146" s="145">
        <v>0</v>
      </c>
      <c r="T146" s="146">
        <f t="shared" si="13"/>
        <v>0</v>
      </c>
      <c r="AR146" s="147" t="s">
        <v>647</v>
      </c>
      <c r="AT146" s="147" t="s">
        <v>160</v>
      </c>
      <c r="AU146" s="147" t="s">
        <v>80</v>
      </c>
      <c r="AY146" s="15" t="s">
        <v>158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5" t="s">
        <v>13</v>
      </c>
      <c r="BK146" s="148">
        <f t="shared" si="19"/>
        <v>0</v>
      </c>
      <c r="BL146" s="15" t="s">
        <v>647</v>
      </c>
      <c r="BM146" s="147" t="s">
        <v>983</v>
      </c>
    </row>
    <row r="147" spans="2:65" s="1" customFormat="1" ht="16.5" customHeight="1">
      <c r="B147" s="136"/>
      <c r="C147" s="137" t="s">
        <v>7</v>
      </c>
      <c r="D147" s="137" t="s">
        <v>160</v>
      </c>
      <c r="E147" s="138" t="s">
        <v>1176</v>
      </c>
      <c r="F147" s="139" t="s">
        <v>1177</v>
      </c>
      <c r="G147" s="140" t="s">
        <v>262</v>
      </c>
      <c r="H147" s="141">
        <v>1</v>
      </c>
      <c r="I147" s="178"/>
      <c r="J147" s="142">
        <f t="shared" si="10"/>
        <v>0</v>
      </c>
      <c r="K147" s="139" t="s">
        <v>1</v>
      </c>
      <c r="L147" s="27"/>
      <c r="M147" s="143" t="s">
        <v>1</v>
      </c>
      <c r="N147" s="144" t="s">
        <v>37</v>
      </c>
      <c r="O147" s="145">
        <v>0</v>
      </c>
      <c r="P147" s="145">
        <f t="shared" si="11"/>
        <v>0</v>
      </c>
      <c r="Q147" s="145">
        <v>0</v>
      </c>
      <c r="R147" s="145">
        <f t="shared" si="12"/>
        <v>0</v>
      </c>
      <c r="S147" s="145">
        <v>0</v>
      </c>
      <c r="T147" s="146">
        <f t="shared" si="13"/>
        <v>0</v>
      </c>
      <c r="AR147" s="147" t="s">
        <v>647</v>
      </c>
      <c r="AT147" s="147" t="s">
        <v>160</v>
      </c>
      <c r="AU147" s="147" t="s">
        <v>80</v>
      </c>
      <c r="AY147" s="15" t="s">
        <v>158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5" t="s">
        <v>13</v>
      </c>
      <c r="BK147" s="148">
        <f t="shared" si="19"/>
        <v>0</v>
      </c>
      <c r="BL147" s="15" t="s">
        <v>647</v>
      </c>
      <c r="BM147" s="147" t="s">
        <v>986</v>
      </c>
    </row>
    <row r="148" spans="2:65" s="1" customFormat="1" ht="16.5" customHeight="1">
      <c r="B148" s="136"/>
      <c r="C148" s="137" t="s">
        <v>264</v>
      </c>
      <c r="D148" s="137" t="s">
        <v>160</v>
      </c>
      <c r="E148" s="138" t="s">
        <v>996</v>
      </c>
      <c r="F148" s="139" t="s">
        <v>1178</v>
      </c>
      <c r="G148" s="140" t="s">
        <v>267</v>
      </c>
      <c r="H148" s="141">
        <v>1</v>
      </c>
      <c r="I148" s="178"/>
      <c r="J148" s="142">
        <f t="shared" si="10"/>
        <v>0</v>
      </c>
      <c r="K148" s="139" t="s">
        <v>1</v>
      </c>
      <c r="L148" s="27"/>
      <c r="M148" s="143" t="s">
        <v>1</v>
      </c>
      <c r="N148" s="144" t="s">
        <v>37</v>
      </c>
      <c r="O148" s="145">
        <v>0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647</v>
      </c>
      <c r="AT148" s="147" t="s">
        <v>160</v>
      </c>
      <c r="AU148" s="147" t="s">
        <v>80</v>
      </c>
      <c r="AY148" s="15" t="s">
        <v>158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5" t="s">
        <v>13</v>
      </c>
      <c r="BK148" s="148">
        <f t="shared" si="19"/>
        <v>0</v>
      </c>
      <c r="BL148" s="15" t="s">
        <v>647</v>
      </c>
      <c r="BM148" s="147" t="s">
        <v>998</v>
      </c>
    </row>
    <row r="149" spans="2:65" s="1" customFormat="1" ht="16.5" customHeight="1">
      <c r="B149" s="136"/>
      <c r="C149" s="137" t="s">
        <v>269</v>
      </c>
      <c r="D149" s="137" t="s">
        <v>160</v>
      </c>
      <c r="E149" s="138" t="s">
        <v>1179</v>
      </c>
      <c r="F149" s="139" t="s">
        <v>1180</v>
      </c>
      <c r="G149" s="140" t="s">
        <v>262</v>
      </c>
      <c r="H149" s="141">
        <v>1</v>
      </c>
      <c r="I149" s="178"/>
      <c r="J149" s="142">
        <f t="shared" si="10"/>
        <v>0</v>
      </c>
      <c r="K149" s="139" t="s">
        <v>1</v>
      </c>
      <c r="L149" s="27"/>
      <c r="M149" s="143" t="s">
        <v>1</v>
      </c>
      <c r="N149" s="144" t="s">
        <v>37</v>
      </c>
      <c r="O149" s="145">
        <v>0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647</v>
      </c>
      <c r="AT149" s="147" t="s">
        <v>160</v>
      </c>
      <c r="AU149" s="147" t="s">
        <v>80</v>
      </c>
      <c r="AY149" s="15" t="s">
        <v>158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5" t="s">
        <v>13</v>
      </c>
      <c r="BK149" s="148">
        <f t="shared" si="19"/>
        <v>0</v>
      </c>
      <c r="BL149" s="15" t="s">
        <v>647</v>
      </c>
      <c r="BM149" s="147" t="s">
        <v>995</v>
      </c>
    </row>
    <row r="150" spans="2:65" s="1" customFormat="1" ht="16.5" customHeight="1">
      <c r="B150" s="136"/>
      <c r="C150" s="137" t="s">
        <v>273</v>
      </c>
      <c r="D150" s="137" t="s">
        <v>160</v>
      </c>
      <c r="E150" s="138" t="s">
        <v>1181</v>
      </c>
      <c r="F150" s="139" t="s">
        <v>1182</v>
      </c>
      <c r="G150" s="140" t="s">
        <v>262</v>
      </c>
      <c r="H150" s="141">
        <v>1</v>
      </c>
      <c r="I150" s="178"/>
      <c r="J150" s="142">
        <f t="shared" si="10"/>
        <v>0</v>
      </c>
      <c r="K150" s="139" t="s">
        <v>1</v>
      </c>
      <c r="L150" s="27"/>
      <c r="M150" s="143" t="s">
        <v>1</v>
      </c>
      <c r="N150" s="144" t="s">
        <v>37</v>
      </c>
      <c r="O150" s="145">
        <v>0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647</v>
      </c>
      <c r="AT150" s="147" t="s">
        <v>160</v>
      </c>
      <c r="AU150" s="147" t="s">
        <v>80</v>
      </c>
      <c r="AY150" s="15" t="s">
        <v>158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5" t="s">
        <v>13</v>
      </c>
      <c r="BK150" s="148">
        <f t="shared" si="19"/>
        <v>0</v>
      </c>
      <c r="BL150" s="15" t="s">
        <v>647</v>
      </c>
      <c r="BM150" s="147" t="s">
        <v>1183</v>
      </c>
    </row>
    <row r="151" spans="2:65" s="1" customFormat="1" ht="16.5" customHeight="1">
      <c r="B151" s="136"/>
      <c r="C151" s="137" t="s">
        <v>277</v>
      </c>
      <c r="D151" s="137" t="s">
        <v>160</v>
      </c>
      <c r="E151" s="138" t="s">
        <v>1184</v>
      </c>
      <c r="F151" s="139" t="s">
        <v>1185</v>
      </c>
      <c r="G151" s="140" t="s">
        <v>267</v>
      </c>
      <c r="H151" s="141">
        <v>1</v>
      </c>
      <c r="I151" s="178"/>
      <c r="J151" s="142">
        <f t="shared" si="10"/>
        <v>0</v>
      </c>
      <c r="K151" s="139" t="s">
        <v>1</v>
      </c>
      <c r="L151" s="27"/>
      <c r="M151" s="143" t="s">
        <v>1</v>
      </c>
      <c r="N151" s="144" t="s">
        <v>37</v>
      </c>
      <c r="O151" s="145">
        <v>0</v>
      </c>
      <c r="P151" s="145">
        <f t="shared" si="11"/>
        <v>0</v>
      </c>
      <c r="Q151" s="145">
        <v>0</v>
      </c>
      <c r="R151" s="145">
        <f t="shared" si="12"/>
        <v>0</v>
      </c>
      <c r="S151" s="145">
        <v>0</v>
      </c>
      <c r="T151" s="146">
        <f t="shared" si="13"/>
        <v>0</v>
      </c>
      <c r="AR151" s="147" t="s">
        <v>647</v>
      </c>
      <c r="AT151" s="147" t="s">
        <v>160</v>
      </c>
      <c r="AU151" s="147" t="s">
        <v>80</v>
      </c>
      <c r="AY151" s="15" t="s">
        <v>158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5" t="s">
        <v>13</v>
      </c>
      <c r="BK151" s="148">
        <f t="shared" si="19"/>
        <v>0</v>
      </c>
      <c r="BL151" s="15" t="s">
        <v>647</v>
      </c>
      <c r="BM151" s="147" t="s">
        <v>1186</v>
      </c>
    </row>
    <row r="152" spans="2:65" s="1" customFormat="1" ht="16.5" customHeight="1">
      <c r="B152" s="136"/>
      <c r="C152" s="137" t="s">
        <v>283</v>
      </c>
      <c r="D152" s="137" t="s">
        <v>160</v>
      </c>
      <c r="E152" s="138" t="s">
        <v>1187</v>
      </c>
      <c r="F152" s="139" t="s">
        <v>1188</v>
      </c>
      <c r="G152" s="140" t="s">
        <v>262</v>
      </c>
      <c r="H152" s="141">
        <v>1</v>
      </c>
      <c r="I152" s="178"/>
      <c r="J152" s="142">
        <f t="shared" si="10"/>
        <v>0</v>
      </c>
      <c r="K152" s="139" t="s">
        <v>1</v>
      </c>
      <c r="L152" s="27"/>
      <c r="M152" s="143" t="s">
        <v>1</v>
      </c>
      <c r="N152" s="144" t="s">
        <v>37</v>
      </c>
      <c r="O152" s="145">
        <v>0</v>
      </c>
      <c r="P152" s="145">
        <f t="shared" si="11"/>
        <v>0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AR152" s="147" t="s">
        <v>647</v>
      </c>
      <c r="AT152" s="147" t="s">
        <v>160</v>
      </c>
      <c r="AU152" s="147" t="s">
        <v>80</v>
      </c>
      <c r="AY152" s="15" t="s">
        <v>158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5" t="s">
        <v>13</v>
      </c>
      <c r="BK152" s="148">
        <f t="shared" si="19"/>
        <v>0</v>
      </c>
      <c r="BL152" s="15" t="s">
        <v>647</v>
      </c>
      <c r="BM152" s="147" t="s">
        <v>1189</v>
      </c>
    </row>
    <row r="153" spans="2:65" s="1" customFormat="1" ht="16.5" customHeight="1">
      <c r="B153" s="136"/>
      <c r="C153" s="137" t="s">
        <v>287</v>
      </c>
      <c r="D153" s="137" t="s">
        <v>160</v>
      </c>
      <c r="E153" s="138" t="s">
        <v>1190</v>
      </c>
      <c r="F153" s="139" t="s">
        <v>1191</v>
      </c>
      <c r="G153" s="140" t="s">
        <v>262</v>
      </c>
      <c r="H153" s="141">
        <v>4</v>
      </c>
      <c r="I153" s="178"/>
      <c r="J153" s="142">
        <f t="shared" si="10"/>
        <v>0</v>
      </c>
      <c r="K153" s="139" t="s">
        <v>1</v>
      </c>
      <c r="L153" s="27"/>
      <c r="M153" s="143" t="s">
        <v>1</v>
      </c>
      <c r="N153" s="144" t="s">
        <v>37</v>
      </c>
      <c r="O153" s="145">
        <v>0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647</v>
      </c>
      <c r="AT153" s="147" t="s">
        <v>160</v>
      </c>
      <c r="AU153" s="147" t="s">
        <v>80</v>
      </c>
      <c r="AY153" s="15" t="s">
        <v>158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5" t="s">
        <v>13</v>
      </c>
      <c r="BK153" s="148">
        <f t="shared" si="19"/>
        <v>0</v>
      </c>
      <c r="BL153" s="15" t="s">
        <v>647</v>
      </c>
      <c r="BM153" s="147" t="s">
        <v>1192</v>
      </c>
    </row>
    <row r="154" spans="2:65" s="1" customFormat="1" ht="16.5" customHeight="1">
      <c r="B154" s="136"/>
      <c r="C154" s="137" t="s">
        <v>291</v>
      </c>
      <c r="D154" s="137" t="s">
        <v>160</v>
      </c>
      <c r="E154" s="138" t="s">
        <v>1193</v>
      </c>
      <c r="F154" s="139" t="s">
        <v>1194</v>
      </c>
      <c r="G154" s="140" t="s">
        <v>375</v>
      </c>
      <c r="H154" s="141">
        <v>5</v>
      </c>
      <c r="I154" s="178"/>
      <c r="J154" s="142">
        <f t="shared" si="10"/>
        <v>0</v>
      </c>
      <c r="K154" s="139" t="s">
        <v>1</v>
      </c>
      <c r="L154" s="27"/>
      <c r="M154" s="143" t="s">
        <v>1</v>
      </c>
      <c r="N154" s="144" t="s">
        <v>37</v>
      </c>
      <c r="O154" s="145">
        <v>0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647</v>
      </c>
      <c r="AT154" s="147" t="s">
        <v>160</v>
      </c>
      <c r="AU154" s="147" t="s">
        <v>80</v>
      </c>
      <c r="AY154" s="15" t="s">
        <v>158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5" t="s">
        <v>13</v>
      </c>
      <c r="BK154" s="148">
        <f t="shared" si="19"/>
        <v>0</v>
      </c>
      <c r="BL154" s="15" t="s">
        <v>647</v>
      </c>
      <c r="BM154" s="147" t="s">
        <v>1195</v>
      </c>
    </row>
    <row r="155" spans="2:65" s="1" customFormat="1" ht="16.5" customHeight="1">
      <c r="B155" s="136"/>
      <c r="C155" s="137" t="s">
        <v>295</v>
      </c>
      <c r="D155" s="137" t="s">
        <v>160</v>
      </c>
      <c r="E155" s="138" t="s">
        <v>999</v>
      </c>
      <c r="F155" s="139" t="s">
        <v>1000</v>
      </c>
      <c r="G155" s="140" t="s">
        <v>558</v>
      </c>
      <c r="H155" s="141">
        <v>10</v>
      </c>
      <c r="I155" s="178"/>
      <c r="J155" s="142">
        <f t="shared" si="10"/>
        <v>0</v>
      </c>
      <c r="K155" s="139" t="s">
        <v>1</v>
      </c>
      <c r="L155" s="27"/>
      <c r="M155" s="143" t="s">
        <v>1</v>
      </c>
      <c r="N155" s="144" t="s">
        <v>37</v>
      </c>
      <c r="O155" s="145">
        <v>0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647</v>
      </c>
      <c r="AT155" s="147" t="s">
        <v>160</v>
      </c>
      <c r="AU155" s="147" t="s">
        <v>80</v>
      </c>
      <c r="AY155" s="15" t="s">
        <v>158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5" t="s">
        <v>13</v>
      </c>
      <c r="BK155" s="148">
        <f t="shared" si="19"/>
        <v>0</v>
      </c>
      <c r="BL155" s="15" t="s">
        <v>647</v>
      </c>
      <c r="BM155" s="147" t="s">
        <v>1001</v>
      </c>
    </row>
    <row r="156" spans="2:65" s="1" customFormat="1" ht="16.5" customHeight="1">
      <c r="B156" s="136"/>
      <c r="C156" s="137" t="s">
        <v>299</v>
      </c>
      <c r="D156" s="137" t="s">
        <v>160</v>
      </c>
      <c r="E156" s="138" t="s">
        <v>1002</v>
      </c>
      <c r="F156" s="139" t="s">
        <v>1003</v>
      </c>
      <c r="G156" s="140" t="s">
        <v>558</v>
      </c>
      <c r="H156" s="141">
        <v>102</v>
      </c>
      <c r="I156" s="178"/>
      <c r="J156" s="142">
        <f t="shared" si="10"/>
        <v>0</v>
      </c>
      <c r="K156" s="139" t="s">
        <v>1</v>
      </c>
      <c r="L156" s="27"/>
      <c r="M156" s="143" t="s">
        <v>1</v>
      </c>
      <c r="N156" s="144" t="s">
        <v>37</v>
      </c>
      <c r="O156" s="145">
        <v>0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647</v>
      </c>
      <c r="AT156" s="147" t="s">
        <v>160</v>
      </c>
      <c r="AU156" s="147" t="s">
        <v>80</v>
      </c>
      <c r="AY156" s="15" t="s">
        <v>158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5" t="s">
        <v>13</v>
      </c>
      <c r="BK156" s="148">
        <f t="shared" si="19"/>
        <v>0</v>
      </c>
      <c r="BL156" s="15" t="s">
        <v>647</v>
      </c>
      <c r="BM156" s="147" t="s">
        <v>1004</v>
      </c>
    </row>
    <row r="157" spans="2:65" s="1" customFormat="1" ht="16.5" customHeight="1">
      <c r="B157" s="136"/>
      <c r="C157" s="137" t="s">
        <v>303</v>
      </c>
      <c r="D157" s="137" t="s">
        <v>160</v>
      </c>
      <c r="E157" s="138" t="s">
        <v>1005</v>
      </c>
      <c r="F157" s="139" t="s">
        <v>1006</v>
      </c>
      <c r="G157" s="140" t="s">
        <v>558</v>
      </c>
      <c r="H157" s="141">
        <v>6</v>
      </c>
      <c r="I157" s="178"/>
      <c r="J157" s="142">
        <f t="shared" si="10"/>
        <v>0</v>
      </c>
      <c r="K157" s="139" t="s">
        <v>1</v>
      </c>
      <c r="L157" s="27"/>
      <c r="M157" s="143" t="s">
        <v>1</v>
      </c>
      <c r="N157" s="144" t="s">
        <v>37</v>
      </c>
      <c r="O157" s="145">
        <v>0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647</v>
      </c>
      <c r="AT157" s="147" t="s">
        <v>160</v>
      </c>
      <c r="AU157" s="147" t="s">
        <v>80</v>
      </c>
      <c r="AY157" s="15" t="s">
        <v>158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5" t="s">
        <v>13</v>
      </c>
      <c r="BK157" s="148">
        <f t="shared" si="19"/>
        <v>0</v>
      </c>
      <c r="BL157" s="15" t="s">
        <v>647</v>
      </c>
      <c r="BM157" s="147" t="s">
        <v>1007</v>
      </c>
    </row>
    <row r="158" spans="2:65" s="1" customFormat="1" ht="16.5" customHeight="1">
      <c r="B158" s="136"/>
      <c r="C158" s="137" t="s">
        <v>185</v>
      </c>
      <c r="D158" s="137" t="s">
        <v>160</v>
      </c>
      <c r="E158" s="138" t="s">
        <v>1008</v>
      </c>
      <c r="F158" s="139" t="s">
        <v>1009</v>
      </c>
      <c r="G158" s="140" t="s">
        <v>558</v>
      </c>
      <c r="H158" s="141">
        <v>1</v>
      </c>
      <c r="I158" s="178"/>
      <c r="J158" s="142">
        <f t="shared" si="10"/>
        <v>0</v>
      </c>
      <c r="K158" s="139" t="s">
        <v>1</v>
      </c>
      <c r="L158" s="27"/>
      <c r="M158" s="173" t="s">
        <v>1</v>
      </c>
      <c r="N158" s="174" t="s">
        <v>37</v>
      </c>
      <c r="O158" s="175">
        <v>0</v>
      </c>
      <c r="P158" s="175">
        <f t="shared" si="11"/>
        <v>0</v>
      </c>
      <c r="Q158" s="175">
        <v>0</v>
      </c>
      <c r="R158" s="175">
        <f t="shared" si="12"/>
        <v>0</v>
      </c>
      <c r="S158" s="175">
        <v>0</v>
      </c>
      <c r="T158" s="176">
        <f t="shared" si="13"/>
        <v>0</v>
      </c>
      <c r="AR158" s="147" t="s">
        <v>647</v>
      </c>
      <c r="AT158" s="147" t="s">
        <v>160</v>
      </c>
      <c r="AU158" s="147" t="s">
        <v>80</v>
      </c>
      <c r="AY158" s="15" t="s">
        <v>158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5" t="s">
        <v>13</v>
      </c>
      <c r="BK158" s="148">
        <f t="shared" si="19"/>
        <v>0</v>
      </c>
      <c r="BL158" s="15" t="s">
        <v>647</v>
      </c>
      <c r="BM158" s="147" t="s">
        <v>1010</v>
      </c>
    </row>
    <row r="159" spans="2:65" s="1" customFormat="1" ht="6.95" customHeight="1">
      <c r="B159" s="39"/>
      <c r="C159" s="40"/>
      <c r="D159" s="40"/>
      <c r="E159" s="40"/>
      <c r="F159" s="40"/>
      <c r="G159" s="40"/>
      <c r="H159" s="40"/>
      <c r="I159" s="40"/>
      <c r="J159" s="40"/>
      <c r="K159" s="40"/>
      <c r="L159" s="27"/>
    </row>
  </sheetData>
  <autoFilter ref="C122:K158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BM128"/>
  <sheetViews>
    <sheetView showGridLines="0" topLeftCell="A102" workbookViewId="0">
      <selection activeCell="I125" sqref="I125:I12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8"/>
    </row>
    <row r="2" spans="1:46" ht="36.950000000000003" customHeight="1">
      <c r="L2" s="185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5" t="s">
        <v>101</v>
      </c>
    </row>
    <row r="3" spans="1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ht="24.95" hidden="1" customHeight="1">
      <c r="B4" s="18"/>
      <c r="D4" s="19" t="s">
        <v>113</v>
      </c>
      <c r="L4" s="18"/>
      <c r="M4" s="90" t="s">
        <v>10</v>
      </c>
      <c r="AT4" s="15" t="s">
        <v>3</v>
      </c>
    </row>
    <row r="5" spans="1:46" ht="6.95" hidden="1" customHeight="1">
      <c r="B5" s="18"/>
      <c r="L5" s="18"/>
    </row>
    <row r="6" spans="1:46" ht="12" hidden="1" customHeight="1">
      <c r="B6" s="18"/>
      <c r="D6" s="24" t="s">
        <v>14</v>
      </c>
      <c r="L6" s="18"/>
    </row>
    <row r="7" spans="1:46" ht="16.5" hidden="1" customHeight="1">
      <c r="B7" s="18"/>
      <c r="E7" s="219" t="str">
        <f>'Rekapitulace stavby'!K6</f>
        <v>Rozdělení vytápění na cestmistrovství Liberec</v>
      </c>
      <c r="F7" s="220"/>
      <c r="G7" s="220"/>
      <c r="H7" s="220"/>
      <c r="L7" s="18"/>
    </row>
    <row r="8" spans="1:46" ht="12" hidden="1" customHeight="1">
      <c r="B8" s="18"/>
      <c r="D8" s="24" t="s">
        <v>122</v>
      </c>
      <c r="L8" s="18"/>
    </row>
    <row r="9" spans="1:46" s="1" customFormat="1" ht="16.5" hidden="1" customHeight="1">
      <c r="B9" s="27"/>
      <c r="E9" s="219" t="s">
        <v>1038</v>
      </c>
      <c r="F9" s="218"/>
      <c r="G9" s="218"/>
      <c r="H9" s="218"/>
      <c r="L9" s="27"/>
    </row>
    <row r="10" spans="1:46" s="1" customFormat="1" ht="12" hidden="1" customHeight="1">
      <c r="B10" s="27"/>
      <c r="D10" s="24" t="s">
        <v>128</v>
      </c>
      <c r="L10" s="27"/>
    </row>
    <row r="11" spans="1:46" s="1" customFormat="1" ht="36.950000000000003" hidden="1" customHeight="1">
      <c r="B11" s="27"/>
      <c r="E11" s="205" t="s">
        <v>1011</v>
      </c>
      <c r="F11" s="218"/>
      <c r="G11" s="218"/>
      <c r="H11" s="218"/>
      <c r="L11" s="27"/>
    </row>
    <row r="12" spans="1:46" s="1" customFormat="1" hidden="1">
      <c r="B12" s="27"/>
      <c r="L12" s="27"/>
    </row>
    <row r="13" spans="1:46" s="1" customFormat="1" ht="12" hidden="1" customHeight="1">
      <c r="B13" s="27"/>
      <c r="D13" s="24" t="s">
        <v>16</v>
      </c>
      <c r="F13" s="22" t="s">
        <v>1</v>
      </c>
      <c r="I13" s="24" t="s">
        <v>17</v>
      </c>
      <c r="J13" s="22" t="s">
        <v>1</v>
      </c>
      <c r="L13" s="27"/>
    </row>
    <row r="14" spans="1:46" s="1" customFormat="1" ht="12" hidden="1" customHeight="1">
      <c r="B14" s="27"/>
      <c r="D14" s="24" t="s">
        <v>18</v>
      </c>
      <c r="F14" s="22" t="s">
        <v>19</v>
      </c>
      <c r="I14" s="24" t="s">
        <v>20</v>
      </c>
      <c r="J14" s="47" t="str">
        <f>'Rekapitulace stavby'!AN8</f>
        <v>15. 10. 2020</v>
      </c>
      <c r="L14" s="27"/>
    </row>
    <row r="15" spans="1:46" s="1" customFormat="1" ht="10.9" hidden="1" customHeight="1">
      <c r="B15" s="27"/>
      <c r="L15" s="27"/>
    </row>
    <row r="16" spans="1:46" s="1" customFormat="1" ht="12" hidden="1" customHeight="1">
      <c r="B16" s="27"/>
      <c r="D16" s="24" t="s">
        <v>22</v>
      </c>
      <c r="I16" s="24" t="s">
        <v>23</v>
      </c>
      <c r="J16" s="22" t="s">
        <v>1</v>
      </c>
      <c r="L16" s="27"/>
    </row>
    <row r="17" spans="2:12" s="1" customFormat="1" ht="18" hidden="1" customHeight="1">
      <c r="B17" s="27"/>
      <c r="E17" s="22" t="s">
        <v>24</v>
      </c>
      <c r="I17" s="24" t="s">
        <v>25</v>
      </c>
      <c r="J17" s="22" t="s">
        <v>1</v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4" t="s">
        <v>26</v>
      </c>
      <c r="I19" s="24" t="s">
        <v>23</v>
      </c>
      <c r="J19" s="22" t="str">
        <f>'Rekapitulace stavby'!AN13</f>
        <v/>
      </c>
      <c r="L19" s="27"/>
    </row>
    <row r="20" spans="2:12" s="1" customFormat="1" ht="18" hidden="1" customHeight="1">
      <c r="B20" s="27"/>
      <c r="E20" s="182" t="str">
        <f>'Rekapitulace stavby'!E14</f>
        <v xml:space="preserve"> </v>
      </c>
      <c r="F20" s="182"/>
      <c r="G20" s="182"/>
      <c r="H20" s="182"/>
      <c r="I20" s="24" t="s">
        <v>25</v>
      </c>
      <c r="J20" s="22" t="str">
        <f>'Rekapitulace stavby'!AN14</f>
        <v/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4" t="s">
        <v>27</v>
      </c>
      <c r="I22" s="24" t="s">
        <v>23</v>
      </c>
      <c r="J22" s="22" t="s">
        <v>1</v>
      </c>
      <c r="L22" s="27"/>
    </row>
    <row r="23" spans="2:12" s="1" customFormat="1" ht="18" hidden="1" customHeight="1">
      <c r="B23" s="27"/>
      <c r="E23" s="22" t="s">
        <v>28</v>
      </c>
      <c r="I23" s="24" t="s">
        <v>25</v>
      </c>
      <c r="J23" s="22" t="s">
        <v>1</v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4" t="s">
        <v>30</v>
      </c>
      <c r="I25" s="24" t="s">
        <v>23</v>
      </c>
      <c r="J25" s="22" t="str">
        <f>IF('Rekapitulace stavby'!AN19="","",'Rekapitulace stavby'!AN19)</f>
        <v/>
      </c>
      <c r="L25" s="27"/>
    </row>
    <row r="26" spans="2:12" s="1" customFormat="1" ht="18" hidden="1" customHeight="1">
      <c r="B26" s="27"/>
      <c r="E26" s="22" t="str">
        <f>IF('Rekapitulace stavby'!E20="","",'Rekapitulace stavby'!E20)</f>
        <v/>
      </c>
      <c r="I26" s="24" t="s">
        <v>25</v>
      </c>
      <c r="J26" s="22" t="str">
        <f>IF('Rekapitulace stavby'!AN20="","",'Rekapitulace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4" t="s">
        <v>31</v>
      </c>
      <c r="L28" s="27"/>
    </row>
    <row r="29" spans="2:12" s="7" customFormat="1" ht="16.5" hidden="1" customHeight="1">
      <c r="B29" s="91"/>
      <c r="E29" s="186" t="s">
        <v>1</v>
      </c>
      <c r="F29" s="186"/>
      <c r="G29" s="186"/>
      <c r="H29" s="186"/>
      <c r="L29" s="91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25.35" hidden="1" customHeight="1">
      <c r="B32" s="27"/>
      <c r="D32" s="92" t="s">
        <v>32</v>
      </c>
      <c r="J32" s="61">
        <f>ROUND(J122, 2)</f>
        <v>0</v>
      </c>
      <c r="L32" s="27"/>
    </row>
    <row r="33" spans="2:12" s="1" customFormat="1" ht="6.95" hidden="1" customHeight="1">
      <c r="B33" s="27"/>
      <c r="D33" s="48"/>
      <c r="E33" s="48"/>
      <c r="F33" s="48"/>
      <c r="G33" s="48"/>
      <c r="H33" s="48"/>
      <c r="I33" s="48"/>
      <c r="J33" s="48"/>
      <c r="K33" s="48"/>
      <c r="L33" s="27"/>
    </row>
    <row r="34" spans="2:12" s="1" customFormat="1" ht="14.45" hidden="1" customHeight="1">
      <c r="B34" s="27"/>
      <c r="F34" s="30" t="s">
        <v>34</v>
      </c>
      <c r="I34" s="30" t="s">
        <v>33</v>
      </c>
      <c r="J34" s="30" t="s">
        <v>35</v>
      </c>
      <c r="L34" s="27"/>
    </row>
    <row r="35" spans="2:12" s="1" customFormat="1" ht="14.45" hidden="1" customHeight="1">
      <c r="B35" s="27"/>
      <c r="D35" s="93" t="s">
        <v>36</v>
      </c>
      <c r="E35" s="24" t="s">
        <v>37</v>
      </c>
      <c r="F35" s="94">
        <f>ROUND((SUM(BE122:BE127)),  2)</f>
        <v>0</v>
      </c>
      <c r="I35" s="95">
        <v>0.21</v>
      </c>
      <c r="J35" s="94">
        <f>ROUND(((SUM(BE122:BE127))*I35),  2)</f>
        <v>0</v>
      </c>
      <c r="L35" s="27"/>
    </row>
    <row r="36" spans="2:12" s="1" customFormat="1" ht="14.45" hidden="1" customHeight="1">
      <c r="B36" s="27"/>
      <c r="E36" s="24" t="s">
        <v>38</v>
      </c>
      <c r="F36" s="94">
        <f>ROUND((SUM(BF122:BF127)),  2)</f>
        <v>0</v>
      </c>
      <c r="I36" s="95">
        <v>0.15</v>
      </c>
      <c r="J36" s="94">
        <f>ROUND(((SUM(BF122:BF127))*I36),  2)</f>
        <v>0</v>
      </c>
      <c r="L36" s="27"/>
    </row>
    <row r="37" spans="2:12" s="1" customFormat="1" ht="14.45" hidden="1" customHeight="1">
      <c r="B37" s="27"/>
      <c r="E37" s="24" t="s">
        <v>39</v>
      </c>
      <c r="F37" s="94">
        <f>ROUND((SUM(BG122:BG127)),  2)</f>
        <v>0</v>
      </c>
      <c r="I37" s="95">
        <v>0.21</v>
      </c>
      <c r="J37" s="94">
        <f>0</f>
        <v>0</v>
      </c>
      <c r="L37" s="27"/>
    </row>
    <row r="38" spans="2:12" s="1" customFormat="1" ht="14.45" hidden="1" customHeight="1">
      <c r="B38" s="27"/>
      <c r="E38" s="24" t="s">
        <v>40</v>
      </c>
      <c r="F38" s="94">
        <f>ROUND((SUM(BH122:BH127)),  2)</f>
        <v>0</v>
      </c>
      <c r="I38" s="95">
        <v>0.15</v>
      </c>
      <c r="J38" s="94">
        <f>0</f>
        <v>0</v>
      </c>
      <c r="L38" s="27"/>
    </row>
    <row r="39" spans="2:12" s="1" customFormat="1" ht="14.45" hidden="1" customHeight="1">
      <c r="B39" s="27"/>
      <c r="E39" s="24" t="s">
        <v>41</v>
      </c>
      <c r="F39" s="94">
        <f>ROUND((SUM(BI122:BI127)),  2)</f>
        <v>0</v>
      </c>
      <c r="I39" s="95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6"/>
      <c r="D41" s="97" t="s">
        <v>42</v>
      </c>
      <c r="E41" s="52"/>
      <c r="F41" s="52"/>
      <c r="G41" s="98" t="s">
        <v>43</v>
      </c>
      <c r="H41" s="99" t="s">
        <v>44</v>
      </c>
      <c r="I41" s="52"/>
      <c r="J41" s="100">
        <f>SUM(J32:J39)</f>
        <v>0</v>
      </c>
      <c r="K41" s="101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27"/>
      <c r="D50" s="36" t="s">
        <v>45</v>
      </c>
      <c r="E50" s="37"/>
      <c r="F50" s="37"/>
      <c r="G50" s="36" t="s">
        <v>46</v>
      </c>
      <c r="H50" s="37"/>
      <c r="I50" s="37"/>
      <c r="J50" s="37"/>
      <c r="K50" s="37"/>
      <c r="L50" s="27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27"/>
      <c r="D61" s="38" t="s">
        <v>47</v>
      </c>
      <c r="E61" s="29"/>
      <c r="F61" s="102" t="s">
        <v>48</v>
      </c>
      <c r="G61" s="38" t="s">
        <v>47</v>
      </c>
      <c r="H61" s="29"/>
      <c r="I61" s="29"/>
      <c r="J61" s="103" t="s">
        <v>48</v>
      </c>
      <c r="K61" s="29"/>
      <c r="L61" s="27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27"/>
      <c r="D65" s="36" t="s">
        <v>49</v>
      </c>
      <c r="E65" s="37"/>
      <c r="F65" s="37"/>
      <c r="G65" s="36" t="s">
        <v>50</v>
      </c>
      <c r="H65" s="37"/>
      <c r="I65" s="37"/>
      <c r="J65" s="37"/>
      <c r="K65" s="37"/>
      <c r="L65" s="27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27"/>
      <c r="D76" s="38" t="s">
        <v>47</v>
      </c>
      <c r="E76" s="29"/>
      <c r="F76" s="102" t="s">
        <v>48</v>
      </c>
      <c r="G76" s="38" t="s">
        <v>47</v>
      </c>
      <c r="H76" s="29"/>
      <c r="I76" s="29"/>
      <c r="J76" s="103" t="s">
        <v>48</v>
      </c>
      <c r="K76" s="29"/>
      <c r="L76" s="27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78" spans="2:12" hidden="1"/>
    <row r="79" spans="2:12" hidden="1"/>
    <row r="80" spans="2:12" hidden="1"/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130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19" t="str">
        <f>E7</f>
        <v>Rozdělení vytápění na cestmistrovství Liberec</v>
      </c>
      <c r="F85" s="220"/>
      <c r="G85" s="220"/>
      <c r="H85" s="220"/>
      <c r="L85" s="27"/>
    </row>
    <row r="86" spans="2:12" ht="12" customHeight="1">
      <c r="B86" s="18"/>
      <c r="C86" s="24" t="s">
        <v>122</v>
      </c>
      <c r="L86" s="18"/>
    </row>
    <row r="87" spans="2:12" s="1" customFormat="1" ht="16.5" customHeight="1">
      <c r="B87" s="27"/>
      <c r="E87" s="219" t="s">
        <v>1038</v>
      </c>
      <c r="F87" s="218"/>
      <c r="G87" s="218"/>
      <c r="H87" s="218"/>
      <c r="L87" s="27"/>
    </row>
    <row r="88" spans="2:12" s="1" customFormat="1" ht="12" customHeight="1">
      <c r="B88" s="27"/>
      <c r="C88" s="24" t="s">
        <v>128</v>
      </c>
      <c r="L88" s="27"/>
    </row>
    <row r="89" spans="2:12" s="1" customFormat="1" ht="16.5" customHeight="1">
      <c r="B89" s="27"/>
      <c r="E89" s="205" t="str">
        <f>E11</f>
        <v>D) - Vedlejší náklady,rozpočtová rezerva</v>
      </c>
      <c r="F89" s="218"/>
      <c r="G89" s="218"/>
      <c r="H89" s="218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18</v>
      </c>
      <c r="F91" s="22" t="str">
        <f>F14</f>
        <v xml:space="preserve"> </v>
      </c>
      <c r="I91" s="24" t="s">
        <v>20</v>
      </c>
      <c r="J91" s="47" t="str">
        <f>IF(J14="","",J14)</f>
        <v>15. 10. 2020</v>
      </c>
      <c r="L91" s="27"/>
    </row>
    <row r="92" spans="2:12" s="1" customFormat="1" ht="6.95" customHeight="1">
      <c r="B92" s="27"/>
      <c r="L92" s="27"/>
    </row>
    <row r="93" spans="2:12" s="1" customFormat="1" ht="43.15" customHeight="1">
      <c r="B93" s="27"/>
      <c r="C93" s="24" t="s">
        <v>22</v>
      </c>
      <c r="F93" s="22" t="str">
        <f>E17</f>
        <v>Silnice LK a.s. Čsl.armády 24, Jablonec nad Nisou</v>
      </c>
      <c r="I93" s="24" t="s">
        <v>27</v>
      </c>
      <c r="J93" s="25" t="str">
        <f>E23</f>
        <v>Toinsta společnost projektantů Jablonec nad Nisou</v>
      </c>
      <c r="L93" s="27"/>
    </row>
    <row r="94" spans="2:12" s="1" customFormat="1" ht="15.2" customHeight="1">
      <c r="B94" s="27"/>
      <c r="C94" s="24" t="s">
        <v>26</v>
      </c>
      <c r="F94" s="22" t="str">
        <f>IF(E20="","",E20)</f>
        <v xml:space="preserve"> </v>
      </c>
      <c r="I94" s="24" t="s">
        <v>30</v>
      </c>
      <c r="J94" s="25" t="str">
        <f>E26</f>
        <v/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4" t="s">
        <v>131</v>
      </c>
      <c r="D96" s="96"/>
      <c r="E96" s="96"/>
      <c r="F96" s="96"/>
      <c r="G96" s="96"/>
      <c r="H96" s="96"/>
      <c r="I96" s="96"/>
      <c r="J96" s="105" t="s">
        <v>132</v>
      </c>
      <c r="K96" s="96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6" t="s">
        <v>133</v>
      </c>
      <c r="J98" s="61">
        <f>J122</f>
        <v>0</v>
      </c>
      <c r="L98" s="27"/>
      <c r="AU98" s="15" t="s">
        <v>134</v>
      </c>
    </row>
    <row r="99" spans="2:47" s="8" customFormat="1" ht="24.95" customHeight="1">
      <c r="B99" s="107"/>
      <c r="D99" s="108" t="s">
        <v>1012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1013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27"/>
      <c r="L101" s="27"/>
    </row>
    <row r="102" spans="2:47" s="1" customFormat="1" ht="6.95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7"/>
    </row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7"/>
    </row>
    <row r="107" spans="2:47" s="1" customFormat="1" ht="24.95" customHeight="1">
      <c r="B107" s="27"/>
      <c r="C107" s="19" t="s">
        <v>143</v>
      </c>
      <c r="L107" s="27"/>
    </row>
    <row r="108" spans="2:47" s="1" customFormat="1" ht="6.95" customHeight="1">
      <c r="B108" s="27"/>
      <c r="L108" s="27"/>
    </row>
    <row r="109" spans="2:47" s="1" customFormat="1" ht="12" customHeight="1">
      <c r="B109" s="27"/>
      <c r="C109" s="24" t="s">
        <v>14</v>
      </c>
      <c r="L109" s="27"/>
    </row>
    <row r="110" spans="2:47" s="1" customFormat="1" ht="16.5" customHeight="1">
      <c r="B110" s="27"/>
      <c r="E110" s="219" t="str">
        <f>E7</f>
        <v>Rozdělení vytápění na cestmistrovství Liberec</v>
      </c>
      <c r="F110" s="220"/>
      <c r="G110" s="220"/>
      <c r="H110" s="220"/>
      <c r="L110" s="27"/>
    </row>
    <row r="111" spans="2:47" ht="12" customHeight="1">
      <c r="B111" s="18"/>
      <c r="C111" s="24" t="s">
        <v>122</v>
      </c>
      <c r="L111" s="18"/>
    </row>
    <row r="112" spans="2:47" s="1" customFormat="1" ht="16.5" customHeight="1">
      <c r="B112" s="27"/>
      <c r="E112" s="219" t="s">
        <v>1038</v>
      </c>
      <c r="F112" s="218"/>
      <c r="G112" s="218"/>
      <c r="H112" s="218"/>
      <c r="L112" s="27"/>
    </row>
    <row r="113" spans="2:65" s="1" customFormat="1" ht="12" customHeight="1">
      <c r="B113" s="27"/>
      <c r="C113" s="24" t="s">
        <v>128</v>
      </c>
      <c r="L113" s="27"/>
    </row>
    <row r="114" spans="2:65" s="1" customFormat="1" ht="16.5" customHeight="1">
      <c r="B114" s="27"/>
      <c r="E114" s="205" t="str">
        <f>E11</f>
        <v>D) - Vedlejší náklady,rozpočtová rezerva</v>
      </c>
      <c r="F114" s="218"/>
      <c r="G114" s="218"/>
      <c r="H114" s="218"/>
      <c r="L114" s="27"/>
    </row>
    <row r="115" spans="2:65" s="1" customFormat="1" ht="6.95" customHeight="1">
      <c r="B115" s="27"/>
      <c r="L115" s="27"/>
    </row>
    <row r="116" spans="2:65" s="1" customFormat="1" ht="12" customHeight="1">
      <c r="B116" s="27"/>
      <c r="C116" s="24" t="s">
        <v>18</v>
      </c>
      <c r="F116" s="22" t="str">
        <f>F14</f>
        <v xml:space="preserve"> </v>
      </c>
      <c r="I116" s="24" t="s">
        <v>20</v>
      </c>
      <c r="J116" s="47" t="str">
        <f>IF(J14="","",J14)</f>
        <v>15. 10. 2020</v>
      </c>
      <c r="L116" s="27"/>
    </row>
    <row r="117" spans="2:65" s="1" customFormat="1" ht="6.95" customHeight="1">
      <c r="B117" s="27"/>
      <c r="L117" s="27"/>
    </row>
    <row r="118" spans="2:65" s="1" customFormat="1" ht="43.15" customHeight="1">
      <c r="B118" s="27"/>
      <c r="C118" s="24" t="s">
        <v>22</v>
      </c>
      <c r="F118" s="22" t="str">
        <f>E17</f>
        <v>Silnice LK a.s. Čsl.armády 24, Jablonec nad Nisou</v>
      </c>
      <c r="I118" s="24" t="s">
        <v>27</v>
      </c>
      <c r="J118" s="25" t="str">
        <f>E23</f>
        <v>Toinsta společnost projektantů Jablonec nad Nisou</v>
      </c>
      <c r="L118" s="27"/>
    </row>
    <row r="119" spans="2:65" s="1" customFormat="1" ht="15.2" customHeight="1">
      <c r="B119" s="27"/>
      <c r="C119" s="24" t="s">
        <v>26</v>
      </c>
      <c r="F119" s="22" t="str">
        <f>IF(E20="","",E20)</f>
        <v xml:space="preserve"> </v>
      </c>
      <c r="I119" s="24" t="s">
        <v>30</v>
      </c>
      <c r="J119" s="25" t="str">
        <f>E26</f>
        <v/>
      </c>
      <c r="L119" s="27"/>
    </row>
    <row r="120" spans="2:65" s="1" customFormat="1" ht="10.35" customHeight="1">
      <c r="B120" s="27"/>
      <c r="L120" s="27"/>
    </row>
    <row r="121" spans="2:65" s="10" customFormat="1" ht="29.25" customHeight="1">
      <c r="B121" s="115"/>
      <c r="C121" s="116" t="s">
        <v>144</v>
      </c>
      <c r="D121" s="117" t="s">
        <v>57</v>
      </c>
      <c r="E121" s="117" t="s">
        <v>53</v>
      </c>
      <c r="F121" s="117" t="s">
        <v>54</v>
      </c>
      <c r="G121" s="117" t="s">
        <v>145</v>
      </c>
      <c r="H121" s="117" t="s">
        <v>146</v>
      </c>
      <c r="I121" s="117" t="s">
        <v>147</v>
      </c>
      <c r="J121" s="118" t="s">
        <v>132</v>
      </c>
      <c r="K121" s="119" t="s">
        <v>148</v>
      </c>
      <c r="L121" s="115"/>
      <c r="M121" s="54" t="s">
        <v>1</v>
      </c>
      <c r="N121" s="55" t="s">
        <v>36</v>
      </c>
      <c r="O121" s="55" t="s">
        <v>149</v>
      </c>
      <c r="P121" s="55" t="s">
        <v>150</v>
      </c>
      <c r="Q121" s="55" t="s">
        <v>151</v>
      </c>
      <c r="R121" s="55" t="s">
        <v>152</v>
      </c>
      <c r="S121" s="55" t="s">
        <v>153</v>
      </c>
      <c r="T121" s="56" t="s">
        <v>154</v>
      </c>
    </row>
    <row r="122" spans="2:65" s="1" customFormat="1" ht="22.9" customHeight="1">
      <c r="B122" s="27"/>
      <c r="C122" s="59" t="s">
        <v>155</v>
      </c>
      <c r="J122" s="120">
        <f>BK122</f>
        <v>0</v>
      </c>
      <c r="L122" s="27"/>
      <c r="M122" s="57"/>
      <c r="N122" s="48"/>
      <c r="O122" s="48"/>
      <c r="P122" s="121">
        <f>P123</f>
        <v>0</v>
      </c>
      <c r="Q122" s="48"/>
      <c r="R122" s="121">
        <f>R123</f>
        <v>0</v>
      </c>
      <c r="S122" s="48"/>
      <c r="T122" s="122">
        <f>T123</f>
        <v>0</v>
      </c>
      <c r="AT122" s="15" t="s">
        <v>71</v>
      </c>
      <c r="AU122" s="15" t="s">
        <v>134</v>
      </c>
      <c r="BK122" s="123">
        <f>BK123</f>
        <v>0</v>
      </c>
    </row>
    <row r="123" spans="2:65" s="11" customFormat="1" ht="25.9" customHeight="1">
      <c r="B123" s="124"/>
      <c r="D123" s="125" t="s">
        <v>71</v>
      </c>
      <c r="E123" s="126" t="s">
        <v>1014</v>
      </c>
      <c r="F123" s="126" t="s">
        <v>1015</v>
      </c>
      <c r="J123" s="127">
        <f>BK123</f>
        <v>0</v>
      </c>
      <c r="L123" s="124"/>
      <c r="M123" s="128"/>
      <c r="N123" s="129"/>
      <c r="O123" s="129"/>
      <c r="P123" s="130">
        <f>P124</f>
        <v>0</v>
      </c>
      <c r="Q123" s="129"/>
      <c r="R123" s="130">
        <f>R124</f>
        <v>0</v>
      </c>
      <c r="S123" s="129"/>
      <c r="T123" s="131">
        <f>T124</f>
        <v>0</v>
      </c>
      <c r="AR123" s="125" t="s">
        <v>188</v>
      </c>
      <c r="AT123" s="132" t="s">
        <v>71</v>
      </c>
      <c r="AU123" s="132" t="s">
        <v>72</v>
      </c>
      <c r="AY123" s="125" t="s">
        <v>158</v>
      </c>
      <c r="BK123" s="133">
        <f>BK124</f>
        <v>0</v>
      </c>
    </row>
    <row r="124" spans="2:65" s="11" customFormat="1" ht="22.9" customHeight="1">
      <c r="B124" s="124"/>
      <c r="D124" s="125" t="s">
        <v>71</v>
      </c>
      <c r="E124" s="134" t="s">
        <v>1016</v>
      </c>
      <c r="F124" s="134" t="s">
        <v>1017</v>
      </c>
      <c r="J124" s="135">
        <f>BK124</f>
        <v>0</v>
      </c>
      <c r="L124" s="124"/>
      <c r="M124" s="128"/>
      <c r="N124" s="129"/>
      <c r="O124" s="129"/>
      <c r="P124" s="130">
        <f>SUM(P125:P127)</f>
        <v>0</v>
      </c>
      <c r="Q124" s="129"/>
      <c r="R124" s="130">
        <f>SUM(R125:R127)</f>
        <v>0</v>
      </c>
      <c r="S124" s="129"/>
      <c r="T124" s="131">
        <f>SUM(T125:T127)</f>
        <v>0</v>
      </c>
      <c r="AR124" s="125" t="s">
        <v>188</v>
      </c>
      <c r="AT124" s="132" t="s">
        <v>71</v>
      </c>
      <c r="AU124" s="132" t="s">
        <v>13</v>
      </c>
      <c r="AY124" s="125" t="s">
        <v>158</v>
      </c>
      <c r="BK124" s="133">
        <f>SUM(BK125:BK127)</f>
        <v>0</v>
      </c>
    </row>
    <row r="125" spans="2:65" s="1" customFormat="1" ht="16.5" customHeight="1">
      <c r="B125" s="136"/>
      <c r="C125" s="137" t="s">
        <v>13</v>
      </c>
      <c r="D125" s="137" t="s">
        <v>160</v>
      </c>
      <c r="E125" s="138" t="s">
        <v>1018</v>
      </c>
      <c r="F125" s="139" t="s">
        <v>1019</v>
      </c>
      <c r="G125" s="140" t="s">
        <v>1020</v>
      </c>
      <c r="H125" s="141">
        <v>1</v>
      </c>
      <c r="I125" s="178"/>
      <c r="J125" s="142">
        <f>ROUND(I125*H125,2)</f>
        <v>0</v>
      </c>
      <c r="K125" s="139" t="s">
        <v>164</v>
      </c>
      <c r="L125" s="27"/>
      <c r="M125" s="143" t="s">
        <v>1</v>
      </c>
      <c r="N125" s="144" t="s">
        <v>37</v>
      </c>
      <c r="O125" s="145">
        <v>0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1021</v>
      </c>
      <c r="AT125" s="147" t="s">
        <v>160</v>
      </c>
      <c r="AU125" s="147" t="s">
        <v>80</v>
      </c>
      <c r="AY125" s="15" t="s">
        <v>158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5" t="s">
        <v>13</v>
      </c>
      <c r="BK125" s="148">
        <f>ROUND(I125*H125,2)</f>
        <v>0</v>
      </c>
      <c r="BL125" s="15" t="s">
        <v>1021</v>
      </c>
      <c r="BM125" s="147" t="s">
        <v>1196</v>
      </c>
    </row>
    <row r="126" spans="2:65" s="1" customFormat="1" ht="24" customHeight="1">
      <c r="B126" s="136"/>
      <c r="C126" s="137" t="s">
        <v>80</v>
      </c>
      <c r="D126" s="137" t="s">
        <v>160</v>
      </c>
      <c r="E126" s="138" t="s">
        <v>1026</v>
      </c>
      <c r="F126" s="139" t="s">
        <v>1027</v>
      </c>
      <c r="G126" s="140" t="s">
        <v>1020</v>
      </c>
      <c r="H126" s="141">
        <v>1</v>
      </c>
      <c r="I126" s="178"/>
      <c r="J126" s="142">
        <f>ROUND(I126*H126,2)</f>
        <v>0</v>
      </c>
      <c r="K126" s="139" t="s">
        <v>164</v>
      </c>
      <c r="L126" s="27"/>
      <c r="M126" s="143" t="s">
        <v>1</v>
      </c>
      <c r="N126" s="144" t="s">
        <v>37</v>
      </c>
      <c r="O126" s="145">
        <v>0</v>
      </c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AR126" s="147" t="s">
        <v>1021</v>
      </c>
      <c r="AT126" s="147" t="s">
        <v>160</v>
      </c>
      <c r="AU126" s="147" t="s">
        <v>80</v>
      </c>
      <c r="AY126" s="15" t="s">
        <v>158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5" t="s">
        <v>13</v>
      </c>
      <c r="BK126" s="148">
        <f>ROUND(I126*H126,2)</f>
        <v>0</v>
      </c>
      <c r="BL126" s="15" t="s">
        <v>1021</v>
      </c>
      <c r="BM126" s="147" t="s">
        <v>1197</v>
      </c>
    </row>
    <row r="127" spans="2:65" s="1" customFormat="1" ht="24" customHeight="1">
      <c r="B127" s="136"/>
      <c r="C127" s="137" t="s">
        <v>174</v>
      </c>
      <c r="D127" s="137" t="s">
        <v>160</v>
      </c>
      <c r="E127" s="138" t="s">
        <v>1023</v>
      </c>
      <c r="F127" s="139" t="s">
        <v>1024</v>
      </c>
      <c r="G127" s="140" t="s">
        <v>1020</v>
      </c>
      <c r="H127" s="141">
        <v>1</v>
      </c>
      <c r="I127" s="178"/>
      <c r="J127" s="142">
        <f>ROUND(I127*H127,2)</f>
        <v>0</v>
      </c>
      <c r="K127" s="139" t="s">
        <v>164</v>
      </c>
      <c r="L127" s="27"/>
      <c r="M127" s="173" t="s">
        <v>1</v>
      </c>
      <c r="N127" s="174" t="s">
        <v>37</v>
      </c>
      <c r="O127" s="175">
        <v>0</v>
      </c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AR127" s="147" t="s">
        <v>1021</v>
      </c>
      <c r="AT127" s="147" t="s">
        <v>160</v>
      </c>
      <c r="AU127" s="147" t="s">
        <v>80</v>
      </c>
      <c r="AY127" s="15" t="s">
        <v>158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5" t="s">
        <v>13</v>
      </c>
      <c r="BK127" s="148">
        <f>ROUND(I127*H127,2)</f>
        <v>0</v>
      </c>
      <c r="BL127" s="15" t="s">
        <v>1021</v>
      </c>
      <c r="BM127" s="147" t="s">
        <v>1198</v>
      </c>
    </row>
    <row r="128" spans="2:65" s="1" customFormat="1" ht="6.95" customHeight="1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27"/>
    </row>
  </sheetData>
  <autoFilter ref="C121:K127" xr:uid="{00000000-0009-0000-0000-000008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5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26</vt:i4>
      </vt:variant>
    </vt:vector>
  </HeadingPairs>
  <TitlesOfParts>
    <vt:vector size="39" baseType="lpstr">
      <vt:lpstr>Rekapitulace stavby</vt:lpstr>
      <vt:lpstr>A) 01-staveb.část </vt:lpstr>
      <vt:lpstr>B) 01-vytápění</vt:lpstr>
      <vt:lpstr>C) 01- El.,MaR</vt:lpstr>
      <vt:lpstr>D) 01-VRN,rezerva</vt:lpstr>
      <vt:lpstr>A) 02-staveb.část </vt:lpstr>
      <vt:lpstr>B) 02-vytápění</vt:lpstr>
      <vt:lpstr>C) 02- El.,MaR</vt:lpstr>
      <vt:lpstr>D) 02-VRN,rezerva</vt:lpstr>
      <vt:lpstr>A) 03-staveb.část </vt:lpstr>
      <vt:lpstr>B) 03-vytápění</vt:lpstr>
      <vt:lpstr>C) 03- El.,MaR</vt:lpstr>
      <vt:lpstr>D) 03-VRN,rezerva</vt:lpstr>
      <vt:lpstr>'A) 01-staveb.část '!Názvy_tisku</vt:lpstr>
      <vt:lpstr>'A) 02-staveb.část '!Názvy_tisku</vt:lpstr>
      <vt:lpstr>'A) 03-staveb.část '!Názvy_tisku</vt:lpstr>
      <vt:lpstr>'B) 01-vytápění'!Názvy_tisku</vt:lpstr>
      <vt:lpstr>'B) 02-vytápění'!Názvy_tisku</vt:lpstr>
      <vt:lpstr>'B) 03-vytápění'!Názvy_tisku</vt:lpstr>
      <vt:lpstr>'C) 01- El.,MaR'!Názvy_tisku</vt:lpstr>
      <vt:lpstr>'C) 02- El.,MaR'!Názvy_tisku</vt:lpstr>
      <vt:lpstr>'C) 03- El.,MaR'!Názvy_tisku</vt:lpstr>
      <vt:lpstr>'D) 01-VRN,rezerva'!Názvy_tisku</vt:lpstr>
      <vt:lpstr>'D) 02-VRN,rezerva'!Názvy_tisku</vt:lpstr>
      <vt:lpstr>'D) 03-VRN,rezerva'!Názvy_tisku</vt:lpstr>
      <vt:lpstr>'Rekapitulace stavby'!Názvy_tisku</vt:lpstr>
      <vt:lpstr>'A) 01-staveb.část '!Oblast_tisku</vt:lpstr>
      <vt:lpstr>'A) 02-staveb.část '!Oblast_tisku</vt:lpstr>
      <vt:lpstr>'A) 03-staveb.část '!Oblast_tisku</vt:lpstr>
      <vt:lpstr>'B) 01-vytápění'!Oblast_tisku</vt:lpstr>
      <vt:lpstr>'B) 02-vytápění'!Oblast_tisku</vt:lpstr>
      <vt:lpstr>'B) 03-vytápění'!Oblast_tisku</vt:lpstr>
      <vt:lpstr>'C) 01- El.,MaR'!Oblast_tisku</vt:lpstr>
      <vt:lpstr>'C) 02- El.,MaR'!Oblast_tisku</vt:lpstr>
      <vt:lpstr>'C) 03- El.,MaR'!Oblast_tisku</vt:lpstr>
      <vt:lpstr>'D) 01-VRN,rezerva'!Oblast_tisku</vt:lpstr>
      <vt:lpstr>'D) 02-VRN,rezerva'!Oblast_tisku</vt:lpstr>
      <vt:lpstr>'D) 03-VRN,rezerva'!Oblast_tisku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DESKTOP-KPLES6S\Vlada</dc:creator>
  <cp:lastModifiedBy>HAVEL &amp; PARTNERS</cp:lastModifiedBy>
  <cp:lastPrinted>2020-10-21T14:43:53Z</cp:lastPrinted>
  <dcterms:created xsi:type="dcterms:W3CDTF">2020-10-21T14:17:05Z</dcterms:created>
  <dcterms:modified xsi:type="dcterms:W3CDTF">2023-03-16T13:26:02Z</dcterms:modified>
</cp:coreProperties>
</file>