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onika\Verejné obstarávanie\Slanec\PD\"/>
    </mc:Choice>
  </mc:AlternateContent>
  <bookViews>
    <workbookView xWindow="150" yWindow="585" windowWidth="28455" windowHeight="13740" activeTab="6"/>
  </bookViews>
  <sheets>
    <sheet name="Rekapitulácia stavby" sheetId="1" r:id="rId1"/>
    <sheet name="A - Stavebná časť" sheetId="2" r:id="rId2"/>
    <sheet name="B - Bleskozvod" sheetId="3" r:id="rId3"/>
    <sheet name="C - Zdravotechnika" sheetId="4" r:id="rId4"/>
    <sheet name="11.0 - Zásuvková a svetel..." sheetId="5" r:id="rId5"/>
    <sheet name="11.1 - Rozvádzač RH" sheetId="6" r:id="rId6"/>
    <sheet name="11.2 - Rozádzač R1.1 pedi..." sheetId="7" r:id="rId7"/>
    <sheet name="11.3 - Rozvádzač R2.1 lek..." sheetId="8" r:id="rId8"/>
    <sheet name="11.5 - Rozvádzač R2.2- Gy..." sheetId="9" r:id="rId9"/>
    <sheet name="11.6 - Rozvádzač R2.3 - S..." sheetId="10" r:id="rId10"/>
    <sheet name="E - Vykurovanie" sheetId="11" r:id="rId11"/>
    <sheet name="H - Vybudovanie Štrukturo..." sheetId="14" r:id="rId12"/>
  </sheets>
  <definedNames>
    <definedName name="_xlnm.Print_Titles" localSheetId="4">'11.0 - Zásuvková a svetel...'!$123:$123</definedName>
    <definedName name="_xlnm.Print_Titles" localSheetId="5">'11.1 - Rozvádzač RH'!$117:$117</definedName>
    <definedName name="_xlnm.Print_Titles" localSheetId="6">'11.2 - Rozádzač R1.1 pedi...'!$118:$118</definedName>
    <definedName name="_xlnm.Print_Titles" localSheetId="7">'11.3 - Rozvádzač R2.1 lek...'!$117:$117</definedName>
    <definedName name="_xlnm.Print_Titles" localSheetId="8">'11.5 - Rozvádzač R2.2- Gy...'!$118:$118</definedName>
    <definedName name="_xlnm.Print_Titles" localSheetId="9">'11.6 - Rozvádzač R2.3 - S...'!$118:$118</definedName>
    <definedName name="_xlnm.Print_Titles" localSheetId="1">'A - Stavebná časť'!$147:$147</definedName>
    <definedName name="_xlnm.Print_Titles" localSheetId="2">'B - Bleskozvod'!$119:$119</definedName>
    <definedName name="_xlnm.Print_Titles" localSheetId="3">'C - Zdravotechnika'!$125:$125</definedName>
    <definedName name="_xlnm.Print_Titles" localSheetId="10">'E - Vykurovanie'!$127:$127</definedName>
    <definedName name="_xlnm.Print_Titles" localSheetId="11">'H - Vybudovanie Štrukturo...'!$120:$120</definedName>
    <definedName name="_xlnm.Print_Titles" localSheetId="0">'Rekapitulácia stavby'!$85:$85</definedName>
    <definedName name="_xlnm.Print_Area" localSheetId="4">'11.0 - Zásuvková a svetel...'!$C$4:$Q$70,'11.0 - Zásuvková a svetel...'!$C$76:$Q$106,'11.0 - Zásuvková a svetel...'!$C$112:$Q$300</definedName>
    <definedName name="_xlnm.Print_Area" localSheetId="5">'11.1 - Rozvádzač RH'!$C$4:$Q$70,'11.1 - Rozvádzač RH'!$C$76:$Q$100,'11.1 - Rozvádzač RH'!$C$106:$Q$148</definedName>
    <definedName name="_xlnm.Print_Area" localSheetId="6">'11.2 - Rozádzač R1.1 pedi...'!$C$4:$Q$70,'11.2 - Rozádzač R1.1 pedi...'!$C$76:$Q$101,'11.2 - Rozádzač R1.1 pedi...'!$C$107:$Q$141</definedName>
    <definedName name="_xlnm.Print_Area" localSheetId="7">'11.3 - Rozvádzač R2.1 lek...'!$C$4:$Q$70,'11.3 - Rozvádzač R2.1 lek...'!$C$76:$Q$100,'11.3 - Rozvádzač R2.1 lek...'!$C$106:$Q$139</definedName>
    <definedName name="_xlnm.Print_Area" localSheetId="8">'11.5 - Rozvádzač R2.2- Gy...'!$C$4:$Q$70,'11.5 - Rozvádzač R2.2- Gy...'!$C$76:$Q$101,'11.5 - Rozvádzač R2.2- Gy...'!$C$107:$Q$141</definedName>
    <definedName name="_xlnm.Print_Area" localSheetId="9">'11.6 - Rozvádzač R2.3 - S...'!$C$4:$Q$70,'11.6 - Rozvádzač R2.3 - S...'!$C$76:$Q$101,'11.6 - Rozvádzač R2.3 - S...'!$C$107:$Q$141</definedName>
    <definedName name="_xlnm.Print_Area" localSheetId="1">'A - Stavebná časť'!$C$4:$Q$70,'A - Stavebná časť'!$C$76:$Q$131,'A - Stavebná časť'!$C$137:$Q$1350</definedName>
    <definedName name="_xlnm.Print_Area" localSheetId="2">'B - Bleskozvod'!$C$4:$Q$70,'B - Bleskozvod'!$C$76:$Q$103,'B - Bleskozvod'!$C$109:$Q$201</definedName>
    <definedName name="_xlnm.Print_Area" localSheetId="3">'C - Zdravotechnika'!$C$4:$Q$70,'C - Zdravotechnika'!$C$76:$Q$109,'C - Zdravotechnika'!$C$115:$Q$256</definedName>
    <definedName name="_xlnm.Print_Area" localSheetId="10">'E - Vykurovanie'!$C$4:$Q$70,'E - Vykurovanie'!$C$76:$Q$111,'E - Vykurovanie'!$C$117:$Q$264</definedName>
    <definedName name="_xlnm.Print_Area" localSheetId="11">'H - Vybudovanie Štrukturo...'!$C$4:$Q$70,'H - Vybudovanie Štrukturo...'!$C$76:$Q$104,'H - Vybudovanie Štrukturo...'!$C$110:$Q$156</definedName>
    <definedName name="_xlnm.Print_Area" localSheetId="0">'Rekapitulácia stavby'!$C$4:$AP$70,'Rekapitulácia stavby'!$C$76:$AP$107</definedName>
  </definedNames>
  <calcPr calcId="152511"/>
</workbook>
</file>

<file path=xl/calcChain.xml><?xml version="1.0" encoding="utf-8"?>
<calcChain xmlns="http://schemas.openxmlformats.org/spreadsheetml/2006/main">
  <c r="AY99" i="1" l="1"/>
  <c r="AX99" i="1"/>
  <c r="BI156" i="14"/>
  <c r="BH156" i="14"/>
  <c r="BG156" i="14"/>
  <c r="BE156" i="14"/>
  <c r="BK156" i="14"/>
  <c r="N156" i="14" s="1"/>
  <c r="BF156" i="14" s="1"/>
  <c r="BI155" i="14"/>
  <c r="BH155" i="14"/>
  <c r="BG155" i="14"/>
  <c r="BE155" i="14"/>
  <c r="BK155" i="14"/>
  <c r="N155" i="14" s="1"/>
  <c r="BF155" i="14" s="1"/>
  <c r="BI154" i="14"/>
  <c r="BH154" i="14"/>
  <c r="BG154" i="14"/>
  <c r="BE154" i="14"/>
  <c r="BK154" i="14"/>
  <c r="N154" i="14" s="1"/>
  <c r="BF154" i="14" s="1"/>
  <c r="BI153" i="14"/>
  <c r="BH153" i="14"/>
  <c r="BG153" i="14"/>
  <c r="BE153" i="14"/>
  <c r="BK153" i="14"/>
  <c r="N153" i="14" s="1"/>
  <c r="BF153" i="14" s="1"/>
  <c r="BI152" i="14"/>
  <c r="BH152" i="14"/>
  <c r="BG152" i="14"/>
  <c r="BE152" i="14"/>
  <c r="BK152" i="14"/>
  <c r="N152" i="14"/>
  <c r="BF152" i="14" s="1"/>
  <c r="BI148" i="14"/>
  <c r="BH148" i="14"/>
  <c r="BG148" i="14"/>
  <c r="BE148" i="14"/>
  <c r="AA148" i="14"/>
  <c r="AA147" i="14"/>
  <c r="Y148" i="14"/>
  <c r="Y147" i="14" s="1"/>
  <c r="W148" i="14"/>
  <c r="W147" i="14" s="1"/>
  <c r="BK148" i="14"/>
  <c r="BK147" i="14" s="1"/>
  <c r="N147" i="14" s="1"/>
  <c r="N93" i="14" s="1"/>
  <c r="N148" i="14"/>
  <c r="BF148" i="14" s="1"/>
  <c r="BI146" i="14"/>
  <c r="BH146" i="14"/>
  <c r="BG146" i="14"/>
  <c r="BE146" i="14"/>
  <c r="AA146" i="14"/>
  <c r="Y146" i="14"/>
  <c r="W146" i="14"/>
  <c r="BK146" i="14"/>
  <c r="N146" i="14"/>
  <c r="BF146" i="14" s="1"/>
  <c r="BI145" i="14"/>
  <c r="BH145" i="14"/>
  <c r="BG145" i="14"/>
  <c r="BE145" i="14"/>
  <c r="AA145" i="14"/>
  <c r="Y145" i="14"/>
  <c r="W145" i="14"/>
  <c r="BK145" i="14"/>
  <c r="N145" i="14"/>
  <c r="BF145" i="14" s="1"/>
  <c r="BI144" i="14"/>
  <c r="BH144" i="14"/>
  <c r="BG144" i="14"/>
  <c r="BE144" i="14"/>
  <c r="AA144" i="14"/>
  <c r="Y144" i="14"/>
  <c r="W144" i="14"/>
  <c r="BK144" i="14"/>
  <c r="N144" i="14"/>
  <c r="BF144" i="14"/>
  <c r="BI143" i="14"/>
  <c r="BH143" i="14"/>
  <c r="BG143" i="14"/>
  <c r="BE143" i="14"/>
  <c r="AA143" i="14"/>
  <c r="Y143" i="14"/>
  <c r="W143" i="14"/>
  <c r="BK143" i="14"/>
  <c r="N143" i="14"/>
  <c r="BF143" i="14" s="1"/>
  <c r="BI142" i="14"/>
  <c r="BH142" i="14"/>
  <c r="BG142" i="14"/>
  <c r="BE142" i="14"/>
  <c r="AA142" i="14"/>
  <c r="Y142" i="14"/>
  <c r="W142" i="14"/>
  <c r="BK142" i="14"/>
  <c r="N142" i="14"/>
  <c r="BF142" i="14" s="1"/>
  <c r="BI141" i="14"/>
  <c r="BH141" i="14"/>
  <c r="BG141" i="14"/>
  <c r="BE141" i="14"/>
  <c r="AA141" i="14"/>
  <c r="Y141" i="14"/>
  <c r="W141" i="14"/>
  <c r="BK141" i="14"/>
  <c r="N141" i="14"/>
  <c r="BF141" i="14" s="1"/>
  <c r="BI140" i="14"/>
  <c r="BH140" i="14"/>
  <c r="BG140" i="14"/>
  <c r="BE140" i="14"/>
  <c r="AA140" i="14"/>
  <c r="Y140" i="14"/>
  <c r="W140" i="14"/>
  <c r="BK140" i="14"/>
  <c r="N140" i="14"/>
  <c r="BF140" i="14"/>
  <c r="BI139" i="14"/>
  <c r="BH139" i="14"/>
  <c r="BG139" i="14"/>
  <c r="BE139" i="14"/>
  <c r="AA139" i="14"/>
  <c r="Y139" i="14"/>
  <c r="W139" i="14"/>
  <c r="BK139" i="14"/>
  <c r="N139" i="14"/>
  <c r="BF139" i="14" s="1"/>
  <c r="BI138" i="14"/>
  <c r="BH138" i="14"/>
  <c r="BG138" i="14"/>
  <c r="BE138" i="14"/>
  <c r="AA138" i="14"/>
  <c r="Y138" i="14"/>
  <c r="W138" i="14"/>
  <c r="BK138" i="14"/>
  <c r="N138" i="14"/>
  <c r="BF138" i="14" s="1"/>
  <c r="BI137" i="14"/>
  <c r="BH137" i="14"/>
  <c r="BG137" i="14"/>
  <c r="BE137" i="14"/>
  <c r="AA137" i="14"/>
  <c r="Y137" i="14"/>
  <c r="W137" i="14"/>
  <c r="BK137" i="14"/>
  <c r="N137" i="14"/>
  <c r="BF137" i="14" s="1"/>
  <c r="BI136" i="14"/>
  <c r="BH136" i="14"/>
  <c r="BG136" i="14"/>
  <c r="BE136" i="14"/>
  <c r="AA136" i="14"/>
  <c r="Y136" i="14"/>
  <c r="W136" i="14"/>
  <c r="BK136" i="14"/>
  <c r="N136" i="14"/>
  <c r="BF136" i="14"/>
  <c r="BI135" i="14"/>
  <c r="BH135" i="14"/>
  <c r="BG135" i="14"/>
  <c r="BE135" i="14"/>
  <c r="AA135" i="14"/>
  <c r="Y135" i="14"/>
  <c r="W135" i="14"/>
  <c r="BK135" i="14"/>
  <c r="N135" i="14"/>
  <c r="BF135" i="14"/>
  <c r="BI134" i="14"/>
  <c r="BH134" i="14"/>
  <c r="BG134" i="14"/>
  <c r="BE134" i="14"/>
  <c r="AA134" i="14"/>
  <c r="Y134" i="14"/>
  <c r="W134" i="14"/>
  <c r="BK134" i="14"/>
  <c r="N134" i="14"/>
  <c r="BF134" i="14"/>
  <c r="BI133" i="14"/>
  <c r="BH133" i="14"/>
  <c r="BG133" i="14"/>
  <c r="BE133" i="14"/>
  <c r="AA133" i="14"/>
  <c r="Y133" i="14"/>
  <c r="W133" i="14"/>
  <c r="BK133" i="14"/>
  <c r="N133" i="14"/>
  <c r="BF133" i="14" s="1"/>
  <c r="BI130" i="14"/>
  <c r="BH130" i="14"/>
  <c r="BG130" i="14"/>
  <c r="BE130" i="14"/>
  <c r="AA130" i="14"/>
  <c r="Y130" i="14"/>
  <c r="W130" i="14"/>
  <c r="BK130" i="14"/>
  <c r="N130" i="14"/>
  <c r="BF130" i="14" s="1"/>
  <c r="BI129" i="14"/>
  <c r="BH129" i="14"/>
  <c r="BG129" i="14"/>
  <c r="BE129" i="14"/>
  <c r="AA129" i="14"/>
  <c r="Y129" i="14"/>
  <c r="W129" i="14"/>
  <c r="BK129" i="14"/>
  <c r="N129" i="14"/>
  <c r="BF129" i="14" s="1"/>
  <c r="BI128" i="14"/>
  <c r="BH128" i="14"/>
  <c r="BG128" i="14"/>
  <c r="BE128" i="14"/>
  <c r="AA128" i="14"/>
  <c r="Y128" i="14"/>
  <c r="W128" i="14"/>
  <c r="BK128" i="14"/>
  <c r="N128" i="14"/>
  <c r="BF128" i="14" s="1"/>
  <c r="BI127" i="14"/>
  <c r="BH127" i="14"/>
  <c r="BG127" i="14"/>
  <c r="BE127" i="14"/>
  <c r="AA127" i="14"/>
  <c r="Y127" i="14"/>
  <c r="W127" i="14"/>
  <c r="BK127" i="14"/>
  <c r="N127" i="14"/>
  <c r="BF127" i="14" s="1"/>
  <c r="BI126" i="14"/>
  <c r="BH126" i="14"/>
  <c r="BG126" i="14"/>
  <c r="BE126" i="14"/>
  <c r="AA126" i="14"/>
  <c r="Y126" i="14"/>
  <c r="W126" i="14"/>
  <c r="BK126" i="14"/>
  <c r="N126" i="14"/>
  <c r="BF126" i="14" s="1"/>
  <c r="BI125" i="14"/>
  <c r="BH125" i="14"/>
  <c r="BG125" i="14"/>
  <c r="BE125" i="14"/>
  <c r="AA125" i="14"/>
  <c r="Y125" i="14"/>
  <c r="W125" i="14"/>
  <c r="BK125" i="14"/>
  <c r="N125" i="14"/>
  <c r="BF125" i="14" s="1"/>
  <c r="BI124" i="14"/>
  <c r="BH124" i="14"/>
  <c r="BG124" i="14"/>
  <c r="BE124" i="14"/>
  <c r="AA124" i="14"/>
  <c r="Y124" i="14"/>
  <c r="Y123" i="14" s="1"/>
  <c r="Y122" i="14" s="1"/>
  <c r="W124" i="14"/>
  <c r="BK124" i="14"/>
  <c r="BK123" i="14" s="1"/>
  <c r="N124" i="14"/>
  <c r="BF124" i="14" s="1"/>
  <c r="M117" i="14"/>
  <c r="F117" i="14"/>
  <c r="F115" i="14"/>
  <c r="F113" i="14"/>
  <c r="BI102" i="14"/>
  <c r="BH102" i="14"/>
  <c r="BG102" i="14"/>
  <c r="BE102" i="14"/>
  <c r="BI101" i="14"/>
  <c r="BH101" i="14"/>
  <c r="BG101" i="14"/>
  <c r="BE101" i="14"/>
  <c r="BI100" i="14"/>
  <c r="BH100" i="14"/>
  <c r="BG100" i="14"/>
  <c r="BE100" i="14"/>
  <c r="BI99" i="14"/>
  <c r="BH99" i="14"/>
  <c r="BG99" i="14"/>
  <c r="BE99" i="14"/>
  <c r="BI98" i="14"/>
  <c r="BH98" i="14"/>
  <c r="BG98" i="14"/>
  <c r="BE98" i="14"/>
  <c r="BI97" i="14"/>
  <c r="BH97" i="14"/>
  <c r="BG97" i="14"/>
  <c r="BE97" i="14"/>
  <c r="M83" i="14"/>
  <c r="F83" i="14"/>
  <c r="F81" i="14"/>
  <c r="F79" i="14"/>
  <c r="O21" i="14"/>
  <c r="E21" i="14"/>
  <c r="M84" i="14" s="1"/>
  <c r="O20" i="14"/>
  <c r="O15" i="14"/>
  <c r="E15" i="14"/>
  <c r="F84" i="14" s="1"/>
  <c r="O14" i="14"/>
  <c r="O9" i="14"/>
  <c r="M81" i="14" s="1"/>
  <c r="F6" i="14"/>
  <c r="AY98" i="1"/>
  <c r="AX98" i="1"/>
  <c r="BI264" i="11"/>
  <c r="BH264" i="11"/>
  <c r="BG264" i="11"/>
  <c r="BE264" i="11"/>
  <c r="BK264" i="11"/>
  <c r="N264" i="11" s="1"/>
  <c r="BF264" i="11" s="1"/>
  <c r="BI263" i="11"/>
  <c r="BH263" i="11"/>
  <c r="BG263" i="11"/>
  <c r="BE263" i="11"/>
  <c r="BK263" i="11"/>
  <c r="N263" i="11" s="1"/>
  <c r="BF263" i="11" s="1"/>
  <c r="BI262" i="11"/>
  <c r="BH262" i="11"/>
  <c r="BG262" i="11"/>
  <c r="BE262" i="11"/>
  <c r="BK262" i="11"/>
  <c r="N262" i="11" s="1"/>
  <c r="BF262" i="11" s="1"/>
  <c r="BI261" i="11"/>
  <c r="BH261" i="11"/>
  <c r="BG261" i="11"/>
  <c r="BE261" i="11"/>
  <c r="BK261" i="11"/>
  <c r="N261" i="11" s="1"/>
  <c r="BF261" i="11" s="1"/>
  <c r="BI260" i="11"/>
  <c r="BH260" i="11"/>
  <c r="BG260" i="11"/>
  <c r="BE260" i="11"/>
  <c r="BK260" i="11"/>
  <c r="N260" i="11"/>
  <c r="BF260" i="11" s="1"/>
  <c r="BI258" i="11"/>
  <c r="BH258" i="11"/>
  <c r="BG258" i="11"/>
  <c r="BE258" i="11"/>
  <c r="AA258" i="11"/>
  <c r="AA257" i="11"/>
  <c r="Y258" i="11"/>
  <c r="Y257" i="11" s="1"/>
  <c r="W258" i="11"/>
  <c r="W257" i="11" s="1"/>
  <c r="BK258" i="11"/>
  <c r="BK257" i="11" s="1"/>
  <c r="N257" i="11" s="1"/>
  <c r="N100" i="11" s="1"/>
  <c r="N258" i="11"/>
  <c r="BF258" i="11" s="1"/>
  <c r="BI256" i="11"/>
  <c r="BH256" i="11"/>
  <c r="BG256" i="11"/>
  <c r="BE256" i="11"/>
  <c r="AA256" i="11"/>
  <c r="Y256" i="11"/>
  <c r="W256" i="11"/>
  <c r="BK256" i="11"/>
  <c r="N256" i="11"/>
  <c r="BF256" i="11" s="1"/>
  <c r="BI255" i="11"/>
  <c r="BH255" i="11"/>
  <c r="BG255" i="11"/>
  <c r="BE255" i="11"/>
  <c r="AA255" i="11"/>
  <c r="Y255" i="11"/>
  <c r="W255" i="11"/>
  <c r="BK255" i="11"/>
  <c r="N255" i="11"/>
  <c r="BF255" i="11" s="1"/>
  <c r="BI254" i="11"/>
  <c r="BH254" i="11"/>
  <c r="BG254" i="11"/>
  <c r="BE254" i="11"/>
  <c r="AA254" i="11"/>
  <c r="Y254" i="11"/>
  <c r="W254" i="11"/>
  <c r="BK254" i="11"/>
  <c r="N254" i="11"/>
  <c r="BF254" i="11"/>
  <c r="BI253" i="11"/>
  <c r="BH253" i="11"/>
  <c r="BG253" i="11"/>
  <c r="BE253" i="11"/>
  <c r="AA253" i="11"/>
  <c r="Y253" i="11"/>
  <c r="W253" i="11"/>
  <c r="BK253" i="11"/>
  <c r="N253" i="11"/>
  <c r="BF253" i="11" s="1"/>
  <c r="BI252" i="11"/>
  <c r="BH252" i="11"/>
  <c r="BG252" i="11"/>
  <c r="BE252" i="11"/>
  <c r="AA252" i="11"/>
  <c r="Y252" i="11"/>
  <c r="W252" i="11"/>
  <c r="BK252" i="11"/>
  <c r="N252" i="11"/>
  <c r="BF252" i="11" s="1"/>
  <c r="BI251" i="11"/>
  <c r="BH251" i="11"/>
  <c r="BG251" i="11"/>
  <c r="BE251" i="11"/>
  <c r="AA251" i="11"/>
  <c r="Y251" i="11"/>
  <c r="W251" i="11"/>
  <c r="BK251" i="11"/>
  <c r="N251" i="11"/>
  <c r="BF251" i="11" s="1"/>
  <c r="BI250" i="11"/>
  <c r="BH250" i="11"/>
  <c r="BG250" i="11"/>
  <c r="BE250" i="11"/>
  <c r="AA250" i="11"/>
  <c r="Y250" i="11"/>
  <c r="W250" i="11"/>
  <c r="BK250" i="11"/>
  <c r="N250" i="11"/>
  <c r="BF250" i="11"/>
  <c r="BI249" i="11"/>
  <c r="BH249" i="11"/>
  <c r="BG249" i="11"/>
  <c r="BE249" i="11"/>
  <c r="AA249" i="11"/>
  <c r="Y249" i="11"/>
  <c r="W249" i="11"/>
  <c r="BK249" i="11"/>
  <c r="N249" i="11"/>
  <c r="BF249" i="11" s="1"/>
  <c r="BI248" i="11"/>
  <c r="BH248" i="11"/>
  <c r="BG248" i="11"/>
  <c r="BE248" i="11"/>
  <c r="AA248" i="11"/>
  <c r="Y248" i="11"/>
  <c r="W248" i="11"/>
  <c r="BK248" i="11"/>
  <c r="N248" i="11"/>
  <c r="BF248" i="11" s="1"/>
  <c r="BI247" i="11"/>
  <c r="BH247" i="11"/>
  <c r="BG247" i="11"/>
  <c r="BE247" i="11"/>
  <c r="AA247" i="11"/>
  <c r="Y247" i="11"/>
  <c r="W247" i="11"/>
  <c r="BK247" i="11"/>
  <c r="N247" i="11"/>
  <c r="BF247" i="11" s="1"/>
  <c r="BI246" i="11"/>
  <c r="BH246" i="11"/>
  <c r="BG246" i="11"/>
  <c r="BE246" i="11"/>
  <c r="AA246" i="11"/>
  <c r="Y246" i="11"/>
  <c r="W246" i="11"/>
  <c r="BK246" i="11"/>
  <c r="N246" i="11"/>
  <c r="BF246" i="11"/>
  <c r="BI245" i="11"/>
  <c r="BH245" i="11"/>
  <c r="BG245" i="11"/>
  <c r="BE245" i="11"/>
  <c r="AA245" i="11"/>
  <c r="Y245" i="11"/>
  <c r="W245" i="11"/>
  <c r="BK245" i="11"/>
  <c r="N245" i="11"/>
  <c r="BF245" i="11" s="1"/>
  <c r="BI244" i="11"/>
  <c r="BH244" i="11"/>
  <c r="BG244" i="11"/>
  <c r="BE244" i="11"/>
  <c r="AA244" i="11"/>
  <c r="Y244" i="11"/>
  <c r="W244" i="11"/>
  <c r="BK244" i="11"/>
  <c r="N244" i="11"/>
  <c r="BF244" i="11" s="1"/>
  <c r="BI243" i="11"/>
  <c r="BH243" i="11"/>
  <c r="BG243" i="11"/>
  <c r="BE243" i="11"/>
  <c r="AA243" i="11"/>
  <c r="Y243" i="11"/>
  <c r="W243" i="11"/>
  <c r="BK243" i="11"/>
  <c r="N243" i="11"/>
  <c r="BF243" i="11" s="1"/>
  <c r="BI242" i="11"/>
  <c r="BH242" i="11"/>
  <c r="BG242" i="11"/>
  <c r="BE242" i="11"/>
  <c r="AA242" i="11"/>
  <c r="Y242" i="11"/>
  <c r="W242" i="11"/>
  <c r="BK242" i="11"/>
  <c r="N242" i="11"/>
  <c r="BF242" i="11"/>
  <c r="BI241" i="11"/>
  <c r="BH241" i="11"/>
  <c r="BG241" i="11"/>
  <c r="BE241" i="11"/>
  <c r="AA241" i="11"/>
  <c r="Y241" i="11"/>
  <c r="W241" i="11"/>
  <c r="BK241" i="11"/>
  <c r="N241" i="11"/>
  <c r="BF241" i="11" s="1"/>
  <c r="BI240" i="11"/>
  <c r="BH240" i="11"/>
  <c r="BG240" i="11"/>
  <c r="BE240" i="11"/>
  <c r="AA240" i="11"/>
  <c r="Y240" i="11"/>
  <c r="W240" i="11"/>
  <c r="BK240" i="11"/>
  <c r="N240" i="11"/>
  <c r="BF240" i="11" s="1"/>
  <c r="BI239" i="11"/>
  <c r="BH239" i="11"/>
  <c r="BG239" i="11"/>
  <c r="BE239" i="11"/>
  <c r="AA239" i="11"/>
  <c r="Y239" i="11"/>
  <c r="W239" i="11"/>
  <c r="BK239" i="11"/>
  <c r="N239" i="11"/>
  <c r="BF239" i="11" s="1"/>
  <c r="BI238" i="11"/>
  <c r="BH238" i="11"/>
  <c r="BG238" i="11"/>
  <c r="BE238" i="11"/>
  <c r="AA238" i="11"/>
  <c r="Y238" i="11"/>
  <c r="W238" i="11"/>
  <c r="BK238" i="11"/>
  <c r="N238" i="11"/>
  <c r="BF238" i="11"/>
  <c r="BI237" i="11"/>
  <c r="BH237" i="11"/>
  <c r="BG237" i="11"/>
  <c r="BE237" i="11"/>
  <c r="AA237" i="11"/>
  <c r="Y237" i="11"/>
  <c r="W237" i="11"/>
  <c r="BK237" i="11"/>
  <c r="N237" i="11"/>
  <c r="BF237" i="11" s="1"/>
  <c r="BI236" i="11"/>
  <c r="BH236" i="11"/>
  <c r="BG236" i="11"/>
  <c r="BE236" i="11"/>
  <c r="AA236" i="11"/>
  <c r="Y236" i="11"/>
  <c r="W236" i="11"/>
  <c r="BK236" i="11"/>
  <c r="N236" i="11"/>
  <c r="BF236" i="11" s="1"/>
  <c r="BI235" i="11"/>
  <c r="BH235" i="11"/>
  <c r="BG235" i="11"/>
  <c r="BE235" i="11"/>
  <c r="AA235" i="11"/>
  <c r="Y235" i="11"/>
  <c r="W235" i="11"/>
  <c r="BK235" i="11"/>
  <c r="N235" i="11"/>
  <c r="BF235" i="11" s="1"/>
  <c r="BI234" i="11"/>
  <c r="BH234" i="11"/>
  <c r="BG234" i="11"/>
  <c r="BE234" i="11"/>
  <c r="AA234" i="11"/>
  <c r="Y234" i="11"/>
  <c r="W234" i="11"/>
  <c r="BK234" i="11"/>
  <c r="N234" i="11"/>
  <c r="BF234" i="11"/>
  <c r="BI233" i="11"/>
  <c r="BH233" i="11"/>
  <c r="BG233" i="11"/>
  <c r="BE233" i="11"/>
  <c r="AA233" i="11"/>
  <c r="Y233" i="11"/>
  <c r="W233" i="11"/>
  <c r="BK233" i="11"/>
  <c r="N233" i="11"/>
  <c r="BF233" i="11" s="1"/>
  <c r="BI231" i="11"/>
  <c r="BH231" i="11"/>
  <c r="BG231" i="11"/>
  <c r="BE231" i="11"/>
  <c r="AA231" i="11"/>
  <c r="Y231" i="11"/>
  <c r="W231" i="11"/>
  <c r="BK231" i="11"/>
  <c r="N231" i="11"/>
  <c r="BF231" i="11" s="1"/>
  <c r="BI230" i="11"/>
  <c r="BH230" i="11"/>
  <c r="BG230" i="11"/>
  <c r="BE230" i="11"/>
  <c r="AA230" i="11"/>
  <c r="Y230" i="11"/>
  <c r="W230" i="11"/>
  <c r="BK230" i="11"/>
  <c r="N230" i="11"/>
  <c r="BF230" i="11"/>
  <c r="BI229" i="11"/>
  <c r="BH229" i="11"/>
  <c r="BG229" i="11"/>
  <c r="BE229" i="11"/>
  <c r="AA229" i="11"/>
  <c r="Y229" i="11"/>
  <c r="W229" i="11"/>
  <c r="BK229" i="11"/>
  <c r="N229" i="11"/>
  <c r="BF229" i="11" s="1"/>
  <c r="BI228" i="11"/>
  <c r="BH228" i="11"/>
  <c r="BG228" i="11"/>
  <c r="BE228" i="11"/>
  <c r="AA228" i="11"/>
  <c r="Y228" i="11"/>
  <c r="W228" i="11"/>
  <c r="BK228" i="11"/>
  <c r="N228" i="11"/>
  <c r="BF228" i="11" s="1"/>
  <c r="BI227" i="11"/>
  <c r="BH227" i="11"/>
  <c r="BG227" i="11"/>
  <c r="BE227" i="11"/>
  <c r="AA227" i="11"/>
  <c r="Y227" i="11"/>
  <c r="W227" i="11"/>
  <c r="BK227" i="11"/>
  <c r="N227" i="11"/>
  <c r="BF227" i="11" s="1"/>
  <c r="BI226" i="11"/>
  <c r="BH226" i="11"/>
  <c r="BG226" i="11"/>
  <c r="BE226" i="11"/>
  <c r="AA226" i="11"/>
  <c r="Y226" i="11"/>
  <c r="W226" i="11"/>
  <c r="BK226" i="11"/>
  <c r="N226" i="11"/>
  <c r="BF226" i="11"/>
  <c r="BI225" i="11"/>
  <c r="BH225" i="11"/>
  <c r="BG225" i="11"/>
  <c r="BE225" i="11"/>
  <c r="AA225" i="11"/>
  <c r="Y225" i="11"/>
  <c r="W225" i="11"/>
  <c r="BK225" i="11"/>
  <c r="N225" i="11"/>
  <c r="BF225" i="11" s="1"/>
  <c r="BI224" i="11"/>
  <c r="BH224" i="11"/>
  <c r="BG224" i="11"/>
  <c r="BE224" i="11"/>
  <c r="AA224" i="11"/>
  <c r="Y224" i="11"/>
  <c r="W224" i="11"/>
  <c r="BK224" i="11"/>
  <c r="N224" i="11"/>
  <c r="BF224" i="11" s="1"/>
  <c r="BI223" i="11"/>
  <c r="BH223" i="11"/>
  <c r="BG223" i="11"/>
  <c r="BE223" i="11"/>
  <c r="AA223" i="11"/>
  <c r="Y223" i="11"/>
  <c r="W223" i="11"/>
  <c r="BK223" i="11"/>
  <c r="N223" i="11"/>
  <c r="BF223" i="11" s="1"/>
  <c r="BI222" i="11"/>
  <c r="BH222" i="11"/>
  <c r="BG222" i="11"/>
  <c r="BE222" i="11"/>
  <c r="AA222" i="11"/>
  <c r="Y222" i="11"/>
  <c r="W222" i="11"/>
  <c r="BK222" i="11"/>
  <c r="N222" i="11"/>
  <c r="BF222" i="11"/>
  <c r="BI221" i="11"/>
  <c r="BH221" i="11"/>
  <c r="BG221" i="11"/>
  <c r="BE221" i="11"/>
  <c r="AA221" i="11"/>
  <c r="Y221" i="11"/>
  <c r="W221" i="11"/>
  <c r="BK221" i="11"/>
  <c r="N221" i="11"/>
  <c r="BF221" i="11" s="1"/>
  <c r="BI220" i="11"/>
  <c r="BH220" i="11"/>
  <c r="BG220" i="11"/>
  <c r="BE220" i="11"/>
  <c r="AA220" i="11"/>
  <c r="Y220" i="11"/>
  <c r="W220" i="11"/>
  <c r="BK220" i="11"/>
  <c r="N220" i="11"/>
  <c r="BF220" i="11" s="1"/>
  <c r="BI219" i="11"/>
  <c r="BH219" i="11"/>
  <c r="BG219" i="11"/>
  <c r="BE219" i="11"/>
  <c r="AA219" i="11"/>
  <c r="Y219" i="11"/>
  <c r="W219" i="11"/>
  <c r="BK219" i="11"/>
  <c r="N219" i="11"/>
  <c r="BF219" i="11" s="1"/>
  <c r="BI218" i="11"/>
  <c r="BH218" i="11"/>
  <c r="BG218" i="11"/>
  <c r="BE218" i="11"/>
  <c r="AA218" i="11"/>
  <c r="Y218" i="11"/>
  <c r="W218" i="11"/>
  <c r="BK218" i="11"/>
  <c r="N218" i="11"/>
  <c r="BF218" i="11"/>
  <c r="BI217" i="11"/>
  <c r="BH217" i="11"/>
  <c r="BG217" i="11"/>
  <c r="BE217" i="11"/>
  <c r="AA217" i="11"/>
  <c r="Y217" i="11"/>
  <c r="W217" i="11"/>
  <c r="BK217" i="11"/>
  <c r="N217" i="11"/>
  <c r="BF217" i="11" s="1"/>
  <c r="BI216" i="11"/>
  <c r="BH216" i="11"/>
  <c r="BG216" i="11"/>
  <c r="BE216" i="11"/>
  <c r="AA216" i="11"/>
  <c r="Y216" i="11"/>
  <c r="W216" i="11"/>
  <c r="BK216" i="11"/>
  <c r="N216" i="11"/>
  <c r="BF216" i="11" s="1"/>
  <c r="BI215" i="11"/>
  <c r="BH215" i="11"/>
  <c r="BG215" i="11"/>
  <c r="BE215" i="11"/>
  <c r="AA215" i="11"/>
  <c r="Y215" i="11"/>
  <c r="W215" i="11"/>
  <c r="BK215" i="11"/>
  <c r="N215" i="11"/>
  <c r="BF215" i="11" s="1"/>
  <c r="BI214" i="11"/>
  <c r="BH214" i="11"/>
  <c r="BG214" i="11"/>
  <c r="BE214" i="11"/>
  <c r="AA214" i="11"/>
  <c r="Y214" i="11"/>
  <c r="W214" i="11"/>
  <c r="BK214" i="11"/>
  <c r="N214" i="11"/>
  <c r="BF214" i="11"/>
  <c r="BI213" i="11"/>
  <c r="BH213" i="11"/>
  <c r="BG213" i="11"/>
  <c r="BE213" i="11"/>
  <c r="AA213" i="11"/>
  <c r="Y213" i="11"/>
  <c r="W213" i="11"/>
  <c r="BK213" i="11"/>
  <c r="N213" i="11"/>
  <c r="BF213" i="11" s="1"/>
  <c r="BI211" i="11"/>
  <c r="BH211" i="11"/>
  <c r="BG211" i="11"/>
  <c r="BE211" i="11"/>
  <c r="AA211" i="11"/>
  <c r="Y211" i="11"/>
  <c r="W211" i="11"/>
  <c r="BK211" i="11"/>
  <c r="N211" i="11"/>
  <c r="BF211" i="11" s="1"/>
  <c r="BI210" i="11"/>
  <c r="BH210" i="11"/>
  <c r="BG210" i="11"/>
  <c r="BE210" i="11"/>
  <c r="AA210" i="11"/>
  <c r="Y210" i="11"/>
  <c r="W210" i="11"/>
  <c r="BK210" i="11"/>
  <c r="N210" i="11"/>
  <c r="BF210" i="11"/>
  <c r="BI209" i="11"/>
  <c r="BH209" i="11"/>
  <c r="BG209" i="11"/>
  <c r="BE209" i="11"/>
  <c r="AA209" i="11"/>
  <c r="Y209" i="11"/>
  <c r="W209" i="11"/>
  <c r="BK209" i="11"/>
  <c r="N209" i="11"/>
  <c r="BF209" i="11" s="1"/>
  <c r="BI208" i="11"/>
  <c r="BH208" i="11"/>
  <c r="BG208" i="11"/>
  <c r="BE208" i="11"/>
  <c r="AA208" i="11"/>
  <c r="Y208" i="11"/>
  <c r="W208" i="11"/>
  <c r="BK208" i="11"/>
  <c r="N208" i="11"/>
  <c r="BF208" i="11" s="1"/>
  <c r="BI207" i="11"/>
  <c r="BH207" i="11"/>
  <c r="BG207" i="11"/>
  <c r="BE207" i="11"/>
  <c r="AA207" i="11"/>
  <c r="Y207" i="11"/>
  <c r="W207" i="11"/>
  <c r="BK207" i="11"/>
  <c r="N207" i="11"/>
  <c r="BF207" i="11" s="1"/>
  <c r="BI206" i="11"/>
  <c r="BH206" i="11"/>
  <c r="BG206" i="11"/>
  <c r="BE206" i="11"/>
  <c r="AA206" i="11"/>
  <c r="Y206" i="11"/>
  <c r="W206" i="11"/>
  <c r="BK206" i="11"/>
  <c r="N206" i="11"/>
  <c r="BF206" i="11"/>
  <c r="BI205" i="11"/>
  <c r="BH205" i="11"/>
  <c r="BG205" i="11"/>
  <c r="BE205" i="11"/>
  <c r="AA205" i="11"/>
  <c r="Y205" i="11"/>
  <c r="W205" i="11"/>
  <c r="BK205" i="11"/>
  <c r="N205" i="11"/>
  <c r="BF205" i="11" s="1"/>
  <c r="BI204" i="11"/>
  <c r="BH204" i="11"/>
  <c r="BG204" i="11"/>
  <c r="BE204" i="11"/>
  <c r="AA204" i="11"/>
  <c r="Y204" i="11"/>
  <c r="W204" i="11"/>
  <c r="W199" i="11" s="1"/>
  <c r="BK204" i="11"/>
  <c r="N204" i="11"/>
  <c r="BF204" i="11" s="1"/>
  <c r="BI203" i="11"/>
  <c r="BH203" i="11"/>
  <c r="BG203" i="11"/>
  <c r="BE203" i="11"/>
  <c r="AA203" i="11"/>
  <c r="Y203" i="11"/>
  <c r="W203" i="11"/>
  <c r="BK203" i="11"/>
  <c r="N203" i="11"/>
  <c r="BF203" i="11" s="1"/>
  <c r="BI202" i="11"/>
  <c r="BH202" i="11"/>
  <c r="BG202" i="11"/>
  <c r="BE202" i="11"/>
  <c r="AA202" i="11"/>
  <c r="Y202" i="11"/>
  <c r="W202" i="11"/>
  <c r="BK202" i="11"/>
  <c r="N202" i="11"/>
  <c r="BF202" i="11"/>
  <c r="BI201" i="11"/>
  <c r="BH201" i="11"/>
  <c r="BG201" i="11"/>
  <c r="BE201" i="11"/>
  <c r="AA201" i="11"/>
  <c r="Y201" i="11"/>
  <c r="W201" i="11"/>
  <c r="BK201" i="11"/>
  <c r="N201" i="11"/>
  <c r="BF201" i="11" s="1"/>
  <c r="BI200" i="11"/>
  <c r="BH200" i="11"/>
  <c r="BG200" i="11"/>
  <c r="BE200" i="11"/>
  <c r="AA200" i="11"/>
  <c r="Y200" i="11"/>
  <c r="W200" i="11"/>
  <c r="BK200" i="11"/>
  <c r="N200" i="11"/>
  <c r="BF200" i="11" s="1"/>
  <c r="BI198" i="11"/>
  <c r="BH198" i="11"/>
  <c r="BG198" i="11"/>
  <c r="BE198" i="11"/>
  <c r="AA198" i="11"/>
  <c r="Y198" i="11"/>
  <c r="W198" i="11"/>
  <c r="BK198" i="11"/>
  <c r="N198" i="11"/>
  <c r="BF198" i="11"/>
  <c r="BI197" i="11"/>
  <c r="BH197" i="11"/>
  <c r="BG197" i="11"/>
  <c r="BE197" i="11"/>
  <c r="AA197" i="11"/>
  <c r="Y197" i="11"/>
  <c r="W197" i="11"/>
  <c r="BK197" i="11"/>
  <c r="N197" i="11"/>
  <c r="BF197" i="11" s="1"/>
  <c r="BI196" i="11"/>
  <c r="BH196" i="11"/>
  <c r="BG196" i="11"/>
  <c r="BE196" i="11"/>
  <c r="AA196" i="11"/>
  <c r="Y196" i="11"/>
  <c r="W196" i="11"/>
  <c r="BK196" i="11"/>
  <c r="N196" i="11"/>
  <c r="BF196" i="11" s="1"/>
  <c r="BI195" i="11"/>
  <c r="BH195" i="11"/>
  <c r="BG195" i="11"/>
  <c r="BE195" i="11"/>
  <c r="AA195" i="11"/>
  <c r="Y195" i="11"/>
  <c r="W195" i="11"/>
  <c r="BK195" i="11"/>
  <c r="N195" i="11"/>
  <c r="BF195" i="11" s="1"/>
  <c r="BI194" i="11"/>
  <c r="BH194" i="11"/>
  <c r="BG194" i="11"/>
  <c r="BE194" i="11"/>
  <c r="AA194" i="11"/>
  <c r="Y194" i="11"/>
  <c r="W194" i="11"/>
  <c r="BK194" i="11"/>
  <c r="N194" i="11"/>
  <c r="BF194" i="11"/>
  <c r="BI193" i="11"/>
  <c r="BH193" i="11"/>
  <c r="BG193" i="11"/>
  <c r="BE193" i="11"/>
  <c r="AA193" i="11"/>
  <c r="Y193" i="11"/>
  <c r="W193" i="11"/>
  <c r="BK193" i="11"/>
  <c r="N193" i="11"/>
  <c r="BF193" i="11" s="1"/>
  <c r="BI192" i="11"/>
  <c r="BH192" i="11"/>
  <c r="BG192" i="11"/>
  <c r="BE192" i="11"/>
  <c r="AA192" i="11"/>
  <c r="Y192" i="11"/>
  <c r="W192" i="11"/>
  <c r="BK192" i="11"/>
  <c r="N192" i="11"/>
  <c r="BF192" i="11" s="1"/>
  <c r="BI191" i="11"/>
  <c r="BH191" i="11"/>
  <c r="BG191" i="11"/>
  <c r="BE191" i="11"/>
  <c r="AA191" i="11"/>
  <c r="Y191" i="11"/>
  <c r="W191" i="11"/>
  <c r="BK191" i="11"/>
  <c r="N191" i="11"/>
  <c r="BF191" i="11" s="1"/>
  <c r="BI190" i="11"/>
  <c r="BH190" i="11"/>
  <c r="BG190" i="11"/>
  <c r="BE190" i="11"/>
  <c r="AA190" i="11"/>
  <c r="Y190" i="11"/>
  <c r="Y182" i="11" s="1"/>
  <c r="W190" i="11"/>
  <c r="BK190" i="11"/>
  <c r="N190" i="11"/>
  <c r="BF190" i="11"/>
  <c r="BI189" i="11"/>
  <c r="BH189" i="11"/>
  <c r="BG189" i="11"/>
  <c r="BE189" i="11"/>
  <c r="AA189" i="11"/>
  <c r="Y189" i="11"/>
  <c r="W189" i="11"/>
  <c r="BK189" i="11"/>
  <c r="BK182" i="11" s="1"/>
  <c r="N182" i="11" s="1"/>
  <c r="N96" i="11" s="1"/>
  <c r="N189" i="11"/>
  <c r="BF189" i="11" s="1"/>
  <c r="BI188" i="11"/>
  <c r="BH188" i="11"/>
  <c r="BG188" i="11"/>
  <c r="BE188" i="11"/>
  <c r="AA188" i="11"/>
  <c r="Y188" i="11"/>
  <c r="W188" i="11"/>
  <c r="BK188" i="11"/>
  <c r="N188" i="11"/>
  <c r="BF188" i="11" s="1"/>
  <c r="BI187" i="11"/>
  <c r="BH187" i="11"/>
  <c r="BG187" i="11"/>
  <c r="BE187" i="11"/>
  <c r="AA187" i="11"/>
  <c r="Y187" i="11"/>
  <c r="W187" i="11"/>
  <c r="BK187" i="11"/>
  <c r="N187" i="11"/>
  <c r="BF187" i="11" s="1"/>
  <c r="BI186" i="11"/>
  <c r="BH186" i="11"/>
  <c r="BG186" i="11"/>
  <c r="BE186" i="11"/>
  <c r="AA186" i="11"/>
  <c r="Y186" i="11"/>
  <c r="W186" i="11"/>
  <c r="BK186" i="11"/>
  <c r="N186" i="11"/>
  <c r="BF186" i="11"/>
  <c r="BI185" i="11"/>
  <c r="BH185" i="11"/>
  <c r="BG185" i="11"/>
  <c r="BE185" i="11"/>
  <c r="AA185" i="11"/>
  <c r="Y185" i="11"/>
  <c r="W185" i="11"/>
  <c r="BK185" i="11"/>
  <c r="N185" i="11"/>
  <c r="BF185" i="11" s="1"/>
  <c r="BI184" i="11"/>
  <c r="BH184" i="11"/>
  <c r="BG184" i="11"/>
  <c r="BE184" i="11"/>
  <c r="AA184" i="11"/>
  <c r="Y184" i="11"/>
  <c r="W184" i="11"/>
  <c r="BK184" i="11"/>
  <c r="N184" i="11"/>
  <c r="BF184" i="11" s="1"/>
  <c r="BI183" i="11"/>
  <c r="BH183" i="11"/>
  <c r="BG183" i="11"/>
  <c r="BE183" i="11"/>
  <c r="AA183" i="11"/>
  <c r="Y183" i="11"/>
  <c r="W183" i="11"/>
  <c r="BK183" i="11"/>
  <c r="N183" i="11"/>
  <c r="BF183" i="11" s="1"/>
  <c r="BI181" i="11"/>
  <c r="BH181" i="11"/>
  <c r="BG181" i="11"/>
  <c r="BE181" i="11"/>
  <c r="AA181" i="11"/>
  <c r="Y181" i="11"/>
  <c r="W181" i="11"/>
  <c r="BK181" i="11"/>
  <c r="N181" i="11"/>
  <c r="BF181" i="11" s="1"/>
  <c r="BI180" i="11"/>
  <c r="BH180" i="11"/>
  <c r="BG180" i="11"/>
  <c r="BE180" i="11"/>
  <c r="AA180" i="11"/>
  <c r="Y180" i="11"/>
  <c r="W180" i="11"/>
  <c r="BK180" i="11"/>
  <c r="N180" i="11"/>
  <c r="BF180" i="11"/>
  <c r="BI179" i="11"/>
  <c r="BH179" i="11"/>
  <c r="BG179" i="11"/>
  <c r="BE179" i="11"/>
  <c r="AA179" i="11"/>
  <c r="Y179" i="11"/>
  <c r="W179" i="11"/>
  <c r="BK179" i="11"/>
  <c r="N179" i="11"/>
  <c r="BF179" i="11" s="1"/>
  <c r="BI178" i="11"/>
  <c r="BH178" i="11"/>
  <c r="BG178" i="11"/>
  <c r="BE178" i="11"/>
  <c r="AA178" i="11"/>
  <c r="Y178" i="11"/>
  <c r="W178" i="11"/>
  <c r="BK178" i="11"/>
  <c r="N178" i="11"/>
  <c r="BF178" i="11" s="1"/>
  <c r="BI177" i="11"/>
  <c r="BH177" i="11"/>
  <c r="BG177" i="11"/>
  <c r="BE177" i="11"/>
  <c r="AA177" i="11"/>
  <c r="Y177" i="11"/>
  <c r="W177" i="11"/>
  <c r="BK177" i="11"/>
  <c r="N177" i="11"/>
  <c r="BF177" i="11" s="1"/>
  <c r="BI176" i="11"/>
  <c r="BH176" i="11"/>
  <c r="BG176" i="11"/>
  <c r="BE176" i="11"/>
  <c r="AA176" i="11"/>
  <c r="Y176" i="11"/>
  <c r="W176" i="11"/>
  <c r="BK176" i="11"/>
  <c r="N176" i="11"/>
  <c r="BF176" i="11"/>
  <c r="BI175" i="11"/>
  <c r="BH175" i="11"/>
  <c r="BG175" i="11"/>
  <c r="BE175" i="11"/>
  <c r="AA175" i="11"/>
  <c r="Y175" i="11"/>
  <c r="W175" i="11"/>
  <c r="BK175" i="11"/>
  <c r="N175" i="11"/>
  <c r="BF175" i="11" s="1"/>
  <c r="BI174" i="11"/>
  <c r="BH174" i="11"/>
  <c r="BG174" i="11"/>
  <c r="BE174" i="11"/>
  <c r="AA174" i="11"/>
  <c r="Y174" i="11"/>
  <c r="W174" i="11"/>
  <c r="BK174" i="11"/>
  <c r="N174" i="11"/>
  <c r="BF174" i="11" s="1"/>
  <c r="BI173" i="11"/>
  <c r="BH173" i="11"/>
  <c r="BG173" i="11"/>
  <c r="BE173" i="11"/>
  <c r="AA173" i="11"/>
  <c r="Y173" i="11"/>
  <c r="W173" i="11"/>
  <c r="BK173" i="11"/>
  <c r="N173" i="11"/>
  <c r="BF173" i="11" s="1"/>
  <c r="BI172" i="11"/>
  <c r="BH172" i="11"/>
  <c r="BG172" i="11"/>
  <c r="BE172" i="11"/>
  <c r="AA172" i="11"/>
  <c r="Y172" i="11"/>
  <c r="W172" i="11"/>
  <c r="BK172" i="11"/>
  <c r="N172" i="11"/>
  <c r="BF172" i="11"/>
  <c r="BI171" i="11"/>
  <c r="BH171" i="11"/>
  <c r="BG171" i="11"/>
  <c r="BE171" i="11"/>
  <c r="AA171" i="11"/>
  <c r="Y171" i="11"/>
  <c r="W171" i="11"/>
  <c r="BK171" i="11"/>
  <c r="N171" i="11"/>
  <c r="BF171" i="11" s="1"/>
  <c r="BI170" i="11"/>
  <c r="BH170" i="11"/>
  <c r="BG170" i="11"/>
  <c r="BE170" i="11"/>
  <c r="AA170" i="11"/>
  <c r="Y170" i="11"/>
  <c r="W170" i="11"/>
  <c r="BK170" i="11"/>
  <c r="N170" i="11"/>
  <c r="BF170" i="11" s="1"/>
  <c r="BI169" i="11"/>
  <c r="BH169" i="11"/>
  <c r="BG169" i="11"/>
  <c r="BE169" i="11"/>
  <c r="AA169" i="11"/>
  <c r="Y169" i="11"/>
  <c r="W169" i="11"/>
  <c r="BK169" i="11"/>
  <c r="N169" i="11"/>
  <c r="BF169" i="11" s="1"/>
  <c r="BI168" i="11"/>
  <c r="BH168" i="11"/>
  <c r="BG168" i="11"/>
  <c r="BE168" i="11"/>
  <c r="AA168" i="11"/>
  <c r="Y168" i="11"/>
  <c r="W168" i="11"/>
  <c r="BK168" i="11"/>
  <c r="N168" i="11"/>
  <c r="BF168" i="11"/>
  <c r="BI167" i="11"/>
  <c r="BH167" i="11"/>
  <c r="BG167" i="11"/>
  <c r="BE167" i="11"/>
  <c r="AA167" i="11"/>
  <c r="Y167" i="11"/>
  <c r="W167" i="11"/>
  <c r="BK167" i="11"/>
  <c r="N167" i="11"/>
  <c r="BF167" i="11" s="1"/>
  <c r="BI166" i="11"/>
  <c r="BH166" i="11"/>
  <c r="BG166" i="11"/>
  <c r="BE166" i="11"/>
  <c r="AA166" i="11"/>
  <c r="Y166" i="11"/>
  <c r="W166" i="11"/>
  <c r="BK166" i="11"/>
  <c r="N166" i="11"/>
  <c r="BF166" i="11" s="1"/>
  <c r="BI165" i="11"/>
  <c r="BH165" i="11"/>
  <c r="BG165" i="11"/>
  <c r="BE165" i="11"/>
  <c r="AA165" i="11"/>
  <c r="Y165" i="11"/>
  <c r="W165" i="11"/>
  <c r="BK165" i="11"/>
  <c r="N165" i="11"/>
  <c r="BF165" i="11" s="1"/>
  <c r="BI164" i="11"/>
  <c r="BH164" i="11"/>
  <c r="BG164" i="11"/>
  <c r="BE164" i="11"/>
  <c r="AA164" i="11"/>
  <c r="Y164" i="11"/>
  <c r="W164" i="11"/>
  <c r="BK164" i="11"/>
  <c r="N164" i="11"/>
  <c r="BF164" i="11"/>
  <c r="BI163" i="11"/>
  <c r="BH163" i="11"/>
  <c r="BG163" i="11"/>
  <c r="BE163" i="11"/>
  <c r="AA163" i="11"/>
  <c r="Y163" i="11"/>
  <c r="W163" i="11"/>
  <c r="BK163" i="11"/>
  <c r="N163" i="11"/>
  <c r="BF163" i="11" s="1"/>
  <c r="BI162" i="11"/>
  <c r="BH162" i="11"/>
  <c r="BG162" i="11"/>
  <c r="BE162" i="11"/>
  <c r="AA162" i="11"/>
  <c r="Y162" i="11"/>
  <c r="W162" i="11"/>
  <c r="BK162" i="11"/>
  <c r="N162" i="11"/>
  <c r="BF162" i="11" s="1"/>
  <c r="BI161" i="11"/>
  <c r="BH161" i="11"/>
  <c r="BG161" i="11"/>
  <c r="BE161" i="11"/>
  <c r="AA161" i="11"/>
  <c r="Y161" i="11"/>
  <c r="W161" i="11"/>
  <c r="W160" i="11" s="1"/>
  <c r="BK161" i="11"/>
  <c r="N161" i="11"/>
  <c r="BF161" i="11" s="1"/>
  <c r="BI159" i="11"/>
  <c r="BH159" i="11"/>
  <c r="BG159" i="11"/>
  <c r="BE159" i="11"/>
  <c r="AA159" i="11"/>
  <c r="AA158" i="11" s="1"/>
  <c r="Y159" i="11"/>
  <c r="Y158" i="11" s="1"/>
  <c r="W159" i="11"/>
  <c r="W158" i="11" s="1"/>
  <c r="BK159" i="11"/>
  <c r="BK158" i="11"/>
  <c r="N158" i="11" s="1"/>
  <c r="N94" i="11" s="1"/>
  <c r="N159" i="11"/>
  <c r="BF159" i="11" s="1"/>
  <c r="BI157" i="11"/>
  <c r="BH157" i="11"/>
  <c r="BG157" i="11"/>
  <c r="BE157" i="11"/>
  <c r="AA157" i="11"/>
  <c r="Y157" i="11"/>
  <c r="W157" i="11"/>
  <c r="BK157" i="11"/>
  <c r="N157" i="11"/>
  <c r="BF157" i="11" s="1"/>
  <c r="BI156" i="11"/>
  <c r="BH156" i="11"/>
  <c r="BG156" i="11"/>
  <c r="BE156" i="11"/>
  <c r="AA156" i="11"/>
  <c r="Y156" i="11"/>
  <c r="W156" i="11"/>
  <c r="BK156" i="11"/>
  <c r="N156" i="11"/>
  <c r="BF156" i="11" s="1"/>
  <c r="BI155" i="11"/>
  <c r="BH155" i="11"/>
  <c r="BG155" i="11"/>
  <c r="BE155" i="11"/>
  <c r="AA155" i="11"/>
  <c r="Y155" i="11"/>
  <c r="W155" i="11"/>
  <c r="BK155" i="11"/>
  <c r="N155" i="11"/>
  <c r="BF155" i="11" s="1"/>
  <c r="BI154" i="11"/>
  <c r="BH154" i="11"/>
  <c r="BG154" i="11"/>
  <c r="BE154" i="11"/>
  <c r="AA154" i="11"/>
  <c r="Y154" i="11"/>
  <c r="W154" i="11"/>
  <c r="BK154" i="11"/>
  <c r="N154" i="11"/>
  <c r="BF154" i="11"/>
  <c r="BI153" i="11"/>
  <c r="BH153" i="11"/>
  <c r="BG153" i="11"/>
  <c r="BE153" i="11"/>
  <c r="AA153" i="11"/>
  <c r="Y153" i="11"/>
  <c r="W153" i="11"/>
  <c r="BK153" i="11"/>
  <c r="N153" i="11"/>
  <c r="BF153" i="11" s="1"/>
  <c r="BI152" i="11"/>
  <c r="BH152" i="11"/>
  <c r="BG152" i="11"/>
  <c r="BE152" i="11"/>
  <c r="AA152" i="11"/>
  <c r="Y152" i="11"/>
  <c r="W152" i="11"/>
  <c r="BK152" i="11"/>
  <c r="N152" i="11"/>
  <c r="BF152" i="11" s="1"/>
  <c r="BI151" i="11"/>
  <c r="BH151" i="11"/>
  <c r="BG151" i="11"/>
  <c r="BE151" i="11"/>
  <c r="AA151" i="11"/>
  <c r="Y151" i="11"/>
  <c r="W151" i="11"/>
  <c r="BK151" i="11"/>
  <c r="N151" i="11"/>
  <c r="BF151" i="11" s="1"/>
  <c r="BI150" i="11"/>
  <c r="BH150" i="11"/>
  <c r="BG150" i="11"/>
  <c r="BE150" i="11"/>
  <c r="AA150" i="11"/>
  <c r="Y150" i="11"/>
  <c r="W150" i="11"/>
  <c r="BK150" i="11"/>
  <c r="N150" i="11"/>
  <c r="BF150" i="11"/>
  <c r="BI149" i="11"/>
  <c r="BH149" i="11"/>
  <c r="BG149" i="11"/>
  <c r="BE149" i="11"/>
  <c r="AA149" i="11"/>
  <c r="Y149" i="11"/>
  <c r="W149" i="11"/>
  <c r="BK149" i="11"/>
  <c r="N149" i="11"/>
  <c r="BF149" i="11" s="1"/>
  <c r="BI148" i="11"/>
  <c r="BH148" i="11"/>
  <c r="BG148" i="11"/>
  <c r="BE148" i="11"/>
  <c r="AA148" i="11"/>
  <c r="Y148" i="11"/>
  <c r="W148" i="11"/>
  <c r="BK148" i="11"/>
  <c r="N148" i="11"/>
  <c r="BF148" i="11" s="1"/>
  <c r="BI147" i="11"/>
  <c r="BH147" i="11"/>
  <c r="BG147" i="11"/>
  <c r="BE147" i="11"/>
  <c r="AA147" i="11"/>
  <c r="Y147" i="11"/>
  <c r="W147" i="11"/>
  <c r="BK147" i="11"/>
  <c r="N147" i="11"/>
  <c r="BF147" i="11" s="1"/>
  <c r="BI146" i="11"/>
  <c r="BH146" i="11"/>
  <c r="BG146" i="11"/>
  <c r="BE146" i="11"/>
  <c r="AA146" i="11"/>
  <c r="Y146" i="11"/>
  <c r="W146" i="11"/>
  <c r="BK146" i="11"/>
  <c r="N146" i="11"/>
  <c r="BF146" i="11"/>
  <c r="BI145" i="11"/>
  <c r="BH145" i="11"/>
  <c r="BG145" i="11"/>
  <c r="BE145" i="11"/>
  <c r="AA145" i="11"/>
  <c r="Y145" i="11"/>
  <c r="W145" i="11"/>
  <c r="BK145" i="11"/>
  <c r="N145" i="11"/>
  <c r="BF145" i="11" s="1"/>
  <c r="BI143" i="11"/>
  <c r="BH143" i="11"/>
  <c r="BG143" i="11"/>
  <c r="BE143" i="11"/>
  <c r="AA143" i="11"/>
  <c r="Y143" i="11"/>
  <c r="W143" i="11"/>
  <c r="BK143" i="11"/>
  <c r="N143" i="11"/>
  <c r="BF143" i="11" s="1"/>
  <c r="BI142" i="11"/>
  <c r="BH142" i="11"/>
  <c r="BG142" i="11"/>
  <c r="BE142" i="11"/>
  <c r="AA142" i="11"/>
  <c r="Y142" i="11"/>
  <c r="W142" i="11"/>
  <c r="BK142" i="11"/>
  <c r="N142" i="11"/>
  <c r="BF142" i="11" s="1"/>
  <c r="BI141" i="11"/>
  <c r="BH141" i="11"/>
  <c r="BG141" i="11"/>
  <c r="BE141" i="11"/>
  <c r="AA141" i="11"/>
  <c r="Y141" i="11"/>
  <c r="W141" i="11"/>
  <c r="BK141" i="11"/>
  <c r="N141" i="11"/>
  <c r="BF141" i="11" s="1"/>
  <c r="BI140" i="11"/>
  <c r="BH140" i="11"/>
  <c r="BG140" i="11"/>
  <c r="BE140" i="11"/>
  <c r="AA140" i="11"/>
  <c r="Y140" i="11"/>
  <c r="W140" i="11"/>
  <c r="BK140" i="11"/>
  <c r="N140" i="11"/>
  <c r="BF140" i="11"/>
  <c r="BI139" i="11"/>
  <c r="BH139" i="11"/>
  <c r="BG139" i="11"/>
  <c r="BE139" i="11"/>
  <c r="AA139" i="11"/>
  <c r="Y139" i="11"/>
  <c r="W139" i="11"/>
  <c r="BK139" i="11"/>
  <c r="N139" i="11"/>
  <c r="BF139" i="11" s="1"/>
  <c r="BI138" i="11"/>
  <c r="BH138" i="11"/>
  <c r="BG138" i="11"/>
  <c r="BE138" i="11"/>
  <c r="AA138" i="11"/>
  <c r="Y138" i="11"/>
  <c r="W138" i="11"/>
  <c r="BK138" i="11"/>
  <c r="N138" i="11"/>
  <c r="BF138" i="11" s="1"/>
  <c r="BI137" i="11"/>
  <c r="BH137" i="11"/>
  <c r="BG137" i="11"/>
  <c r="BE137" i="11"/>
  <c r="AA137" i="11"/>
  <c r="Y137" i="11"/>
  <c r="W137" i="11"/>
  <c r="BK137" i="11"/>
  <c r="N137" i="11"/>
  <c r="BF137" i="11" s="1"/>
  <c r="BI136" i="11"/>
  <c r="BH136" i="11"/>
  <c r="BG136" i="11"/>
  <c r="BE136" i="11"/>
  <c r="AA136" i="11"/>
  <c r="Y136" i="11"/>
  <c r="W136" i="11"/>
  <c r="BK136" i="11"/>
  <c r="N136" i="11"/>
  <c r="BF136" i="11" s="1"/>
  <c r="BI135" i="11"/>
  <c r="BH135" i="11"/>
  <c r="BG135" i="11"/>
  <c r="BE135" i="11"/>
  <c r="AA135" i="11"/>
  <c r="Y135" i="11"/>
  <c r="W135" i="11"/>
  <c r="W134" i="11" s="1"/>
  <c r="BK135" i="11"/>
  <c r="N135" i="11"/>
  <c r="BF135" i="11" s="1"/>
  <c r="BI132" i="11"/>
  <c r="BH132" i="11"/>
  <c r="BG132" i="11"/>
  <c r="BE132" i="11"/>
  <c r="AA132" i="11"/>
  <c r="Y132" i="11"/>
  <c r="W132" i="11"/>
  <c r="BK132" i="11"/>
  <c r="N132" i="11"/>
  <c r="BF132" i="11" s="1"/>
  <c r="BI131" i="11"/>
  <c r="BH131" i="11"/>
  <c r="BG131" i="11"/>
  <c r="BE131" i="11"/>
  <c r="AA131" i="11"/>
  <c r="AA130" i="11" s="1"/>
  <c r="AA129" i="11" s="1"/>
  <c r="Y131" i="11"/>
  <c r="W131" i="11"/>
  <c r="BK131" i="11"/>
  <c r="N131" i="11"/>
  <c r="BF131" i="11" s="1"/>
  <c r="M124" i="11"/>
  <c r="F124" i="11"/>
  <c r="F122" i="11"/>
  <c r="F120" i="11"/>
  <c r="BI109" i="11"/>
  <c r="BH109" i="11"/>
  <c r="BG109" i="11"/>
  <c r="BE109" i="11"/>
  <c r="BI108" i="11"/>
  <c r="BH108" i="11"/>
  <c r="BG108" i="11"/>
  <c r="BE108" i="11"/>
  <c r="BI107" i="11"/>
  <c r="BH107" i="11"/>
  <c r="BG107" i="11"/>
  <c r="BE107" i="11"/>
  <c r="BI106" i="11"/>
  <c r="BH106" i="11"/>
  <c r="BG106" i="11"/>
  <c r="BE106" i="11"/>
  <c r="BI105" i="11"/>
  <c r="BH105" i="11"/>
  <c r="BG105" i="11"/>
  <c r="BE105" i="11"/>
  <c r="BI104" i="11"/>
  <c r="BH104" i="11"/>
  <c r="BG104" i="11"/>
  <c r="H34" i="11" s="1"/>
  <c r="BB98" i="1" s="1"/>
  <c r="BE104" i="11"/>
  <c r="M83" i="11"/>
  <c r="F83" i="11"/>
  <c r="F81" i="11"/>
  <c r="F79" i="11"/>
  <c r="O21" i="11"/>
  <c r="E21" i="11"/>
  <c r="M84" i="11" s="1"/>
  <c r="O20" i="11"/>
  <c r="O15" i="11"/>
  <c r="E15" i="11"/>
  <c r="F125" i="11" s="1"/>
  <c r="O14" i="11"/>
  <c r="O9" i="11"/>
  <c r="M122" i="11" s="1"/>
  <c r="F6" i="11"/>
  <c r="F78" i="11" s="1"/>
  <c r="AY97" i="1"/>
  <c r="AX97" i="1"/>
  <c r="BI141" i="10"/>
  <c r="BH141" i="10"/>
  <c r="BG141" i="10"/>
  <c r="BE141" i="10"/>
  <c r="BK141" i="10"/>
  <c r="N141" i="10"/>
  <c r="BF141" i="10"/>
  <c r="BI140" i="10"/>
  <c r="BH140" i="10"/>
  <c r="BG140" i="10"/>
  <c r="BE140" i="10"/>
  <c r="BK140" i="10"/>
  <c r="N140" i="10" s="1"/>
  <c r="BF140" i="10" s="1"/>
  <c r="BI139" i="10"/>
  <c r="BH139" i="10"/>
  <c r="BG139" i="10"/>
  <c r="BE139" i="10"/>
  <c r="BK139" i="10"/>
  <c r="BI138" i="10"/>
  <c r="BH138" i="10"/>
  <c r="BG138" i="10"/>
  <c r="BE138" i="10"/>
  <c r="BK138" i="10"/>
  <c r="N138" i="10"/>
  <c r="BF138" i="10" s="1"/>
  <c r="BI137" i="10"/>
  <c r="BH137" i="10"/>
  <c r="BG137" i="10"/>
  <c r="BE137" i="10"/>
  <c r="BK137" i="10"/>
  <c r="N137" i="10" s="1"/>
  <c r="BF137" i="10" s="1"/>
  <c r="BI135" i="10"/>
  <c r="BH135" i="10"/>
  <c r="BG135" i="10"/>
  <c r="BE135" i="10"/>
  <c r="AA135" i="10"/>
  <c r="Y135" i="10"/>
  <c r="W135" i="10"/>
  <c r="BK135" i="10"/>
  <c r="N135" i="10"/>
  <c r="BF135" i="10" s="1"/>
  <c r="BI134" i="10"/>
  <c r="BH134" i="10"/>
  <c r="BG134" i="10"/>
  <c r="BE134" i="10"/>
  <c r="AA134" i="10"/>
  <c r="Y134" i="10"/>
  <c r="W134" i="10"/>
  <c r="BK134" i="10"/>
  <c r="N134" i="10"/>
  <c r="BF134" i="10" s="1"/>
  <c r="BI133" i="10"/>
  <c r="BH133" i="10"/>
  <c r="BG133" i="10"/>
  <c r="BE133" i="10"/>
  <c r="AA133" i="10"/>
  <c r="Y133" i="10"/>
  <c r="W133" i="10"/>
  <c r="BK133" i="10"/>
  <c r="N133" i="10"/>
  <c r="BF133" i="10" s="1"/>
  <c r="BI132" i="10"/>
  <c r="BH132" i="10"/>
  <c r="BG132" i="10"/>
  <c r="BE132" i="10"/>
  <c r="AA132" i="10"/>
  <c r="Y132" i="10"/>
  <c r="W132" i="10"/>
  <c r="BK132" i="10"/>
  <c r="N132" i="10"/>
  <c r="BF132" i="10" s="1"/>
  <c r="BI131" i="10"/>
  <c r="BH131" i="10"/>
  <c r="BG131" i="10"/>
  <c r="BE131" i="10"/>
  <c r="AA131" i="10"/>
  <c r="Y131" i="10"/>
  <c r="W131" i="10"/>
  <c r="BK131" i="10"/>
  <c r="N131" i="10"/>
  <c r="BF131" i="10" s="1"/>
  <c r="BI130" i="10"/>
  <c r="BH130" i="10"/>
  <c r="BG130" i="10"/>
  <c r="BE130" i="10"/>
  <c r="AA130" i="10"/>
  <c r="Y130" i="10"/>
  <c r="W130" i="10"/>
  <c r="BK130" i="10"/>
  <c r="N130" i="10"/>
  <c r="BF130" i="10"/>
  <c r="BI129" i="10"/>
  <c r="BH129" i="10"/>
  <c r="BG129" i="10"/>
  <c r="BE129" i="10"/>
  <c r="AA129" i="10"/>
  <c r="Y129" i="10"/>
  <c r="W129" i="10"/>
  <c r="BK129" i="10"/>
  <c r="N129" i="10"/>
  <c r="BF129" i="10" s="1"/>
  <c r="BI128" i="10"/>
  <c r="BH128" i="10"/>
  <c r="BG128" i="10"/>
  <c r="BE128" i="10"/>
  <c r="AA128" i="10"/>
  <c r="Y128" i="10"/>
  <c r="W128" i="10"/>
  <c r="BK128" i="10"/>
  <c r="N128" i="10"/>
  <c r="BF128" i="10" s="1"/>
  <c r="BI127" i="10"/>
  <c r="BH127" i="10"/>
  <c r="BG127" i="10"/>
  <c r="BE127" i="10"/>
  <c r="AA127" i="10"/>
  <c r="Y127" i="10"/>
  <c r="W127" i="10"/>
  <c r="BK127" i="10"/>
  <c r="N127" i="10"/>
  <c r="BF127" i="10" s="1"/>
  <c r="BI126" i="10"/>
  <c r="BH126" i="10"/>
  <c r="BG126" i="10"/>
  <c r="BE126" i="10"/>
  <c r="AA126" i="10"/>
  <c r="Y126" i="10"/>
  <c r="W126" i="10"/>
  <c r="BK126" i="10"/>
  <c r="N126" i="10"/>
  <c r="BF126" i="10" s="1"/>
  <c r="BI125" i="10"/>
  <c r="BH125" i="10"/>
  <c r="BG125" i="10"/>
  <c r="BE125" i="10"/>
  <c r="AA125" i="10"/>
  <c r="Y125" i="10"/>
  <c r="W125" i="10"/>
  <c r="BK125" i="10"/>
  <c r="N125" i="10"/>
  <c r="BF125" i="10" s="1"/>
  <c r="BI124" i="10"/>
  <c r="BH124" i="10"/>
  <c r="BG124" i="10"/>
  <c r="BE124" i="10"/>
  <c r="AA124" i="10"/>
  <c r="Y124" i="10"/>
  <c r="W124" i="10"/>
  <c r="BK124" i="10"/>
  <c r="N124" i="10"/>
  <c r="BF124" i="10"/>
  <c r="BI123" i="10"/>
  <c r="BH123" i="10"/>
  <c r="BG123" i="10"/>
  <c r="BE123" i="10"/>
  <c r="AA123" i="10"/>
  <c r="Y123" i="10"/>
  <c r="W123" i="10"/>
  <c r="BK123" i="10"/>
  <c r="N123" i="10"/>
  <c r="BF123" i="10" s="1"/>
  <c r="BI122" i="10"/>
  <c r="BH122" i="10"/>
  <c r="BG122" i="10"/>
  <c r="BE122" i="10"/>
  <c r="AA122" i="10"/>
  <c r="Y122" i="10"/>
  <c r="W122" i="10"/>
  <c r="BK122" i="10"/>
  <c r="N122" i="10"/>
  <c r="BF122" i="10"/>
  <c r="BI121" i="10"/>
  <c r="BH121" i="10"/>
  <c r="BG121" i="10"/>
  <c r="BE121" i="10"/>
  <c r="AA121" i="10"/>
  <c r="Y121" i="10"/>
  <c r="W121" i="10"/>
  <c r="BK121" i="10"/>
  <c r="N121" i="10"/>
  <c r="BF121" i="10" s="1"/>
  <c r="M115" i="10"/>
  <c r="F115" i="10"/>
  <c r="F113" i="10"/>
  <c r="F111" i="10"/>
  <c r="BI99" i="10"/>
  <c r="BH99" i="10"/>
  <c r="BG99" i="10"/>
  <c r="BE99" i="10"/>
  <c r="BI98" i="10"/>
  <c r="BH98" i="10"/>
  <c r="BG98" i="10"/>
  <c r="BE98" i="10"/>
  <c r="BI97" i="10"/>
  <c r="BH97" i="10"/>
  <c r="BG97" i="10"/>
  <c r="BE97" i="10"/>
  <c r="BI96" i="10"/>
  <c r="BH96" i="10"/>
  <c r="BG96" i="10"/>
  <c r="BE96" i="10"/>
  <c r="BI95" i="10"/>
  <c r="BH95" i="10"/>
  <c r="BG95" i="10"/>
  <c r="BE95" i="10"/>
  <c r="BI94" i="10"/>
  <c r="BH94" i="10"/>
  <c r="BG94" i="10"/>
  <c r="BE94" i="10"/>
  <c r="M84" i="10"/>
  <c r="F84" i="10"/>
  <c r="F82" i="10"/>
  <c r="F80" i="10"/>
  <c r="O22" i="10"/>
  <c r="E22" i="10"/>
  <c r="M116" i="10" s="1"/>
  <c r="O21" i="10"/>
  <c r="O16" i="10"/>
  <c r="E16" i="10"/>
  <c r="F85" i="10" s="1"/>
  <c r="O15" i="10"/>
  <c r="O10" i="10"/>
  <c r="M82" i="10" s="1"/>
  <c r="F6" i="10"/>
  <c r="F109" i="10" s="1"/>
  <c r="AY96" i="1"/>
  <c r="AX96" i="1"/>
  <c r="BI141" i="9"/>
  <c r="BH141" i="9"/>
  <c r="BG141" i="9"/>
  <c r="BE141" i="9"/>
  <c r="BK141" i="9"/>
  <c r="N141" i="9"/>
  <c r="BF141" i="9" s="1"/>
  <c r="BI140" i="9"/>
  <c r="BH140" i="9"/>
  <c r="BG140" i="9"/>
  <c r="BE140" i="9"/>
  <c r="BK140" i="9"/>
  <c r="N140" i="9" s="1"/>
  <c r="BF140" i="9" s="1"/>
  <c r="BI139" i="9"/>
  <c r="BH139" i="9"/>
  <c r="BG139" i="9"/>
  <c r="BE139" i="9"/>
  <c r="BK139" i="9"/>
  <c r="BI138" i="9"/>
  <c r="BH138" i="9"/>
  <c r="BG138" i="9"/>
  <c r="BE138" i="9"/>
  <c r="BK138" i="9"/>
  <c r="N138" i="9" s="1"/>
  <c r="BF138" i="9" s="1"/>
  <c r="BI137" i="9"/>
  <c r="BH137" i="9"/>
  <c r="BG137" i="9"/>
  <c r="BE137" i="9"/>
  <c r="BK137" i="9"/>
  <c r="N137" i="9"/>
  <c r="BF137" i="9" s="1"/>
  <c r="BI135" i="9"/>
  <c r="BH135" i="9"/>
  <c r="BG135" i="9"/>
  <c r="BE135" i="9"/>
  <c r="AA135" i="9"/>
  <c r="Y135" i="9"/>
  <c r="W135" i="9"/>
  <c r="BK135" i="9"/>
  <c r="N135" i="9"/>
  <c r="BF135" i="9" s="1"/>
  <c r="BI134" i="9"/>
  <c r="BH134" i="9"/>
  <c r="BG134" i="9"/>
  <c r="BE134" i="9"/>
  <c r="AA134" i="9"/>
  <c r="Y134" i="9"/>
  <c r="W134" i="9"/>
  <c r="BK134" i="9"/>
  <c r="N134" i="9"/>
  <c r="BF134" i="9" s="1"/>
  <c r="BI133" i="9"/>
  <c r="BH133" i="9"/>
  <c r="BG133" i="9"/>
  <c r="BE133" i="9"/>
  <c r="AA133" i="9"/>
  <c r="Y133" i="9"/>
  <c r="W133" i="9"/>
  <c r="BK133" i="9"/>
  <c r="N133" i="9"/>
  <c r="BF133" i="9" s="1"/>
  <c r="BI132" i="9"/>
  <c r="BH132" i="9"/>
  <c r="BG132" i="9"/>
  <c r="BE132" i="9"/>
  <c r="AA132" i="9"/>
  <c r="Y132" i="9"/>
  <c r="W132" i="9"/>
  <c r="BK132" i="9"/>
  <c r="N132" i="9"/>
  <c r="BF132" i="9"/>
  <c r="BI131" i="9"/>
  <c r="BH131" i="9"/>
  <c r="BG131" i="9"/>
  <c r="BE131" i="9"/>
  <c r="AA131" i="9"/>
  <c r="Y131" i="9"/>
  <c r="W131" i="9"/>
  <c r="BK131" i="9"/>
  <c r="N131" i="9"/>
  <c r="BF131" i="9" s="1"/>
  <c r="BI130" i="9"/>
  <c r="BH130" i="9"/>
  <c r="BG130" i="9"/>
  <c r="BE130" i="9"/>
  <c r="AA130" i="9"/>
  <c r="Y130" i="9"/>
  <c r="W130" i="9"/>
  <c r="BK130" i="9"/>
  <c r="N130" i="9"/>
  <c r="BF130" i="9" s="1"/>
  <c r="BI129" i="9"/>
  <c r="BH129" i="9"/>
  <c r="BG129" i="9"/>
  <c r="BE129" i="9"/>
  <c r="AA129" i="9"/>
  <c r="Y129" i="9"/>
  <c r="W129" i="9"/>
  <c r="BK129" i="9"/>
  <c r="N129" i="9"/>
  <c r="BF129" i="9" s="1"/>
  <c r="BI128" i="9"/>
  <c r="BH128" i="9"/>
  <c r="BG128" i="9"/>
  <c r="BE128" i="9"/>
  <c r="AA128" i="9"/>
  <c r="Y128" i="9"/>
  <c r="W128" i="9"/>
  <c r="BK128" i="9"/>
  <c r="N128" i="9"/>
  <c r="BF128" i="9" s="1"/>
  <c r="BI127" i="9"/>
  <c r="BH127" i="9"/>
  <c r="BG127" i="9"/>
  <c r="BE127" i="9"/>
  <c r="AA127" i="9"/>
  <c r="Y127" i="9"/>
  <c r="W127" i="9"/>
  <c r="BK127" i="9"/>
  <c r="N127" i="9"/>
  <c r="BF127" i="9" s="1"/>
  <c r="BI126" i="9"/>
  <c r="BH126" i="9"/>
  <c r="BG126" i="9"/>
  <c r="BE126" i="9"/>
  <c r="AA126" i="9"/>
  <c r="Y126" i="9"/>
  <c r="W126" i="9"/>
  <c r="BK126" i="9"/>
  <c r="N126" i="9"/>
  <c r="BF126" i="9"/>
  <c r="BI125" i="9"/>
  <c r="BH125" i="9"/>
  <c r="BG125" i="9"/>
  <c r="BE125" i="9"/>
  <c r="AA125" i="9"/>
  <c r="Y125" i="9"/>
  <c r="W125" i="9"/>
  <c r="BK125" i="9"/>
  <c r="N125" i="9"/>
  <c r="BF125" i="9" s="1"/>
  <c r="BI124" i="9"/>
  <c r="BH124" i="9"/>
  <c r="BG124" i="9"/>
  <c r="BE124" i="9"/>
  <c r="AA124" i="9"/>
  <c r="Y124" i="9"/>
  <c r="W124" i="9"/>
  <c r="BK124" i="9"/>
  <c r="N124" i="9"/>
  <c r="BF124" i="9"/>
  <c r="BI123" i="9"/>
  <c r="BH123" i="9"/>
  <c r="BG123" i="9"/>
  <c r="BE123" i="9"/>
  <c r="AA123" i="9"/>
  <c r="Y123" i="9"/>
  <c r="W123" i="9"/>
  <c r="BK123" i="9"/>
  <c r="N123" i="9"/>
  <c r="BF123" i="9" s="1"/>
  <c r="BI122" i="9"/>
  <c r="BH122" i="9"/>
  <c r="BG122" i="9"/>
  <c r="BE122" i="9"/>
  <c r="AA122" i="9"/>
  <c r="Y122" i="9"/>
  <c r="W122" i="9"/>
  <c r="BK122" i="9"/>
  <c r="N122" i="9"/>
  <c r="BF122" i="9" s="1"/>
  <c r="BI121" i="9"/>
  <c r="BH121" i="9"/>
  <c r="BG121" i="9"/>
  <c r="BE121" i="9"/>
  <c r="AA121" i="9"/>
  <c r="Y121" i="9"/>
  <c r="W121" i="9"/>
  <c r="W120" i="9" s="1"/>
  <c r="W119" i="9" s="1"/>
  <c r="AU96" i="1" s="1"/>
  <c r="BK121" i="9"/>
  <c r="N121" i="9"/>
  <c r="BF121" i="9" s="1"/>
  <c r="M115" i="9"/>
  <c r="F115" i="9"/>
  <c r="F113" i="9"/>
  <c r="F111" i="9"/>
  <c r="BI99" i="9"/>
  <c r="BH99" i="9"/>
  <c r="BG99" i="9"/>
  <c r="BE99" i="9"/>
  <c r="BI98" i="9"/>
  <c r="BH98" i="9"/>
  <c r="BG98" i="9"/>
  <c r="BE98" i="9"/>
  <c r="BI97" i="9"/>
  <c r="BH97" i="9"/>
  <c r="BG97" i="9"/>
  <c r="BE97" i="9"/>
  <c r="BI96" i="9"/>
  <c r="BH96" i="9"/>
  <c r="BG96" i="9"/>
  <c r="BE96" i="9"/>
  <c r="BI95" i="9"/>
  <c r="BH95" i="9"/>
  <c r="BG95" i="9"/>
  <c r="BE95" i="9"/>
  <c r="BI94" i="9"/>
  <c r="BH94" i="9"/>
  <c r="BG94" i="9"/>
  <c r="BE94" i="9"/>
  <c r="M84" i="9"/>
  <c r="F84" i="9"/>
  <c r="F82" i="9"/>
  <c r="F80" i="9"/>
  <c r="O22" i="9"/>
  <c r="E22" i="9"/>
  <c r="M85" i="9" s="1"/>
  <c r="O21" i="9"/>
  <c r="O16" i="9"/>
  <c r="E16" i="9"/>
  <c r="O15" i="9"/>
  <c r="O10" i="9"/>
  <c r="F6" i="9"/>
  <c r="F78" i="9" s="1"/>
  <c r="AY95" i="1"/>
  <c r="AX95" i="1"/>
  <c r="BI139" i="8"/>
  <c r="BH139" i="8"/>
  <c r="BG139" i="8"/>
  <c r="BE139" i="8"/>
  <c r="BK139" i="8"/>
  <c r="N139" i="8" s="1"/>
  <c r="BF139" i="8" s="1"/>
  <c r="BI138" i="8"/>
  <c r="BH138" i="8"/>
  <c r="BG138" i="8"/>
  <c r="BE138" i="8"/>
  <c r="BK138" i="8"/>
  <c r="N138" i="8" s="1"/>
  <c r="BF138" i="8" s="1"/>
  <c r="BI137" i="8"/>
  <c r="BH137" i="8"/>
  <c r="BG137" i="8"/>
  <c r="BE137" i="8"/>
  <c r="BK137" i="8"/>
  <c r="N137" i="8"/>
  <c r="BF137" i="8" s="1"/>
  <c r="BI136" i="8"/>
  <c r="BH136" i="8"/>
  <c r="BG136" i="8"/>
  <c r="BE136" i="8"/>
  <c r="BK136" i="8"/>
  <c r="N136" i="8" s="1"/>
  <c r="BF136" i="8" s="1"/>
  <c r="BI135" i="8"/>
  <c r="BH135" i="8"/>
  <c r="BG135" i="8"/>
  <c r="BE135" i="8"/>
  <c r="BK135" i="8"/>
  <c r="BI133" i="8"/>
  <c r="BH133" i="8"/>
  <c r="BG133" i="8"/>
  <c r="BE133" i="8"/>
  <c r="AA133" i="8"/>
  <c r="Y133" i="8"/>
  <c r="W133" i="8"/>
  <c r="BK133" i="8"/>
  <c r="N133" i="8"/>
  <c r="BF133" i="8" s="1"/>
  <c r="BI132" i="8"/>
  <c r="BH132" i="8"/>
  <c r="BG132" i="8"/>
  <c r="BE132" i="8"/>
  <c r="AA132" i="8"/>
  <c r="Y132" i="8"/>
  <c r="W132" i="8"/>
  <c r="BK132" i="8"/>
  <c r="N132" i="8"/>
  <c r="BF132" i="8" s="1"/>
  <c r="BI131" i="8"/>
  <c r="BH131" i="8"/>
  <c r="BG131" i="8"/>
  <c r="BE131" i="8"/>
  <c r="AA131" i="8"/>
  <c r="Y131" i="8"/>
  <c r="W131" i="8"/>
  <c r="BK131" i="8"/>
  <c r="N131" i="8"/>
  <c r="BF131" i="8" s="1"/>
  <c r="BI130" i="8"/>
  <c r="BH130" i="8"/>
  <c r="BG130" i="8"/>
  <c r="BE130" i="8"/>
  <c r="AA130" i="8"/>
  <c r="Y130" i="8"/>
  <c r="W130" i="8"/>
  <c r="BK130" i="8"/>
  <c r="N130" i="8"/>
  <c r="BF130" i="8" s="1"/>
  <c r="BI129" i="8"/>
  <c r="BH129" i="8"/>
  <c r="BG129" i="8"/>
  <c r="BE129" i="8"/>
  <c r="AA129" i="8"/>
  <c r="Y129" i="8"/>
  <c r="W129" i="8"/>
  <c r="BK129" i="8"/>
  <c r="N129" i="8"/>
  <c r="BF129" i="8"/>
  <c r="BI128" i="8"/>
  <c r="BH128" i="8"/>
  <c r="BG128" i="8"/>
  <c r="BE128" i="8"/>
  <c r="AA128" i="8"/>
  <c r="Y128" i="8"/>
  <c r="W128" i="8"/>
  <c r="BK128" i="8"/>
  <c r="N128" i="8"/>
  <c r="BF128" i="8" s="1"/>
  <c r="BI127" i="8"/>
  <c r="BH127" i="8"/>
  <c r="BG127" i="8"/>
  <c r="BE127" i="8"/>
  <c r="AA127" i="8"/>
  <c r="Y127" i="8"/>
  <c r="W127" i="8"/>
  <c r="BK127" i="8"/>
  <c r="N127" i="8"/>
  <c r="BF127" i="8" s="1"/>
  <c r="BI126" i="8"/>
  <c r="BH126" i="8"/>
  <c r="BG126" i="8"/>
  <c r="BE126" i="8"/>
  <c r="AA126" i="8"/>
  <c r="Y126" i="8"/>
  <c r="W126" i="8"/>
  <c r="BK126" i="8"/>
  <c r="N126" i="8"/>
  <c r="BF126" i="8" s="1"/>
  <c r="BI125" i="8"/>
  <c r="BH125" i="8"/>
  <c r="BG125" i="8"/>
  <c r="BE125" i="8"/>
  <c r="AA125" i="8"/>
  <c r="Y125" i="8"/>
  <c r="W125" i="8"/>
  <c r="BK125" i="8"/>
  <c r="N125" i="8"/>
  <c r="BF125" i="8" s="1"/>
  <c r="BI124" i="8"/>
  <c r="BH124" i="8"/>
  <c r="BG124" i="8"/>
  <c r="BE124" i="8"/>
  <c r="AA124" i="8"/>
  <c r="Y124" i="8"/>
  <c r="W124" i="8"/>
  <c r="BK124" i="8"/>
  <c r="N124" i="8"/>
  <c r="BF124" i="8" s="1"/>
  <c r="BI123" i="8"/>
  <c r="BH123" i="8"/>
  <c r="BG123" i="8"/>
  <c r="BE123" i="8"/>
  <c r="AA123" i="8"/>
  <c r="Y123" i="8"/>
  <c r="W123" i="8"/>
  <c r="BK123" i="8"/>
  <c r="N123" i="8"/>
  <c r="BF123" i="8"/>
  <c r="BI122" i="8"/>
  <c r="BH122" i="8"/>
  <c r="BG122" i="8"/>
  <c r="BE122" i="8"/>
  <c r="AA122" i="8"/>
  <c r="Y122" i="8"/>
  <c r="W122" i="8"/>
  <c r="BK122" i="8"/>
  <c r="N122" i="8"/>
  <c r="BF122" i="8" s="1"/>
  <c r="BI121" i="8"/>
  <c r="BH121" i="8"/>
  <c r="BG121" i="8"/>
  <c r="BE121" i="8"/>
  <c r="AA121" i="8"/>
  <c r="Y121" i="8"/>
  <c r="W121" i="8"/>
  <c r="W118" i="8" s="1"/>
  <c r="BK121" i="8"/>
  <c r="N121" i="8"/>
  <c r="BF121" i="8"/>
  <c r="BI120" i="8"/>
  <c r="H37" i="8" s="1"/>
  <c r="BD95" i="1" s="1"/>
  <c r="BH120" i="8"/>
  <c r="BG120" i="8"/>
  <c r="BE120" i="8"/>
  <c r="AA120" i="8"/>
  <c r="AA118" i="8" s="1"/>
  <c r="Y120" i="8"/>
  <c r="W120" i="8"/>
  <c r="BK120" i="8"/>
  <c r="N120" i="8"/>
  <c r="BF120" i="8" s="1"/>
  <c r="BI119" i="8"/>
  <c r="BH119" i="8"/>
  <c r="BG119" i="8"/>
  <c r="BE119" i="8"/>
  <c r="AA119" i="8"/>
  <c r="Y119" i="8"/>
  <c r="W119" i="8"/>
  <c r="AU95" i="1"/>
  <c r="BK119" i="8"/>
  <c r="N119" i="8"/>
  <c r="BF119" i="8" s="1"/>
  <c r="M114" i="8"/>
  <c r="F114" i="8"/>
  <c r="F112" i="8"/>
  <c r="F110" i="8"/>
  <c r="BI98" i="8"/>
  <c r="BH98" i="8"/>
  <c r="BG98" i="8"/>
  <c r="BE98" i="8"/>
  <c r="BI97" i="8"/>
  <c r="BH97" i="8"/>
  <c r="BG97" i="8"/>
  <c r="BE97" i="8"/>
  <c r="BI96" i="8"/>
  <c r="BH96" i="8"/>
  <c r="BG96" i="8"/>
  <c r="BE96" i="8"/>
  <c r="BI95" i="8"/>
  <c r="BH95" i="8"/>
  <c r="BG95" i="8"/>
  <c r="BE95" i="8"/>
  <c r="BI94" i="8"/>
  <c r="BH94" i="8"/>
  <c r="BG94" i="8"/>
  <c r="BE94" i="8"/>
  <c r="BI93" i="8"/>
  <c r="BH93" i="8"/>
  <c r="BG93" i="8"/>
  <c r="BE93" i="8"/>
  <c r="M84" i="8"/>
  <c r="F84" i="8"/>
  <c r="F82" i="8"/>
  <c r="F80" i="8"/>
  <c r="O22" i="8"/>
  <c r="E22" i="8"/>
  <c r="M115" i="8" s="1"/>
  <c r="O21" i="8"/>
  <c r="O16" i="8"/>
  <c r="E16" i="8"/>
  <c r="F85" i="8" s="1"/>
  <c r="O15" i="8"/>
  <c r="O10" i="8"/>
  <c r="M82" i="8" s="1"/>
  <c r="F6" i="8"/>
  <c r="F108" i="8" s="1"/>
  <c r="F78" i="8"/>
  <c r="AY94" i="1"/>
  <c r="AX94" i="1"/>
  <c r="BI141" i="7"/>
  <c r="BH141" i="7"/>
  <c r="BG141" i="7"/>
  <c r="BE141" i="7"/>
  <c r="BK141" i="7"/>
  <c r="N141" i="7"/>
  <c r="BF141" i="7" s="1"/>
  <c r="BI140" i="7"/>
  <c r="BH140" i="7"/>
  <c r="BG140" i="7"/>
  <c r="BE140" i="7"/>
  <c r="BK140" i="7"/>
  <c r="N140" i="7" s="1"/>
  <c r="BF140" i="7" s="1"/>
  <c r="BI139" i="7"/>
  <c r="BH139" i="7"/>
  <c r="BG139" i="7"/>
  <c r="BE139" i="7"/>
  <c r="BK139" i="7"/>
  <c r="N139" i="7" s="1"/>
  <c r="BF139" i="7" s="1"/>
  <c r="BI138" i="7"/>
  <c r="BH138" i="7"/>
  <c r="BG138" i="7"/>
  <c r="BE138" i="7"/>
  <c r="BK138" i="7"/>
  <c r="N138" i="7" s="1"/>
  <c r="BF138" i="7" s="1"/>
  <c r="BI137" i="7"/>
  <c r="BH137" i="7"/>
  <c r="BG137" i="7"/>
  <c r="BE137" i="7"/>
  <c r="BK137" i="7"/>
  <c r="BI135" i="7"/>
  <c r="BH135" i="7"/>
  <c r="BG135" i="7"/>
  <c r="BE135" i="7"/>
  <c r="AA135" i="7"/>
  <c r="Y135" i="7"/>
  <c r="W135" i="7"/>
  <c r="BK135" i="7"/>
  <c r="N135" i="7"/>
  <c r="BF135" i="7"/>
  <c r="BI134" i="7"/>
  <c r="BH134" i="7"/>
  <c r="BG134" i="7"/>
  <c r="BE134" i="7"/>
  <c r="AA134" i="7"/>
  <c r="Y134" i="7"/>
  <c r="W134" i="7"/>
  <c r="BK134" i="7"/>
  <c r="N134" i="7"/>
  <c r="BF134" i="7" s="1"/>
  <c r="BI133" i="7"/>
  <c r="BH133" i="7"/>
  <c r="BG133" i="7"/>
  <c r="BE133" i="7"/>
  <c r="AA133" i="7"/>
  <c r="Y133" i="7"/>
  <c r="W133" i="7"/>
  <c r="BK133" i="7"/>
  <c r="N133" i="7"/>
  <c r="BF133" i="7"/>
  <c r="BI132" i="7"/>
  <c r="BH132" i="7"/>
  <c r="BG132" i="7"/>
  <c r="BE132" i="7"/>
  <c r="AA132" i="7"/>
  <c r="Y132" i="7"/>
  <c r="W132" i="7"/>
  <c r="BK132" i="7"/>
  <c r="N132" i="7"/>
  <c r="BF132" i="7" s="1"/>
  <c r="BI131" i="7"/>
  <c r="BH131" i="7"/>
  <c r="BG131" i="7"/>
  <c r="BE131" i="7"/>
  <c r="AA131" i="7"/>
  <c r="Y131" i="7"/>
  <c r="W131" i="7"/>
  <c r="BK131" i="7"/>
  <c r="N131" i="7"/>
  <c r="BF131" i="7" s="1"/>
  <c r="BI130" i="7"/>
  <c r="BH130" i="7"/>
  <c r="BG130" i="7"/>
  <c r="BE130" i="7"/>
  <c r="AA130" i="7"/>
  <c r="Y130" i="7"/>
  <c r="W130" i="7"/>
  <c r="BK130" i="7"/>
  <c r="N130" i="7"/>
  <c r="BF130" i="7" s="1"/>
  <c r="BI129" i="7"/>
  <c r="BH129" i="7"/>
  <c r="BG129" i="7"/>
  <c r="BE129" i="7"/>
  <c r="AA129" i="7"/>
  <c r="Y129" i="7"/>
  <c r="W129" i="7"/>
  <c r="BK129" i="7"/>
  <c r="N129" i="7"/>
  <c r="BF129" i="7" s="1"/>
  <c r="BI128" i="7"/>
  <c r="BH128" i="7"/>
  <c r="BG128" i="7"/>
  <c r="BE128" i="7"/>
  <c r="AA128" i="7"/>
  <c r="Y128" i="7"/>
  <c r="W128" i="7"/>
  <c r="BK128" i="7"/>
  <c r="N128" i="7"/>
  <c r="BF128" i="7" s="1"/>
  <c r="BI127" i="7"/>
  <c r="BH127" i="7"/>
  <c r="BG127" i="7"/>
  <c r="BE127" i="7"/>
  <c r="AA127" i="7"/>
  <c r="Y127" i="7"/>
  <c r="W127" i="7"/>
  <c r="BK127" i="7"/>
  <c r="N127" i="7"/>
  <c r="BF127" i="7"/>
  <c r="BI126" i="7"/>
  <c r="BH126" i="7"/>
  <c r="BG126" i="7"/>
  <c r="BE126" i="7"/>
  <c r="AA126" i="7"/>
  <c r="Y126" i="7"/>
  <c r="W126" i="7"/>
  <c r="BK126" i="7"/>
  <c r="N126" i="7"/>
  <c r="BF126" i="7" s="1"/>
  <c r="BI125" i="7"/>
  <c r="BH125" i="7"/>
  <c r="BG125" i="7"/>
  <c r="BE125" i="7"/>
  <c r="AA125" i="7"/>
  <c r="Y125" i="7"/>
  <c r="W125" i="7"/>
  <c r="BK125" i="7"/>
  <c r="N125" i="7"/>
  <c r="BF125" i="7"/>
  <c r="BI124" i="7"/>
  <c r="BH124" i="7"/>
  <c r="BG124" i="7"/>
  <c r="BE124" i="7"/>
  <c r="AA124" i="7"/>
  <c r="Y124" i="7"/>
  <c r="W124" i="7"/>
  <c r="BK124" i="7"/>
  <c r="N124" i="7"/>
  <c r="BF124" i="7" s="1"/>
  <c r="BI123" i="7"/>
  <c r="BH123" i="7"/>
  <c r="BG123" i="7"/>
  <c r="BE123" i="7"/>
  <c r="AA123" i="7"/>
  <c r="Y123" i="7"/>
  <c r="W123" i="7"/>
  <c r="BK123" i="7"/>
  <c r="N123" i="7"/>
  <c r="BF123" i="7" s="1"/>
  <c r="BI122" i="7"/>
  <c r="BH122" i="7"/>
  <c r="BG122" i="7"/>
  <c r="BE122" i="7"/>
  <c r="AA122" i="7"/>
  <c r="Y122" i="7"/>
  <c r="W122" i="7"/>
  <c r="BK122" i="7"/>
  <c r="N122" i="7"/>
  <c r="BF122" i="7" s="1"/>
  <c r="BI121" i="7"/>
  <c r="BH121" i="7"/>
  <c r="BG121" i="7"/>
  <c r="BE121" i="7"/>
  <c r="AA121" i="7"/>
  <c r="Y121" i="7"/>
  <c r="W121" i="7"/>
  <c r="W120" i="7"/>
  <c r="W119" i="7" s="1"/>
  <c r="AU94" i="1" s="1"/>
  <c r="BK121" i="7"/>
  <c r="N121" i="7"/>
  <c r="BF121" i="7" s="1"/>
  <c r="M115" i="7"/>
  <c r="F115" i="7"/>
  <c r="F113" i="7"/>
  <c r="F111" i="7"/>
  <c r="BI99" i="7"/>
  <c r="BH99" i="7"/>
  <c r="BG99" i="7"/>
  <c r="BE99" i="7"/>
  <c r="BI98" i="7"/>
  <c r="BH98" i="7"/>
  <c r="BG98" i="7"/>
  <c r="BE98" i="7"/>
  <c r="BI97" i="7"/>
  <c r="BH97" i="7"/>
  <c r="BG97" i="7"/>
  <c r="BE97" i="7"/>
  <c r="BI96" i="7"/>
  <c r="BH96" i="7"/>
  <c r="BG96" i="7"/>
  <c r="BE96" i="7"/>
  <c r="BI95" i="7"/>
  <c r="BH95" i="7"/>
  <c r="BG95" i="7"/>
  <c r="BE95" i="7"/>
  <c r="BI94" i="7"/>
  <c r="H37" i="7"/>
  <c r="BD94" i="1" s="1"/>
  <c r="BH94" i="7"/>
  <c r="BG94" i="7"/>
  <c r="BE94" i="7"/>
  <c r="M84" i="7"/>
  <c r="F84" i="7"/>
  <c r="F82" i="7"/>
  <c r="F80" i="7"/>
  <c r="O22" i="7"/>
  <c r="E22" i="7"/>
  <c r="M85" i="7" s="1"/>
  <c r="O21" i="7"/>
  <c r="O16" i="7"/>
  <c r="E16" i="7"/>
  <c r="F116" i="7" s="1"/>
  <c r="O15" i="7"/>
  <c r="O10" i="7"/>
  <c r="M113" i="7" s="1"/>
  <c r="F6" i="7"/>
  <c r="F78" i="7" s="1"/>
  <c r="AY93" i="1"/>
  <c r="AX93" i="1"/>
  <c r="BI148" i="6"/>
  <c r="BH148" i="6"/>
  <c r="BG148" i="6"/>
  <c r="BE148" i="6"/>
  <c r="BK148" i="6"/>
  <c r="N148" i="6"/>
  <c r="BF148" i="6"/>
  <c r="BI147" i="6"/>
  <c r="BH147" i="6"/>
  <c r="BG147" i="6"/>
  <c r="BE147" i="6"/>
  <c r="BK147" i="6"/>
  <c r="N147" i="6" s="1"/>
  <c r="BF147" i="6" s="1"/>
  <c r="BI146" i="6"/>
  <c r="BH146" i="6"/>
  <c r="BG146" i="6"/>
  <c r="BE146" i="6"/>
  <c r="BK146" i="6"/>
  <c r="N146" i="6"/>
  <c r="BF146" i="6" s="1"/>
  <c r="BI145" i="6"/>
  <c r="BH145" i="6"/>
  <c r="BG145" i="6"/>
  <c r="BE145" i="6"/>
  <c r="BK145" i="6"/>
  <c r="N145" i="6" s="1"/>
  <c r="BF145" i="6" s="1"/>
  <c r="BI144" i="6"/>
  <c r="BH144" i="6"/>
  <c r="BG144" i="6"/>
  <c r="BE144" i="6"/>
  <c r="BK144" i="6"/>
  <c r="N144" i="6"/>
  <c r="BF144" i="6" s="1"/>
  <c r="BI142" i="6"/>
  <c r="BH142" i="6"/>
  <c r="BG142" i="6"/>
  <c r="BE142" i="6"/>
  <c r="AA142" i="6"/>
  <c r="Y142" i="6"/>
  <c r="W142" i="6"/>
  <c r="BK142" i="6"/>
  <c r="N142" i="6"/>
  <c r="BF142" i="6" s="1"/>
  <c r="BI141" i="6"/>
  <c r="BH141" i="6"/>
  <c r="BG141" i="6"/>
  <c r="BE141" i="6"/>
  <c r="AA141" i="6"/>
  <c r="Y141" i="6"/>
  <c r="W141" i="6"/>
  <c r="BK141" i="6"/>
  <c r="N141" i="6"/>
  <c r="BF141" i="6" s="1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E139" i="6"/>
  <c r="AA139" i="6"/>
  <c r="Y139" i="6"/>
  <c r="W139" i="6"/>
  <c r="BK139" i="6"/>
  <c r="N139" i="6"/>
  <c r="BF139" i="6" s="1"/>
  <c r="BI138" i="6"/>
  <c r="BH138" i="6"/>
  <c r="BG138" i="6"/>
  <c r="BE138" i="6"/>
  <c r="AA138" i="6"/>
  <c r="Y138" i="6"/>
  <c r="W138" i="6"/>
  <c r="BK138" i="6"/>
  <c r="N138" i="6"/>
  <c r="BF138" i="6" s="1"/>
  <c r="BI137" i="6"/>
  <c r="BH137" i="6"/>
  <c r="BG137" i="6"/>
  <c r="BE137" i="6"/>
  <c r="AA137" i="6"/>
  <c r="Y137" i="6"/>
  <c r="W137" i="6"/>
  <c r="BK137" i="6"/>
  <c r="N137" i="6"/>
  <c r="BF137" i="6" s="1"/>
  <c r="BI136" i="6"/>
  <c r="BH136" i="6"/>
  <c r="BG136" i="6"/>
  <c r="BE136" i="6"/>
  <c r="AA136" i="6"/>
  <c r="Y136" i="6"/>
  <c r="W136" i="6"/>
  <c r="BK136" i="6"/>
  <c r="N136" i="6"/>
  <c r="BF136" i="6" s="1"/>
  <c r="BI135" i="6"/>
  <c r="BH135" i="6"/>
  <c r="BG135" i="6"/>
  <c r="BE135" i="6"/>
  <c r="AA135" i="6"/>
  <c r="Y135" i="6"/>
  <c r="W135" i="6"/>
  <c r="BK135" i="6"/>
  <c r="N135" i="6"/>
  <c r="BF135" i="6"/>
  <c r="BI134" i="6"/>
  <c r="BH134" i="6"/>
  <c r="BG134" i="6"/>
  <c r="BE134" i="6"/>
  <c r="AA134" i="6"/>
  <c r="Y134" i="6"/>
  <c r="W134" i="6"/>
  <c r="BK134" i="6"/>
  <c r="N134" i="6"/>
  <c r="BF134" i="6" s="1"/>
  <c r="BI133" i="6"/>
  <c r="BH133" i="6"/>
  <c r="BG133" i="6"/>
  <c r="BE133" i="6"/>
  <c r="AA133" i="6"/>
  <c r="Y133" i="6"/>
  <c r="W133" i="6"/>
  <c r="BK133" i="6"/>
  <c r="N133" i="6"/>
  <c r="BF133" i="6" s="1"/>
  <c r="BI132" i="6"/>
  <c r="BH132" i="6"/>
  <c r="BG132" i="6"/>
  <c r="BE132" i="6"/>
  <c r="AA132" i="6"/>
  <c r="Y132" i="6"/>
  <c r="W132" i="6"/>
  <c r="BK132" i="6"/>
  <c r="N132" i="6"/>
  <c r="BF132" i="6" s="1"/>
  <c r="BI131" i="6"/>
  <c r="BH131" i="6"/>
  <c r="BG131" i="6"/>
  <c r="BE131" i="6"/>
  <c r="AA131" i="6"/>
  <c r="Y131" i="6"/>
  <c r="W131" i="6"/>
  <c r="BK131" i="6"/>
  <c r="N131" i="6"/>
  <c r="BF131" i="6" s="1"/>
  <c r="BI130" i="6"/>
  <c r="BH130" i="6"/>
  <c r="BG130" i="6"/>
  <c r="BE130" i="6"/>
  <c r="AA130" i="6"/>
  <c r="Y130" i="6"/>
  <c r="W130" i="6"/>
  <c r="BK130" i="6"/>
  <c r="N130" i="6"/>
  <c r="BF130" i="6" s="1"/>
  <c r="BI129" i="6"/>
  <c r="BH129" i="6"/>
  <c r="BG129" i="6"/>
  <c r="BE129" i="6"/>
  <c r="AA129" i="6"/>
  <c r="Y129" i="6"/>
  <c r="W129" i="6"/>
  <c r="BK129" i="6"/>
  <c r="N129" i="6"/>
  <c r="BF129" i="6"/>
  <c r="BI128" i="6"/>
  <c r="BH128" i="6"/>
  <c r="BG128" i="6"/>
  <c r="BE128" i="6"/>
  <c r="AA128" i="6"/>
  <c r="Y128" i="6"/>
  <c r="W128" i="6"/>
  <c r="BK128" i="6"/>
  <c r="N128" i="6"/>
  <c r="BF128" i="6" s="1"/>
  <c r="BI127" i="6"/>
  <c r="BH127" i="6"/>
  <c r="BG127" i="6"/>
  <c r="BE127" i="6"/>
  <c r="AA127" i="6"/>
  <c r="Y127" i="6"/>
  <c r="W127" i="6"/>
  <c r="BK127" i="6"/>
  <c r="N127" i="6"/>
  <c r="BF127" i="6"/>
  <c r="BI126" i="6"/>
  <c r="BH126" i="6"/>
  <c r="BG126" i="6"/>
  <c r="BE126" i="6"/>
  <c r="AA126" i="6"/>
  <c r="Y126" i="6"/>
  <c r="W126" i="6"/>
  <c r="BK126" i="6"/>
  <c r="N126" i="6"/>
  <c r="BF126" i="6" s="1"/>
  <c r="BI125" i="6"/>
  <c r="BH125" i="6"/>
  <c r="BG125" i="6"/>
  <c r="BE125" i="6"/>
  <c r="AA125" i="6"/>
  <c r="Y125" i="6"/>
  <c r="W125" i="6"/>
  <c r="BK125" i="6"/>
  <c r="N125" i="6"/>
  <c r="BF125" i="6"/>
  <c r="BI124" i="6"/>
  <c r="BH124" i="6"/>
  <c r="BG124" i="6"/>
  <c r="BE124" i="6"/>
  <c r="AA124" i="6"/>
  <c r="Y124" i="6"/>
  <c r="W124" i="6"/>
  <c r="BK124" i="6"/>
  <c r="N124" i="6"/>
  <c r="BF124" i="6" s="1"/>
  <c r="BI123" i="6"/>
  <c r="BH123" i="6"/>
  <c r="BG123" i="6"/>
  <c r="BE123" i="6"/>
  <c r="AA123" i="6"/>
  <c r="Y123" i="6"/>
  <c r="W123" i="6"/>
  <c r="BK123" i="6"/>
  <c r="N123" i="6"/>
  <c r="BF123" i="6"/>
  <c r="BI122" i="6"/>
  <c r="BH122" i="6"/>
  <c r="BG122" i="6"/>
  <c r="BE122" i="6"/>
  <c r="AA122" i="6"/>
  <c r="Y122" i="6"/>
  <c r="W122" i="6"/>
  <c r="BK122" i="6"/>
  <c r="N122" i="6"/>
  <c r="BF122" i="6" s="1"/>
  <c r="BI121" i="6"/>
  <c r="BH121" i="6"/>
  <c r="H36" i="6" s="1"/>
  <c r="BC93" i="1" s="1"/>
  <c r="BG121" i="6"/>
  <c r="BE121" i="6"/>
  <c r="AA121" i="6"/>
  <c r="Y121" i="6"/>
  <c r="W121" i="6"/>
  <c r="W118" i="6" s="1"/>
  <c r="AU93" i="1" s="1"/>
  <c r="BK121" i="6"/>
  <c r="N121" i="6"/>
  <c r="BF121" i="6"/>
  <c r="BI120" i="6"/>
  <c r="BH120" i="6"/>
  <c r="BG120" i="6"/>
  <c r="BE120" i="6"/>
  <c r="H33" i="6" s="1"/>
  <c r="AZ93" i="1" s="1"/>
  <c r="AA120" i="6"/>
  <c r="AA118" i="6" s="1"/>
  <c r="Y120" i="6"/>
  <c r="W120" i="6"/>
  <c r="BK120" i="6"/>
  <c r="N120" i="6"/>
  <c r="BF120" i="6" s="1"/>
  <c r="BI119" i="6"/>
  <c r="BH119" i="6"/>
  <c r="BG119" i="6"/>
  <c r="BE119" i="6"/>
  <c r="AA119" i="6"/>
  <c r="Y119" i="6"/>
  <c r="W119" i="6"/>
  <c r="BK119" i="6"/>
  <c r="N119" i="6"/>
  <c r="BF119" i="6" s="1"/>
  <c r="M114" i="6"/>
  <c r="F114" i="6"/>
  <c r="F112" i="6"/>
  <c r="F110" i="6"/>
  <c r="BI98" i="6"/>
  <c r="BH98" i="6"/>
  <c r="BG98" i="6"/>
  <c r="BE98" i="6"/>
  <c r="BI97" i="6"/>
  <c r="BH97" i="6"/>
  <c r="BG97" i="6"/>
  <c r="BE97" i="6"/>
  <c r="BI96" i="6"/>
  <c r="BH96" i="6"/>
  <c r="BG96" i="6"/>
  <c r="BE96" i="6"/>
  <c r="BI95" i="6"/>
  <c r="BH95" i="6"/>
  <c r="BG95" i="6"/>
  <c r="BE95" i="6"/>
  <c r="BI94" i="6"/>
  <c r="BH94" i="6"/>
  <c r="BG94" i="6"/>
  <c r="BE94" i="6"/>
  <c r="BI93" i="6"/>
  <c r="BH93" i="6"/>
  <c r="BG93" i="6"/>
  <c r="BE93" i="6"/>
  <c r="M84" i="6"/>
  <c r="F84" i="6"/>
  <c r="F82" i="6"/>
  <c r="F80" i="6"/>
  <c r="O22" i="6"/>
  <c r="E22" i="6"/>
  <c r="M85" i="6" s="1"/>
  <c r="O21" i="6"/>
  <c r="O16" i="6"/>
  <c r="E16" i="6"/>
  <c r="F115" i="6" s="1"/>
  <c r="O15" i="6"/>
  <c r="O10" i="6"/>
  <c r="M112" i="6" s="1"/>
  <c r="F6" i="6"/>
  <c r="AY92" i="1"/>
  <c r="AX92" i="1"/>
  <c r="BI300" i="5"/>
  <c r="BH300" i="5"/>
  <c r="BG300" i="5"/>
  <c r="BE300" i="5"/>
  <c r="BK300" i="5"/>
  <c r="N300" i="5" s="1"/>
  <c r="BF300" i="5" s="1"/>
  <c r="BI299" i="5"/>
  <c r="BH299" i="5"/>
  <c r="BG299" i="5"/>
  <c r="BE299" i="5"/>
  <c r="BK299" i="5"/>
  <c r="N299" i="5" s="1"/>
  <c r="BF299" i="5" s="1"/>
  <c r="BI298" i="5"/>
  <c r="BH298" i="5"/>
  <c r="BG298" i="5"/>
  <c r="BE298" i="5"/>
  <c r="BK298" i="5"/>
  <c r="N298" i="5" s="1"/>
  <c r="BF298" i="5" s="1"/>
  <c r="BI297" i="5"/>
  <c r="BH297" i="5"/>
  <c r="BG297" i="5"/>
  <c r="BE297" i="5"/>
  <c r="BK297" i="5"/>
  <c r="N297" i="5" s="1"/>
  <c r="BF297" i="5" s="1"/>
  <c r="BI296" i="5"/>
  <c r="BH296" i="5"/>
  <c r="BG296" i="5"/>
  <c r="BE296" i="5"/>
  <c r="BK296" i="5"/>
  <c r="BI294" i="5"/>
  <c r="BH294" i="5"/>
  <c r="BG294" i="5"/>
  <c r="BE294" i="5"/>
  <c r="AA294" i="5"/>
  <c r="AA293" i="5" s="1"/>
  <c r="Y294" i="5"/>
  <c r="Y293" i="5" s="1"/>
  <c r="W294" i="5"/>
  <c r="W293" i="5" s="1"/>
  <c r="BK294" i="5"/>
  <c r="BK293" i="5" s="1"/>
  <c r="N293" i="5" s="1"/>
  <c r="N95" i="5" s="1"/>
  <c r="N294" i="5"/>
  <c r="BF294" i="5"/>
  <c r="BI292" i="5"/>
  <c r="BH292" i="5"/>
  <c r="BG292" i="5"/>
  <c r="BE292" i="5"/>
  <c r="AA292" i="5"/>
  <c r="Y292" i="5"/>
  <c r="W292" i="5"/>
  <c r="BK292" i="5"/>
  <c r="N292" i="5"/>
  <c r="BF292" i="5" s="1"/>
  <c r="BI291" i="5"/>
  <c r="BH291" i="5"/>
  <c r="BG291" i="5"/>
  <c r="BE291" i="5"/>
  <c r="AA291" i="5"/>
  <c r="Y291" i="5"/>
  <c r="W291" i="5"/>
  <c r="BK291" i="5"/>
  <c r="N291" i="5"/>
  <c r="BF291" i="5"/>
  <c r="BI287" i="5"/>
  <c r="BH287" i="5"/>
  <c r="BG287" i="5"/>
  <c r="BE287" i="5"/>
  <c r="AA287" i="5"/>
  <c r="Y287" i="5"/>
  <c r="W287" i="5"/>
  <c r="BK287" i="5"/>
  <c r="N287" i="5"/>
  <c r="BF287" i="5" s="1"/>
  <c r="BI286" i="5"/>
  <c r="BH286" i="5"/>
  <c r="BG286" i="5"/>
  <c r="BE286" i="5"/>
  <c r="AA286" i="5"/>
  <c r="Y286" i="5"/>
  <c r="W286" i="5"/>
  <c r="BK286" i="5"/>
  <c r="N286" i="5"/>
  <c r="BF286" i="5" s="1"/>
  <c r="BI285" i="5"/>
  <c r="BH285" i="5"/>
  <c r="BG285" i="5"/>
  <c r="BE285" i="5"/>
  <c r="AA285" i="5"/>
  <c r="Y285" i="5"/>
  <c r="W285" i="5"/>
  <c r="BK285" i="5"/>
  <c r="N285" i="5"/>
  <c r="BF285" i="5" s="1"/>
  <c r="BI280" i="5"/>
  <c r="BH280" i="5"/>
  <c r="BG280" i="5"/>
  <c r="BE280" i="5"/>
  <c r="AA280" i="5"/>
  <c r="Y280" i="5"/>
  <c r="W280" i="5"/>
  <c r="BK280" i="5"/>
  <c r="N280" i="5"/>
  <c r="BF280" i="5" s="1"/>
  <c r="BI279" i="5"/>
  <c r="BH279" i="5"/>
  <c r="BG279" i="5"/>
  <c r="BE279" i="5"/>
  <c r="AA279" i="5"/>
  <c r="Y279" i="5"/>
  <c r="W279" i="5"/>
  <c r="BK279" i="5"/>
  <c r="N279" i="5"/>
  <c r="BF279" i="5" s="1"/>
  <c r="BI278" i="5"/>
  <c r="BH278" i="5"/>
  <c r="BG278" i="5"/>
  <c r="BE278" i="5"/>
  <c r="AA278" i="5"/>
  <c r="Y278" i="5"/>
  <c r="W278" i="5"/>
  <c r="BK278" i="5"/>
  <c r="N278" i="5"/>
  <c r="BF278" i="5" s="1"/>
  <c r="BI275" i="5"/>
  <c r="BH275" i="5"/>
  <c r="BG275" i="5"/>
  <c r="BE275" i="5"/>
  <c r="AA275" i="5"/>
  <c r="Y275" i="5"/>
  <c r="Y274" i="5"/>
  <c r="W275" i="5"/>
  <c r="BK275" i="5"/>
  <c r="N275" i="5"/>
  <c r="BF275" i="5" s="1"/>
  <c r="BI273" i="5"/>
  <c r="BH273" i="5"/>
  <c r="BG273" i="5"/>
  <c r="BE273" i="5"/>
  <c r="AA273" i="5"/>
  <c r="Y273" i="5"/>
  <c r="W273" i="5"/>
  <c r="BK273" i="5"/>
  <c r="N273" i="5"/>
  <c r="BF273" i="5" s="1"/>
  <c r="BI272" i="5"/>
  <c r="BH272" i="5"/>
  <c r="BG272" i="5"/>
  <c r="BE272" i="5"/>
  <c r="AA272" i="5"/>
  <c r="Y272" i="5"/>
  <c r="W272" i="5"/>
  <c r="BK272" i="5"/>
  <c r="N272" i="5"/>
  <c r="BF272" i="5"/>
  <c r="BI271" i="5"/>
  <c r="BH271" i="5"/>
  <c r="BG271" i="5"/>
  <c r="BE271" i="5"/>
  <c r="AA271" i="5"/>
  <c r="Y271" i="5"/>
  <c r="W271" i="5"/>
  <c r="BK271" i="5"/>
  <c r="N271" i="5"/>
  <c r="BF271" i="5" s="1"/>
  <c r="BI270" i="5"/>
  <c r="BH270" i="5"/>
  <c r="BG270" i="5"/>
  <c r="BE270" i="5"/>
  <c r="AA270" i="5"/>
  <c r="Y270" i="5"/>
  <c r="W270" i="5"/>
  <c r="BK270" i="5"/>
  <c r="N270" i="5"/>
  <c r="BF270" i="5" s="1"/>
  <c r="BI269" i="5"/>
  <c r="BH269" i="5"/>
  <c r="BG269" i="5"/>
  <c r="BE269" i="5"/>
  <c r="AA269" i="5"/>
  <c r="Y269" i="5"/>
  <c r="W269" i="5"/>
  <c r="BK269" i="5"/>
  <c r="N269" i="5"/>
  <c r="BF269" i="5" s="1"/>
  <c r="BI268" i="5"/>
  <c r="BH268" i="5"/>
  <c r="BG268" i="5"/>
  <c r="BE268" i="5"/>
  <c r="AA268" i="5"/>
  <c r="Y268" i="5"/>
  <c r="W268" i="5"/>
  <c r="BK268" i="5"/>
  <c r="N268" i="5"/>
  <c r="BF268" i="5" s="1"/>
  <c r="BI267" i="5"/>
  <c r="BH267" i="5"/>
  <c r="BG267" i="5"/>
  <c r="BE267" i="5"/>
  <c r="AA267" i="5"/>
  <c r="Y267" i="5"/>
  <c r="W267" i="5"/>
  <c r="BK267" i="5"/>
  <c r="N267" i="5"/>
  <c r="BF267" i="5" s="1"/>
  <c r="BI266" i="5"/>
  <c r="BH266" i="5"/>
  <c r="BG266" i="5"/>
  <c r="BE266" i="5"/>
  <c r="AA266" i="5"/>
  <c r="Y266" i="5"/>
  <c r="W266" i="5"/>
  <c r="BK266" i="5"/>
  <c r="N266" i="5"/>
  <c r="BF266" i="5"/>
  <c r="BI265" i="5"/>
  <c r="BH265" i="5"/>
  <c r="BG265" i="5"/>
  <c r="BE265" i="5"/>
  <c r="AA265" i="5"/>
  <c r="Y265" i="5"/>
  <c r="W265" i="5"/>
  <c r="BK265" i="5"/>
  <c r="N265" i="5"/>
  <c r="BF265" i="5" s="1"/>
  <c r="BI261" i="5"/>
  <c r="BH261" i="5"/>
  <c r="BG261" i="5"/>
  <c r="BE261" i="5"/>
  <c r="AA261" i="5"/>
  <c r="Y261" i="5"/>
  <c r="W261" i="5"/>
  <c r="BK261" i="5"/>
  <c r="N261" i="5"/>
  <c r="BF261" i="5"/>
  <c r="BI260" i="5"/>
  <c r="BH260" i="5"/>
  <c r="BG260" i="5"/>
  <c r="BE260" i="5"/>
  <c r="AA260" i="5"/>
  <c r="Y260" i="5"/>
  <c r="W260" i="5"/>
  <c r="BK260" i="5"/>
  <c r="N260" i="5"/>
  <c r="BF260" i="5" s="1"/>
  <c r="BI256" i="5"/>
  <c r="BH256" i="5"/>
  <c r="BG256" i="5"/>
  <c r="BE256" i="5"/>
  <c r="AA256" i="5"/>
  <c r="Y256" i="5"/>
  <c r="W256" i="5"/>
  <c r="BK256" i="5"/>
  <c r="N256" i="5"/>
  <c r="BF256" i="5" s="1"/>
  <c r="BI255" i="5"/>
  <c r="BH255" i="5"/>
  <c r="BG255" i="5"/>
  <c r="BE255" i="5"/>
  <c r="AA255" i="5"/>
  <c r="Y255" i="5"/>
  <c r="W255" i="5"/>
  <c r="BK255" i="5"/>
  <c r="N255" i="5"/>
  <c r="BF255" i="5" s="1"/>
  <c r="BI254" i="5"/>
  <c r="BH254" i="5"/>
  <c r="BG254" i="5"/>
  <c r="BE254" i="5"/>
  <c r="AA254" i="5"/>
  <c r="Y254" i="5"/>
  <c r="W254" i="5"/>
  <c r="BK254" i="5"/>
  <c r="N254" i="5"/>
  <c r="BF254" i="5" s="1"/>
  <c r="BI253" i="5"/>
  <c r="BH253" i="5"/>
  <c r="BG253" i="5"/>
  <c r="BE253" i="5"/>
  <c r="AA253" i="5"/>
  <c r="Y253" i="5"/>
  <c r="W253" i="5"/>
  <c r="BK253" i="5"/>
  <c r="N253" i="5"/>
  <c r="BF253" i="5" s="1"/>
  <c r="BI252" i="5"/>
  <c r="BH252" i="5"/>
  <c r="BG252" i="5"/>
  <c r="BE252" i="5"/>
  <c r="AA252" i="5"/>
  <c r="Y252" i="5"/>
  <c r="W252" i="5"/>
  <c r="BK252" i="5"/>
  <c r="N252" i="5"/>
  <c r="BF252" i="5"/>
  <c r="BI251" i="5"/>
  <c r="BH251" i="5"/>
  <c r="BG251" i="5"/>
  <c r="BE251" i="5"/>
  <c r="AA251" i="5"/>
  <c r="Y251" i="5"/>
  <c r="W251" i="5"/>
  <c r="BK251" i="5"/>
  <c r="N251" i="5"/>
  <c r="BF251" i="5" s="1"/>
  <c r="BI250" i="5"/>
  <c r="BH250" i="5"/>
  <c r="BG250" i="5"/>
  <c r="BE250" i="5"/>
  <c r="AA250" i="5"/>
  <c r="Y250" i="5"/>
  <c r="W250" i="5"/>
  <c r="BK250" i="5"/>
  <c r="N250" i="5"/>
  <c r="BF250" i="5"/>
  <c r="BI249" i="5"/>
  <c r="BH249" i="5"/>
  <c r="BG249" i="5"/>
  <c r="BE249" i="5"/>
  <c r="AA249" i="5"/>
  <c r="Y249" i="5"/>
  <c r="W249" i="5"/>
  <c r="BK249" i="5"/>
  <c r="N249" i="5"/>
  <c r="BF249" i="5" s="1"/>
  <c r="BI245" i="5"/>
  <c r="BH245" i="5"/>
  <c r="BG245" i="5"/>
  <c r="BE245" i="5"/>
  <c r="AA245" i="5"/>
  <c r="Y245" i="5"/>
  <c r="W245" i="5"/>
  <c r="BK245" i="5"/>
  <c r="N245" i="5"/>
  <c r="BF245" i="5"/>
  <c r="BI242" i="5"/>
  <c r="BH242" i="5"/>
  <c r="BG242" i="5"/>
  <c r="BE242" i="5"/>
  <c r="AA242" i="5"/>
  <c r="Y242" i="5"/>
  <c r="W242" i="5"/>
  <c r="BK242" i="5"/>
  <c r="N242" i="5"/>
  <c r="BF242" i="5" s="1"/>
  <c r="BI241" i="5"/>
  <c r="BH241" i="5"/>
  <c r="BG241" i="5"/>
  <c r="BE241" i="5"/>
  <c r="AA241" i="5"/>
  <c r="Y241" i="5"/>
  <c r="W241" i="5"/>
  <c r="BK241" i="5"/>
  <c r="N241" i="5"/>
  <c r="BF241" i="5"/>
  <c r="BI237" i="5"/>
  <c r="BH237" i="5"/>
  <c r="BG237" i="5"/>
  <c r="BE237" i="5"/>
  <c r="AA237" i="5"/>
  <c r="Y237" i="5"/>
  <c r="W237" i="5"/>
  <c r="BK237" i="5"/>
  <c r="N237" i="5"/>
  <c r="BF237" i="5" s="1"/>
  <c r="BI236" i="5"/>
  <c r="BH236" i="5"/>
  <c r="BG236" i="5"/>
  <c r="BE236" i="5"/>
  <c r="AA236" i="5"/>
  <c r="Y236" i="5"/>
  <c r="W236" i="5"/>
  <c r="BK236" i="5"/>
  <c r="N236" i="5"/>
  <c r="BF236" i="5"/>
  <c r="BI235" i="5"/>
  <c r="BH235" i="5"/>
  <c r="BG235" i="5"/>
  <c r="BE235" i="5"/>
  <c r="AA235" i="5"/>
  <c r="Y235" i="5"/>
  <c r="W235" i="5"/>
  <c r="BK235" i="5"/>
  <c r="N235" i="5"/>
  <c r="BF235" i="5" s="1"/>
  <c r="BI234" i="5"/>
  <c r="BH234" i="5"/>
  <c r="BG234" i="5"/>
  <c r="BE234" i="5"/>
  <c r="AA234" i="5"/>
  <c r="Y234" i="5"/>
  <c r="W234" i="5"/>
  <c r="BK234" i="5"/>
  <c r="N234" i="5"/>
  <c r="BF234" i="5"/>
  <c r="BI233" i="5"/>
  <c r="BH233" i="5"/>
  <c r="BG233" i="5"/>
  <c r="BE233" i="5"/>
  <c r="AA233" i="5"/>
  <c r="Y233" i="5"/>
  <c r="W233" i="5"/>
  <c r="BK233" i="5"/>
  <c r="N233" i="5"/>
  <c r="BF233" i="5" s="1"/>
  <c r="BI230" i="5"/>
  <c r="BH230" i="5"/>
  <c r="BG230" i="5"/>
  <c r="BE230" i="5"/>
  <c r="AA230" i="5"/>
  <c r="Y230" i="5"/>
  <c r="W230" i="5"/>
  <c r="BK230" i="5"/>
  <c r="N230" i="5"/>
  <c r="BF230" i="5"/>
  <c r="BI226" i="5"/>
  <c r="BH226" i="5"/>
  <c r="BG226" i="5"/>
  <c r="BE226" i="5"/>
  <c r="AA226" i="5"/>
  <c r="Y226" i="5"/>
  <c r="W226" i="5"/>
  <c r="BK226" i="5"/>
  <c r="N226" i="5"/>
  <c r="BF226" i="5" s="1"/>
  <c r="BI225" i="5"/>
  <c r="BH225" i="5"/>
  <c r="BG225" i="5"/>
  <c r="BE225" i="5"/>
  <c r="AA225" i="5"/>
  <c r="Y225" i="5"/>
  <c r="W225" i="5"/>
  <c r="BK225" i="5"/>
  <c r="N225" i="5"/>
  <c r="BF225" i="5"/>
  <c r="BI224" i="5"/>
  <c r="BH224" i="5"/>
  <c r="BG224" i="5"/>
  <c r="BE224" i="5"/>
  <c r="AA224" i="5"/>
  <c r="Y224" i="5"/>
  <c r="W224" i="5"/>
  <c r="BK224" i="5"/>
  <c r="N224" i="5"/>
  <c r="BF224" i="5" s="1"/>
  <c r="BI223" i="5"/>
  <c r="BH223" i="5"/>
  <c r="BG223" i="5"/>
  <c r="BE223" i="5"/>
  <c r="AA223" i="5"/>
  <c r="Y223" i="5"/>
  <c r="W223" i="5"/>
  <c r="BK223" i="5"/>
  <c r="N223" i="5"/>
  <c r="BF223" i="5"/>
  <c r="BI222" i="5"/>
  <c r="BH222" i="5"/>
  <c r="BG222" i="5"/>
  <c r="BE222" i="5"/>
  <c r="AA222" i="5"/>
  <c r="Y222" i="5"/>
  <c r="W222" i="5"/>
  <c r="BK222" i="5"/>
  <c r="N222" i="5"/>
  <c r="BF222" i="5" s="1"/>
  <c r="BI221" i="5"/>
  <c r="BH221" i="5"/>
  <c r="BG221" i="5"/>
  <c r="BE221" i="5"/>
  <c r="AA221" i="5"/>
  <c r="Y221" i="5"/>
  <c r="W221" i="5"/>
  <c r="BK221" i="5"/>
  <c r="N221" i="5"/>
  <c r="BF221" i="5"/>
  <c r="BI220" i="5"/>
  <c r="BH220" i="5"/>
  <c r="BG220" i="5"/>
  <c r="BE220" i="5"/>
  <c r="AA220" i="5"/>
  <c r="Y220" i="5"/>
  <c r="W220" i="5"/>
  <c r="BK220" i="5"/>
  <c r="N220" i="5"/>
  <c r="BF220" i="5" s="1"/>
  <c r="BI213" i="5"/>
  <c r="BH213" i="5"/>
  <c r="BG213" i="5"/>
  <c r="BE213" i="5"/>
  <c r="AA213" i="5"/>
  <c r="Y213" i="5"/>
  <c r="W213" i="5"/>
  <c r="BK213" i="5"/>
  <c r="N213" i="5"/>
  <c r="BF213" i="5"/>
  <c r="BI212" i="5"/>
  <c r="BH212" i="5"/>
  <c r="BG212" i="5"/>
  <c r="BE212" i="5"/>
  <c r="AA212" i="5"/>
  <c r="Y212" i="5"/>
  <c r="W212" i="5"/>
  <c r="BK212" i="5"/>
  <c r="N212" i="5"/>
  <c r="BF212" i="5" s="1"/>
  <c r="BI211" i="5"/>
  <c r="BH211" i="5"/>
  <c r="BG211" i="5"/>
  <c r="BE211" i="5"/>
  <c r="AA211" i="5"/>
  <c r="Y211" i="5"/>
  <c r="W211" i="5"/>
  <c r="BK211" i="5"/>
  <c r="N211" i="5"/>
  <c r="BF211" i="5"/>
  <c r="BI207" i="5"/>
  <c r="BH207" i="5"/>
  <c r="BG207" i="5"/>
  <c r="BE207" i="5"/>
  <c r="AA207" i="5"/>
  <c r="Y207" i="5"/>
  <c r="W207" i="5"/>
  <c r="BK207" i="5"/>
  <c r="N207" i="5"/>
  <c r="BF207" i="5" s="1"/>
  <c r="BI206" i="5"/>
  <c r="BH206" i="5"/>
  <c r="BG206" i="5"/>
  <c r="BE206" i="5"/>
  <c r="AA206" i="5"/>
  <c r="Y206" i="5"/>
  <c r="W206" i="5"/>
  <c r="BK206" i="5"/>
  <c r="N206" i="5"/>
  <c r="BF206" i="5"/>
  <c r="BI205" i="5"/>
  <c r="BH205" i="5"/>
  <c r="BG205" i="5"/>
  <c r="BE205" i="5"/>
  <c r="AA205" i="5"/>
  <c r="Y205" i="5"/>
  <c r="W205" i="5"/>
  <c r="BK205" i="5"/>
  <c r="N205" i="5"/>
  <c r="BF205" i="5" s="1"/>
  <c r="BI202" i="5"/>
  <c r="BH202" i="5"/>
  <c r="BG202" i="5"/>
  <c r="BE202" i="5"/>
  <c r="AA202" i="5"/>
  <c r="Y202" i="5"/>
  <c r="W202" i="5"/>
  <c r="BK202" i="5"/>
  <c r="N202" i="5"/>
  <c r="BF202" i="5"/>
  <c r="BI199" i="5"/>
  <c r="BH199" i="5"/>
  <c r="BG199" i="5"/>
  <c r="BE199" i="5"/>
  <c r="AA199" i="5"/>
  <c r="Y199" i="5"/>
  <c r="W199" i="5"/>
  <c r="BK199" i="5"/>
  <c r="N199" i="5"/>
  <c r="BF199" i="5" s="1"/>
  <c r="BI198" i="5"/>
  <c r="BH198" i="5"/>
  <c r="BG198" i="5"/>
  <c r="BE198" i="5"/>
  <c r="AA198" i="5"/>
  <c r="Y198" i="5"/>
  <c r="W198" i="5"/>
  <c r="BK198" i="5"/>
  <c r="N198" i="5"/>
  <c r="BF198" i="5"/>
  <c r="BI195" i="5"/>
  <c r="BH195" i="5"/>
  <c r="BG195" i="5"/>
  <c r="BE195" i="5"/>
  <c r="AA195" i="5"/>
  <c r="Y195" i="5"/>
  <c r="W195" i="5"/>
  <c r="BK195" i="5"/>
  <c r="N195" i="5"/>
  <c r="BF195" i="5" s="1"/>
  <c r="BI192" i="5"/>
  <c r="BH192" i="5"/>
  <c r="BG192" i="5"/>
  <c r="BE192" i="5"/>
  <c r="AA192" i="5"/>
  <c r="Y192" i="5"/>
  <c r="W192" i="5"/>
  <c r="BK192" i="5"/>
  <c r="N192" i="5"/>
  <c r="BF192" i="5"/>
  <c r="BI189" i="5"/>
  <c r="BH189" i="5"/>
  <c r="BG189" i="5"/>
  <c r="BE189" i="5"/>
  <c r="AA189" i="5"/>
  <c r="Y189" i="5"/>
  <c r="W189" i="5"/>
  <c r="BK189" i="5"/>
  <c r="N189" i="5"/>
  <c r="BF189" i="5" s="1"/>
  <c r="BI186" i="5"/>
  <c r="BH186" i="5"/>
  <c r="BG186" i="5"/>
  <c r="BE186" i="5"/>
  <c r="AA186" i="5"/>
  <c r="Y186" i="5"/>
  <c r="W186" i="5"/>
  <c r="BK186" i="5"/>
  <c r="N186" i="5"/>
  <c r="BF186" i="5"/>
  <c r="BI180" i="5"/>
  <c r="BH180" i="5"/>
  <c r="BG180" i="5"/>
  <c r="BE180" i="5"/>
  <c r="AA180" i="5"/>
  <c r="Y180" i="5"/>
  <c r="W180" i="5"/>
  <c r="BK180" i="5"/>
  <c r="N180" i="5"/>
  <c r="BF180" i="5" s="1"/>
  <c r="BI179" i="5"/>
  <c r="BH179" i="5"/>
  <c r="BG179" i="5"/>
  <c r="BE179" i="5"/>
  <c r="AA179" i="5"/>
  <c r="Y179" i="5"/>
  <c r="W179" i="5"/>
  <c r="BK179" i="5"/>
  <c r="N179" i="5"/>
  <c r="BF179" i="5"/>
  <c r="BI178" i="5"/>
  <c r="BH178" i="5"/>
  <c r="BG178" i="5"/>
  <c r="BE178" i="5"/>
  <c r="AA178" i="5"/>
  <c r="Y178" i="5"/>
  <c r="W178" i="5"/>
  <c r="BK178" i="5"/>
  <c r="N178" i="5"/>
  <c r="BF178" i="5" s="1"/>
  <c r="BI175" i="5"/>
  <c r="BH175" i="5"/>
  <c r="BG175" i="5"/>
  <c r="BE175" i="5"/>
  <c r="AA175" i="5"/>
  <c r="Y175" i="5"/>
  <c r="W175" i="5"/>
  <c r="BK175" i="5"/>
  <c r="N175" i="5"/>
  <c r="BF175" i="5"/>
  <c r="BI172" i="5"/>
  <c r="BH172" i="5"/>
  <c r="BG172" i="5"/>
  <c r="BE172" i="5"/>
  <c r="AA172" i="5"/>
  <c r="Y172" i="5"/>
  <c r="W172" i="5"/>
  <c r="BK172" i="5"/>
  <c r="N172" i="5"/>
  <c r="BF172" i="5" s="1"/>
  <c r="BI171" i="5"/>
  <c r="BH171" i="5"/>
  <c r="BG171" i="5"/>
  <c r="BE171" i="5"/>
  <c r="AA171" i="5"/>
  <c r="Y171" i="5"/>
  <c r="W171" i="5"/>
  <c r="BK171" i="5"/>
  <c r="N171" i="5"/>
  <c r="BF171" i="5"/>
  <c r="BI170" i="5"/>
  <c r="BH170" i="5"/>
  <c r="BG170" i="5"/>
  <c r="BE170" i="5"/>
  <c r="AA170" i="5"/>
  <c r="Y170" i="5"/>
  <c r="W170" i="5"/>
  <c r="BK170" i="5"/>
  <c r="N170" i="5"/>
  <c r="BF170" i="5" s="1"/>
  <c r="BI159" i="5"/>
  <c r="BH159" i="5"/>
  <c r="BG159" i="5"/>
  <c r="BE159" i="5"/>
  <c r="AA159" i="5"/>
  <c r="Y159" i="5"/>
  <c r="W159" i="5"/>
  <c r="BK159" i="5"/>
  <c r="N159" i="5"/>
  <c r="BF159" i="5"/>
  <c r="BI158" i="5"/>
  <c r="BH158" i="5"/>
  <c r="BG158" i="5"/>
  <c r="BE158" i="5"/>
  <c r="AA158" i="5"/>
  <c r="Y158" i="5"/>
  <c r="W158" i="5"/>
  <c r="BK158" i="5"/>
  <c r="N158" i="5"/>
  <c r="BF158" i="5" s="1"/>
  <c r="BI157" i="5"/>
  <c r="BH157" i="5"/>
  <c r="BG157" i="5"/>
  <c r="BE157" i="5"/>
  <c r="AA157" i="5"/>
  <c r="Y157" i="5"/>
  <c r="W157" i="5"/>
  <c r="BK157" i="5"/>
  <c r="N157" i="5"/>
  <c r="BF157" i="5"/>
  <c r="BI156" i="5"/>
  <c r="BH156" i="5"/>
  <c r="BG156" i="5"/>
  <c r="BE156" i="5"/>
  <c r="AA156" i="5"/>
  <c r="Y156" i="5"/>
  <c r="W156" i="5"/>
  <c r="BK156" i="5"/>
  <c r="N156" i="5"/>
  <c r="BF156" i="5" s="1"/>
  <c r="BI155" i="5"/>
  <c r="BH155" i="5"/>
  <c r="BG155" i="5"/>
  <c r="BE155" i="5"/>
  <c r="AA155" i="5"/>
  <c r="Y155" i="5"/>
  <c r="W155" i="5"/>
  <c r="BK155" i="5"/>
  <c r="N155" i="5"/>
  <c r="BF155" i="5"/>
  <c r="BI154" i="5"/>
  <c r="BH154" i="5"/>
  <c r="BG154" i="5"/>
  <c r="BE154" i="5"/>
  <c r="AA154" i="5"/>
  <c r="Y154" i="5"/>
  <c r="W154" i="5"/>
  <c r="BK154" i="5"/>
  <c r="N154" i="5"/>
  <c r="BF154" i="5" s="1"/>
  <c r="BI153" i="5"/>
  <c r="BH153" i="5"/>
  <c r="BG153" i="5"/>
  <c r="BE153" i="5"/>
  <c r="AA153" i="5"/>
  <c r="Y153" i="5"/>
  <c r="W153" i="5"/>
  <c r="BK153" i="5"/>
  <c r="N153" i="5"/>
  <c r="BF153" i="5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/>
  <c r="BI148" i="5"/>
  <c r="BH148" i="5"/>
  <c r="BG148" i="5"/>
  <c r="BE148" i="5"/>
  <c r="AA148" i="5"/>
  <c r="Y148" i="5"/>
  <c r="W148" i="5"/>
  <c r="BK148" i="5"/>
  <c r="N148" i="5"/>
  <c r="BF148" i="5" s="1"/>
  <c r="BI147" i="5"/>
  <c r="BH147" i="5"/>
  <c r="BG147" i="5"/>
  <c r="BE147" i="5"/>
  <c r="AA147" i="5"/>
  <c r="Y147" i="5"/>
  <c r="W147" i="5"/>
  <c r="BK147" i="5"/>
  <c r="N147" i="5"/>
  <c r="BF147" i="5"/>
  <c r="BI146" i="5"/>
  <c r="BH146" i="5"/>
  <c r="BG146" i="5"/>
  <c r="BE146" i="5"/>
  <c r="AA146" i="5"/>
  <c r="Y146" i="5"/>
  <c r="W146" i="5"/>
  <c r="BK146" i="5"/>
  <c r="N146" i="5"/>
  <c r="BF146" i="5" s="1"/>
  <c r="BI145" i="5"/>
  <c r="BH145" i="5"/>
  <c r="BG145" i="5"/>
  <c r="BE145" i="5"/>
  <c r="AA145" i="5"/>
  <c r="Y145" i="5"/>
  <c r="W145" i="5"/>
  <c r="BK145" i="5"/>
  <c r="N145" i="5"/>
  <c r="BF145" i="5"/>
  <c r="BI142" i="5"/>
  <c r="BH142" i="5"/>
  <c r="BG142" i="5"/>
  <c r="BE142" i="5"/>
  <c r="AA142" i="5"/>
  <c r="Y142" i="5"/>
  <c r="W142" i="5"/>
  <c r="W141" i="5" s="1"/>
  <c r="BK142" i="5"/>
  <c r="N142" i="5"/>
  <c r="BF142" i="5"/>
  <c r="BI137" i="5"/>
  <c r="BH137" i="5"/>
  <c r="BG137" i="5"/>
  <c r="BE137" i="5"/>
  <c r="AA137" i="5"/>
  <c r="Y137" i="5"/>
  <c r="W137" i="5"/>
  <c r="BK137" i="5"/>
  <c r="N137" i="5"/>
  <c r="BF137" i="5" s="1"/>
  <c r="BI136" i="5"/>
  <c r="BH136" i="5"/>
  <c r="BG136" i="5"/>
  <c r="BE136" i="5"/>
  <c r="AA136" i="5"/>
  <c r="Y136" i="5"/>
  <c r="W136" i="5"/>
  <c r="BK136" i="5"/>
  <c r="N136" i="5"/>
  <c r="BF136" i="5"/>
  <c r="BI135" i="5"/>
  <c r="BH135" i="5"/>
  <c r="BG135" i="5"/>
  <c r="BE135" i="5"/>
  <c r="AA135" i="5"/>
  <c r="Y135" i="5"/>
  <c r="W135" i="5"/>
  <c r="BK135" i="5"/>
  <c r="N135" i="5"/>
  <c r="BF135" i="5" s="1"/>
  <c r="BI134" i="5"/>
  <c r="BH134" i="5"/>
  <c r="BG134" i="5"/>
  <c r="BE134" i="5"/>
  <c r="AA134" i="5"/>
  <c r="Y134" i="5"/>
  <c r="W134" i="5"/>
  <c r="BK134" i="5"/>
  <c r="N134" i="5"/>
  <c r="BF134" i="5"/>
  <c r="BI133" i="5"/>
  <c r="BH133" i="5"/>
  <c r="BG133" i="5"/>
  <c r="BE133" i="5"/>
  <c r="AA133" i="5"/>
  <c r="Y133" i="5"/>
  <c r="W133" i="5"/>
  <c r="BK133" i="5"/>
  <c r="N133" i="5"/>
  <c r="BF133" i="5" s="1"/>
  <c r="BI132" i="5"/>
  <c r="BH132" i="5"/>
  <c r="BG132" i="5"/>
  <c r="BE132" i="5"/>
  <c r="AA132" i="5"/>
  <c r="Y132" i="5"/>
  <c r="W132" i="5"/>
  <c r="BK132" i="5"/>
  <c r="N132" i="5"/>
  <c r="BF132" i="5"/>
  <c r="BI131" i="5"/>
  <c r="BH131" i="5"/>
  <c r="BG131" i="5"/>
  <c r="BE131" i="5"/>
  <c r="AA131" i="5"/>
  <c r="Y131" i="5"/>
  <c r="W131" i="5"/>
  <c r="BK131" i="5"/>
  <c r="N131" i="5"/>
  <c r="BF131" i="5" s="1"/>
  <c r="BI130" i="5"/>
  <c r="BH130" i="5"/>
  <c r="BG130" i="5"/>
  <c r="BE130" i="5"/>
  <c r="AA130" i="5"/>
  <c r="Y130" i="5"/>
  <c r="Y126" i="5" s="1"/>
  <c r="Y125" i="5" s="1"/>
  <c r="W130" i="5"/>
  <c r="BK130" i="5"/>
  <c r="N130" i="5"/>
  <c r="BF130" i="5"/>
  <c r="BI127" i="5"/>
  <c r="BH127" i="5"/>
  <c r="BG127" i="5"/>
  <c r="BE127" i="5"/>
  <c r="AA127" i="5"/>
  <c r="Y127" i="5"/>
  <c r="W127" i="5"/>
  <c r="W126" i="5" s="1"/>
  <c r="W125" i="5" s="1"/>
  <c r="BK127" i="5"/>
  <c r="N127" i="5"/>
  <c r="BF127" i="5" s="1"/>
  <c r="M120" i="5"/>
  <c r="F120" i="5"/>
  <c r="F118" i="5"/>
  <c r="F116" i="5"/>
  <c r="BI104" i="5"/>
  <c r="BH104" i="5"/>
  <c r="BG104" i="5"/>
  <c r="BE104" i="5"/>
  <c r="BI103" i="5"/>
  <c r="BH103" i="5"/>
  <c r="BG103" i="5"/>
  <c r="BE103" i="5"/>
  <c r="BI102" i="5"/>
  <c r="BH102" i="5"/>
  <c r="BG102" i="5"/>
  <c r="BE102" i="5"/>
  <c r="BI101" i="5"/>
  <c r="BH101" i="5"/>
  <c r="BG101" i="5"/>
  <c r="BE101" i="5"/>
  <c r="BI100" i="5"/>
  <c r="BH100" i="5"/>
  <c r="BG100" i="5"/>
  <c r="BE100" i="5"/>
  <c r="BI99" i="5"/>
  <c r="BH99" i="5"/>
  <c r="H36" i="5" s="1"/>
  <c r="BC92" i="1" s="1"/>
  <c r="BG99" i="5"/>
  <c r="BE99" i="5"/>
  <c r="M84" i="5"/>
  <c r="F84" i="5"/>
  <c r="F82" i="5"/>
  <c r="F80" i="5"/>
  <c r="O22" i="5"/>
  <c r="E22" i="5"/>
  <c r="M85" i="5" s="1"/>
  <c r="O21" i="5"/>
  <c r="O16" i="5"/>
  <c r="E16" i="5"/>
  <c r="F121" i="5" s="1"/>
  <c r="O15" i="5"/>
  <c r="O10" i="5"/>
  <c r="M118" i="5" s="1"/>
  <c r="F6" i="5"/>
  <c r="F78" i="5" s="1"/>
  <c r="AY90" i="1"/>
  <c r="AX90" i="1"/>
  <c r="BI256" i="4"/>
  <c r="BH256" i="4"/>
  <c r="BG256" i="4"/>
  <c r="BE256" i="4"/>
  <c r="BK256" i="4"/>
  <c r="N256" i="4" s="1"/>
  <c r="BF256" i="4" s="1"/>
  <c r="BI255" i="4"/>
  <c r="BH255" i="4"/>
  <c r="BG255" i="4"/>
  <c r="BE255" i="4"/>
  <c r="BK255" i="4"/>
  <c r="N255" i="4" s="1"/>
  <c r="BF255" i="4" s="1"/>
  <c r="BI254" i="4"/>
  <c r="BH254" i="4"/>
  <c r="BG254" i="4"/>
  <c r="BE254" i="4"/>
  <c r="BK254" i="4"/>
  <c r="N254" i="4" s="1"/>
  <c r="BF254" i="4" s="1"/>
  <c r="BI253" i="4"/>
  <c r="BH253" i="4"/>
  <c r="BG253" i="4"/>
  <c r="BE253" i="4"/>
  <c r="BK253" i="4"/>
  <c r="N253" i="4"/>
  <c r="BF253" i="4" s="1"/>
  <c r="BI252" i="4"/>
  <c r="BH252" i="4"/>
  <c r="BG252" i="4"/>
  <c r="BE252" i="4"/>
  <c r="BK252" i="4"/>
  <c r="BI250" i="4"/>
  <c r="BH250" i="4"/>
  <c r="BG250" i="4"/>
  <c r="BE250" i="4"/>
  <c r="AA250" i="4"/>
  <c r="Y250" i="4"/>
  <c r="W250" i="4"/>
  <c r="BK250" i="4"/>
  <c r="N250" i="4"/>
  <c r="BF250" i="4" s="1"/>
  <c r="BI249" i="4"/>
  <c r="BH249" i="4"/>
  <c r="BG249" i="4"/>
  <c r="BE249" i="4"/>
  <c r="AA249" i="4"/>
  <c r="Y249" i="4"/>
  <c r="W249" i="4"/>
  <c r="BK249" i="4"/>
  <c r="N249" i="4"/>
  <c r="BF249" i="4" s="1"/>
  <c r="BI248" i="4"/>
  <c r="BH248" i="4"/>
  <c r="BG248" i="4"/>
  <c r="BE248" i="4"/>
  <c r="AA248" i="4"/>
  <c r="Y248" i="4"/>
  <c r="W248" i="4"/>
  <c r="BK248" i="4"/>
  <c r="N248" i="4"/>
  <c r="BF248" i="4" s="1"/>
  <c r="BI247" i="4"/>
  <c r="BH247" i="4"/>
  <c r="BG247" i="4"/>
  <c r="BE247" i="4"/>
  <c r="AA247" i="4"/>
  <c r="Y247" i="4"/>
  <c r="W247" i="4"/>
  <c r="BK247" i="4"/>
  <c r="N247" i="4"/>
  <c r="BF247" i="4" s="1"/>
  <c r="BI246" i="4"/>
  <c r="BH246" i="4"/>
  <c r="BG246" i="4"/>
  <c r="BE246" i="4"/>
  <c r="AA246" i="4"/>
  <c r="Y246" i="4"/>
  <c r="W246" i="4"/>
  <c r="BK246" i="4"/>
  <c r="N246" i="4"/>
  <c r="BF246" i="4" s="1"/>
  <c r="BI245" i="4"/>
  <c r="BH245" i="4"/>
  <c r="BG245" i="4"/>
  <c r="BE245" i="4"/>
  <c r="AA245" i="4"/>
  <c r="Y245" i="4"/>
  <c r="W245" i="4"/>
  <c r="BK245" i="4"/>
  <c r="N245" i="4"/>
  <c r="BF245" i="4" s="1"/>
  <c r="BI244" i="4"/>
  <c r="BH244" i="4"/>
  <c r="BG244" i="4"/>
  <c r="BE244" i="4"/>
  <c r="AA244" i="4"/>
  <c r="Y244" i="4"/>
  <c r="W244" i="4"/>
  <c r="BK244" i="4"/>
  <c r="N244" i="4"/>
  <c r="BF244" i="4" s="1"/>
  <c r="BI243" i="4"/>
  <c r="BH243" i="4"/>
  <c r="BG243" i="4"/>
  <c r="BE243" i="4"/>
  <c r="AA243" i="4"/>
  <c r="Y243" i="4"/>
  <c r="W243" i="4"/>
  <c r="BK243" i="4"/>
  <c r="N243" i="4"/>
  <c r="BF243" i="4" s="1"/>
  <c r="BI242" i="4"/>
  <c r="BH242" i="4"/>
  <c r="BG242" i="4"/>
  <c r="BE242" i="4"/>
  <c r="AA242" i="4"/>
  <c r="Y242" i="4"/>
  <c r="W242" i="4"/>
  <c r="BK242" i="4"/>
  <c r="N242" i="4"/>
  <c r="BF242" i="4" s="1"/>
  <c r="BI241" i="4"/>
  <c r="BH241" i="4"/>
  <c r="BG241" i="4"/>
  <c r="BE241" i="4"/>
  <c r="AA241" i="4"/>
  <c r="Y241" i="4"/>
  <c r="W241" i="4"/>
  <c r="BK241" i="4"/>
  <c r="N241" i="4"/>
  <c r="BF241" i="4" s="1"/>
  <c r="BI240" i="4"/>
  <c r="BH240" i="4"/>
  <c r="BG240" i="4"/>
  <c r="BE240" i="4"/>
  <c r="AA240" i="4"/>
  <c r="Y240" i="4"/>
  <c r="W240" i="4"/>
  <c r="BK240" i="4"/>
  <c r="N240" i="4"/>
  <c r="BF240" i="4" s="1"/>
  <c r="BI239" i="4"/>
  <c r="BH239" i="4"/>
  <c r="BG239" i="4"/>
  <c r="BE239" i="4"/>
  <c r="AA239" i="4"/>
  <c r="Y239" i="4"/>
  <c r="W239" i="4"/>
  <c r="BK239" i="4"/>
  <c r="N239" i="4"/>
  <c r="BF239" i="4" s="1"/>
  <c r="BI236" i="4"/>
  <c r="BH236" i="4"/>
  <c r="BG236" i="4"/>
  <c r="BE236" i="4"/>
  <c r="AA236" i="4"/>
  <c r="Y236" i="4"/>
  <c r="W236" i="4"/>
  <c r="BK236" i="4"/>
  <c r="N236" i="4"/>
  <c r="BF236" i="4" s="1"/>
  <c r="BI235" i="4"/>
  <c r="BH235" i="4"/>
  <c r="BG235" i="4"/>
  <c r="BE235" i="4"/>
  <c r="AA235" i="4"/>
  <c r="Y235" i="4"/>
  <c r="W235" i="4"/>
  <c r="BK235" i="4"/>
  <c r="N235" i="4"/>
  <c r="BF235" i="4" s="1"/>
  <c r="BI234" i="4"/>
  <c r="BH234" i="4"/>
  <c r="BG234" i="4"/>
  <c r="BE234" i="4"/>
  <c r="AA234" i="4"/>
  <c r="Y234" i="4"/>
  <c r="W234" i="4"/>
  <c r="BK234" i="4"/>
  <c r="N234" i="4"/>
  <c r="BF234" i="4" s="1"/>
  <c r="BI233" i="4"/>
  <c r="BH233" i="4"/>
  <c r="BG233" i="4"/>
  <c r="BE233" i="4"/>
  <c r="AA233" i="4"/>
  <c r="Y233" i="4"/>
  <c r="W233" i="4"/>
  <c r="BK233" i="4"/>
  <c r="N233" i="4"/>
  <c r="BF233" i="4" s="1"/>
  <c r="BI232" i="4"/>
  <c r="BH232" i="4"/>
  <c r="BG232" i="4"/>
  <c r="BE232" i="4"/>
  <c r="AA232" i="4"/>
  <c r="Y232" i="4"/>
  <c r="W232" i="4"/>
  <c r="BK232" i="4"/>
  <c r="N232" i="4"/>
  <c r="BF232" i="4" s="1"/>
  <c r="BI231" i="4"/>
  <c r="BH231" i="4"/>
  <c r="BG231" i="4"/>
  <c r="BE231" i="4"/>
  <c r="AA231" i="4"/>
  <c r="Y231" i="4"/>
  <c r="W231" i="4"/>
  <c r="BK231" i="4"/>
  <c r="N231" i="4"/>
  <c r="BF231" i="4" s="1"/>
  <c r="BI228" i="4"/>
  <c r="BH228" i="4"/>
  <c r="BG228" i="4"/>
  <c r="BE228" i="4"/>
  <c r="AA228" i="4"/>
  <c r="AA227" i="4" s="1"/>
  <c r="Y228" i="4"/>
  <c r="W228" i="4"/>
  <c r="BK228" i="4"/>
  <c r="N228" i="4"/>
  <c r="BF228" i="4" s="1"/>
  <c r="BI226" i="4"/>
  <c r="BH226" i="4"/>
  <c r="BG226" i="4"/>
  <c r="BE226" i="4"/>
  <c r="AA226" i="4"/>
  <c r="Y226" i="4"/>
  <c r="W226" i="4"/>
  <c r="BK226" i="4"/>
  <c r="N226" i="4"/>
  <c r="BF226" i="4" s="1"/>
  <c r="BI225" i="4"/>
  <c r="BH225" i="4"/>
  <c r="BG225" i="4"/>
  <c r="BE225" i="4"/>
  <c r="AA225" i="4"/>
  <c r="Y225" i="4"/>
  <c r="W225" i="4"/>
  <c r="BK225" i="4"/>
  <c r="N225" i="4"/>
  <c r="BF225" i="4" s="1"/>
  <c r="BI224" i="4"/>
  <c r="BH224" i="4"/>
  <c r="BG224" i="4"/>
  <c r="BE224" i="4"/>
  <c r="AA224" i="4"/>
  <c r="Y224" i="4"/>
  <c r="W224" i="4"/>
  <c r="BK224" i="4"/>
  <c r="N224" i="4"/>
  <c r="BF224" i="4" s="1"/>
  <c r="BI223" i="4"/>
  <c r="BH223" i="4"/>
  <c r="BG223" i="4"/>
  <c r="BE223" i="4"/>
  <c r="AA223" i="4"/>
  <c r="Y223" i="4"/>
  <c r="W223" i="4"/>
  <c r="BK223" i="4"/>
  <c r="N223" i="4"/>
  <c r="BF223" i="4" s="1"/>
  <c r="BI222" i="4"/>
  <c r="BH222" i="4"/>
  <c r="BG222" i="4"/>
  <c r="BE222" i="4"/>
  <c r="AA222" i="4"/>
  <c r="Y222" i="4"/>
  <c r="W222" i="4"/>
  <c r="BK222" i="4"/>
  <c r="N222" i="4"/>
  <c r="BF222" i="4" s="1"/>
  <c r="BI221" i="4"/>
  <c r="BH221" i="4"/>
  <c r="BG221" i="4"/>
  <c r="BE221" i="4"/>
  <c r="AA221" i="4"/>
  <c r="Y221" i="4"/>
  <c r="W221" i="4"/>
  <c r="BK221" i="4"/>
  <c r="N221" i="4"/>
  <c r="BF221" i="4" s="1"/>
  <c r="BI220" i="4"/>
  <c r="BH220" i="4"/>
  <c r="BG220" i="4"/>
  <c r="BE220" i="4"/>
  <c r="AA220" i="4"/>
  <c r="Y220" i="4"/>
  <c r="W220" i="4"/>
  <c r="BK220" i="4"/>
  <c r="N220" i="4"/>
  <c r="BF220" i="4" s="1"/>
  <c r="BI219" i="4"/>
  <c r="BH219" i="4"/>
  <c r="BG219" i="4"/>
  <c r="BE219" i="4"/>
  <c r="AA219" i="4"/>
  <c r="Y219" i="4"/>
  <c r="W219" i="4"/>
  <c r="BK219" i="4"/>
  <c r="N219" i="4"/>
  <c r="BF219" i="4" s="1"/>
  <c r="BI218" i="4"/>
  <c r="BH218" i="4"/>
  <c r="BG218" i="4"/>
  <c r="BE218" i="4"/>
  <c r="AA218" i="4"/>
  <c r="Y218" i="4"/>
  <c r="W218" i="4"/>
  <c r="BK218" i="4"/>
  <c r="N218" i="4"/>
  <c r="BF218" i="4"/>
  <c r="BI217" i="4"/>
  <c r="BH217" i="4"/>
  <c r="BG217" i="4"/>
  <c r="BE217" i="4"/>
  <c r="AA217" i="4"/>
  <c r="Y217" i="4"/>
  <c r="W217" i="4"/>
  <c r="BK217" i="4"/>
  <c r="N217" i="4"/>
  <c r="BF217" i="4" s="1"/>
  <c r="BI216" i="4"/>
  <c r="BH216" i="4"/>
  <c r="BG216" i="4"/>
  <c r="BE216" i="4"/>
  <c r="AA216" i="4"/>
  <c r="Y216" i="4"/>
  <c r="W216" i="4"/>
  <c r="BK216" i="4"/>
  <c r="N216" i="4"/>
  <c r="BF216" i="4"/>
  <c r="BI215" i="4"/>
  <c r="BH215" i="4"/>
  <c r="BG215" i="4"/>
  <c r="BE215" i="4"/>
  <c r="AA215" i="4"/>
  <c r="Y215" i="4"/>
  <c r="W215" i="4"/>
  <c r="BK215" i="4"/>
  <c r="N215" i="4"/>
  <c r="BF215" i="4" s="1"/>
  <c r="BI214" i="4"/>
  <c r="BH214" i="4"/>
  <c r="BG214" i="4"/>
  <c r="BE214" i="4"/>
  <c r="AA214" i="4"/>
  <c r="Y214" i="4"/>
  <c r="W214" i="4"/>
  <c r="BK214" i="4"/>
  <c r="N214" i="4"/>
  <c r="BF214" i="4"/>
  <c r="BI213" i="4"/>
  <c r="BH213" i="4"/>
  <c r="BG213" i="4"/>
  <c r="BE213" i="4"/>
  <c r="AA213" i="4"/>
  <c r="Y213" i="4"/>
  <c r="Y212" i="4" s="1"/>
  <c r="W213" i="4"/>
  <c r="BK213" i="4"/>
  <c r="BK212" i="4"/>
  <c r="N212" i="4" s="1"/>
  <c r="N97" i="4" s="1"/>
  <c r="N213" i="4"/>
  <c r="BF213" i="4" s="1"/>
  <c r="BI211" i="4"/>
  <c r="BH211" i="4"/>
  <c r="BG211" i="4"/>
  <c r="BE211" i="4"/>
  <c r="AA211" i="4"/>
  <c r="Y211" i="4"/>
  <c r="W211" i="4"/>
  <c r="BK211" i="4"/>
  <c r="N211" i="4"/>
  <c r="BF211" i="4"/>
  <c r="BI210" i="4"/>
  <c r="BH210" i="4"/>
  <c r="BG210" i="4"/>
  <c r="BE210" i="4"/>
  <c r="AA210" i="4"/>
  <c r="Y210" i="4"/>
  <c r="W210" i="4"/>
  <c r="BK210" i="4"/>
  <c r="N210" i="4"/>
  <c r="BF210" i="4" s="1"/>
  <c r="BI209" i="4"/>
  <c r="BH209" i="4"/>
  <c r="BG209" i="4"/>
  <c r="BE209" i="4"/>
  <c r="AA209" i="4"/>
  <c r="Y209" i="4"/>
  <c r="W209" i="4"/>
  <c r="BK209" i="4"/>
  <c r="N209" i="4"/>
  <c r="BF209" i="4"/>
  <c r="BI208" i="4"/>
  <c r="BH208" i="4"/>
  <c r="BG208" i="4"/>
  <c r="BE208" i="4"/>
  <c r="AA208" i="4"/>
  <c r="Y208" i="4"/>
  <c r="W208" i="4"/>
  <c r="BK208" i="4"/>
  <c r="N208" i="4"/>
  <c r="BF208" i="4" s="1"/>
  <c r="BI207" i="4"/>
  <c r="BH207" i="4"/>
  <c r="BG207" i="4"/>
  <c r="BE207" i="4"/>
  <c r="AA207" i="4"/>
  <c r="Y207" i="4"/>
  <c r="W207" i="4"/>
  <c r="BK207" i="4"/>
  <c r="N207" i="4"/>
  <c r="BF207" i="4"/>
  <c r="BI206" i="4"/>
  <c r="BH206" i="4"/>
  <c r="BG206" i="4"/>
  <c r="BE206" i="4"/>
  <c r="AA206" i="4"/>
  <c r="Y206" i="4"/>
  <c r="W206" i="4"/>
  <c r="BK206" i="4"/>
  <c r="N206" i="4"/>
  <c r="BF206" i="4" s="1"/>
  <c r="BI205" i="4"/>
  <c r="BH205" i="4"/>
  <c r="BG205" i="4"/>
  <c r="BE205" i="4"/>
  <c r="AA205" i="4"/>
  <c r="Y205" i="4"/>
  <c r="W205" i="4"/>
  <c r="BK205" i="4"/>
  <c r="N205" i="4"/>
  <c r="BF205" i="4"/>
  <c r="BI204" i="4"/>
  <c r="BH204" i="4"/>
  <c r="BG204" i="4"/>
  <c r="BE204" i="4"/>
  <c r="AA204" i="4"/>
  <c r="Y204" i="4"/>
  <c r="W204" i="4"/>
  <c r="BK204" i="4"/>
  <c r="N204" i="4"/>
  <c r="BF204" i="4" s="1"/>
  <c r="BI203" i="4"/>
  <c r="BH203" i="4"/>
  <c r="BG203" i="4"/>
  <c r="BE203" i="4"/>
  <c r="AA203" i="4"/>
  <c r="Y203" i="4"/>
  <c r="W203" i="4"/>
  <c r="BK203" i="4"/>
  <c r="N203" i="4"/>
  <c r="BF203" i="4"/>
  <c r="BI202" i="4"/>
  <c r="BH202" i="4"/>
  <c r="BG202" i="4"/>
  <c r="BE202" i="4"/>
  <c r="AA202" i="4"/>
  <c r="Y202" i="4"/>
  <c r="W202" i="4"/>
  <c r="BK202" i="4"/>
  <c r="N202" i="4"/>
  <c r="BF202" i="4" s="1"/>
  <c r="BI201" i="4"/>
  <c r="BH201" i="4"/>
  <c r="BG201" i="4"/>
  <c r="BE201" i="4"/>
  <c r="AA201" i="4"/>
  <c r="Y201" i="4"/>
  <c r="W201" i="4"/>
  <c r="BK201" i="4"/>
  <c r="N201" i="4"/>
  <c r="BF201" i="4"/>
  <c r="BI200" i="4"/>
  <c r="BH200" i="4"/>
  <c r="BG200" i="4"/>
  <c r="BE200" i="4"/>
  <c r="AA200" i="4"/>
  <c r="Y200" i="4"/>
  <c r="W200" i="4"/>
  <c r="BK200" i="4"/>
  <c r="N200" i="4"/>
  <c r="BF200" i="4" s="1"/>
  <c r="BI199" i="4"/>
  <c r="BH199" i="4"/>
  <c r="BG199" i="4"/>
  <c r="BE199" i="4"/>
  <c r="AA199" i="4"/>
  <c r="Y199" i="4"/>
  <c r="W199" i="4"/>
  <c r="BK199" i="4"/>
  <c r="N199" i="4"/>
  <c r="BF199" i="4"/>
  <c r="BI198" i="4"/>
  <c r="BH198" i="4"/>
  <c r="BG198" i="4"/>
  <c r="BE198" i="4"/>
  <c r="AA198" i="4"/>
  <c r="Y198" i="4"/>
  <c r="W198" i="4"/>
  <c r="BK198" i="4"/>
  <c r="N198" i="4"/>
  <c r="BF198" i="4" s="1"/>
  <c r="BI197" i="4"/>
  <c r="BH197" i="4"/>
  <c r="BG197" i="4"/>
  <c r="BE197" i="4"/>
  <c r="AA197" i="4"/>
  <c r="Y197" i="4"/>
  <c r="W197" i="4"/>
  <c r="BK197" i="4"/>
  <c r="N197" i="4"/>
  <c r="BF197" i="4"/>
  <c r="BI196" i="4"/>
  <c r="BH196" i="4"/>
  <c r="BG196" i="4"/>
  <c r="BE196" i="4"/>
  <c r="AA196" i="4"/>
  <c r="Y196" i="4"/>
  <c r="W196" i="4"/>
  <c r="BK196" i="4"/>
  <c r="N196" i="4"/>
  <c r="BF196" i="4" s="1"/>
  <c r="BI195" i="4"/>
  <c r="BH195" i="4"/>
  <c r="BG195" i="4"/>
  <c r="BE195" i="4"/>
  <c r="AA195" i="4"/>
  <c r="Y195" i="4"/>
  <c r="W195" i="4"/>
  <c r="W188" i="4" s="1"/>
  <c r="BK195" i="4"/>
  <c r="N195" i="4"/>
  <c r="BF195" i="4"/>
  <c r="BI194" i="4"/>
  <c r="BH194" i="4"/>
  <c r="BG194" i="4"/>
  <c r="BE194" i="4"/>
  <c r="AA194" i="4"/>
  <c r="Y194" i="4"/>
  <c r="W194" i="4"/>
  <c r="BK194" i="4"/>
  <c r="N194" i="4"/>
  <c r="BF194" i="4" s="1"/>
  <c r="BI193" i="4"/>
  <c r="BH193" i="4"/>
  <c r="BG193" i="4"/>
  <c r="BE193" i="4"/>
  <c r="AA193" i="4"/>
  <c r="Y193" i="4"/>
  <c r="W193" i="4"/>
  <c r="BK193" i="4"/>
  <c r="N193" i="4"/>
  <c r="BF193" i="4"/>
  <c r="BI192" i="4"/>
  <c r="BH192" i="4"/>
  <c r="BG192" i="4"/>
  <c r="BE192" i="4"/>
  <c r="AA192" i="4"/>
  <c r="Y192" i="4"/>
  <c r="W192" i="4"/>
  <c r="BK192" i="4"/>
  <c r="N192" i="4"/>
  <c r="BF192" i="4" s="1"/>
  <c r="BI191" i="4"/>
  <c r="BH191" i="4"/>
  <c r="BG191" i="4"/>
  <c r="BE191" i="4"/>
  <c r="AA191" i="4"/>
  <c r="Y191" i="4"/>
  <c r="W191" i="4"/>
  <c r="BK191" i="4"/>
  <c r="N191" i="4"/>
  <c r="BF191" i="4"/>
  <c r="BI190" i="4"/>
  <c r="BH190" i="4"/>
  <c r="BG190" i="4"/>
  <c r="BE190" i="4"/>
  <c r="AA190" i="4"/>
  <c r="Y190" i="4"/>
  <c r="W190" i="4"/>
  <c r="BK190" i="4"/>
  <c r="N190" i="4"/>
  <c r="BF190" i="4" s="1"/>
  <c r="BI189" i="4"/>
  <c r="BH189" i="4"/>
  <c r="BG189" i="4"/>
  <c r="BE189" i="4"/>
  <c r="AA189" i="4"/>
  <c r="AA188" i="4"/>
  <c r="Y189" i="4"/>
  <c r="W189" i="4"/>
  <c r="BK189" i="4"/>
  <c r="BK188" i="4" s="1"/>
  <c r="N188" i="4" s="1"/>
  <c r="N96" i="4" s="1"/>
  <c r="N189" i="4"/>
  <c r="BF189" i="4" s="1"/>
  <c r="BI187" i="4"/>
  <c r="BH187" i="4"/>
  <c r="BG187" i="4"/>
  <c r="BE187" i="4"/>
  <c r="AA187" i="4"/>
  <c r="Y187" i="4"/>
  <c r="W187" i="4"/>
  <c r="BK187" i="4"/>
  <c r="N187" i="4"/>
  <c r="BF187" i="4"/>
  <c r="BI184" i="4"/>
  <c r="BH184" i="4"/>
  <c r="BG184" i="4"/>
  <c r="BE184" i="4"/>
  <c r="AA184" i="4"/>
  <c r="Y184" i="4"/>
  <c r="W184" i="4"/>
  <c r="BK184" i="4"/>
  <c r="N184" i="4"/>
  <c r="BF184" i="4" s="1"/>
  <c r="BI183" i="4"/>
  <c r="BH183" i="4"/>
  <c r="BG183" i="4"/>
  <c r="BE183" i="4"/>
  <c r="AA183" i="4"/>
  <c r="Y183" i="4"/>
  <c r="W183" i="4"/>
  <c r="BK183" i="4"/>
  <c r="N183" i="4"/>
  <c r="BF183" i="4"/>
  <c r="BI182" i="4"/>
  <c r="BH182" i="4"/>
  <c r="BG182" i="4"/>
  <c r="BE182" i="4"/>
  <c r="AA182" i="4"/>
  <c r="Y182" i="4"/>
  <c r="W182" i="4"/>
  <c r="BK182" i="4"/>
  <c r="N182" i="4"/>
  <c r="BF182" i="4" s="1"/>
  <c r="BI181" i="4"/>
  <c r="BH181" i="4"/>
  <c r="BG181" i="4"/>
  <c r="BE181" i="4"/>
  <c r="AA181" i="4"/>
  <c r="AA176" i="4" s="1"/>
  <c r="Y181" i="4"/>
  <c r="W181" i="4"/>
  <c r="BK181" i="4"/>
  <c r="N181" i="4"/>
  <c r="BF181" i="4" s="1"/>
  <c r="BI180" i="4"/>
  <c r="BH180" i="4"/>
  <c r="BG180" i="4"/>
  <c r="BE180" i="4"/>
  <c r="AA180" i="4"/>
  <c r="Y180" i="4"/>
  <c r="W180" i="4"/>
  <c r="BK180" i="4"/>
  <c r="N180" i="4"/>
  <c r="BF180" i="4" s="1"/>
  <c r="BI179" i="4"/>
  <c r="BH179" i="4"/>
  <c r="BG179" i="4"/>
  <c r="BE179" i="4"/>
  <c r="AA179" i="4"/>
  <c r="Y179" i="4"/>
  <c r="W179" i="4"/>
  <c r="BK179" i="4"/>
  <c r="N179" i="4"/>
  <c r="BF179" i="4"/>
  <c r="BI178" i="4"/>
  <c r="BH178" i="4"/>
  <c r="BG178" i="4"/>
  <c r="BE178" i="4"/>
  <c r="AA178" i="4"/>
  <c r="Y178" i="4"/>
  <c r="W178" i="4"/>
  <c r="W176" i="4" s="1"/>
  <c r="BK178" i="4"/>
  <c r="N178" i="4"/>
  <c r="BF178" i="4" s="1"/>
  <c r="BI177" i="4"/>
  <c r="BH177" i="4"/>
  <c r="BG177" i="4"/>
  <c r="BE177" i="4"/>
  <c r="AA177" i="4"/>
  <c r="Y177" i="4"/>
  <c r="Y176" i="4" s="1"/>
  <c r="W177" i="4"/>
  <c r="BK177" i="4"/>
  <c r="N177" i="4"/>
  <c r="BF177" i="4" s="1"/>
  <c r="BI175" i="4"/>
  <c r="BH175" i="4"/>
  <c r="BG175" i="4"/>
  <c r="BE175" i="4"/>
  <c r="AA175" i="4"/>
  <c r="Y175" i="4"/>
  <c r="W175" i="4"/>
  <c r="BK175" i="4"/>
  <c r="N175" i="4"/>
  <c r="BF175" i="4"/>
  <c r="BI174" i="4"/>
  <c r="BH174" i="4"/>
  <c r="BG174" i="4"/>
  <c r="BE174" i="4"/>
  <c r="AA174" i="4"/>
  <c r="Y174" i="4"/>
  <c r="W174" i="4"/>
  <c r="BK174" i="4"/>
  <c r="N174" i="4"/>
  <c r="BF174" i="4"/>
  <c r="BI173" i="4"/>
  <c r="BH173" i="4"/>
  <c r="BG173" i="4"/>
  <c r="BE173" i="4"/>
  <c r="AA173" i="4"/>
  <c r="Y173" i="4"/>
  <c r="W173" i="4"/>
  <c r="BK173" i="4"/>
  <c r="N173" i="4"/>
  <c r="BF173" i="4"/>
  <c r="BI170" i="4"/>
  <c r="BH170" i="4"/>
  <c r="BG170" i="4"/>
  <c r="BE170" i="4"/>
  <c r="AA170" i="4"/>
  <c r="Y170" i="4"/>
  <c r="W170" i="4"/>
  <c r="BK170" i="4"/>
  <c r="N170" i="4"/>
  <c r="BF170" i="4"/>
  <c r="BI169" i="4"/>
  <c r="BH169" i="4"/>
  <c r="BG169" i="4"/>
  <c r="BE169" i="4"/>
  <c r="AA169" i="4"/>
  <c r="Y169" i="4"/>
  <c r="W169" i="4"/>
  <c r="BK169" i="4"/>
  <c r="N169" i="4"/>
  <c r="BF169" i="4"/>
  <c r="BI168" i="4"/>
  <c r="BH168" i="4"/>
  <c r="BG168" i="4"/>
  <c r="BE168" i="4"/>
  <c r="AA168" i="4"/>
  <c r="Y168" i="4"/>
  <c r="W168" i="4"/>
  <c r="BK168" i="4"/>
  <c r="N168" i="4"/>
  <c r="BF168" i="4"/>
  <c r="BI167" i="4"/>
  <c r="BH167" i="4"/>
  <c r="BG167" i="4"/>
  <c r="BE167" i="4"/>
  <c r="AA167" i="4"/>
  <c r="Y167" i="4"/>
  <c r="W167" i="4"/>
  <c r="BK167" i="4"/>
  <c r="N167" i="4"/>
  <c r="BF167" i="4"/>
  <c r="BI166" i="4"/>
  <c r="BH166" i="4"/>
  <c r="BG166" i="4"/>
  <c r="BE166" i="4"/>
  <c r="AA166" i="4"/>
  <c r="Y166" i="4"/>
  <c r="W166" i="4"/>
  <c r="BK166" i="4"/>
  <c r="N166" i="4"/>
  <c r="BF166" i="4"/>
  <c r="BI163" i="4"/>
  <c r="BH163" i="4"/>
  <c r="BG163" i="4"/>
  <c r="BE163" i="4"/>
  <c r="AA163" i="4"/>
  <c r="AA162" i="4"/>
  <c r="Y163" i="4"/>
  <c r="W163" i="4"/>
  <c r="W162" i="4" s="1"/>
  <c r="BK163" i="4"/>
  <c r="N163" i="4"/>
  <c r="BF163" i="4"/>
  <c r="BI160" i="4"/>
  <c r="BH160" i="4"/>
  <c r="BG160" i="4"/>
  <c r="BE160" i="4"/>
  <c r="AA160" i="4"/>
  <c r="AA159" i="4"/>
  <c r="Y160" i="4"/>
  <c r="Y159" i="4"/>
  <c r="W160" i="4"/>
  <c r="W159" i="4"/>
  <c r="BK160" i="4"/>
  <c r="BK159" i="4"/>
  <c r="N159" i="4" s="1"/>
  <c r="N92" i="4" s="1"/>
  <c r="N160" i="4"/>
  <c r="BF160" i="4" s="1"/>
  <c r="BI154" i="4"/>
  <c r="BH154" i="4"/>
  <c r="BG154" i="4"/>
  <c r="BE154" i="4"/>
  <c r="AA154" i="4"/>
  <c r="AA153" i="4" s="1"/>
  <c r="Y154" i="4"/>
  <c r="Y153" i="4"/>
  <c r="W154" i="4"/>
  <c r="W153" i="4" s="1"/>
  <c r="BK154" i="4"/>
  <c r="BK153" i="4" s="1"/>
  <c r="N153" i="4" s="1"/>
  <c r="N91" i="4" s="1"/>
  <c r="N154" i="4"/>
  <c r="BF154" i="4" s="1"/>
  <c r="BI150" i="4"/>
  <c r="BH150" i="4"/>
  <c r="BG150" i="4"/>
  <c r="BE150" i="4"/>
  <c r="AA150" i="4"/>
  <c r="Y150" i="4"/>
  <c r="W150" i="4"/>
  <c r="BK150" i="4"/>
  <c r="N150" i="4"/>
  <c r="BF150" i="4"/>
  <c r="BI145" i="4"/>
  <c r="BH145" i="4"/>
  <c r="BG145" i="4"/>
  <c r="BE145" i="4"/>
  <c r="AA145" i="4"/>
  <c r="Y145" i="4"/>
  <c r="W145" i="4"/>
  <c r="BK145" i="4"/>
  <c r="N145" i="4"/>
  <c r="BF145" i="4"/>
  <c r="BI142" i="4"/>
  <c r="BH142" i="4"/>
  <c r="BG142" i="4"/>
  <c r="BE142" i="4"/>
  <c r="AA142" i="4"/>
  <c r="Y142" i="4"/>
  <c r="W142" i="4"/>
  <c r="BK142" i="4"/>
  <c r="N142" i="4"/>
  <c r="BF142" i="4"/>
  <c r="BI141" i="4"/>
  <c r="BH141" i="4"/>
  <c r="BG141" i="4"/>
  <c r="BE141" i="4"/>
  <c r="AA141" i="4"/>
  <c r="Y141" i="4"/>
  <c r="W141" i="4"/>
  <c r="BK141" i="4"/>
  <c r="N141" i="4"/>
  <c r="BF141" i="4"/>
  <c r="BI140" i="4"/>
  <c r="BH140" i="4"/>
  <c r="BG140" i="4"/>
  <c r="BE140" i="4"/>
  <c r="AA140" i="4"/>
  <c r="Y140" i="4"/>
  <c r="W140" i="4"/>
  <c r="BK140" i="4"/>
  <c r="N140" i="4"/>
  <c r="BF140" i="4"/>
  <c r="BI135" i="4"/>
  <c r="BH135" i="4"/>
  <c r="BG135" i="4"/>
  <c r="BE135" i="4"/>
  <c r="AA135" i="4"/>
  <c r="Y135" i="4"/>
  <c r="Y128" i="4" s="1"/>
  <c r="Y127" i="4" s="1"/>
  <c r="W135" i="4"/>
  <c r="BK135" i="4"/>
  <c r="N135" i="4"/>
  <c r="BF135" i="4"/>
  <c r="BI134" i="4"/>
  <c r="BH134" i="4"/>
  <c r="BG134" i="4"/>
  <c r="BE134" i="4"/>
  <c r="H32" i="4" s="1"/>
  <c r="AZ90" i="1" s="1"/>
  <c r="AA134" i="4"/>
  <c r="Y134" i="4"/>
  <c r="W134" i="4"/>
  <c r="BK134" i="4"/>
  <c r="N134" i="4"/>
  <c r="BF134" i="4"/>
  <c r="BI129" i="4"/>
  <c r="BH129" i="4"/>
  <c r="BG129" i="4"/>
  <c r="BE129" i="4"/>
  <c r="AA129" i="4"/>
  <c r="AA128" i="4"/>
  <c r="AA127" i="4" s="1"/>
  <c r="Y129" i="4"/>
  <c r="W129" i="4"/>
  <c r="W128" i="4"/>
  <c r="W127" i="4" s="1"/>
  <c r="BK129" i="4"/>
  <c r="N129" i="4"/>
  <c r="BF129" i="4" s="1"/>
  <c r="M122" i="4"/>
  <c r="F122" i="4"/>
  <c r="F120" i="4"/>
  <c r="F118" i="4"/>
  <c r="BI107" i="4"/>
  <c r="BH107" i="4"/>
  <c r="BG107" i="4"/>
  <c r="BE107" i="4"/>
  <c r="BI106" i="4"/>
  <c r="BH106" i="4"/>
  <c r="BG106" i="4"/>
  <c r="BE106" i="4"/>
  <c r="BI105" i="4"/>
  <c r="BH105" i="4"/>
  <c r="BG105" i="4"/>
  <c r="BE105" i="4"/>
  <c r="BI104" i="4"/>
  <c r="BH104" i="4"/>
  <c r="BG104" i="4"/>
  <c r="BE104" i="4"/>
  <c r="BI103" i="4"/>
  <c r="BH103" i="4"/>
  <c r="BG103" i="4"/>
  <c r="BE103" i="4"/>
  <c r="BI102" i="4"/>
  <c r="BH102" i="4"/>
  <c r="BG102" i="4"/>
  <c r="BE102" i="4"/>
  <c r="M32" i="4" s="1"/>
  <c r="AV90" i="1" s="1"/>
  <c r="M83" i="4"/>
  <c r="F83" i="4"/>
  <c r="F81" i="4"/>
  <c r="F79" i="4"/>
  <c r="O21" i="4"/>
  <c r="E21" i="4"/>
  <c r="M84" i="4" s="1"/>
  <c r="O20" i="4"/>
  <c r="O15" i="4"/>
  <c r="E15" i="4"/>
  <c r="F84" i="4" s="1"/>
  <c r="O14" i="4"/>
  <c r="O9" i="4"/>
  <c r="M81" i="4" s="1"/>
  <c r="F6" i="4"/>
  <c r="F78" i="4" s="1"/>
  <c r="AY89" i="1"/>
  <c r="AX89" i="1"/>
  <c r="BI201" i="3"/>
  <c r="BH201" i="3"/>
  <c r="BG201" i="3"/>
  <c r="BE201" i="3"/>
  <c r="BK201" i="3"/>
  <c r="N201" i="3" s="1"/>
  <c r="BF201" i="3" s="1"/>
  <c r="BI200" i="3"/>
  <c r="BH200" i="3"/>
  <c r="BG200" i="3"/>
  <c r="BE200" i="3"/>
  <c r="BK200" i="3"/>
  <c r="N200" i="3" s="1"/>
  <c r="BF200" i="3" s="1"/>
  <c r="BI199" i="3"/>
  <c r="BH199" i="3"/>
  <c r="BG199" i="3"/>
  <c r="BE199" i="3"/>
  <c r="BK199" i="3"/>
  <c r="N199" i="3" s="1"/>
  <c r="BF199" i="3" s="1"/>
  <c r="BI198" i="3"/>
  <c r="BH198" i="3"/>
  <c r="BG198" i="3"/>
  <c r="BE198" i="3"/>
  <c r="BK198" i="3"/>
  <c r="N198" i="3" s="1"/>
  <c r="BF198" i="3" s="1"/>
  <c r="BI197" i="3"/>
  <c r="BH197" i="3"/>
  <c r="BG197" i="3"/>
  <c r="BE197" i="3"/>
  <c r="BK197" i="3"/>
  <c r="N197" i="3" s="1"/>
  <c r="BF197" i="3" s="1"/>
  <c r="BI195" i="3"/>
  <c r="BH195" i="3"/>
  <c r="BG195" i="3"/>
  <c r="BE195" i="3"/>
  <c r="AA195" i="3"/>
  <c r="Y195" i="3"/>
  <c r="W195" i="3"/>
  <c r="BK195" i="3"/>
  <c r="N195" i="3"/>
  <c r="BF195" i="3" s="1"/>
  <c r="BI194" i="3"/>
  <c r="BH194" i="3"/>
  <c r="BG194" i="3"/>
  <c r="BE194" i="3"/>
  <c r="AA194" i="3"/>
  <c r="Y194" i="3"/>
  <c r="W194" i="3"/>
  <c r="BK194" i="3"/>
  <c r="N194" i="3"/>
  <c r="BF194" i="3" s="1"/>
  <c r="BI193" i="3"/>
  <c r="BH193" i="3"/>
  <c r="BG193" i="3"/>
  <c r="BE193" i="3"/>
  <c r="AA193" i="3"/>
  <c r="Y193" i="3"/>
  <c r="W193" i="3"/>
  <c r="BK193" i="3"/>
  <c r="N193" i="3"/>
  <c r="BF193" i="3" s="1"/>
  <c r="BI190" i="3"/>
  <c r="BH190" i="3"/>
  <c r="BG190" i="3"/>
  <c r="BE190" i="3"/>
  <c r="AA190" i="3"/>
  <c r="Y190" i="3"/>
  <c r="W190" i="3"/>
  <c r="BK190" i="3"/>
  <c r="N190" i="3"/>
  <c r="BF190" i="3" s="1"/>
  <c r="BI189" i="3"/>
  <c r="BH189" i="3"/>
  <c r="BG189" i="3"/>
  <c r="BE189" i="3"/>
  <c r="AA189" i="3"/>
  <c r="Y189" i="3"/>
  <c r="Y188" i="3" s="1"/>
  <c r="W189" i="3"/>
  <c r="BK189" i="3"/>
  <c r="N189" i="3"/>
  <c r="BF189" i="3"/>
  <c r="BI185" i="3"/>
  <c r="BH185" i="3"/>
  <c r="BG185" i="3"/>
  <c r="BE185" i="3"/>
  <c r="AA185" i="3"/>
  <c r="Y185" i="3"/>
  <c r="W185" i="3"/>
  <c r="BK185" i="3"/>
  <c r="N185" i="3"/>
  <c r="BF185" i="3" s="1"/>
  <c r="BI184" i="3"/>
  <c r="BH184" i="3"/>
  <c r="BG184" i="3"/>
  <c r="BE184" i="3"/>
  <c r="AA184" i="3"/>
  <c r="AA180" i="3" s="1"/>
  <c r="Y184" i="3"/>
  <c r="W184" i="3"/>
  <c r="BK184" i="3"/>
  <c r="N184" i="3"/>
  <c r="BF184" i="3" s="1"/>
  <c r="BI181" i="3"/>
  <c r="BH181" i="3"/>
  <c r="BG181" i="3"/>
  <c r="BE181" i="3"/>
  <c r="AA181" i="3"/>
  <c r="Y181" i="3"/>
  <c r="Y180" i="3" s="1"/>
  <c r="W181" i="3"/>
  <c r="BK181" i="3"/>
  <c r="BK180" i="3" s="1"/>
  <c r="N180" i="3" s="1"/>
  <c r="N91" i="3" s="1"/>
  <c r="N181" i="3"/>
  <c r="BF181" i="3"/>
  <c r="BI179" i="3"/>
  <c r="BH179" i="3"/>
  <c r="BG179" i="3"/>
  <c r="BE179" i="3"/>
  <c r="AA179" i="3"/>
  <c r="Y179" i="3"/>
  <c r="W179" i="3"/>
  <c r="BK179" i="3"/>
  <c r="N179" i="3"/>
  <c r="BF179" i="3"/>
  <c r="BI178" i="3"/>
  <c r="BH178" i="3"/>
  <c r="BG178" i="3"/>
  <c r="BE178" i="3"/>
  <c r="AA178" i="3"/>
  <c r="Y178" i="3"/>
  <c r="W178" i="3"/>
  <c r="BK178" i="3"/>
  <c r="N178" i="3"/>
  <c r="BF178" i="3" s="1"/>
  <c r="BI177" i="3"/>
  <c r="BH177" i="3"/>
  <c r="BG177" i="3"/>
  <c r="BE177" i="3"/>
  <c r="AA177" i="3"/>
  <c r="Y177" i="3"/>
  <c r="W177" i="3"/>
  <c r="BK177" i="3"/>
  <c r="N177" i="3"/>
  <c r="BF177" i="3" s="1"/>
  <c r="BI176" i="3"/>
  <c r="BH176" i="3"/>
  <c r="BG176" i="3"/>
  <c r="BE176" i="3"/>
  <c r="AA176" i="3"/>
  <c r="Y176" i="3"/>
  <c r="W176" i="3"/>
  <c r="BK176" i="3"/>
  <c r="N176" i="3"/>
  <c r="BF176" i="3" s="1"/>
  <c r="BI175" i="3"/>
  <c r="BH175" i="3"/>
  <c r="BG175" i="3"/>
  <c r="BE175" i="3"/>
  <c r="AA175" i="3"/>
  <c r="Y175" i="3"/>
  <c r="W175" i="3"/>
  <c r="BK175" i="3"/>
  <c r="N175" i="3"/>
  <c r="BF175" i="3" s="1"/>
  <c r="BI174" i="3"/>
  <c r="BH174" i="3"/>
  <c r="BG174" i="3"/>
  <c r="BE174" i="3"/>
  <c r="AA174" i="3"/>
  <c r="Y174" i="3"/>
  <c r="W174" i="3"/>
  <c r="BK174" i="3"/>
  <c r="N174" i="3"/>
  <c r="BF174" i="3" s="1"/>
  <c r="BI173" i="3"/>
  <c r="BH173" i="3"/>
  <c r="BG173" i="3"/>
  <c r="BE173" i="3"/>
  <c r="AA173" i="3"/>
  <c r="Y173" i="3"/>
  <c r="W173" i="3"/>
  <c r="BK173" i="3"/>
  <c r="N173" i="3"/>
  <c r="BF173" i="3"/>
  <c r="BI172" i="3"/>
  <c r="BH172" i="3"/>
  <c r="BG172" i="3"/>
  <c r="BE172" i="3"/>
  <c r="AA172" i="3"/>
  <c r="Y172" i="3"/>
  <c r="W172" i="3"/>
  <c r="BK172" i="3"/>
  <c r="N172" i="3"/>
  <c r="BF172" i="3" s="1"/>
  <c r="BI171" i="3"/>
  <c r="BH171" i="3"/>
  <c r="BG171" i="3"/>
  <c r="BE171" i="3"/>
  <c r="AA171" i="3"/>
  <c r="Y171" i="3"/>
  <c r="W171" i="3"/>
  <c r="BK171" i="3"/>
  <c r="N171" i="3"/>
  <c r="BF171" i="3"/>
  <c r="BI170" i="3"/>
  <c r="BH170" i="3"/>
  <c r="BG170" i="3"/>
  <c r="BE170" i="3"/>
  <c r="AA170" i="3"/>
  <c r="Y170" i="3"/>
  <c r="W170" i="3"/>
  <c r="BK170" i="3"/>
  <c r="N170" i="3"/>
  <c r="BF170" i="3" s="1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 s="1"/>
  <c r="BI165" i="3"/>
  <c r="BH165" i="3"/>
  <c r="BG165" i="3"/>
  <c r="BE165" i="3"/>
  <c r="AA165" i="3"/>
  <c r="Y165" i="3"/>
  <c r="W165" i="3"/>
  <c r="BK165" i="3"/>
  <c r="N165" i="3"/>
  <c r="BF165" i="3"/>
  <c r="BI162" i="3"/>
  <c r="BH162" i="3"/>
  <c r="BG162" i="3"/>
  <c r="BE162" i="3"/>
  <c r="AA162" i="3"/>
  <c r="Y162" i="3"/>
  <c r="W162" i="3"/>
  <c r="BK162" i="3"/>
  <c r="N162" i="3"/>
  <c r="BF162" i="3" s="1"/>
  <c r="BI155" i="3"/>
  <c r="BH155" i="3"/>
  <c r="BG155" i="3"/>
  <c r="BE155" i="3"/>
  <c r="AA155" i="3"/>
  <c r="Y155" i="3"/>
  <c r="W155" i="3"/>
  <c r="BK155" i="3"/>
  <c r="N155" i="3"/>
  <c r="BF155" i="3" s="1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E153" i="3"/>
  <c r="AA153" i="3"/>
  <c r="Y153" i="3"/>
  <c r="W153" i="3"/>
  <c r="BK153" i="3"/>
  <c r="N153" i="3"/>
  <c r="BF153" i="3"/>
  <c r="BI152" i="3"/>
  <c r="BH152" i="3"/>
  <c r="BG152" i="3"/>
  <c r="BE152" i="3"/>
  <c r="AA152" i="3"/>
  <c r="Y152" i="3"/>
  <c r="W152" i="3"/>
  <c r="BK152" i="3"/>
  <c r="N152" i="3"/>
  <c r="BF152" i="3" s="1"/>
  <c r="BI151" i="3"/>
  <c r="BH151" i="3"/>
  <c r="BG151" i="3"/>
  <c r="BE151" i="3"/>
  <c r="AA151" i="3"/>
  <c r="Y151" i="3"/>
  <c r="W151" i="3"/>
  <c r="BK151" i="3"/>
  <c r="N151" i="3"/>
  <c r="BF151" i="3" s="1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E149" i="3"/>
  <c r="AA149" i="3"/>
  <c r="Y149" i="3"/>
  <c r="W149" i="3"/>
  <c r="BK149" i="3"/>
  <c r="N149" i="3"/>
  <c r="BF149" i="3" s="1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E147" i="3"/>
  <c r="AA147" i="3"/>
  <c r="Y147" i="3"/>
  <c r="W147" i="3"/>
  <c r="BK147" i="3"/>
  <c r="N147" i="3"/>
  <c r="BF147" i="3"/>
  <c r="BI146" i="3"/>
  <c r="BH146" i="3"/>
  <c r="BG146" i="3"/>
  <c r="BE146" i="3"/>
  <c r="AA146" i="3"/>
  <c r="Y146" i="3"/>
  <c r="W146" i="3"/>
  <c r="BK146" i="3"/>
  <c r="N146" i="3"/>
  <c r="BF146" i="3" s="1"/>
  <c r="BI143" i="3"/>
  <c r="BH143" i="3"/>
  <c r="BG143" i="3"/>
  <c r="BE143" i="3"/>
  <c r="AA143" i="3"/>
  <c r="Y143" i="3"/>
  <c r="W143" i="3"/>
  <c r="BK143" i="3"/>
  <c r="N143" i="3"/>
  <c r="BF143" i="3"/>
  <c r="BI142" i="3"/>
  <c r="BH142" i="3"/>
  <c r="BG142" i="3"/>
  <c r="BE142" i="3"/>
  <c r="AA142" i="3"/>
  <c r="Y142" i="3"/>
  <c r="W142" i="3"/>
  <c r="BK142" i="3"/>
  <c r="N142" i="3"/>
  <c r="BF142" i="3" s="1"/>
  <c r="BI138" i="3"/>
  <c r="BH138" i="3"/>
  <c r="BG138" i="3"/>
  <c r="BE138" i="3"/>
  <c r="AA138" i="3"/>
  <c r="Y138" i="3"/>
  <c r="W138" i="3"/>
  <c r="BK138" i="3"/>
  <c r="N138" i="3"/>
  <c r="BF138" i="3" s="1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/>
  <c r="BI135" i="3"/>
  <c r="BH135" i="3"/>
  <c r="BG135" i="3"/>
  <c r="BE135" i="3"/>
  <c r="AA135" i="3"/>
  <c r="Y135" i="3"/>
  <c r="W135" i="3"/>
  <c r="BK135" i="3"/>
  <c r="N135" i="3"/>
  <c r="BF135" i="3" s="1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E130" i="3"/>
  <c r="AA130" i="3"/>
  <c r="Y130" i="3"/>
  <c r="W130" i="3"/>
  <c r="BK130" i="3"/>
  <c r="N130" i="3"/>
  <c r="BF130" i="3" s="1"/>
  <c r="BI129" i="3"/>
  <c r="BH129" i="3"/>
  <c r="BG129" i="3"/>
  <c r="BE129" i="3"/>
  <c r="AA129" i="3"/>
  <c r="Y129" i="3"/>
  <c r="W129" i="3"/>
  <c r="BK129" i="3"/>
  <c r="N129" i="3"/>
  <c r="BF129" i="3"/>
  <c r="BI128" i="3"/>
  <c r="BH128" i="3"/>
  <c r="BG128" i="3"/>
  <c r="BE128" i="3"/>
  <c r="AA128" i="3"/>
  <c r="Y128" i="3"/>
  <c r="W128" i="3"/>
  <c r="BK128" i="3"/>
  <c r="N128" i="3"/>
  <c r="BF128" i="3" s="1"/>
  <c r="BI125" i="3"/>
  <c r="BH125" i="3"/>
  <c r="BG125" i="3"/>
  <c r="BE125" i="3"/>
  <c r="AA125" i="3"/>
  <c r="Y125" i="3"/>
  <c r="W125" i="3"/>
  <c r="W122" i="3" s="1"/>
  <c r="BK125" i="3"/>
  <c r="N125" i="3"/>
  <c r="BF125" i="3" s="1"/>
  <c r="BI124" i="3"/>
  <c r="BH124" i="3"/>
  <c r="BG124" i="3"/>
  <c r="BE124" i="3"/>
  <c r="AA124" i="3"/>
  <c r="Y124" i="3"/>
  <c r="Y122" i="3" s="1"/>
  <c r="Y121" i="3" s="1"/>
  <c r="Y120" i="3" s="1"/>
  <c r="W124" i="3"/>
  <c r="BK124" i="3"/>
  <c r="N124" i="3"/>
  <c r="BF124" i="3" s="1"/>
  <c r="BI123" i="3"/>
  <c r="BH123" i="3"/>
  <c r="BG123" i="3"/>
  <c r="BE123" i="3"/>
  <c r="AA123" i="3"/>
  <c r="Y123" i="3"/>
  <c r="W123" i="3"/>
  <c r="BK123" i="3"/>
  <c r="BK122" i="3"/>
  <c r="N123" i="3"/>
  <c r="BF123" i="3" s="1"/>
  <c r="M116" i="3"/>
  <c r="F116" i="3"/>
  <c r="F114" i="3"/>
  <c r="F112" i="3"/>
  <c r="BI101" i="3"/>
  <c r="BH101" i="3"/>
  <c r="BG101" i="3"/>
  <c r="BE101" i="3"/>
  <c r="BI100" i="3"/>
  <c r="BH100" i="3"/>
  <c r="BG100" i="3"/>
  <c r="BE100" i="3"/>
  <c r="BI99" i="3"/>
  <c r="BH99" i="3"/>
  <c r="BG99" i="3"/>
  <c r="BE99" i="3"/>
  <c r="BI98" i="3"/>
  <c r="BH98" i="3"/>
  <c r="BG98" i="3"/>
  <c r="BE98" i="3"/>
  <c r="BI97" i="3"/>
  <c r="BH97" i="3"/>
  <c r="BG97" i="3"/>
  <c r="BE97" i="3"/>
  <c r="BI96" i="3"/>
  <c r="BH96" i="3"/>
  <c r="BG96" i="3"/>
  <c r="H34" i="3" s="1"/>
  <c r="BB89" i="1" s="1"/>
  <c r="BE96" i="3"/>
  <c r="M83" i="3"/>
  <c r="F83" i="3"/>
  <c r="F81" i="3"/>
  <c r="F79" i="3"/>
  <c r="O21" i="3"/>
  <c r="E21" i="3"/>
  <c r="M117" i="3" s="1"/>
  <c r="O20" i="3"/>
  <c r="O15" i="3"/>
  <c r="E15" i="3"/>
  <c r="F84" i="3" s="1"/>
  <c r="O14" i="3"/>
  <c r="O9" i="3"/>
  <c r="M81" i="3" s="1"/>
  <c r="F6" i="3"/>
  <c r="F111" i="3" s="1"/>
  <c r="AY88" i="1"/>
  <c r="AX88" i="1"/>
  <c r="BI1350" i="2"/>
  <c r="BH1350" i="2"/>
  <c r="BG1350" i="2"/>
  <c r="BE1350" i="2"/>
  <c r="BK1350" i="2"/>
  <c r="N1350" i="2"/>
  <c r="BF1350" i="2" s="1"/>
  <c r="BI1349" i="2"/>
  <c r="BH1349" i="2"/>
  <c r="BG1349" i="2"/>
  <c r="BE1349" i="2"/>
  <c r="BK1349" i="2"/>
  <c r="N1349" i="2" s="1"/>
  <c r="BF1349" i="2" s="1"/>
  <c r="BI1348" i="2"/>
  <c r="BH1348" i="2"/>
  <c r="BG1348" i="2"/>
  <c r="BE1348" i="2"/>
  <c r="BK1348" i="2"/>
  <c r="N1348" i="2" s="1"/>
  <c r="BF1348" i="2" s="1"/>
  <c r="BI1347" i="2"/>
  <c r="BH1347" i="2"/>
  <c r="BG1347" i="2"/>
  <c r="BE1347" i="2"/>
  <c r="BK1347" i="2"/>
  <c r="N1347" i="2" s="1"/>
  <c r="BF1347" i="2" s="1"/>
  <c r="BI1346" i="2"/>
  <c r="BH1346" i="2"/>
  <c r="BG1346" i="2"/>
  <c r="BE1346" i="2"/>
  <c r="BK1346" i="2"/>
  <c r="BK1345" i="2"/>
  <c r="N1345" i="2" s="1"/>
  <c r="N121" i="2" s="1"/>
  <c r="N1346" i="2"/>
  <c r="BF1346" i="2" s="1"/>
  <c r="BI1344" i="2"/>
  <c r="BH1344" i="2"/>
  <c r="BG1344" i="2"/>
  <c r="BE1344" i="2"/>
  <c r="AA1344" i="2"/>
  <c r="AA1343" i="2" s="1"/>
  <c r="Y1344" i="2"/>
  <c r="Y1343" i="2"/>
  <c r="W1344" i="2"/>
  <c r="W1343" i="2" s="1"/>
  <c r="BK1344" i="2"/>
  <c r="BK1343" i="2" s="1"/>
  <c r="N1343" i="2" s="1"/>
  <c r="N120" i="2" s="1"/>
  <c r="N1344" i="2"/>
  <c r="BF1344" i="2" s="1"/>
  <c r="BI1342" i="2"/>
  <c r="BH1342" i="2"/>
  <c r="BG1342" i="2"/>
  <c r="BE1342" i="2"/>
  <c r="AA1342" i="2"/>
  <c r="Y1342" i="2"/>
  <c r="W1342" i="2"/>
  <c r="BK1342" i="2"/>
  <c r="N1342" i="2"/>
  <c r="BF1342" i="2" s="1"/>
  <c r="BI1341" i="2"/>
  <c r="BH1341" i="2"/>
  <c r="BG1341" i="2"/>
  <c r="BE1341" i="2"/>
  <c r="AA1341" i="2"/>
  <c r="Y1341" i="2"/>
  <c r="W1341" i="2"/>
  <c r="BK1341" i="2"/>
  <c r="N1341" i="2"/>
  <c r="BF1341" i="2" s="1"/>
  <c r="BI1340" i="2"/>
  <c r="BH1340" i="2"/>
  <c r="BG1340" i="2"/>
  <c r="BE1340" i="2"/>
  <c r="AA1340" i="2"/>
  <c r="Y1340" i="2"/>
  <c r="Y1339" i="2"/>
  <c r="W1340" i="2"/>
  <c r="W1339" i="2" s="1"/>
  <c r="BK1340" i="2"/>
  <c r="BK1339" i="2"/>
  <c r="N1339" i="2" s="1"/>
  <c r="N119" i="2" s="1"/>
  <c r="N1340" i="2"/>
  <c r="BF1340" i="2" s="1"/>
  <c r="BI1338" i="2"/>
  <c r="BH1338" i="2"/>
  <c r="BG1338" i="2"/>
  <c r="BE1338" i="2"/>
  <c r="AA1338" i="2"/>
  <c r="AA1337" i="2" s="1"/>
  <c r="Y1338" i="2"/>
  <c r="Y1337" i="2"/>
  <c r="W1338" i="2"/>
  <c r="W1337" i="2" s="1"/>
  <c r="BK1338" i="2"/>
  <c r="BK1337" i="2"/>
  <c r="N1337" i="2" s="1"/>
  <c r="N118" i="2" s="1"/>
  <c r="N1338" i="2"/>
  <c r="BF1338" i="2" s="1"/>
  <c r="BI1336" i="2"/>
  <c r="BH1336" i="2"/>
  <c r="BG1336" i="2"/>
  <c r="BE1336" i="2"/>
  <c r="AA1336" i="2"/>
  <c r="AA1335" i="2" s="1"/>
  <c r="Y1336" i="2"/>
  <c r="Y1335" i="2"/>
  <c r="W1336" i="2"/>
  <c r="W1335" i="2" s="1"/>
  <c r="BK1336" i="2"/>
  <c r="BK1335" i="2"/>
  <c r="N1335" i="2" s="1"/>
  <c r="N117" i="2" s="1"/>
  <c r="N1336" i="2"/>
  <c r="BF1336" i="2" s="1"/>
  <c r="BI1334" i="2"/>
  <c r="BH1334" i="2"/>
  <c r="BG1334" i="2"/>
  <c r="BE1334" i="2"/>
  <c r="AA1334" i="2"/>
  <c r="AA1333" i="2" s="1"/>
  <c r="AA1332" i="2" s="1"/>
  <c r="Y1334" i="2"/>
  <c r="Y1333" i="2" s="1"/>
  <c r="W1334" i="2"/>
  <c r="W1333" i="2" s="1"/>
  <c r="W1332" i="2" s="1"/>
  <c r="BK1334" i="2"/>
  <c r="BK1333" i="2"/>
  <c r="N1333" i="2"/>
  <c r="N116" i="2" s="1"/>
  <c r="N1334" i="2"/>
  <c r="BF1334" i="2" s="1"/>
  <c r="BI1331" i="2"/>
  <c r="BH1331" i="2"/>
  <c r="BG1331" i="2"/>
  <c r="BE1331" i="2"/>
  <c r="AA1331" i="2"/>
  <c r="AA1330" i="2" s="1"/>
  <c r="Y1331" i="2"/>
  <c r="Y1330" i="2" s="1"/>
  <c r="W1331" i="2"/>
  <c r="W1330" i="2"/>
  <c r="BK1331" i="2"/>
  <c r="BK1330" i="2" s="1"/>
  <c r="N1330" i="2" s="1"/>
  <c r="N114" i="2" s="1"/>
  <c r="N1331" i="2"/>
  <c r="BF1331" i="2" s="1"/>
  <c r="BI1318" i="2"/>
  <c r="BH1318" i="2"/>
  <c r="BG1318" i="2"/>
  <c r="BE1318" i="2"/>
  <c r="AA1318" i="2"/>
  <c r="Y1318" i="2"/>
  <c r="W1318" i="2"/>
  <c r="BK1318" i="2"/>
  <c r="N1318" i="2"/>
  <c r="BF1318" i="2"/>
  <c r="BI1313" i="2"/>
  <c r="BH1313" i="2"/>
  <c r="BG1313" i="2"/>
  <c r="BE1313" i="2"/>
  <c r="AA1313" i="2"/>
  <c r="Y1313" i="2"/>
  <c r="W1313" i="2"/>
  <c r="BK1313" i="2"/>
  <c r="N1313" i="2"/>
  <c r="BF1313" i="2" s="1"/>
  <c r="BI1307" i="2"/>
  <c r="BH1307" i="2"/>
  <c r="BG1307" i="2"/>
  <c r="BE1307" i="2"/>
  <c r="AA1307" i="2"/>
  <c r="Y1307" i="2"/>
  <c r="W1307" i="2"/>
  <c r="BK1307" i="2"/>
  <c r="N1307" i="2"/>
  <c r="BF1307" i="2" s="1"/>
  <c r="BI1306" i="2"/>
  <c r="BH1306" i="2"/>
  <c r="BG1306" i="2"/>
  <c r="BE1306" i="2"/>
  <c r="AA1306" i="2"/>
  <c r="Y1306" i="2"/>
  <c r="W1306" i="2"/>
  <c r="BK1306" i="2"/>
  <c r="N1306" i="2"/>
  <c r="BF1306" i="2" s="1"/>
  <c r="BI1305" i="2"/>
  <c r="BH1305" i="2"/>
  <c r="BG1305" i="2"/>
  <c r="BE1305" i="2"/>
  <c r="AA1305" i="2"/>
  <c r="Y1305" i="2"/>
  <c r="W1305" i="2"/>
  <c r="BK1305" i="2"/>
  <c r="N1305" i="2"/>
  <c r="BF1305" i="2" s="1"/>
  <c r="BI1304" i="2"/>
  <c r="BH1304" i="2"/>
  <c r="BG1304" i="2"/>
  <c r="BE1304" i="2"/>
  <c r="AA1304" i="2"/>
  <c r="Y1304" i="2"/>
  <c r="W1304" i="2"/>
  <c r="BK1304" i="2"/>
  <c r="N1304" i="2"/>
  <c r="BF1304" i="2" s="1"/>
  <c r="BI1300" i="2"/>
  <c r="BH1300" i="2"/>
  <c r="BG1300" i="2"/>
  <c r="BE1300" i="2"/>
  <c r="AA1300" i="2"/>
  <c r="Y1300" i="2"/>
  <c r="W1300" i="2"/>
  <c r="BK1300" i="2"/>
  <c r="N1300" i="2"/>
  <c r="BF1300" i="2"/>
  <c r="BI1299" i="2"/>
  <c r="BH1299" i="2"/>
  <c r="BG1299" i="2"/>
  <c r="BE1299" i="2"/>
  <c r="AA1299" i="2"/>
  <c r="Y1299" i="2"/>
  <c r="Y1298" i="2" s="1"/>
  <c r="W1299" i="2"/>
  <c r="BK1299" i="2"/>
  <c r="BK1298" i="2"/>
  <c r="N1298" i="2" s="1"/>
  <c r="N113" i="2" s="1"/>
  <c r="N1299" i="2"/>
  <c r="BF1299" i="2" s="1"/>
  <c r="BI1297" i="2"/>
  <c r="BH1297" i="2"/>
  <c r="BG1297" i="2"/>
  <c r="BE1297" i="2"/>
  <c r="AA1297" i="2"/>
  <c r="Y1297" i="2"/>
  <c r="W1297" i="2"/>
  <c r="BK1297" i="2"/>
  <c r="N1297" i="2"/>
  <c r="BF1297" i="2" s="1"/>
  <c r="BI1296" i="2"/>
  <c r="BH1296" i="2"/>
  <c r="BG1296" i="2"/>
  <c r="BE1296" i="2"/>
  <c r="AA1296" i="2"/>
  <c r="Y1296" i="2"/>
  <c r="W1296" i="2"/>
  <c r="BK1296" i="2"/>
  <c r="N1296" i="2"/>
  <c r="BF1296" i="2"/>
  <c r="BI1277" i="2"/>
  <c r="BH1277" i="2"/>
  <c r="BG1277" i="2"/>
  <c r="BE1277" i="2"/>
  <c r="AA1277" i="2"/>
  <c r="Y1277" i="2"/>
  <c r="Y1276" i="2" s="1"/>
  <c r="W1277" i="2"/>
  <c r="W1276" i="2" s="1"/>
  <c r="BK1277" i="2"/>
  <c r="BK1276" i="2"/>
  <c r="N1276" i="2" s="1"/>
  <c r="N112" i="2" s="1"/>
  <c r="N1277" i="2"/>
  <c r="BF1277" i="2"/>
  <c r="BI1275" i="2"/>
  <c r="BH1275" i="2"/>
  <c r="BG1275" i="2"/>
  <c r="BE1275" i="2"/>
  <c r="AA1275" i="2"/>
  <c r="Y1275" i="2"/>
  <c r="W1275" i="2"/>
  <c r="BK1275" i="2"/>
  <c r="N1275" i="2"/>
  <c r="BF1275" i="2" s="1"/>
  <c r="BI1269" i="2"/>
  <c r="BH1269" i="2"/>
  <c r="BG1269" i="2"/>
  <c r="BE1269" i="2"/>
  <c r="AA1269" i="2"/>
  <c r="Y1269" i="2"/>
  <c r="W1269" i="2"/>
  <c r="BK1269" i="2"/>
  <c r="N1269" i="2"/>
  <c r="BF1269" i="2" s="1"/>
  <c r="BI1268" i="2"/>
  <c r="BH1268" i="2"/>
  <c r="BG1268" i="2"/>
  <c r="BE1268" i="2"/>
  <c r="AA1268" i="2"/>
  <c r="AA1258" i="2" s="1"/>
  <c r="Y1268" i="2"/>
  <c r="W1268" i="2"/>
  <c r="BK1268" i="2"/>
  <c r="N1268" i="2"/>
  <c r="BF1268" i="2" s="1"/>
  <c r="BI1259" i="2"/>
  <c r="BH1259" i="2"/>
  <c r="BG1259" i="2"/>
  <c r="BE1259" i="2"/>
  <c r="AA1259" i="2"/>
  <c r="Y1259" i="2"/>
  <c r="W1259" i="2"/>
  <c r="W1258" i="2" s="1"/>
  <c r="BK1259" i="2"/>
  <c r="N1259" i="2"/>
  <c r="BF1259" i="2" s="1"/>
  <c r="BI1252" i="2"/>
  <c r="BH1252" i="2"/>
  <c r="BG1252" i="2"/>
  <c r="BE1252" i="2"/>
  <c r="AA1252" i="2"/>
  <c r="Y1252" i="2"/>
  <c r="W1252" i="2"/>
  <c r="BK1252" i="2"/>
  <c r="N1252" i="2"/>
  <c r="BF1252" i="2" s="1"/>
  <c r="BI1250" i="2"/>
  <c r="BH1250" i="2"/>
  <c r="BG1250" i="2"/>
  <c r="BE1250" i="2"/>
  <c r="AA1250" i="2"/>
  <c r="Y1250" i="2"/>
  <c r="W1250" i="2"/>
  <c r="BK1250" i="2"/>
  <c r="N1250" i="2"/>
  <c r="BF1250" i="2" s="1"/>
  <c r="BI1246" i="2"/>
  <c r="BH1246" i="2"/>
  <c r="BG1246" i="2"/>
  <c r="BE1246" i="2"/>
  <c r="AA1246" i="2"/>
  <c r="AA1245" i="2"/>
  <c r="Y1246" i="2"/>
  <c r="W1246" i="2"/>
  <c r="W1245" i="2" s="1"/>
  <c r="BK1246" i="2"/>
  <c r="BK1245" i="2" s="1"/>
  <c r="N1245" i="2" s="1"/>
  <c r="N110" i="2" s="1"/>
  <c r="N1246" i="2"/>
  <c r="BF1246" i="2" s="1"/>
  <c r="BI1244" i="2"/>
  <c r="BH1244" i="2"/>
  <c r="BG1244" i="2"/>
  <c r="BE1244" i="2"/>
  <c r="AA1244" i="2"/>
  <c r="Y1244" i="2"/>
  <c r="W1244" i="2"/>
  <c r="BK1244" i="2"/>
  <c r="N1244" i="2"/>
  <c r="BF1244" i="2" s="1"/>
  <c r="BI1240" i="2"/>
  <c r="BH1240" i="2"/>
  <c r="BG1240" i="2"/>
  <c r="BE1240" i="2"/>
  <c r="AA1240" i="2"/>
  <c r="AA1239" i="2" s="1"/>
  <c r="Y1240" i="2"/>
  <c r="Y1239" i="2"/>
  <c r="W1240" i="2"/>
  <c r="BK1240" i="2"/>
  <c r="BK1239" i="2" s="1"/>
  <c r="N1239" i="2" s="1"/>
  <c r="N109" i="2" s="1"/>
  <c r="N1240" i="2"/>
  <c r="BF1240" i="2" s="1"/>
  <c r="BI1238" i="2"/>
  <c r="BH1238" i="2"/>
  <c r="BG1238" i="2"/>
  <c r="BE1238" i="2"/>
  <c r="AA1238" i="2"/>
  <c r="Y1238" i="2"/>
  <c r="W1238" i="2"/>
  <c r="BK1238" i="2"/>
  <c r="N1238" i="2"/>
  <c r="BF1238" i="2" s="1"/>
  <c r="BI1237" i="2"/>
  <c r="BH1237" i="2"/>
  <c r="BG1237" i="2"/>
  <c r="BE1237" i="2"/>
  <c r="AA1237" i="2"/>
  <c r="Y1237" i="2"/>
  <c r="W1237" i="2"/>
  <c r="BK1237" i="2"/>
  <c r="N1237" i="2"/>
  <c r="BF1237" i="2"/>
  <c r="BI1232" i="2"/>
  <c r="BH1232" i="2"/>
  <c r="BG1232" i="2"/>
  <c r="BE1232" i="2"/>
  <c r="AA1232" i="2"/>
  <c r="Y1232" i="2"/>
  <c r="Y1224" i="2" s="1"/>
  <c r="W1232" i="2"/>
  <c r="BK1232" i="2"/>
  <c r="N1232" i="2"/>
  <c r="BF1232" i="2"/>
  <c r="BI1231" i="2"/>
  <c r="BH1231" i="2"/>
  <c r="BG1231" i="2"/>
  <c r="BE1231" i="2"/>
  <c r="AA1231" i="2"/>
  <c r="Y1231" i="2"/>
  <c r="W1231" i="2"/>
  <c r="BK1231" i="2"/>
  <c r="BK1224" i="2" s="1"/>
  <c r="N1224" i="2" s="1"/>
  <c r="N108" i="2" s="1"/>
  <c r="N1231" i="2"/>
  <c r="BF1231" i="2"/>
  <c r="BI1225" i="2"/>
  <c r="BH1225" i="2"/>
  <c r="BG1225" i="2"/>
  <c r="BE1225" i="2"/>
  <c r="AA1225" i="2"/>
  <c r="AA1224" i="2"/>
  <c r="Y1225" i="2"/>
  <c r="W1225" i="2"/>
  <c r="W1224" i="2"/>
  <c r="BK1225" i="2"/>
  <c r="N1225" i="2"/>
  <c r="BF1225" i="2" s="1"/>
  <c r="BI1223" i="2"/>
  <c r="BH1223" i="2"/>
  <c r="BG1223" i="2"/>
  <c r="BE1223" i="2"/>
  <c r="AA1223" i="2"/>
  <c r="Y1223" i="2"/>
  <c r="W1223" i="2"/>
  <c r="BK1223" i="2"/>
  <c r="N1223" i="2"/>
  <c r="BF1223" i="2" s="1"/>
  <c r="BI1222" i="2"/>
  <c r="BH1222" i="2"/>
  <c r="BG1222" i="2"/>
  <c r="BE1222" i="2"/>
  <c r="AA1222" i="2"/>
  <c r="AA1221" i="2" s="1"/>
  <c r="Y1222" i="2"/>
  <c r="Y1221" i="2" s="1"/>
  <c r="W1222" i="2"/>
  <c r="W1221" i="2" s="1"/>
  <c r="BK1222" i="2"/>
  <c r="N1222" i="2"/>
  <c r="BF1222" i="2" s="1"/>
  <c r="BI1217" i="2"/>
  <c r="BH1217" i="2"/>
  <c r="BG1217" i="2"/>
  <c r="BE1217" i="2"/>
  <c r="AA1217" i="2"/>
  <c r="Y1217" i="2"/>
  <c r="W1217" i="2"/>
  <c r="BK1217" i="2"/>
  <c r="N1217" i="2"/>
  <c r="BF1217" i="2" s="1"/>
  <c r="BI1216" i="2"/>
  <c r="BH1216" i="2"/>
  <c r="BG1216" i="2"/>
  <c r="BE1216" i="2"/>
  <c r="AA1216" i="2"/>
  <c r="Y1216" i="2"/>
  <c r="W1216" i="2"/>
  <c r="BK1216" i="2"/>
  <c r="N1216" i="2"/>
  <c r="BF1216" i="2" s="1"/>
  <c r="BI1215" i="2"/>
  <c r="BH1215" i="2"/>
  <c r="BG1215" i="2"/>
  <c r="BE1215" i="2"/>
  <c r="AA1215" i="2"/>
  <c r="Y1215" i="2"/>
  <c r="W1215" i="2"/>
  <c r="BK1215" i="2"/>
  <c r="N1215" i="2"/>
  <c r="BF1215" i="2" s="1"/>
  <c r="BI1214" i="2"/>
  <c r="BH1214" i="2"/>
  <c r="BG1214" i="2"/>
  <c r="BE1214" i="2"/>
  <c r="AA1214" i="2"/>
  <c r="Y1214" i="2"/>
  <c r="W1214" i="2"/>
  <c r="BK1214" i="2"/>
  <c r="N1214" i="2"/>
  <c r="BF1214" i="2" s="1"/>
  <c r="BI1213" i="2"/>
  <c r="BH1213" i="2"/>
  <c r="BG1213" i="2"/>
  <c r="BE1213" i="2"/>
  <c r="AA1213" i="2"/>
  <c r="Y1213" i="2"/>
  <c r="W1213" i="2"/>
  <c r="BK1213" i="2"/>
  <c r="N1213" i="2"/>
  <c r="BF1213" i="2" s="1"/>
  <c r="BI1212" i="2"/>
  <c r="BH1212" i="2"/>
  <c r="BG1212" i="2"/>
  <c r="BE1212" i="2"/>
  <c r="AA1212" i="2"/>
  <c r="Y1212" i="2"/>
  <c r="W1212" i="2"/>
  <c r="BK1212" i="2"/>
  <c r="N1212" i="2"/>
  <c r="BF1212" i="2" s="1"/>
  <c r="BI1211" i="2"/>
  <c r="BH1211" i="2"/>
  <c r="BG1211" i="2"/>
  <c r="BE1211" i="2"/>
  <c r="AA1211" i="2"/>
  <c r="Y1211" i="2"/>
  <c r="W1211" i="2"/>
  <c r="BK1211" i="2"/>
  <c r="N1211" i="2"/>
  <c r="BF1211" i="2" s="1"/>
  <c r="BI1210" i="2"/>
  <c r="BH1210" i="2"/>
  <c r="BG1210" i="2"/>
  <c r="BE1210" i="2"/>
  <c r="AA1210" i="2"/>
  <c r="Y1210" i="2"/>
  <c r="W1210" i="2"/>
  <c r="BK1210" i="2"/>
  <c r="N1210" i="2"/>
  <c r="BF1210" i="2" s="1"/>
  <c r="BI1209" i="2"/>
  <c r="BH1209" i="2"/>
  <c r="BG1209" i="2"/>
  <c r="BE1209" i="2"/>
  <c r="AA1209" i="2"/>
  <c r="Y1209" i="2"/>
  <c r="W1209" i="2"/>
  <c r="BK1209" i="2"/>
  <c r="N1209" i="2"/>
  <c r="BF1209" i="2" s="1"/>
  <c r="BI1205" i="2"/>
  <c r="BH1205" i="2"/>
  <c r="BG1205" i="2"/>
  <c r="BE1205" i="2"/>
  <c r="AA1205" i="2"/>
  <c r="Y1205" i="2"/>
  <c r="W1205" i="2"/>
  <c r="BK1205" i="2"/>
  <c r="N1205" i="2"/>
  <c r="BF1205" i="2" s="1"/>
  <c r="BI1201" i="2"/>
  <c r="BH1201" i="2"/>
  <c r="BG1201" i="2"/>
  <c r="BE1201" i="2"/>
  <c r="AA1201" i="2"/>
  <c r="Y1201" i="2"/>
  <c r="W1201" i="2"/>
  <c r="BK1201" i="2"/>
  <c r="N1201" i="2"/>
  <c r="BF1201" i="2" s="1"/>
  <c r="BI1200" i="2"/>
  <c r="BH1200" i="2"/>
  <c r="BG1200" i="2"/>
  <c r="BE1200" i="2"/>
  <c r="AA1200" i="2"/>
  <c r="Y1200" i="2"/>
  <c r="W1200" i="2"/>
  <c r="BK1200" i="2"/>
  <c r="N1200" i="2"/>
  <c r="BF1200" i="2" s="1"/>
  <c r="BI1199" i="2"/>
  <c r="BH1199" i="2"/>
  <c r="BG1199" i="2"/>
  <c r="BE1199" i="2"/>
  <c r="AA1199" i="2"/>
  <c r="Y1199" i="2"/>
  <c r="W1199" i="2"/>
  <c r="BK1199" i="2"/>
  <c r="N1199" i="2"/>
  <c r="BF1199" i="2" s="1"/>
  <c r="BI1198" i="2"/>
  <c r="BH1198" i="2"/>
  <c r="BG1198" i="2"/>
  <c r="BE1198" i="2"/>
  <c r="AA1198" i="2"/>
  <c r="Y1198" i="2"/>
  <c r="W1198" i="2"/>
  <c r="BK1198" i="2"/>
  <c r="N1198" i="2"/>
  <c r="BF1198" i="2" s="1"/>
  <c r="BI1197" i="2"/>
  <c r="BH1197" i="2"/>
  <c r="BG1197" i="2"/>
  <c r="BE1197" i="2"/>
  <c r="AA1197" i="2"/>
  <c r="Y1197" i="2"/>
  <c r="W1197" i="2"/>
  <c r="BK1197" i="2"/>
  <c r="N1197" i="2"/>
  <c r="BF1197" i="2" s="1"/>
  <c r="BI1196" i="2"/>
  <c r="BH1196" i="2"/>
  <c r="BG1196" i="2"/>
  <c r="BE1196" i="2"/>
  <c r="AA1196" i="2"/>
  <c r="Y1196" i="2"/>
  <c r="W1196" i="2"/>
  <c r="BK1196" i="2"/>
  <c r="N1196" i="2"/>
  <c r="BF1196" i="2" s="1"/>
  <c r="BI1195" i="2"/>
  <c r="BH1195" i="2"/>
  <c r="BG1195" i="2"/>
  <c r="BE1195" i="2"/>
  <c r="AA1195" i="2"/>
  <c r="Y1195" i="2"/>
  <c r="W1195" i="2"/>
  <c r="BK1195" i="2"/>
  <c r="N1195" i="2"/>
  <c r="BF1195" i="2" s="1"/>
  <c r="BI1193" i="2"/>
  <c r="BH1193" i="2"/>
  <c r="BG1193" i="2"/>
  <c r="BE1193" i="2"/>
  <c r="AA1193" i="2"/>
  <c r="Y1193" i="2"/>
  <c r="W1193" i="2"/>
  <c r="BK1193" i="2"/>
  <c r="N1193" i="2"/>
  <c r="BF1193" i="2" s="1"/>
  <c r="BI1192" i="2"/>
  <c r="BH1192" i="2"/>
  <c r="BG1192" i="2"/>
  <c r="BE1192" i="2"/>
  <c r="AA1192" i="2"/>
  <c r="Y1192" i="2"/>
  <c r="W1192" i="2"/>
  <c r="BK1192" i="2"/>
  <c r="N1192" i="2"/>
  <c r="BF1192" i="2" s="1"/>
  <c r="BI1191" i="2"/>
  <c r="BH1191" i="2"/>
  <c r="BG1191" i="2"/>
  <c r="BE1191" i="2"/>
  <c r="AA1191" i="2"/>
  <c r="Y1191" i="2"/>
  <c r="W1191" i="2"/>
  <c r="BK1191" i="2"/>
  <c r="N1191" i="2"/>
  <c r="BF1191" i="2" s="1"/>
  <c r="BI1187" i="2"/>
  <c r="BH1187" i="2"/>
  <c r="BG1187" i="2"/>
  <c r="BE1187" i="2"/>
  <c r="AA1187" i="2"/>
  <c r="Y1187" i="2"/>
  <c r="W1187" i="2"/>
  <c r="BK1187" i="2"/>
  <c r="N1187" i="2"/>
  <c r="BF1187" i="2" s="1"/>
  <c r="BI1186" i="2"/>
  <c r="BH1186" i="2"/>
  <c r="BG1186" i="2"/>
  <c r="BE1186" i="2"/>
  <c r="AA1186" i="2"/>
  <c r="Y1186" i="2"/>
  <c r="W1186" i="2"/>
  <c r="BK1186" i="2"/>
  <c r="N1186" i="2"/>
  <c r="BF1186" i="2" s="1"/>
  <c r="BI1170" i="2"/>
  <c r="BH1170" i="2"/>
  <c r="BG1170" i="2"/>
  <c r="BE1170" i="2"/>
  <c r="AA1170" i="2"/>
  <c r="Y1170" i="2"/>
  <c r="W1170" i="2"/>
  <c r="BK1170" i="2"/>
  <c r="N1170" i="2"/>
  <c r="BF1170" i="2" s="1"/>
  <c r="BI1169" i="2"/>
  <c r="BH1169" i="2"/>
  <c r="BG1169" i="2"/>
  <c r="BE1169" i="2"/>
  <c r="AA1169" i="2"/>
  <c r="Y1169" i="2"/>
  <c r="W1169" i="2"/>
  <c r="BK1169" i="2"/>
  <c r="N1169" i="2"/>
  <c r="BF1169" i="2" s="1"/>
  <c r="BI1162" i="2"/>
  <c r="BH1162" i="2"/>
  <c r="BG1162" i="2"/>
  <c r="BE1162" i="2"/>
  <c r="AA1162" i="2"/>
  <c r="Y1162" i="2"/>
  <c r="W1162" i="2"/>
  <c r="BK1162" i="2"/>
  <c r="N1162" i="2"/>
  <c r="BF1162" i="2" s="1"/>
  <c r="BI1161" i="2"/>
  <c r="BH1161" i="2"/>
  <c r="BG1161" i="2"/>
  <c r="BE1161" i="2"/>
  <c r="AA1161" i="2"/>
  <c r="AA1160" i="2" s="1"/>
  <c r="Y1161" i="2"/>
  <c r="Y1160" i="2" s="1"/>
  <c r="W1161" i="2"/>
  <c r="W1160" i="2" s="1"/>
  <c r="BK1161" i="2"/>
  <c r="BK1160" i="2" s="1"/>
  <c r="N1160" i="2" s="1"/>
  <c r="N106" i="2" s="1"/>
  <c r="N1161" i="2"/>
  <c r="BF1161" i="2" s="1"/>
  <c r="BI1159" i="2"/>
  <c r="BH1159" i="2"/>
  <c r="BG1159" i="2"/>
  <c r="BE1159" i="2"/>
  <c r="AA1159" i="2"/>
  <c r="Y1159" i="2"/>
  <c r="W1159" i="2"/>
  <c r="BK1159" i="2"/>
  <c r="N1159" i="2"/>
  <c r="BF1159" i="2"/>
  <c r="BI1158" i="2"/>
  <c r="BH1158" i="2"/>
  <c r="BG1158" i="2"/>
  <c r="BE1158" i="2"/>
  <c r="AA1158" i="2"/>
  <c r="Y1158" i="2"/>
  <c r="W1158" i="2"/>
  <c r="BK1158" i="2"/>
  <c r="N1158" i="2"/>
  <c r="BF1158" i="2"/>
  <c r="BI1157" i="2"/>
  <c r="BH1157" i="2"/>
  <c r="BG1157" i="2"/>
  <c r="BE1157" i="2"/>
  <c r="AA1157" i="2"/>
  <c r="Y1157" i="2"/>
  <c r="W1157" i="2"/>
  <c r="BK1157" i="2"/>
  <c r="N1157" i="2"/>
  <c r="BF1157" i="2"/>
  <c r="BI1156" i="2"/>
  <c r="BH1156" i="2"/>
  <c r="BG1156" i="2"/>
  <c r="BE1156" i="2"/>
  <c r="AA1156" i="2"/>
  <c r="Y1156" i="2"/>
  <c r="W1156" i="2"/>
  <c r="BK1156" i="2"/>
  <c r="N1156" i="2"/>
  <c r="BF1156" i="2"/>
  <c r="BI1155" i="2"/>
  <c r="BH1155" i="2"/>
  <c r="BG1155" i="2"/>
  <c r="BE1155" i="2"/>
  <c r="AA1155" i="2"/>
  <c r="Y1155" i="2"/>
  <c r="W1155" i="2"/>
  <c r="BK1155" i="2"/>
  <c r="N1155" i="2"/>
  <c r="BF1155" i="2"/>
  <c r="BI1154" i="2"/>
  <c r="BH1154" i="2"/>
  <c r="BG1154" i="2"/>
  <c r="BE1154" i="2"/>
  <c r="AA1154" i="2"/>
  <c r="Y1154" i="2"/>
  <c r="W1154" i="2"/>
  <c r="BK1154" i="2"/>
  <c r="N1154" i="2"/>
  <c r="BF1154" i="2"/>
  <c r="BI1153" i="2"/>
  <c r="BH1153" i="2"/>
  <c r="BG1153" i="2"/>
  <c r="BE1153" i="2"/>
  <c r="AA1153" i="2"/>
  <c r="Y1153" i="2"/>
  <c r="W1153" i="2"/>
  <c r="BK1153" i="2"/>
  <c r="N1153" i="2"/>
  <c r="BF1153" i="2"/>
  <c r="BI1152" i="2"/>
  <c r="BH1152" i="2"/>
  <c r="BG1152" i="2"/>
  <c r="BE1152" i="2"/>
  <c r="AA1152" i="2"/>
  <c r="Y1152" i="2"/>
  <c r="W1152" i="2"/>
  <c r="BK1152" i="2"/>
  <c r="N1152" i="2"/>
  <c r="BF1152" i="2"/>
  <c r="BI1151" i="2"/>
  <c r="BH1151" i="2"/>
  <c r="BG1151" i="2"/>
  <c r="BE1151" i="2"/>
  <c r="AA1151" i="2"/>
  <c r="Y1151" i="2"/>
  <c r="W1151" i="2"/>
  <c r="BK1151" i="2"/>
  <c r="N1151" i="2"/>
  <c r="BF1151" i="2"/>
  <c r="BI1150" i="2"/>
  <c r="BH1150" i="2"/>
  <c r="BG1150" i="2"/>
  <c r="BE1150" i="2"/>
  <c r="AA1150" i="2"/>
  <c r="Y1150" i="2"/>
  <c r="W1150" i="2"/>
  <c r="BK1150" i="2"/>
  <c r="N1150" i="2"/>
  <c r="BF1150" i="2"/>
  <c r="BI1149" i="2"/>
  <c r="BH1149" i="2"/>
  <c r="BG1149" i="2"/>
  <c r="BE1149" i="2"/>
  <c r="AA1149" i="2"/>
  <c r="Y1149" i="2"/>
  <c r="W1149" i="2"/>
  <c r="BK1149" i="2"/>
  <c r="N1149" i="2"/>
  <c r="BF1149" i="2"/>
  <c r="BI1148" i="2"/>
  <c r="BH1148" i="2"/>
  <c r="BG1148" i="2"/>
  <c r="BE1148" i="2"/>
  <c r="AA1148" i="2"/>
  <c r="Y1148" i="2"/>
  <c r="W1148" i="2"/>
  <c r="BK1148" i="2"/>
  <c r="N1148" i="2"/>
  <c r="BF1148" i="2"/>
  <c r="BI1147" i="2"/>
  <c r="BH1147" i="2"/>
  <c r="BG1147" i="2"/>
  <c r="BE1147" i="2"/>
  <c r="AA1147" i="2"/>
  <c r="Y1147" i="2"/>
  <c r="W1147" i="2"/>
  <c r="BK1147" i="2"/>
  <c r="N1147" i="2"/>
  <c r="BF1147" i="2"/>
  <c r="BI1146" i="2"/>
  <c r="BH1146" i="2"/>
  <c r="BG1146" i="2"/>
  <c r="BE1146" i="2"/>
  <c r="AA1146" i="2"/>
  <c r="Y1146" i="2"/>
  <c r="W1146" i="2"/>
  <c r="BK1146" i="2"/>
  <c r="N1146" i="2"/>
  <c r="BF1146" i="2"/>
  <c r="BI1145" i="2"/>
  <c r="BH1145" i="2"/>
  <c r="BG1145" i="2"/>
  <c r="BE1145" i="2"/>
  <c r="AA1145" i="2"/>
  <c r="Y1145" i="2"/>
  <c r="W1145" i="2"/>
  <c r="BK1145" i="2"/>
  <c r="N1145" i="2"/>
  <c r="BF1145" i="2"/>
  <c r="BI1144" i="2"/>
  <c r="BH1144" i="2"/>
  <c r="BG1144" i="2"/>
  <c r="BE1144" i="2"/>
  <c r="AA1144" i="2"/>
  <c r="Y1144" i="2"/>
  <c r="W1144" i="2"/>
  <c r="BK1144" i="2"/>
  <c r="N1144" i="2"/>
  <c r="BF1144" i="2"/>
  <c r="BI1143" i="2"/>
  <c r="BH1143" i="2"/>
  <c r="BG1143" i="2"/>
  <c r="BE1143" i="2"/>
  <c r="AA1143" i="2"/>
  <c r="Y1143" i="2"/>
  <c r="W1143" i="2"/>
  <c r="BK1143" i="2"/>
  <c r="N1143" i="2"/>
  <c r="BF1143" i="2"/>
  <c r="BI1142" i="2"/>
  <c r="BH1142" i="2"/>
  <c r="BG1142" i="2"/>
  <c r="BE1142" i="2"/>
  <c r="AA1142" i="2"/>
  <c r="Y1142" i="2"/>
  <c r="W1142" i="2"/>
  <c r="BK1142" i="2"/>
  <c r="N1142" i="2"/>
  <c r="BF1142" i="2"/>
  <c r="BI1140" i="2"/>
  <c r="BH1140" i="2"/>
  <c r="BG1140" i="2"/>
  <c r="BE1140" i="2"/>
  <c r="AA1140" i="2"/>
  <c r="Y1140" i="2"/>
  <c r="W1140" i="2"/>
  <c r="BK1140" i="2"/>
  <c r="N1140" i="2"/>
  <c r="BF1140" i="2"/>
  <c r="BI1139" i="2"/>
  <c r="BH1139" i="2"/>
  <c r="BG1139" i="2"/>
  <c r="BE1139" i="2"/>
  <c r="AA1139" i="2"/>
  <c r="Y1139" i="2"/>
  <c r="W1139" i="2"/>
  <c r="BK1139" i="2"/>
  <c r="N1139" i="2"/>
  <c r="BF1139" i="2"/>
  <c r="BI1138" i="2"/>
  <c r="BH1138" i="2"/>
  <c r="BG1138" i="2"/>
  <c r="BE1138" i="2"/>
  <c r="AA1138" i="2"/>
  <c r="Y1138" i="2"/>
  <c r="W1138" i="2"/>
  <c r="BK1138" i="2"/>
  <c r="N1138" i="2"/>
  <c r="BF1138" i="2"/>
  <c r="BI1130" i="2"/>
  <c r="BH1130" i="2"/>
  <c r="BG1130" i="2"/>
  <c r="BE1130" i="2"/>
  <c r="AA1130" i="2"/>
  <c r="Y1130" i="2"/>
  <c r="W1130" i="2"/>
  <c r="BK1130" i="2"/>
  <c r="N1130" i="2"/>
  <c r="BF1130" i="2"/>
  <c r="BI1128" i="2"/>
  <c r="BH1128" i="2"/>
  <c r="BG1128" i="2"/>
  <c r="BE1128" i="2"/>
  <c r="AA1128" i="2"/>
  <c r="Y1128" i="2"/>
  <c r="W1128" i="2"/>
  <c r="BK1128" i="2"/>
  <c r="N1128" i="2"/>
  <c r="BF1128" i="2"/>
  <c r="BI1127" i="2"/>
  <c r="BH1127" i="2"/>
  <c r="BG1127" i="2"/>
  <c r="BE1127" i="2"/>
  <c r="AA1127" i="2"/>
  <c r="Y1127" i="2"/>
  <c r="W1127" i="2"/>
  <c r="BK1127" i="2"/>
  <c r="N1127" i="2"/>
  <c r="BF1127" i="2"/>
  <c r="BI1126" i="2"/>
  <c r="BH1126" i="2"/>
  <c r="BG1126" i="2"/>
  <c r="BE1126" i="2"/>
  <c r="AA1126" i="2"/>
  <c r="Y1126" i="2"/>
  <c r="W1126" i="2"/>
  <c r="BK1126" i="2"/>
  <c r="N1126" i="2"/>
  <c r="BF1126" i="2"/>
  <c r="BI1125" i="2"/>
  <c r="BH1125" i="2"/>
  <c r="BG1125" i="2"/>
  <c r="BE1125" i="2"/>
  <c r="AA1125" i="2"/>
  <c r="Y1125" i="2"/>
  <c r="W1125" i="2"/>
  <c r="BK1125" i="2"/>
  <c r="N1125" i="2"/>
  <c r="BF1125" i="2"/>
  <c r="BI1124" i="2"/>
  <c r="BH1124" i="2"/>
  <c r="BG1124" i="2"/>
  <c r="BE1124" i="2"/>
  <c r="AA1124" i="2"/>
  <c r="Y1124" i="2"/>
  <c r="W1124" i="2"/>
  <c r="BK1124" i="2"/>
  <c r="N1124" i="2"/>
  <c r="BF1124" i="2"/>
  <c r="BI1123" i="2"/>
  <c r="BH1123" i="2"/>
  <c r="BG1123" i="2"/>
  <c r="BE1123" i="2"/>
  <c r="AA1123" i="2"/>
  <c r="Y1123" i="2"/>
  <c r="W1123" i="2"/>
  <c r="BK1123" i="2"/>
  <c r="N1123" i="2"/>
  <c r="BF1123" i="2"/>
  <c r="BI1122" i="2"/>
  <c r="BH1122" i="2"/>
  <c r="BG1122" i="2"/>
  <c r="BE1122" i="2"/>
  <c r="AA1122" i="2"/>
  <c r="Y1122" i="2"/>
  <c r="W1122" i="2"/>
  <c r="BK1122" i="2"/>
  <c r="N1122" i="2"/>
  <c r="BF1122" i="2"/>
  <c r="BI1121" i="2"/>
  <c r="BH1121" i="2"/>
  <c r="BG1121" i="2"/>
  <c r="BE1121" i="2"/>
  <c r="AA1121" i="2"/>
  <c r="Y1121" i="2"/>
  <c r="W1121" i="2"/>
  <c r="BK1121" i="2"/>
  <c r="N1121" i="2"/>
  <c r="BF1121" i="2"/>
  <c r="BI1120" i="2"/>
  <c r="BH1120" i="2"/>
  <c r="BG1120" i="2"/>
  <c r="BE1120" i="2"/>
  <c r="AA1120" i="2"/>
  <c r="Y1120" i="2"/>
  <c r="W1120" i="2"/>
  <c r="BK1120" i="2"/>
  <c r="N1120" i="2"/>
  <c r="BF1120" i="2"/>
  <c r="BI1112" i="2"/>
  <c r="BH1112" i="2"/>
  <c r="BG1112" i="2"/>
  <c r="BE1112" i="2"/>
  <c r="AA1112" i="2"/>
  <c r="Y1112" i="2"/>
  <c r="W1112" i="2"/>
  <c r="BK1112" i="2"/>
  <c r="N1112" i="2"/>
  <c r="BF1112" i="2"/>
  <c r="BI1108" i="2"/>
  <c r="BH1108" i="2"/>
  <c r="BG1108" i="2"/>
  <c r="BE1108" i="2"/>
  <c r="AA1108" i="2"/>
  <c r="Y1108" i="2"/>
  <c r="W1108" i="2"/>
  <c r="BK1108" i="2"/>
  <c r="N1108" i="2"/>
  <c r="BF1108" i="2"/>
  <c r="BI1104" i="2"/>
  <c r="BH1104" i="2"/>
  <c r="BG1104" i="2"/>
  <c r="BE1104" i="2"/>
  <c r="AA1104" i="2"/>
  <c r="Y1104" i="2"/>
  <c r="W1104" i="2"/>
  <c r="BK1104" i="2"/>
  <c r="N1104" i="2"/>
  <c r="BF1104" i="2"/>
  <c r="BI1100" i="2"/>
  <c r="BH1100" i="2"/>
  <c r="BG1100" i="2"/>
  <c r="BE1100" i="2"/>
  <c r="AA1100" i="2"/>
  <c r="Y1100" i="2"/>
  <c r="W1100" i="2"/>
  <c r="BK1100" i="2"/>
  <c r="N1100" i="2"/>
  <c r="BF1100" i="2"/>
  <c r="BI1096" i="2"/>
  <c r="BH1096" i="2"/>
  <c r="BG1096" i="2"/>
  <c r="BE1096" i="2"/>
  <c r="AA1096" i="2"/>
  <c r="Y1096" i="2"/>
  <c r="W1096" i="2"/>
  <c r="BK1096" i="2"/>
  <c r="N1096" i="2"/>
  <c r="BF1096" i="2"/>
  <c r="BI1092" i="2"/>
  <c r="BH1092" i="2"/>
  <c r="BG1092" i="2"/>
  <c r="BE1092" i="2"/>
  <c r="AA1092" i="2"/>
  <c r="Y1092" i="2"/>
  <c r="W1092" i="2"/>
  <c r="BK1092" i="2"/>
  <c r="N1092" i="2"/>
  <c r="BF1092" i="2"/>
  <c r="BI1088" i="2"/>
  <c r="BH1088" i="2"/>
  <c r="BG1088" i="2"/>
  <c r="BE1088" i="2"/>
  <c r="AA1088" i="2"/>
  <c r="Y1088" i="2"/>
  <c r="W1088" i="2"/>
  <c r="BK1088" i="2"/>
  <c r="N1088" i="2"/>
  <c r="BF1088" i="2"/>
  <c r="BI1084" i="2"/>
  <c r="BH1084" i="2"/>
  <c r="BG1084" i="2"/>
  <c r="BE1084" i="2"/>
  <c r="AA1084" i="2"/>
  <c r="Y1084" i="2"/>
  <c r="W1084" i="2"/>
  <c r="BK1084" i="2"/>
  <c r="N1084" i="2"/>
  <c r="BF1084" i="2"/>
  <c r="BI1080" i="2"/>
  <c r="BH1080" i="2"/>
  <c r="BG1080" i="2"/>
  <c r="BE1080" i="2"/>
  <c r="AA1080" i="2"/>
  <c r="Y1080" i="2"/>
  <c r="W1080" i="2"/>
  <c r="BK1080" i="2"/>
  <c r="N1080" i="2"/>
  <c r="BF1080" i="2"/>
  <c r="BI1076" i="2"/>
  <c r="BH1076" i="2"/>
  <c r="BG1076" i="2"/>
  <c r="BE1076" i="2"/>
  <c r="AA1076" i="2"/>
  <c r="Y1076" i="2"/>
  <c r="W1076" i="2"/>
  <c r="BK1076" i="2"/>
  <c r="N1076" i="2"/>
  <c r="BF1076" i="2"/>
  <c r="BI1075" i="2"/>
  <c r="BH1075" i="2"/>
  <c r="BG1075" i="2"/>
  <c r="BE1075" i="2"/>
  <c r="AA1075" i="2"/>
  <c r="Y1075" i="2"/>
  <c r="W1075" i="2"/>
  <c r="BK1075" i="2"/>
  <c r="N1075" i="2"/>
  <c r="BF1075" i="2"/>
  <c r="BI1063" i="2"/>
  <c r="BH1063" i="2"/>
  <c r="BG1063" i="2"/>
  <c r="BE1063" i="2"/>
  <c r="AA1063" i="2"/>
  <c r="Y1063" i="2"/>
  <c r="W1063" i="2"/>
  <c r="BK1063" i="2"/>
  <c r="N1063" i="2"/>
  <c r="BF1063" i="2"/>
  <c r="BI1062" i="2"/>
  <c r="BH1062" i="2"/>
  <c r="BG1062" i="2"/>
  <c r="BE1062" i="2"/>
  <c r="AA1062" i="2"/>
  <c r="Y1062" i="2"/>
  <c r="W1062" i="2"/>
  <c r="BK1062" i="2"/>
  <c r="N1062" i="2"/>
  <c r="BF1062" i="2"/>
  <c r="BI1056" i="2"/>
  <c r="BH1056" i="2"/>
  <c r="BG1056" i="2"/>
  <c r="BE1056" i="2"/>
  <c r="AA1056" i="2"/>
  <c r="AA1055" i="2"/>
  <c r="Y1056" i="2"/>
  <c r="Y1055" i="2"/>
  <c r="W1056" i="2"/>
  <c r="W1055" i="2"/>
  <c r="BK1056" i="2"/>
  <c r="BK1055" i="2"/>
  <c r="N1055" i="2" s="1"/>
  <c r="N105" i="2" s="1"/>
  <c r="N1056" i="2"/>
  <c r="BF1056" i="2" s="1"/>
  <c r="BI1054" i="2"/>
  <c r="BH1054" i="2"/>
  <c r="BG1054" i="2"/>
  <c r="BE1054" i="2"/>
  <c r="AA1054" i="2"/>
  <c r="Y1054" i="2"/>
  <c r="W1054" i="2"/>
  <c r="BK1054" i="2"/>
  <c r="N1054" i="2"/>
  <c r="BF1054" i="2" s="1"/>
  <c r="BI1050" i="2"/>
  <c r="BH1050" i="2"/>
  <c r="BG1050" i="2"/>
  <c r="BE1050" i="2"/>
  <c r="AA1050" i="2"/>
  <c r="Y1050" i="2"/>
  <c r="W1050" i="2"/>
  <c r="BK1050" i="2"/>
  <c r="N1050" i="2"/>
  <c r="BF1050" i="2" s="1"/>
  <c r="BI1046" i="2"/>
  <c r="BH1046" i="2"/>
  <c r="BG1046" i="2"/>
  <c r="BE1046" i="2"/>
  <c r="AA1046" i="2"/>
  <c r="Y1046" i="2"/>
  <c r="W1046" i="2"/>
  <c r="BK1046" i="2"/>
  <c r="N1046" i="2"/>
  <c r="BF1046" i="2" s="1"/>
  <c r="BI1034" i="2"/>
  <c r="BH1034" i="2"/>
  <c r="BG1034" i="2"/>
  <c r="BE1034" i="2"/>
  <c r="AA1034" i="2"/>
  <c r="Y1034" i="2"/>
  <c r="W1034" i="2"/>
  <c r="BK1034" i="2"/>
  <c r="N1034" i="2"/>
  <c r="BF1034" i="2" s="1"/>
  <c r="BI1033" i="2"/>
  <c r="BH1033" i="2"/>
  <c r="BG1033" i="2"/>
  <c r="BE1033" i="2"/>
  <c r="AA1033" i="2"/>
  <c r="Y1033" i="2"/>
  <c r="W1033" i="2"/>
  <c r="BK1033" i="2"/>
  <c r="N1033" i="2"/>
  <c r="BF1033" i="2" s="1"/>
  <c r="BI1032" i="2"/>
  <c r="BH1032" i="2"/>
  <c r="BG1032" i="2"/>
  <c r="BE1032" i="2"/>
  <c r="AA1032" i="2"/>
  <c r="Y1032" i="2"/>
  <c r="W1032" i="2"/>
  <c r="BK1032" i="2"/>
  <c r="N1032" i="2"/>
  <c r="BF1032" i="2" s="1"/>
  <c r="BI1028" i="2"/>
  <c r="BH1028" i="2"/>
  <c r="BG1028" i="2"/>
  <c r="BE1028" i="2"/>
  <c r="AA1028" i="2"/>
  <c r="Y1028" i="2"/>
  <c r="W1028" i="2"/>
  <c r="BK1028" i="2"/>
  <c r="N1028" i="2"/>
  <c r="BF1028" i="2" s="1"/>
  <c r="BI1024" i="2"/>
  <c r="BH1024" i="2"/>
  <c r="BG1024" i="2"/>
  <c r="BE1024" i="2"/>
  <c r="AA1024" i="2"/>
  <c r="Y1024" i="2"/>
  <c r="W1024" i="2"/>
  <c r="BK1024" i="2"/>
  <c r="N1024" i="2"/>
  <c r="BF1024" i="2" s="1"/>
  <c r="BI1020" i="2"/>
  <c r="BH1020" i="2"/>
  <c r="BG1020" i="2"/>
  <c r="BE1020" i="2"/>
  <c r="AA1020" i="2"/>
  <c r="Y1020" i="2"/>
  <c r="W1020" i="2"/>
  <c r="BK1020" i="2"/>
  <c r="N1020" i="2"/>
  <c r="BF1020" i="2" s="1"/>
  <c r="BI1016" i="2"/>
  <c r="BH1016" i="2"/>
  <c r="BG1016" i="2"/>
  <c r="BE1016" i="2"/>
  <c r="AA1016" i="2"/>
  <c r="Y1016" i="2"/>
  <c r="W1016" i="2"/>
  <c r="BK1016" i="2"/>
  <c r="N1016" i="2"/>
  <c r="BF1016" i="2" s="1"/>
  <c r="BI1014" i="2"/>
  <c r="BH1014" i="2"/>
  <c r="BG1014" i="2"/>
  <c r="BE1014" i="2"/>
  <c r="AA1014" i="2"/>
  <c r="Y1014" i="2"/>
  <c r="W1014" i="2"/>
  <c r="BK1014" i="2"/>
  <c r="N1014" i="2"/>
  <c r="BF1014" i="2" s="1"/>
  <c r="BI1013" i="2"/>
  <c r="BH1013" i="2"/>
  <c r="BG1013" i="2"/>
  <c r="BE1013" i="2"/>
  <c r="AA1013" i="2"/>
  <c r="Y1013" i="2"/>
  <c r="W1013" i="2"/>
  <c r="BK1013" i="2"/>
  <c r="N1013" i="2"/>
  <c r="BF1013" i="2" s="1"/>
  <c r="BI1012" i="2"/>
  <c r="BH1012" i="2"/>
  <c r="BG1012" i="2"/>
  <c r="BE1012" i="2"/>
  <c r="AA1012" i="2"/>
  <c r="Y1012" i="2"/>
  <c r="W1012" i="2"/>
  <c r="BK1012" i="2"/>
  <c r="N1012" i="2"/>
  <c r="BF1012" i="2" s="1"/>
  <c r="BI1008" i="2"/>
  <c r="BH1008" i="2"/>
  <c r="BG1008" i="2"/>
  <c r="BE1008" i="2"/>
  <c r="AA1008" i="2"/>
  <c r="Y1008" i="2"/>
  <c r="W1008" i="2"/>
  <c r="BK1008" i="2"/>
  <c r="N1008" i="2"/>
  <c r="BF1008" i="2" s="1"/>
  <c r="BI1007" i="2"/>
  <c r="BH1007" i="2"/>
  <c r="BG1007" i="2"/>
  <c r="BE1007" i="2"/>
  <c r="AA1007" i="2"/>
  <c r="Y1007" i="2"/>
  <c r="W1007" i="2"/>
  <c r="BK1007" i="2"/>
  <c r="N1007" i="2"/>
  <c r="BF1007" i="2" s="1"/>
  <c r="BI1006" i="2"/>
  <c r="BH1006" i="2"/>
  <c r="BG1006" i="2"/>
  <c r="BE1006" i="2"/>
  <c r="AA1006" i="2"/>
  <c r="Y1006" i="2"/>
  <c r="W1006" i="2"/>
  <c r="BK1006" i="2"/>
  <c r="N1006" i="2"/>
  <c r="BF1006" i="2" s="1"/>
  <c r="BI1002" i="2"/>
  <c r="BH1002" i="2"/>
  <c r="BG1002" i="2"/>
  <c r="BE1002" i="2"/>
  <c r="AA1002" i="2"/>
  <c r="Y1002" i="2"/>
  <c r="W1002" i="2"/>
  <c r="BK1002" i="2"/>
  <c r="N1002" i="2"/>
  <c r="BF1002" i="2" s="1"/>
  <c r="BI1001" i="2"/>
  <c r="BH1001" i="2"/>
  <c r="BG1001" i="2"/>
  <c r="BE1001" i="2"/>
  <c r="AA1001" i="2"/>
  <c r="Y1001" i="2"/>
  <c r="W1001" i="2"/>
  <c r="BK1001" i="2"/>
  <c r="N1001" i="2"/>
  <c r="BF1001" i="2" s="1"/>
  <c r="BI997" i="2"/>
  <c r="BH997" i="2"/>
  <c r="BG997" i="2"/>
  <c r="BE997" i="2"/>
  <c r="AA997" i="2"/>
  <c r="Y997" i="2"/>
  <c r="W997" i="2"/>
  <c r="BK997" i="2"/>
  <c r="N997" i="2"/>
  <c r="BF997" i="2" s="1"/>
  <c r="BI996" i="2"/>
  <c r="BH996" i="2"/>
  <c r="BG996" i="2"/>
  <c r="BE996" i="2"/>
  <c r="AA996" i="2"/>
  <c r="Y996" i="2"/>
  <c r="W996" i="2"/>
  <c r="BK996" i="2"/>
  <c r="N996" i="2"/>
  <c r="BF996" i="2" s="1"/>
  <c r="BI995" i="2"/>
  <c r="BH995" i="2"/>
  <c r="BG995" i="2"/>
  <c r="BE995" i="2"/>
  <c r="AA995" i="2"/>
  <c r="Y995" i="2"/>
  <c r="W995" i="2"/>
  <c r="BK995" i="2"/>
  <c r="N995" i="2"/>
  <c r="BF995" i="2" s="1"/>
  <c r="BI994" i="2"/>
  <c r="BH994" i="2"/>
  <c r="BG994" i="2"/>
  <c r="BE994" i="2"/>
  <c r="AA994" i="2"/>
  <c r="Y994" i="2"/>
  <c r="W994" i="2"/>
  <c r="BK994" i="2"/>
  <c r="N994" i="2"/>
  <c r="BF994" i="2" s="1"/>
  <c r="BI990" i="2"/>
  <c r="BH990" i="2"/>
  <c r="BG990" i="2"/>
  <c r="BE990" i="2"/>
  <c r="AA990" i="2"/>
  <c r="Y990" i="2"/>
  <c r="W990" i="2"/>
  <c r="BK990" i="2"/>
  <c r="N990" i="2"/>
  <c r="BF990" i="2" s="1"/>
  <c r="BI989" i="2"/>
  <c r="BH989" i="2"/>
  <c r="BG989" i="2"/>
  <c r="BE989" i="2"/>
  <c r="AA989" i="2"/>
  <c r="Y989" i="2"/>
  <c r="W989" i="2"/>
  <c r="BK989" i="2"/>
  <c r="N989" i="2"/>
  <c r="BF989" i="2" s="1"/>
  <c r="BI988" i="2"/>
  <c r="BH988" i="2"/>
  <c r="BG988" i="2"/>
  <c r="BE988" i="2"/>
  <c r="AA988" i="2"/>
  <c r="Y988" i="2"/>
  <c r="W988" i="2"/>
  <c r="BK988" i="2"/>
  <c r="N988" i="2"/>
  <c r="BF988" i="2" s="1"/>
  <c r="BI987" i="2"/>
  <c r="BH987" i="2"/>
  <c r="BG987" i="2"/>
  <c r="BE987" i="2"/>
  <c r="AA987" i="2"/>
  <c r="Y987" i="2"/>
  <c r="W987" i="2"/>
  <c r="BK987" i="2"/>
  <c r="N987" i="2"/>
  <c r="BF987" i="2" s="1"/>
  <c r="BI986" i="2"/>
  <c r="BH986" i="2"/>
  <c r="BG986" i="2"/>
  <c r="BE986" i="2"/>
  <c r="AA986" i="2"/>
  <c r="Y986" i="2"/>
  <c r="W986" i="2"/>
  <c r="BK986" i="2"/>
  <c r="N986" i="2"/>
  <c r="BF986" i="2" s="1"/>
  <c r="BI985" i="2"/>
  <c r="BH985" i="2"/>
  <c r="BG985" i="2"/>
  <c r="BE985" i="2"/>
  <c r="AA985" i="2"/>
  <c r="Y985" i="2"/>
  <c r="W985" i="2"/>
  <c r="BK985" i="2"/>
  <c r="N985" i="2"/>
  <c r="BF985" i="2" s="1"/>
  <c r="BI981" i="2"/>
  <c r="BH981" i="2"/>
  <c r="BG981" i="2"/>
  <c r="BE981" i="2"/>
  <c r="AA981" i="2"/>
  <c r="Y981" i="2"/>
  <c r="W981" i="2"/>
  <c r="BK981" i="2"/>
  <c r="N981" i="2"/>
  <c r="BF981" i="2" s="1"/>
  <c r="BI980" i="2"/>
  <c r="BH980" i="2"/>
  <c r="BG980" i="2"/>
  <c r="BE980" i="2"/>
  <c r="AA980" i="2"/>
  <c r="Y980" i="2"/>
  <c r="W980" i="2"/>
  <c r="BK980" i="2"/>
  <c r="N980" i="2"/>
  <c r="BF980" i="2" s="1"/>
  <c r="BI979" i="2"/>
  <c r="BH979" i="2"/>
  <c r="BG979" i="2"/>
  <c r="BE979" i="2"/>
  <c r="AA979" i="2"/>
  <c r="Y979" i="2"/>
  <c r="W979" i="2"/>
  <c r="BK979" i="2"/>
  <c r="N979" i="2"/>
  <c r="BF979" i="2" s="1"/>
  <c r="BI978" i="2"/>
  <c r="BH978" i="2"/>
  <c r="BG978" i="2"/>
  <c r="BE978" i="2"/>
  <c r="AA978" i="2"/>
  <c r="Y978" i="2"/>
  <c r="W978" i="2"/>
  <c r="BK978" i="2"/>
  <c r="N978" i="2"/>
  <c r="BF978" i="2" s="1"/>
  <c r="BI977" i="2"/>
  <c r="BH977" i="2"/>
  <c r="BG977" i="2"/>
  <c r="BE977" i="2"/>
  <c r="AA977" i="2"/>
  <c r="Y977" i="2"/>
  <c r="W977" i="2"/>
  <c r="BK977" i="2"/>
  <c r="N977" i="2"/>
  <c r="BF977" i="2" s="1"/>
  <c r="BI976" i="2"/>
  <c r="BH976" i="2"/>
  <c r="BG976" i="2"/>
  <c r="BE976" i="2"/>
  <c r="AA976" i="2"/>
  <c r="Y976" i="2"/>
  <c r="W976" i="2"/>
  <c r="BK976" i="2"/>
  <c r="N976" i="2"/>
  <c r="BF976" i="2" s="1"/>
  <c r="BI975" i="2"/>
  <c r="BH975" i="2"/>
  <c r="BG975" i="2"/>
  <c r="BE975" i="2"/>
  <c r="AA975" i="2"/>
  <c r="Y975" i="2"/>
  <c r="W975" i="2"/>
  <c r="BK975" i="2"/>
  <c r="N975" i="2"/>
  <c r="BF975" i="2" s="1"/>
  <c r="BI974" i="2"/>
  <c r="BH974" i="2"/>
  <c r="BG974" i="2"/>
  <c r="BE974" i="2"/>
  <c r="AA974" i="2"/>
  <c r="Y974" i="2"/>
  <c r="W974" i="2"/>
  <c r="BK974" i="2"/>
  <c r="N974" i="2"/>
  <c r="BF974" i="2" s="1"/>
  <c r="BI973" i="2"/>
  <c r="BH973" i="2"/>
  <c r="BG973" i="2"/>
  <c r="BE973" i="2"/>
  <c r="AA973" i="2"/>
  <c r="Y973" i="2"/>
  <c r="W973" i="2"/>
  <c r="BK973" i="2"/>
  <c r="N973" i="2"/>
  <c r="BF973" i="2" s="1"/>
  <c r="BI972" i="2"/>
  <c r="BH972" i="2"/>
  <c r="BG972" i="2"/>
  <c r="BE972" i="2"/>
  <c r="AA972" i="2"/>
  <c r="Y972" i="2"/>
  <c r="W972" i="2"/>
  <c r="BK972" i="2"/>
  <c r="N972" i="2"/>
  <c r="BF972" i="2" s="1"/>
  <c r="BI971" i="2"/>
  <c r="BH971" i="2"/>
  <c r="BG971" i="2"/>
  <c r="BE971" i="2"/>
  <c r="AA971" i="2"/>
  <c r="Y971" i="2"/>
  <c r="W971" i="2"/>
  <c r="BK971" i="2"/>
  <c r="N971" i="2"/>
  <c r="BF971" i="2" s="1"/>
  <c r="BI970" i="2"/>
  <c r="BH970" i="2"/>
  <c r="BG970" i="2"/>
  <c r="BE970" i="2"/>
  <c r="AA970" i="2"/>
  <c r="Y970" i="2"/>
  <c r="W970" i="2"/>
  <c r="BK970" i="2"/>
  <c r="N970" i="2"/>
  <c r="BF970" i="2" s="1"/>
  <c r="BI969" i="2"/>
  <c r="BH969" i="2"/>
  <c r="BG969" i="2"/>
  <c r="BE969" i="2"/>
  <c r="AA969" i="2"/>
  <c r="Y969" i="2"/>
  <c r="W969" i="2"/>
  <c r="BK969" i="2"/>
  <c r="N969" i="2"/>
  <c r="BF969" i="2" s="1"/>
  <c r="BI968" i="2"/>
  <c r="BH968" i="2"/>
  <c r="BG968" i="2"/>
  <c r="BE968" i="2"/>
  <c r="AA968" i="2"/>
  <c r="Y968" i="2"/>
  <c r="W968" i="2"/>
  <c r="BK968" i="2"/>
  <c r="N968" i="2"/>
  <c r="BF968" i="2" s="1"/>
  <c r="BI967" i="2"/>
  <c r="BH967" i="2"/>
  <c r="BG967" i="2"/>
  <c r="BE967" i="2"/>
  <c r="AA967" i="2"/>
  <c r="Y967" i="2"/>
  <c r="W967" i="2"/>
  <c r="BK967" i="2"/>
  <c r="N967" i="2"/>
  <c r="BF967" i="2" s="1"/>
  <c r="BI966" i="2"/>
  <c r="BH966" i="2"/>
  <c r="BG966" i="2"/>
  <c r="BE966" i="2"/>
  <c r="AA966" i="2"/>
  <c r="Y966" i="2"/>
  <c r="W966" i="2"/>
  <c r="BK966" i="2"/>
  <c r="N966" i="2"/>
  <c r="BF966" i="2" s="1"/>
  <c r="BI965" i="2"/>
  <c r="BH965" i="2"/>
  <c r="BG965" i="2"/>
  <c r="BE965" i="2"/>
  <c r="AA965" i="2"/>
  <c r="Y965" i="2"/>
  <c r="W965" i="2"/>
  <c r="BK965" i="2"/>
  <c r="N965" i="2"/>
  <c r="BF965" i="2" s="1"/>
  <c r="BI964" i="2"/>
  <c r="BH964" i="2"/>
  <c r="BG964" i="2"/>
  <c r="BE964" i="2"/>
  <c r="AA964" i="2"/>
  <c r="Y964" i="2"/>
  <c r="W964" i="2"/>
  <c r="BK964" i="2"/>
  <c r="N964" i="2"/>
  <c r="BF964" i="2" s="1"/>
  <c r="BI960" i="2"/>
  <c r="BH960" i="2"/>
  <c r="BG960" i="2"/>
  <c r="BE960" i="2"/>
  <c r="AA960" i="2"/>
  <c r="Y960" i="2"/>
  <c r="W960" i="2"/>
  <c r="BK960" i="2"/>
  <c r="N960" i="2"/>
  <c r="BF960" i="2" s="1"/>
  <c r="BI959" i="2"/>
  <c r="BH959" i="2"/>
  <c r="BG959" i="2"/>
  <c r="BE959" i="2"/>
  <c r="AA959" i="2"/>
  <c r="Y959" i="2"/>
  <c r="W959" i="2"/>
  <c r="BK959" i="2"/>
  <c r="N959" i="2"/>
  <c r="BF959" i="2" s="1"/>
  <c r="BI958" i="2"/>
  <c r="BH958" i="2"/>
  <c r="BG958" i="2"/>
  <c r="BE958" i="2"/>
  <c r="AA958" i="2"/>
  <c r="Y958" i="2"/>
  <c r="W958" i="2"/>
  <c r="BK958" i="2"/>
  <c r="N958" i="2"/>
  <c r="BF958" i="2" s="1"/>
  <c r="BI957" i="2"/>
  <c r="BH957" i="2"/>
  <c r="BG957" i="2"/>
  <c r="BE957" i="2"/>
  <c r="AA957" i="2"/>
  <c r="Y957" i="2"/>
  <c r="W957" i="2"/>
  <c r="BK957" i="2"/>
  <c r="N957" i="2"/>
  <c r="BF957" i="2" s="1"/>
  <c r="BI956" i="2"/>
  <c r="BH956" i="2"/>
  <c r="BG956" i="2"/>
  <c r="BE956" i="2"/>
  <c r="AA956" i="2"/>
  <c r="Y956" i="2"/>
  <c r="W956" i="2"/>
  <c r="BK956" i="2"/>
  <c r="N956" i="2"/>
  <c r="BF956" i="2" s="1"/>
  <c r="BI955" i="2"/>
  <c r="BH955" i="2"/>
  <c r="BG955" i="2"/>
  <c r="BE955" i="2"/>
  <c r="AA955" i="2"/>
  <c r="Y955" i="2"/>
  <c r="W955" i="2"/>
  <c r="BK955" i="2"/>
  <c r="N955" i="2"/>
  <c r="BF955" i="2" s="1"/>
  <c r="BI954" i="2"/>
  <c r="BH954" i="2"/>
  <c r="BG954" i="2"/>
  <c r="BE954" i="2"/>
  <c r="AA954" i="2"/>
  <c r="Y954" i="2"/>
  <c r="W954" i="2"/>
  <c r="BK954" i="2"/>
  <c r="N954" i="2"/>
  <c r="BF954" i="2" s="1"/>
  <c r="BI953" i="2"/>
  <c r="BH953" i="2"/>
  <c r="BG953" i="2"/>
  <c r="BE953" i="2"/>
  <c r="AA953" i="2"/>
  <c r="Y953" i="2"/>
  <c r="W953" i="2"/>
  <c r="BK953" i="2"/>
  <c r="N953" i="2"/>
  <c r="BF953" i="2" s="1"/>
  <c r="BI952" i="2"/>
  <c r="BH952" i="2"/>
  <c r="BG952" i="2"/>
  <c r="BE952" i="2"/>
  <c r="AA952" i="2"/>
  <c r="Y952" i="2"/>
  <c r="W952" i="2"/>
  <c r="BK952" i="2"/>
  <c r="N952" i="2"/>
  <c r="BF952" i="2" s="1"/>
  <c r="BI951" i="2"/>
  <c r="BH951" i="2"/>
  <c r="BG951" i="2"/>
  <c r="BE951" i="2"/>
  <c r="AA951" i="2"/>
  <c r="Y951" i="2"/>
  <c r="W951" i="2"/>
  <c r="BK951" i="2"/>
  <c r="N951" i="2"/>
  <c r="BF951" i="2" s="1"/>
  <c r="BI950" i="2"/>
  <c r="BH950" i="2"/>
  <c r="BG950" i="2"/>
  <c r="BE950" i="2"/>
  <c r="AA950" i="2"/>
  <c r="Y950" i="2"/>
  <c r="W950" i="2"/>
  <c r="BK950" i="2"/>
  <c r="N950" i="2"/>
  <c r="BF950" i="2" s="1"/>
  <c r="BI949" i="2"/>
  <c r="BH949" i="2"/>
  <c r="BG949" i="2"/>
  <c r="BE949" i="2"/>
  <c r="AA949" i="2"/>
  <c r="Y949" i="2"/>
  <c r="W949" i="2"/>
  <c r="BK949" i="2"/>
  <c r="N949" i="2"/>
  <c r="BF949" i="2" s="1"/>
  <c r="BI945" i="2"/>
  <c r="BH945" i="2"/>
  <c r="BG945" i="2"/>
  <c r="BE945" i="2"/>
  <c r="AA945" i="2"/>
  <c r="Y945" i="2"/>
  <c r="W945" i="2"/>
  <c r="BK945" i="2"/>
  <c r="N945" i="2"/>
  <c r="BF945" i="2" s="1"/>
  <c r="BI941" i="2"/>
  <c r="BH941" i="2"/>
  <c r="BG941" i="2"/>
  <c r="BE941" i="2"/>
  <c r="AA941" i="2"/>
  <c r="Y941" i="2"/>
  <c r="W941" i="2"/>
  <c r="BK941" i="2"/>
  <c r="N941" i="2"/>
  <c r="BF941" i="2" s="1"/>
  <c r="BI940" i="2"/>
  <c r="BH940" i="2"/>
  <c r="BG940" i="2"/>
  <c r="BE940" i="2"/>
  <c r="AA940" i="2"/>
  <c r="Y940" i="2"/>
  <c r="W940" i="2"/>
  <c r="BK940" i="2"/>
  <c r="N940" i="2"/>
  <c r="BF940" i="2" s="1"/>
  <c r="BI936" i="2"/>
  <c r="BH936" i="2"/>
  <c r="BG936" i="2"/>
  <c r="BE936" i="2"/>
  <c r="AA936" i="2"/>
  <c r="Y936" i="2"/>
  <c r="W936" i="2"/>
  <c r="BK936" i="2"/>
  <c r="N936" i="2"/>
  <c r="BF936" i="2" s="1"/>
  <c r="BI935" i="2"/>
  <c r="BH935" i="2"/>
  <c r="BG935" i="2"/>
  <c r="BE935" i="2"/>
  <c r="AA935" i="2"/>
  <c r="Y935" i="2"/>
  <c r="W935" i="2"/>
  <c r="BK935" i="2"/>
  <c r="N935" i="2"/>
  <c r="BF935" i="2" s="1"/>
  <c r="BI933" i="2"/>
  <c r="BH933" i="2"/>
  <c r="BG933" i="2"/>
  <c r="BE933" i="2"/>
  <c r="AA933" i="2"/>
  <c r="Y933" i="2"/>
  <c r="W933" i="2"/>
  <c r="BK933" i="2"/>
  <c r="N933" i="2"/>
  <c r="BF933" i="2" s="1"/>
  <c r="BI932" i="2"/>
  <c r="BH932" i="2"/>
  <c r="BG932" i="2"/>
  <c r="BE932" i="2"/>
  <c r="AA932" i="2"/>
  <c r="Y932" i="2"/>
  <c r="W932" i="2"/>
  <c r="BK932" i="2"/>
  <c r="N932" i="2"/>
  <c r="BF932" i="2" s="1"/>
  <c r="BI931" i="2"/>
  <c r="BH931" i="2"/>
  <c r="BG931" i="2"/>
  <c r="BE931" i="2"/>
  <c r="AA931" i="2"/>
  <c r="Y931" i="2"/>
  <c r="W931" i="2"/>
  <c r="BK931" i="2"/>
  <c r="N931" i="2"/>
  <c r="BF931" i="2" s="1"/>
  <c r="BI929" i="2"/>
  <c r="BH929" i="2"/>
  <c r="BG929" i="2"/>
  <c r="BE929" i="2"/>
  <c r="AA929" i="2"/>
  <c r="Y929" i="2"/>
  <c r="W929" i="2"/>
  <c r="BK929" i="2"/>
  <c r="N929" i="2"/>
  <c r="BF929" i="2" s="1"/>
  <c r="BI925" i="2"/>
  <c r="BH925" i="2"/>
  <c r="BG925" i="2"/>
  <c r="BE925" i="2"/>
  <c r="AA925" i="2"/>
  <c r="Y925" i="2"/>
  <c r="W925" i="2"/>
  <c r="BK925" i="2"/>
  <c r="N925" i="2"/>
  <c r="BF925" i="2" s="1"/>
  <c r="BI923" i="2"/>
  <c r="BH923" i="2"/>
  <c r="BG923" i="2"/>
  <c r="BE923" i="2"/>
  <c r="AA923" i="2"/>
  <c r="Y923" i="2"/>
  <c r="W923" i="2"/>
  <c r="BK923" i="2"/>
  <c r="N923" i="2"/>
  <c r="BF923" i="2" s="1"/>
  <c r="BI919" i="2"/>
  <c r="BH919" i="2"/>
  <c r="BG919" i="2"/>
  <c r="BE919" i="2"/>
  <c r="AA919" i="2"/>
  <c r="Y919" i="2"/>
  <c r="W919" i="2"/>
  <c r="BK919" i="2"/>
  <c r="N919" i="2"/>
  <c r="BF919" i="2" s="1"/>
  <c r="BI915" i="2"/>
  <c r="BH915" i="2"/>
  <c r="BG915" i="2"/>
  <c r="BE915" i="2"/>
  <c r="AA915" i="2"/>
  <c r="Y915" i="2"/>
  <c r="W915" i="2"/>
  <c r="BK915" i="2"/>
  <c r="N915" i="2"/>
  <c r="BF915" i="2" s="1"/>
  <c r="BI911" i="2"/>
  <c r="BH911" i="2"/>
  <c r="BG911" i="2"/>
  <c r="BE911" i="2"/>
  <c r="AA911" i="2"/>
  <c r="Y911" i="2"/>
  <c r="W911" i="2"/>
  <c r="BK911" i="2"/>
  <c r="N911" i="2"/>
  <c r="BF911" i="2" s="1"/>
  <c r="BI910" i="2"/>
  <c r="BH910" i="2"/>
  <c r="BG910" i="2"/>
  <c r="BE910" i="2"/>
  <c r="AA910" i="2"/>
  <c r="AA909" i="2" s="1"/>
  <c r="Y910" i="2"/>
  <c r="Y909" i="2" s="1"/>
  <c r="W910" i="2"/>
  <c r="W909" i="2" s="1"/>
  <c r="BK910" i="2"/>
  <c r="BK909" i="2" s="1"/>
  <c r="N909" i="2" s="1"/>
  <c r="N104" i="2" s="1"/>
  <c r="N910" i="2"/>
  <c r="BF910" i="2" s="1"/>
  <c r="BI908" i="2"/>
  <c r="BH908" i="2"/>
  <c r="BG908" i="2"/>
  <c r="BE908" i="2"/>
  <c r="AA908" i="2"/>
  <c r="Y908" i="2"/>
  <c r="W908" i="2"/>
  <c r="BK908" i="2"/>
  <c r="BK898" i="2" s="1"/>
  <c r="N898" i="2" s="1"/>
  <c r="N103" i="2" s="1"/>
  <c r="N908" i="2"/>
  <c r="BF908" i="2"/>
  <c r="BI899" i="2"/>
  <c r="BH899" i="2"/>
  <c r="BG899" i="2"/>
  <c r="BE899" i="2"/>
  <c r="AA899" i="2"/>
  <c r="AA898" i="2"/>
  <c r="Y899" i="2"/>
  <c r="Y898" i="2"/>
  <c r="W899" i="2"/>
  <c r="W898" i="2"/>
  <c r="BK899" i="2"/>
  <c r="N899" i="2"/>
  <c r="BF899" i="2" s="1"/>
  <c r="BI897" i="2"/>
  <c r="BH897" i="2"/>
  <c r="BG897" i="2"/>
  <c r="BE897" i="2"/>
  <c r="AA897" i="2"/>
  <c r="Y897" i="2"/>
  <c r="W897" i="2"/>
  <c r="BK897" i="2"/>
  <c r="N897" i="2"/>
  <c r="BF897" i="2"/>
  <c r="BI896" i="2"/>
  <c r="BH896" i="2"/>
  <c r="BG896" i="2"/>
  <c r="BE896" i="2"/>
  <c r="AA896" i="2"/>
  <c r="Y896" i="2"/>
  <c r="W896" i="2"/>
  <c r="BK896" i="2"/>
  <c r="N896" i="2"/>
  <c r="BF896" i="2"/>
  <c r="BI892" i="2"/>
  <c r="BH892" i="2"/>
  <c r="BG892" i="2"/>
  <c r="BE892" i="2"/>
  <c r="AA892" i="2"/>
  <c r="Y892" i="2"/>
  <c r="W892" i="2"/>
  <c r="BK892" i="2"/>
  <c r="N892" i="2"/>
  <c r="BF892" i="2"/>
  <c r="BI891" i="2"/>
  <c r="BH891" i="2"/>
  <c r="BG891" i="2"/>
  <c r="BE891" i="2"/>
  <c r="AA891" i="2"/>
  <c r="Y891" i="2"/>
  <c r="Y885" i="2" s="1"/>
  <c r="W891" i="2"/>
  <c r="BK891" i="2"/>
  <c r="N891" i="2"/>
  <c r="BF891" i="2"/>
  <c r="BI890" i="2"/>
  <c r="BH890" i="2"/>
  <c r="BG890" i="2"/>
  <c r="BE890" i="2"/>
  <c r="AA890" i="2"/>
  <c r="Y890" i="2"/>
  <c r="W890" i="2"/>
  <c r="BK890" i="2"/>
  <c r="BK885" i="2" s="1"/>
  <c r="N885" i="2" s="1"/>
  <c r="N102" i="2" s="1"/>
  <c r="N890" i="2"/>
  <c r="BF890" i="2"/>
  <c r="BI886" i="2"/>
  <c r="BH886" i="2"/>
  <c r="BG886" i="2"/>
  <c r="BE886" i="2"/>
  <c r="AA886" i="2"/>
  <c r="AA885" i="2"/>
  <c r="Y886" i="2"/>
  <c r="W886" i="2"/>
  <c r="W885" i="2"/>
  <c r="BK886" i="2"/>
  <c r="N886" i="2"/>
  <c r="BF886" i="2" s="1"/>
  <c r="BI881" i="2"/>
  <c r="BH881" i="2"/>
  <c r="BG881" i="2"/>
  <c r="BE881" i="2"/>
  <c r="AA881" i="2"/>
  <c r="Y881" i="2"/>
  <c r="W881" i="2"/>
  <c r="BK881" i="2"/>
  <c r="N881" i="2"/>
  <c r="BF881" i="2" s="1"/>
  <c r="BI880" i="2"/>
  <c r="BH880" i="2"/>
  <c r="BG880" i="2"/>
  <c r="BE880" i="2"/>
  <c r="AA880" i="2"/>
  <c r="Y880" i="2"/>
  <c r="W880" i="2"/>
  <c r="BK880" i="2"/>
  <c r="N880" i="2"/>
  <c r="BF880" i="2" s="1"/>
  <c r="BI876" i="2"/>
  <c r="BH876" i="2"/>
  <c r="BG876" i="2"/>
  <c r="BE876" i="2"/>
  <c r="AA876" i="2"/>
  <c r="Y876" i="2"/>
  <c r="W876" i="2"/>
  <c r="BK876" i="2"/>
  <c r="N876" i="2"/>
  <c r="BF876" i="2" s="1"/>
  <c r="BI874" i="2"/>
  <c r="BH874" i="2"/>
  <c r="BG874" i="2"/>
  <c r="BE874" i="2"/>
  <c r="AA874" i="2"/>
  <c r="Y874" i="2"/>
  <c r="W874" i="2"/>
  <c r="BK874" i="2"/>
  <c r="N874" i="2"/>
  <c r="BF874" i="2" s="1"/>
  <c r="BI868" i="2"/>
  <c r="BH868" i="2"/>
  <c r="BG868" i="2"/>
  <c r="BE868" i="2"/>
  <c r="AA868" i="2"/>
  <c r="AA867" i="2" s="1"/>
  <c r="Y868" i="2"/>
  <c r="Y867" i="2" s="1"/>
  <c r="W868" i="2"/>
  <c r="W867" i="2" s="1"/>
  <c r="BK868" i="2"/>
  <c r="BK867" i="2" s="1"/>
  <c r="N867" i="2" s="1"/>
  <c r="N101" i="2" s="1"/>
  <c r="N868" i="2"/>
  <c r="BF868" i="2" s="1"/>
  <c r="BI863" i="2"/>
  <c r="BH863" i="2"/>
  <c r="BG863" i="2"/>
  <c r="BE863" i="2"/>
  <c r="AA863" i="2"/>
  <c r="Y863" i="2"/>
  <c r="W863" i="2"/>
  <c r="BK863" i="2"/>
  <c r="N863" i="2"/>
  <c r="BF863" i="2"/>
  <c r="BI862" i="2"/>
  <c r="BH862" i="2"/>
  <c r="BG862" i="2"/>
  <c r="BE862" i="2"/>
  <c r="AA862" i="2"/>
  <c r="Y862" i="2"/>
  <c r="W862" i="2"/>
  <c r="BK862" i="2"/>
  <c r="N862" i="2"/>
  <c r="BF862" i="2"/>
  <c r="BI861" i="2"/>
  <c r="BH861" i="2"/>
  <c r="BG861" i="2"/>
  <c r="BE861" i="2"/>
  <c r="AA861" i="2"/>
  <c r="Y861" i="2"/>
  <c r="W861" i="2"/>
  <c r="BK861" i="2"/>
  <c r="N861" i="2"/>
  <c r="BF861" i="2"/>
  <c r="BI860" i="2"/>
  <c r="BH860" i="2"/>
  <c r="BG860" i="2"/>
  <c r="BE860" i="2"/>
  <c r="AA860" i="2"/>
  <c r="Y860" i="2"/>
  <c r="W860" i="2"/>
  <c r="BK860" i="2"/>
  <c r="N860" i="2"/>
  <c r="BF860" i="2"/>
  <c r="BI859" i="2"/>
  <c r="BH859" i="2"/>
  <c r="BG859" i="2"/>
  <c r="BE859" i="2"/>
  <c r="AA859" i="2"/>
  <c r="AA858" i="2"/>
  <c r="Y859" i="2"/>
  <c r="Y858" i="2"/>
  <c r="W859" i="2"/>
  <c r="W858" i="2"/>
  <c r="BK859" i="2"/>
  <c r="BK858" i="2"/>
  <c r="N858" i="2" s="1"/>
  <c r="N100" i="2" s="1"/>
  <c r="N859" i="2"/>
  <c r="BF859" i="2" s="1"/>
  <c r="BI857" i="2"/>
  <c r="BH857" i="2"/>
  <c r="BG857" i="2"/>
  <c r="BE857" i="2"/>
  <c r="AA857" i="2"/>
  <c r="Y857" i="2"/>
  <c r="W857" i="2"/>
  <c r="BK857" i="2"/>
  <c r="N857" i="2"/>
  <c r="BF857" i="2" s="1"/>
  <c r="BI856" i="2"/>
  <c r="BH856" i="2"/>
  <c r="BG856" i="2"/>
  <c r="BE856" i="2"/>
  <c r="AA856" i="2"/>
  <c r="Y856" i="2"/>
  <c r="W856" i="2"/>
  <c r="BK856" i="2"/>
  <c r="N856" i="2"/>
  <c r="BF856" i="2" s="1"/>
  <c r="BI855" i="2"/>
  <c r="BH855" i="2"/>
  <c r="BG855" i="2"/>
  <c r="BE855" i="2"/>
  <c r="AA855" i="2"/>
  <c r="Y855" i="2"/>
  <c r="W855" i="2"/>
  <c r="BK855" i="2"/>
  <c r="N855" i="2"/>
  <c r="BF855" i="2" s="1"/>
  <c r="BI851" i="2"/>
  <c r="BH851" i="2"/>
  <c r="BG851" i="2"/>
  <c r="BE851" i="2"/>
  <c r="AA851" i="2"/>
  <c r="Y851" i="2"/>
  <c r="W851" i="2"/>
  <c r="BK851" i="2"/>
  <c r="N851" i="2"/>
  <c r="BF851" i="2" s="1"/>
  <c r="BI850" i="2"/>
  <c r="BH850" i="2"/>
  <c r="BG850" i="2"/>
  <c r="BE850" i="2"/>
  <c r="AA850" i="2"/>
  <c r="Y850" i="2"/>
  <c r="W850" i="2"/>
  <c r="BK850" i="2"/>
  <c r="N850" i="2"/>
  <c r="BF850" i="2" s="1"/>
  <c r="BI849" i="2"/>
  <c r="BH849" i="2"/>
  <c r="BG849" i="2"/>
  <c r="BE849" i="2"/>
  <c r="AA849" i="2"/>
  <c r="Y849" i="2"/>
  <c r="W849" i="2"/>
  <c r="BK849" i="2"/>
  <c r="N849" i="2"/>
  <c r="BF849" i="2" s="1"/>
  <c r="BI848" i="2"/>
  <c r="BH848" i="2"/>
  <c r="BG848" i="2"/>
  <c r="BE848" i="2"/>
  <c r="AA848" i="2"/>
  <c r="Y848" i="2"/>
  <c r="W848" i="2"/>
  <c r="BK848" i="2"/>
  <c r="N848" i="2"/>
  <c r="BF848" i="2" s="1"/>
  <c r="BI847" i="2"/>
  <c r="BH847" i="2"/>
  <c r="BG847" i="2"/>
  <c r="BE847" i="2"/>
  <c r="AA847" i="2"/>
  <c r="Y847" i="2"/>
  <c r="W847" i="2"/>
  <c r="BK847" i="2"/>
  <c r="N847" i="2"/>
  <c r="BF847" i="2" s="1"/>
  <c r="BI843" i="2"/>
  <c r="BH843" i="2"/>
  <c r="BG843" i="2"/>
  <c r="BE843" i="2"/>
  <c r="AA843" i="2"/>
  <c r="Y843" i="2"/>
  <c r="W843" i="2"/>
  <c r="BK843" i="2"/>
  <c r="N843" i="2"/>
  <c r="BF843" i="2" s="1"/>
  <c r="BI842" i="2"/>
  <c r="BH842" i="2"/>
  <c r="BG842" i="2"/>
  <c r="BE842" i="2"/>
  <c r="AA842" i="2"/>
  <c r="Y842" i="2"/>
  <c r="W842" i="2"/>
  <c r="BK842" i="2"/>
  <c r="N842" i="2"/>
  <c r="BF842" i="2" s="1"/>
  <c r="BI838" i="2"/>
  <c r="BH838" i="2"/>
  <c r="BG838" i="2"/>
  <c r="BE838" i="2"/>
  <c r="AA838" i="2"/>
  <c r="Y838" i="2"/>
  <c r="W838" i="2"/>
  <c r="BK838" i="2"/>
  <c r="N838" i="2"/>
  <c r="BF838" i="2" s="1"/>
  <c r="BI836" i="2"/>
  <c r="BH836" i="2"/>
  <c r="BG836" i="2"/>
  <c r="BE836" i="2"/>
  <c r="AA836" i="2"/>
  <c r="Y836" i="2"/>
  <c r="W836" i="2"/>
  <c r="BK836" i="2"/>
  <c r="N836" i="2"/>
  <c r="BF836" i="2" s="1"/>
  <c r="BI835" i="2"/>
  <c r="BH835" i="2"/>
  <c r="BG835" i="2"/>
  <c r="BE835" i="2"/>
  <c r="AA835" i="2"/>
  <c r="Y835" i="2"/>
  <c r="W835" i="2"/>
  <c r="BK835" i="2"/>
  <c r="N835" i="2"/>
  <c r="BF835" i="2" s="1"/>
  <c r="BI833" i="2"/>
  <c r="BH833" i="2"/>
  <c r="BG833" i="2"/>
  <c r="BE833" i="2"/>
  <c r="AA833" i="2"/>
  <c r="Y833" i="2"/>
  <c r="W833" i="2"/>
  <c r="BK833" i="2"/>
  <c r="N833" i="2"/>
  <c r="BF833" i="2" s="1"/>
  <c r="BI832" i="2"/>
  <c r="BH832" i="2"/>
  <c r="BG832" i="2"/>
  <c r="BE832" i="2"/>
  <c r="AA832" i="2"/>
  <c r="Y832" i="2"/>
  <c r="W832" i="2"/>
  <c r="BK832" i="2"/>
  <c r="N832" i="2"/>
  <c r="BF832" i="2" s="1"/>
  <c r="BI830" i="2"/>
  <c r="BH830" i="2"/>
  <c r="BG830" i="2"/>
  <c r="BE830" i="2"/>
  <c r="AA830" i="2"/>
  <c r="Y830" i="2"/>
  <c r="W830" i="2"/>
  <c r="BK830" i="2"/>
  <c r="N830" i="2"/>
  <c r="BF830" i="2" s="1"/>
  <c r="BI829" i="2"/>
  <c r="BH829" i="2"/>
  <c r="BG829" i="2"/>
  <c r="BE829" i="2"/>
  <c r="AA829" i="2"/>
  <c r="Y829" i="2"/>
  <c r="W829" i="2"/>
  <c r="BK829" i="2"/>
  <c r="N829" i="2"/>
  <c r="BF829" i="2" s="1"/>
  <c r="BI827" i="2"/>
  <c r="BH827" i="2"/>
  <c r="BG827" i="2"/>
  <c r="BE827" i="2"/>
  <c r="AA827" i="2"/>
  <c r="Y827" i="2"/>
  <c r="W827" i="2"/>
  <c r="BK827" i="2"/>
  <c r="N827" i="2"/>
  <c r="BF827" i="2" s="1"/>
  <c r="BI826" i="2"/>
  <c r="BH826" i="2"/>
  <c r="BG826" i="2"/>
  <c r="BE826" i="2"/>
  <c r="AA826" i="2"/>
  <c r="Y826" i="2"/>
  <c r="W826" i="2"/>
  <c r="BK826" i="2"/>
  <c r="N826" i="2"/>
  <c r="BF826" i="2" s="1"/>
  <c r="BI825" i="2"/>
  <c r="BH825" i="2"/>
  <c r="BG825" i="2"/>
  <c r="BE825" i="2"/>
  <c r="AA825" i="2"/>
  <c r="Y825" i="2"/>
  <c r="W825" i="2"/>
  <c r="BK825" i="2"/>
  <c r="N825" i="2"/>
  <c r="BF825" i="2" s="1"/>
  <c r="BI821" i="2"/>
  <c r="BH821" i="2"/>
  <c r="BG821" i="2"/>
  <c r="BE821" i="2"/>
  <c r="AA821" i="2"/>
  <c r="Y821" i="2"/>
  <c r="W821" i="2"/>
  <c r="BK821" i="2"/>
  <c r="N821" i="2"/>
  <c r="BF821" i="2" s="1"/>
  <c r="BI817" i="2"/>
  <c r="BH817" i="2"/>
  <c r="BG817" i="2"/>
  <c r="BE817" i="2"/>
  <c r="AA817" i="2"/>
  <c r="Y817" i="2"/>
  <c r="W817" i="2"/>
  <c r="BK817" i="2"/>
  <c r="N817" i="2"/>
  <c r="BF817" i="2" s="1"/>
  <c r="BI813" i="2"/>
  <c r="BH813" i="2"/>
  <c r="BG813" i="2"/>
  <c r="BE813" i="2"/>
  <c r="AA813" i="2"/>
  <c r="AA812" i="2" s="1"/>
  <c r="Y813" i="2"/>
  <c r="Y812" i="2" s="1"/>
  <c r="W813" i="2"/>
  <c r="W812" i="2" s="1"/>
  <c r="BK813" i="2"/>
  <c r="BK812" i="2" s="1"/>
  <c r="N812" i="2" s="1"/>
  <c r="N99" i="2" s="1"/>
  <c r="N813" i="2"/>
  <c r="BF813" i="2" s="1"/>
  <c r="BI811" i="2"/>
  <c r="BH811" i="2"/>
  <c r="BG811" i="2"/>
  <c r="BE811" i="2"/>
  <c r="AA811" i="2"/>
  <c r="Y811" i="2"/>
  <c r="W811" i="2"/>
  <c r="BK811" i="2"/>
  <c r="N811" i="2"/>
  <c r="BF811" i="2"/>
  <c r="BI807" i="2"/>
  <c r="BH807" i="2"/>
  <c r="BG807" i="2"/>
  <c r="BE807" i="2"/>
  <c r="AA807" i="2"/>
  <c r="Y807" i="2"/>
  <c r="W807" i="2"/>
  <c r="BK807" i="2"/>
  <c r="N807" i="2"/>
  <c r="BF807" i="2"/>
  <c r="BI806" i="2"/>
  <c r="BH806" i="2"/>
  <c r="BG806" i="2"/>
  <c r="BE806" i="2"/>
  <c r="AA806" i="2"/>
  <c r="Y806" i="2"/>
  <c r="W806" i="2"/>
  <c r="BK806" i="2"/>
  <c r="N806" i="2"/>
  <c r="BF806" i="2"/>
  <c r="BI805" i="2"/>
  <c r="BH805" i="2"/>
  <c r="BG805" i="2"/>
  <c r="BE805" i="2"/>
  <c r="AA805" i="2"/>
  <c r="Y805" i="2"/>
  <c r="W805" i="2"/>
  <c r="BK805" i="2"/>
  <c r="N805" i="2"/>
  <c r="BF805" i="2"/>
  <c r="BI803" i="2"/>
  <c r="BH803" i="2"/>
  <c r="BG803" i="2"/>
  <c r="BE803" i="2"/>
  <c r="AA803" i="2"/>
  <c r="Y803" i="2"/>
  <c r="W803" i="2"/>
  <c r="BK803" i="2"/>
  <c r="N803" i="2"/>
  <c r="BF803" i="2"/>
  <c r="BI802" i="2"/>
  <c r="BH802" i="2"/>
  <c r="BG802" i="2"/>
  <c r="BE802" i="2"/>
  <c r="AA802" i="2"/>
  <c r="Y802" i="2"/>
  <c r="W802" i="2"/>
  <c r="BK802" i="2"/>
  <c r="N802" i="2"/>
  <c r="BF802" i="2"/>
  <c r="BI798" i="2"/>
  <c r="BH798" i="2"/>
  <c r="BG798" i="2"/>
  <c r="BE798" i="2"/>
  <c r="AA798" i="2"/>
  <c r="Y798" i="2"/>
  <c r="W798" i="2"/>
  <c r="BK798" i="2"/>
  <c r="N798" i="2"/>
  <c r="BF798" i="2"/>
  <c r="BI797" i="2"/>
  <c r="BH797" i="2"/>
  <c r="BG797" i="2"/>
  <c r="BE797" i="2"/>
  <c r="AA797" i="2"/>
  <c r="Y797" i="2"/>
  <c r="W797" i="2"/>
  <c r="BK797" i="2"/>
  <c r="N797" i="2"/>
  <c r="BF797" i="2"/>
  <c r="BI796" i="2"/>
  <c r="BH796" i="2"/>
  <c r="BG796" i="2"/>
  <c r="BE796" i="2"/>
  <c r="AA796" i="2"/>
  <c r="Y796" i="2"/>
  <c r="W796" i="2"/>
  <c r="BK796" i="2"/>
  <c r="N796" i="2"/>
  <c r="BF796" i="2"/>
  <c r="BI792" i="2"/>
  <c r="BH792" i="2"/>
  <c r="BG792" i="2"/>
  <c r="BE792" i="2"/>
  <c r="AA792" i="2"/>
  <c r="Y792" i="2"/>
  <c r="W792" i="2"/>
  <c r="BK792" i="2"/>
  <c r="N792" i="2"/>
  <c r="BF792" i="2"/>
  <c r="BI791" i="2"/>
  <c r="BH791" i="2"/>
  <c r="BG791" i="2"/>
  <c r="BE791" i="2"/>
  <c r="AA791" i="2"/>
  <c r="Y791" i="2"/>
  <c r="W791" i="2"/>
  <c r="BK791" i="2"/>
  <c r="N791" i="2"/>
  <c r="BF791" i="2"/>
  <c r="BI790" i="2"/>
  <c r="BH790" i="2"/>
  <c r="BG790" i="2"/>
  <c r="BE790" i="2"/>
  <c r="AA790" i="2"/>
  <c r="Y790" i="2"/>
  <c r="W790" i="2"/>
  <c r="BK790" i="2"/>
  <c r="N790" i="2"/>
  <c r="BF790" i="2"/>
  <c r="BI786" i="2"/>
  <c r="BH786" i="2"/>
  <c r="BG786" i="2"/>
  <c r="BE786" i="2"/>
  <c r="AA786" i="2"/>
  <c r="Y786" i="2"/>
  <c r="W786" i="2"/>
  <c r="BK786" i="2"/>
  <c r="N786" i="2"/>
  <c r="BF786" i="2"/>
  <c r="BI785" i="2"/>
  <c r="BH785" i="2"/>
  <c r="BG785" i="2"/>
  <c r="BE785" i="2"/>
  <c r="AA785" i="2"/>
  <c r="Y785" i="2"/>
  <c r="W785" i="2"/>
  <c r="BK785" i="2"/>
  <c r="N785" i="2"/>
  <c r="BF785" i="2"/>
  <c r="BI781" i="2"/>
  <c r="BH781" i="2"/>
  <c r="BG781" i="2"/>
  <c r="BE781" i="2"/>
  <c r="AA781" i="2"/>
  <c r="Y781" i="2"/>
  <c r="W781" i="2"/>
  <c r="BK781" i="2"/>
  <c r="N781" i="2"/>
  <c r="BF781" i="2"/>
  <c r="BI780" i="2"/>
  <c r="BH780" i="2"/>
  <c r="BG780" i="2"/>
  <c r="BE780" i="2"/>
  <c r="AA780" i="2"/>
  <c r="Y780" i="2"/>
  <c r="W780" i="2"/>
  <c r="BK780" i="2"/>
  <c r="N780" i="2"/>
  <c r="BF780" i="2"/>
  <c r="BI776" i="2"/>
  <c r="BH776" i="2"/>
  <c r="BG776" i="2"/>
  <c r="BE776" i="2"/>
  <c r="AA776" i="2"/>
  <c r="Y776" i="2"/>
  <c r="W776" i="2"/>
  <c r="BK776" i="2"/>
  <c r="N776" i="2"/>
  <c r="BF776" i="2"/>
  <c r="BI775" i="2"/>
  <c r="BH775" i="2"/>
  <c r="BG775" i="2"/>
  <c r="BE775" i="2"/>
  <c r="AA775" i="2"/>
  <c r="Y775" i="2"/>
  <c r="W775" i="2"/>
  <c r="BK775" i="2"/>
  <c r="N775" i="2"/>
  <c r="BF775" i="2"/>
  <c r="BI771" i="2"/>
  <c r="BH771" i="2"/>
  <c r="BG771" i="2"/>
  <c r="BE771" i="2"/>
  <c r="AA771" i="2"/>
  <c r="Y771" i="2"/>
  <c r="W771" i="2"/>
  <c r="BK771" i="2"/>
  <c r="N771" i="2"/>
  <c r="BF771" i="2"/>
  <c r="BI770" i="2"/>
  <c r="BH770" i="2"/>
  <c r="BG770" i="2"/>
  <c r="BE770" i="2"/>
  <c r="AA770" i="2"/>
  <c r="Y770" i="2"/>
  <c r="W770" i="2"/>
  <c r="BK770" i="2"/>
  <c r="N770" i="2"/>
  <c r="BF770" i="2"/>
  <c r="BI766" i="2"/>
  <c r="BH766" i="2"/>
  <c r="BG766" i="2"/>
  <c r="BE766" i="2"/>
  <c r="AA766" i="2"/>
  <c r="Y766" i="2"/>
  <c r="W766" i="2"/>
  <c r="BK766" i="2"/>
  <c r="N766" i="2"/>
  <c r="BF766" i="2"/>
  <c r="BI762" i="2"/>
  <c r="BH762" i="2"/>
  <c r="BG762" i="2"/>
  <c r="BE762" i="2"/>
  <c r="AA762" i="2"/>
  <c r="Y762" i="2"/>
  <c r="W762" i="2"/>
  <c r="BK762" i="2"/>
  <c r="N762" i="2"/>
  <c r="BF762" i="2"/>
  <c r="BI758" i="2"/>
  <c r="BH758" i="2"/>
  <c r="BG758" i="2"/>
  <c r="BE758" i="2"/>
  <c r="AA758" i="2"/>
  <c r="Y758" i="2"/>
  <c r="W758" i="2"/>
  <c r="BK758" i="2"/>
  <c r="N758" i="2"/>
  <c r="BF758" i="2"/>
  <c r="BI757" i="2"/>
  <c r="BH757" i="2"/>
  <c r="BG757" i="2"/>
  <c r="BE757" i="2"/>
  <c r="AA757" i="2"/>
  <c r="Y757" i="2"/>
  <c r="W757" i="2"/>
  <c r="BK757" i="2"/>
  <c r="N757" i="2"/>
  <c r="BF757" i="2"/>
  <c r="BI753" i="2"/>
  <c r="BH753" i="2"/>
  <c r="BG753" i="2"/>
  <c r="BE753" i="2"/>
  <c r="AA753" i="2"/>
  <c r="Y753" i="2"/>
  <c r="W753" i="2"/>
  <c r="BK753" i="2"/>
  <c r="N753" i="2"/>
  <c r="BF753" i="2"/>
  <c r="BI752" i="2"/>
  <c r="BH752" i="2"/>
  <c r="BG752" i="2"/>
  <c r="BE752" i="2"/>
  <c r="AA752" i="2"/>
  <c r="Y752" i="2"/>
  <c r="W752" i="2"/>
  <c r="BK752" i="2"/>
  <c r="N752" i="2"/>
  <c r="BF752" i="2"/>
  <c r="BI748" i="2"/>
  <c r="BH748" i="2"/>
  <c r="BG748" i="2"/>
  <c r="BE748" i="2"/>
  <c r="AA748" i="2"/>
  <c r="Y748" i="2"/>
  <c r="W748" i="2"/>
  <c r="BK748" i="2"/>
  <c r="N748" i="2"/>
  <c r="BF748" i="2"/>
  <c r="BI747" i="2"/>
  <c r="BH747" i="2"/>
  <c r="BG747" i="2"/>
  <c r="BE747" i="2"/>
  <c r="AA747" i="2"/>
  <c r="Y747" i="2"/>
  <c r="W747" i="2"/>
  <c r="BK747" i="2"/>
  <c r="N747" i="2"/>
  <c r="BF747" i="2"/>
  <c r="BI746" i="2"/>
  <c r="BH746" i="2"/>
  <c r="BG746" i="2"/>
  <c r="BE746" i="2"/>
  <c r="AA746" i="2"/>
  <c r="Y746" i="2"/>
  <c r="W746" i="2"/>
  <c r="BK746" i="2"/>
  <c r="N746" i="2"/>
  <c r="BF746" i="2"/>
  <c r="BI745" i="2"/>
  <c r="BH745" i="2"/>
  <c r="BG745" i="2"/>
  <c r="BE745" i="2"/>
  <c r="AA745" i="2"/>
  <c r="Y745" i="2"/>
  <c r="W745" i="2"/>
  <c r="BK745" i="2"/>
  <c r="N745" i="2"/>
  <c r="BF745" i="2"/>
  <c r="BI744" i="2"/>
  <c r="BH744" i="2"/>
  <c r="BG744" i="2"/>
  <c r="BE744" i="2"/>
  <c r="AA744" i="2"/>
  <c r="Y744" i="2"/>
  <c r="W744" i="2"/>
  <c r="BK744" i="2"/>
  <c r="N744" i="2"/>
  <c r="BF744" i="2"/>
  <c r="BI740" i="2"/>
  <c r="BH740" i="2"/>
  <c r="BG740" i="2"/>
  <c r="BE740" i="2"/>
  <c r="AA740" i="2"/>
  <c r="Y740" i="2"/>
  <c r="W740" i="2"/>
  <c r="BK740" i="2"/>
  <c r="N740" i="2"/>
  <c r="BF740" i="2"/>
  <c r="BI739" i="2"/>
  <c r="BH739" i="2"/>
  <c r="BG739" i="2"/>
  <c r="BE739" i="2"/>
  <c r="AA739" i="2"/>
  <c r="Y739" i="2"/>
  <c r="W739" i="2"/>
  <c r="BK739" i="2"/>
  <c r="N739" i="2"/>
  <c r="BF739" i="2"/>
  <c r="BI738" i="2"/>
  <c r="BH738" i="2"/>
  <c r="BG738" i="2"/>
  <c r="BE738" i="2"/>
  <c r="AA738" i="2"/>
  <c r="Y738" i="2"/>
  <c r="W738" i="2"/>
  <c r="BK738" i="2"/>
  <c r="N738" i="2"/>
  <c r="BF738" i="2"/>
  <c r="BI734" i="2"/>
  <c r="BH734" i="2"/>
  <c r="BG734" i="2"/>
  <c r="BE734" i="2"/>
  <c r="AA734" i="2"/>
  <c r="Y734" i="2"/>
  <c r="W734" i="2"/>
  <c r="BK734" i="2"/>
  <c r="N734" i="2"/>
  <c r="BF734" i="2"/>
  <c r="BI733" i="2"/>
  <c r="BH733" i="2"/>
  <c r="BG733" i="2"/>
  <c r="BE733" i="2"/>
  <c r="AA733" i="2"/>
  <c r="Y733" i="2"/>
  <c r="W733" i="2"/>
  <c r="BK733" i="2"/>
  <c r="N733" i="2"/>
  <c r="BF733" i="2"/>
  <c r="BI732" i="2"/>
  <c r="BH732" i="2"/>
  <c r="BG732" i="2"/>
  <c r="BE732" i="2"/>
  <c r="AA732" i="2"/>
  <c r="Y732" i="2"/>
  <c r="W732" i="2"/>
  <c r="BK732" i="2"/>
  <c r="N732" i="2"/>
  <c r="BF732" i="2"/>
  <c r="BI728" i="2"/>
  <c r="BH728" i="2"/>
  <c r="BG728" i="2"/>
  <c r="BE728" i="2"/>
  <c r="AA728" i="2"/>
  <c r="Y728" i="2"/>
  <c r="W728" i="2"/>
  <c r="BK728" i="2"/>
  <c r="N728" i="2"/>
  <c r="BF728" i="2"/>
  <c r="BI727" i="2"/>
  <c r="BH727" i="2"/>
  <c r="BG727" i="2"/>
  <c r="BE727" i="2"/>
  <c r="AA727" i="2"/>
  <c r="Y727" i="2"/>
  <c r="W727" i="2"/>
  <c r="BK727" i="2"/>
  <c r="N727" i="2"/>
  <c r="BF727" i="2"/>
  <c r="BI726" i="2"/>
  <c r="BH726" i="2"/>
  <c r="BG726" i="2"/>
  <c r="BE726" i="2"/>
  <c r="AA726" i="2"/>
  <c r="Y726" i="2"/>
  <c r="W726" i="2"/>
  <c r="BK726" i="2"/>
  <c r="N726" i="2"/>
  <c r="BF726" i="2"/>
  <c r="BI722" i="2"/>
  <c r="BH722" i="2"/>
  <c r="BG722" i="2"/>
  <c r="BE722" i="2"/>
  <c r="AA722" i="2"/>
  <c r="Y722" i="2"/>
  <c r="W722" i="2"/>
  <c r="BK722" i="2"/>
  <c r="N722" i="2"/>
  <c r="BF722" i="2"/>
  <c r="BI721" i="2"/>
  <c r="BH721" i="2"/>
  <c r="BG721" i="2"/>
  <c r="BE721" i="2"/>
  <c r="AA721" i="2"/>
  <c r="Y721" i="2"/>
  <c r="W721" i="2"/>
  <c r="BK721" i="2"/>
  <c r="N721" i="2"/>
  <c r="BF721" i="2"/>
  <c r="BI720" i="2"/>
  <c r="BH720" i="2"/>
  <c r="BG720" i="2"/>
  <c r="BE720" i="2"/>
  <c r="AA720" i="2"/>
  <c r="Y720" i="2"/>
  <c r="W720" i="2"/>
  <c r="BK720" i="2"/>
  <c r="N720" i="2"/>
  <c r="BF720" i="2"/>
  <c r="BI716" i="2"/>
  <c r="BH716" i="2"/>
  <c r="BG716" i="2"/>
  <c r="BE716" i="2"/>
  <c r="AA716" i="2"/>
  <c r="AA715" i="2"/>
  <c r="Y716" i="2"/>
  <c r="W716" i="2"/>
  <c r="W715" i="2" s="1"/>
  <c r="BK716" i="2"/>
  <c r="N716" i="2"/>
  <c r="BF716" i="2" s="1"/>
  <c r="BI714" i="2"/>
  <c r="BH714" i="2"/>
  <c r="BG714" i="2"/>
  <c r="BE714" i="2"/>
  <c r="AA714" i="2"/>
  <c r="Y714" i="2"/>
  <c r="W714" i="2"/>
  <c r="BK714" i="2"/>
  <c r="N714" i="2"/>
  <c r="BF714" i="2" s="1"/>
  <c r="BI709" i="2"/>
  <c r="BH709" i="2"/>
  <c r="BG709" i="2"/>
  <c r="BE709" i="2"/>
  <c r="AA709" i="2"/>
  <c r="Y709" i="2"/>
  <c r="W709" i="2"/>
  <c r="BK709" i="2"/>
  <c r="N709" i="2"/>
  <c r="BF709" i="2" s="1"/>
  <c r="BI708" i="2"/>
  <c r="BH708" i="2"/>
  <c r="BG708" i="2"/>
  <c r="BE708" i="2"/>
  <c r="AA708" i="2"/>
  <c r="Y708" i="2"/>
  <c r="W708" i="2"/>
  <c r="BK708" i="2"/>
  <c r="N708" i="2"/>
  <c r="BF708" i="2" s="1"/>
  <c r="BI706" i="2"/>
  <c r="BH706" i="2"/>
  <c r="BG706" i="2"/>
  <c r="BE706" i="2"/>
  <c r="AA706" i="2"/>
  <c r="Y706" i="2"/>
  <c r="W706" i="2"/>
  <c r="BK706" i="2"/>
  <c r="N706" i="2"/>
  <c r="BF706" i="2" s="1"/>
  <c r="BI700" i="2"/>
  <c r="BH700" i="2"/>
  <c r="BG700" i="2"/>
  <c r="BE700" i="2"/>
  <c r="AA700" i="2"/>
  <c r="AA699" i="2" s="1"/>
  <c r="Y700" i="2"/>
  <c r="Y699" i="2" s="1"/>
  <c r="W700" i="2"/>
  <c r="W699" i="2"/>
  <c r="BK700" i="2"/>
  <c r="N700" i="2"/>
  <c r="BF700" i="2" s="1"/>
  <c r="BI697" i="2"/>
  <c r="BH697" i="2"/>
  <c r="BG697" i="2"/>
  <c r="BE697" i="2"/>
  <c r="AA697" i="2"/>
  <c r="Y697" i="2"/>
  <c r="W697" i="2"/>
  <c r="BK697" i="2"/>
  <c r="N697" i="2"/>
  <c r="BF697" i="2" s="1"/>
  <c r="BI696" i="2"/>
  <c r="BH696" i="2"/>
  <c r="BG696" i="2"/>
  <c r="BE696" i="2"/>
  <c r="AA696" i="2"/>
  <c r="Y696" i="2"/>
  <c r="W696" i="2"/>
  <c r="BK696" i="2"/>
  <c r="N696" i="2"/>
  <c r="BF696" i="2" s="1"/>
  <c r="BI695" i="2"/>
  <c r="BH695" i="2"/>
  <c r="BG695" i="2"/>
  <c r="BE695" i="2"/>
  <c r="AA695" i="2"/>
  <c r="Y695" i="2"/>
  <c r="W695" i="2"/>
  <c r="BK695" i="2"/>
  <c r="N695" i="2"/>
  <c r="BF695" i="2" s="1"/>
  <c r="BI694" i="2"/>
  <c r="BH694" i="2"/>
  <c r="BG694" i="2"/>
  <c r="BE694" i="2"/>
  <c r="AA694" i="2"/>
  <c r="Y694" i="2"/>
  <c r="W694" i="2"/>
  <c r="BK694" i="2"/>
  <c r="N694" i="2"/>
  <c r="BF694" i="2" s="1"/>
  <c r="BI693" i="2"/>
  <c r="BH693" i="2"/>
  <c r="BG693" i="2"/>
  <c r="BE693" i="2"/>
  <c r="AA693" i="2"/>
  <c r="Y693" i="2"/>
  <c r="W693" i="2"/>
  <c r="BK693" i="2"/>
  <c r="N693" i="2"/>
  <c r="BF693" i="2" s="1"/>
  <c r="BI692" i="2"/>
  <c r="BH692" i="2"/>
  <c r="BG692" i="2"/>
  <c r="BE692" i="2"/>
  <c r="AA692" i="2"/>
  <c r="Y692" i="2"/>
  <c r="W692" i="2"/>
  <c r="BK692" i="2"/>
  <c r="N692" i="2"/>
  <c r="BF692" i="2" s="1"/>
  <c r="BI691" i="2"/>
  <c r="BH691" i="2"/>
  <c r="BG691" i="2"/>
  <c r="BE691" i="2"/>
  <c r="AA691" i="2"/>
  <c r="Y691" i="2"/>
  <c r="W691" i="2"/>
  <c r="BK691" i="2"/>
  <c r="N691" i="2"/>
  <c r="BF691" i="2" s="1"/>
  <c r="BI690" i="2"/>
  <c r="BH690" i="2"/>
  <c r="BG690" i="2"/>
  <c r="BE690" i="2"/>
  <c r="AA690" i="2"/>
  <c r="Y690" i="2"/>
  <c r="W690" i="2"/>
  <c r="BK690" i="2"/>
  <c r="N690" i="2"/>
  <c r="BF690" i="2" s="1"/>
  <c r="BI689" i="2"/>
  <c r="BH689" i="2"/>
  <c r="BG689" i="2"/>
  <c r="BE689" i="2"/>
  <c r="AA689" i="2"/>
  <c r="Y689" i="2"/>
  <c r="W689" i="2"/>
  <c r="BK689" i="2"/>
  <c r="N689" i="2"/>
  <c r="BF689" i="2" s="1"/>
  <c r="BI688" i="2"/>
  <c r="BH688" i="2"/>
  <c r="BG688" i="2"/>
  <c r="BE688" i="2"/>
  <c r="AA688" i="2"/>
  <c r="Y688" i="2"/>
  <c r="W688" i="2"/>
  <c r="BK688" i="2"/>
  <c r="N688" i="2"/>
  <c r="BF688" i="2" s="1"/>
  <c r="BI678" i="2"/>
  <c r="BH678" i="2"/>
  <c r="BG678" i="2"/>
  <c r="BE678" i="2"/>
  <c r="AA678" i="2"/>
  <c r="Y678" i="2"/>
  <c r="W678" i="2"/>
  <c r="BK678" i="2"/>
  <c r="N678" i="2"/>
  <c r="BF678" i="2" s="1"/>
  <c r="BI674" i="2"/>
  <c r="BH674" i="2"/>
  <c r="BG674" i="2"/>
  <c r="BE674" i="2"/>
  <c r="AA674" i="2"/>
  <c r="Y674" i="2"/>
  <c r="W674" i="2"/>
  <c r="BK674" i="2"/>
  <c r="N674" i="2"/>
  <c r="BF674" i="2" s="1"/>
  <c r="BI668" i="2"/>
  <c r="BH668" i="2"/>
  <c r="BG668" i="2"/>
  <c r="BE668" i="2"/>
  <c r="AA668" i="2"/>
  <c r="Y668" i="2"/>
  <c r="W668" i="2"/>
  <c r="BK668" i="2"/>
  <c r="N668" i="2"/>
  <c r="BF668" i="2" s="1"/>
  <c r="BI666" i="2"/>
  <c r="BH666" i="2"/>
  <c r="BG666" i="2"/>
  <c r="BE666" i="2"/>
  <c r="AA666" i="2"/>
  <c r="Y666" i="2"/>
  <c r="W666" i="2"/>
  <c r="BK666" i="2"/>
  <c r="N666" i="2"/>
  <c r="BF666" i="2" s="1"/>
  <c r="BI651" i="2"/>
  <c r="BH651" i="2"/>
  <c r="BG651" i="2"/>
  <c r="BE651" i="2"/>
  <c r="AA651" i="2"/>
  <c r="Y651" i="2"/>
  <c r="W651" i="2"/>
  <c r="BK651" i="2"/>
  <c r="N651" i="2"/>
  <c r="BF651" i="2" s="1"/>
  <c r="BI647" i="2"/>
  <c r="BH647" i="2"/>
  <c r="BG647" i="2"/>
  <c r="BE647" i="2"/>
  <c r="AA647" i="2"/>
  <c r="Y647" i="2"/>
  <c r="W647" i="2"/>
  <c r="BK647" i="2"/>
  <c r="N647" i="2"/>
  <c r="BF647" i="2" s="1"/>
  <c r="BI639" i="2"/>
  <c r="BH639" i="2"/>
  <c r="BG639" i="2"/>
  <c r="BE639" i="2"/>
  <c r="AA639" i="2"/>
  <c r="Y639" i="2"/>
  <c r="W639" i="2"/>
  <c r="BK639" i="2"/>
  <c r="N639" i="2"/>
  <c r="BF639" i="2" s="1"/>
  <c r="BI632" i="2"/>
  <c r="BH632" i="2"/>
  <c r="BG632" i="2"/>
  <c r="BE632" i="2"/>
  <c r="AA632" i="2"/>
  <c r="Y632" i="2"/>
  <c r="W632" i="2"/>
  <c r="BK632" i="2"/>
  <c r="N632" i="2"/>
  <c r="BF632" i="2" s="1"/>
  <c r="BI628" i="2"/>
  <c r="BH628" i="2"/>
  <c r="BG628" i="2"/>
  <c r="BE628" i="2"/>
  <c r="AA628" i="2"/>
  <c r="Y628" i="2"/>
  <c r="W628" i="2"/>
  <c r="BK628" i="2"/>
  <c r="N628" i="2"/>
  <c r="BF628" i="2" s="1"/>
  <c r="BI624" i="2"/>
  <c r="BH624" i="2"/>
  <c r="BG624" i="2"/>
  <c r="BE624" i="2"/>
  <c r="AA624" i="2"/>
  <c r="Y624" i="2"/>
  <c r="W624" i="2"/>
  <c r="BK624" i="2"/>
  <c r="N624" i="2"/>
  <c r="BF624" i="2" s="1"/>
  <c r="BI620" i="2"/>
  <c r="BH620" i="2"/>
  <c r="BG620" i="2"/>
  <c r="BE620" i="2"/>
  <c r="AA620" i="2"/>
  <c r="Y620" i="2"/>
  <c r="W620" i="2"/>
  <c r="BK620" i="2"/>
  <c r="N620" i="2"/>
  <c r="BF620" i="2" s="1"/>
  <c r="BI614" i="2"/>
  <c r="BH614" i="2"/>
  <c r="BG614" i="2"/>
  <c r="BE614" i="2"/>
  <c r="AA614" i="2"/>
  <c r="Y614" i="2"/>
  <c r="W614" i="2"/>
  <c r="BK614" i="2"/>
  <c r="N614" i="2"/>
  <c r="BF614" i="2" s="1"/>
  <c r="BI610" i="2"/>
  <c r="BH610" i="2"/>
  <c r="BG610" i="2"/>
  <c r="BE610" i="2"/>
  <c r="AA610" i="2"/>
  <c r="Y610" i="2"/>
  <c r="W610" i="2"/>
  <c r="BK610" i="2"/>
  <c r="N610" i="2"/>
  <c r="BF610" i="2" s="1"/>
  <c r="BI605" i="2"/>
  <c r="BH605" i="2"/>
  <c r="BG605" i="2"/>
  <c r="BE605" i="2"/>
  <c r="AA605" i="2"/>
  <c r="Y605" i="2"/>
  <c r="W605" i="2"/>
  <c r="BK605" i="2"/>
  <c r="N605" i="2"/>
  <c r="BF605" i="2" s="1"/>
  <c r="BI599" i="2"/>
  <c r="BH599" i="2"/>
  <c r="BG599" i="2"/>
  <c r="BE599" i="2"/>
  <c r="AA599" i="2"/>
  <c r="Y599" i="2"/>
  <c r="W599" i="2"/>
  <c r="BK599" i="2"/>
  <c r="N599" i="2"/>
  <c r="BF599" i="2" s="1"/>
  <c r="BI595" i="2"/>
  <c r="BH595" i="2"/>
  <c r="BG595" i="2"/>
  <c r="BE595" i="2"/>
  <c r="AA595" i="2"/>
  <c r="Y595" i="2"/>
  <c r="W595" i="2"/>
  <c r="BK595" i="2"/>
  <c r="N595" i="2"/>
  <c r="BF595" i="2" s="1"/>
  <c r="BI589" i="2"/>
  <c r="BH589" i="2"/>
  <c r="BG589" i="2"/>
  <c r="BE589" i="2"/>
  <c r="AA589" i="2"/>
  <c r="Y589" i="2"/>
  <c r="W589" i="2"/>
  <c r="BK589" i="2"/>
  <c r="N589" i="2"/>
  <c r="BF589" i="2" s="1"/>
  <c r="BI583" i="2"/>
  <c r="BH583" i="2"/>
  <c r="BG583" i="2"/>
  <c r="BE583" i="2"/>
  <c r="AA583" i="2"/>
  <c r="Y583" i="2"/>
  <c r="W583" i="2"/>
  <c r="BK583" i="2"/>
  <c r="N583" i="2"/>
  <c r="BF583" i="2" s="1"/>
  <c r="BI576" i="2"/>
  <c r="BH576" i="2"/>
  <c r="BG576" i="2"/>
  <c r="BE576" i="2"/>
  <c r="AA576" i="2"/>
  <c r="Y576" i="2"/>
  <c r="W576" i="2"/>
  <c r="BK576" i="2"/>
  <c r="N576" i="2"/>
  <c r="BF576" i="2" s="1"/>
  <c r="BI563" i="2"/>
  <c r="BH563" i="2"/>
  <c r="BG563" i="2"/>
  <c r="BE563" i="2"/>
  <c r="AA563" i="2"/>
  <c r="Y563" i="2"/>
  <c r="W563" i="2"/>
  <c r="BK563" i="2"/>
  <c r="N563" i="2"/>
  <c r="BF563" i="2" s="1"/>
  <c r="BI556" i="2"/>
  <c r="BH556" i="2"/>
  <c r="BG556" i="2"/>
  <c r="BE556" i="2"/>
  <c r="AA556" i="2"/>
  <c r="Y556" i="2"/>
  <c r="W556" i="2"/>
  <c r="BK556" i="2"/>
  <c r="N556" i="2"/>
  <c r="BF556" i="2" s="1"/>
  <c r="BI555" i="2"/>
  <c r="BH555" i="2"/>
  <c r="BG555" i="2"/>
  <c r="BE555" i="2"/>
  <c r="AA555" i="2"/>
  <c r="Y555" i="2"/>
  <c r="W555" i="2"/>
  <c r="BK555" i="2"/>
  <c r="N555" i="2"/>
  <c r="BF555" i="2" s="1"/>
  <c r="BI554" i="2"/>
  <c r="BH554" i="2"/>
  <c r="BG554" i="2"/>
  <c r="BE554" i="2"/>
  <c r="AA554" i="2"/>
  <c r="Y554" i="2"/>
  <c r="W554" i="2"/>
  <c r="BK554" i="2"/>
  <c r="N554" i="2"/>
  <c r="BF554" i="2" s="1"/>
  <c r="BI548" i="2"/>
  <c r="BH548" i="2"/>
  <c r="BG548" i="2"/>
  <c r="BE548" i="2"/>
  <c r="AA548" i="2"/>
  <c r="Y548" i="2"/>
  <c r="W548" i="2"/>
  <c r="BK548" i="2"/>
  <c r="N548" i="2"/>
  <c r="BF548" i="2" s="1"/>
  <c r="BI543" i="2"/>
  <c r="BH543" i="2"/>
  <c r="BG543" i="2"/>
  <c r="BE543" i="2"/>
  <c r="AA543" i="2"/>
  <c r="Y543" i="2"/>
  <c r="W543" i="2"/>
  <c r="BK543" i="2"/>
  <c r="N543" i="2"/>
  <c r="BF543" i="2" s="1"/>
  <c r="BI539" i="2"/>
  <c r="BH539" i="2"/>
  <c r="BG539" i="2"/>
  <c r="BE539" i="2"/>
  <c r="AA539" i="2"/>
  <c r="Y539" i="2"/>
  <c r="W539" i="2"/>
  <c r="BK539" i="2"/>
  <c r="N539" i="2"/>
  <c r="BF539" i="2" s="1"/>
  <c r="BI538" i="2"/>
  <c r="BH538" i="2"/>
  <c r="BG538" i="2"/>
  <c r="BE538" i="2"/>
  <c r="AA538" i="2"/>
  <c r="Y538" i="2"/>
  <c r="W538" i="2"/>
  <c r="BK538" i="2"/>
  <c r="N538" i="2"/>
  <c r="BF538" i="2" s="1"/>
  <c r="BI537" i="2"/>
  <c r="BH537" i="2"/>
  <c r="BG537" i="2"/>
  <c r="BE537" i="2"/>
  <c r="AA537" i="2"/>
  <c r="Y537" i="2"/>
  <c r="W537" i="2"/>
  <c r="BK537" i="2"/>
  <c r="N537" i="2"/>
  <c r="BF537" i="2" s="1"/>
  <c r="BI533" i="2"/>
  <c r="BH533" i="2"/>
  <c r="BG533" i="2"/>
  <c r="BE533" i="2"/>
  <c r="AA533" i="2"/>
  <c r="Y533" i="2"/>
  <c r="W533" i="2"/>
  <c r="BK533" i="2"/>
  <c r="N533" i="2"/>
  <c r="BF533" i="2" s="1"/>
  <c r="BI529" i="2"/>
  <c r="BH529" i="2"/>
  <c r="BG529" i="2"/>
  <c r="BE529" i="2"/>
  <c r="AA529" i="2"/>
  <c r="Y529" i="2"/>
  <c r="W529" i="2"/>
  <c r="BK529" i="2"/>
  <c r="N529" i="2"/>
  <c r="BF529" i="2" s="1"/>
  <c r="BI524" i="2"/>
  <c r="BH524" i="2"/>
  <c r="BG524" i="2"/>
  <c r="BE524" i="2"/>
  <c r="AA524" i="2"/>
  <c r="Y524" i="2"/>
  <c r="W524" i="2"/>
  <c r="BK524" i="2"/>
  <c r="N524" i="2"/>
  <c r="BF524" i="2" s="1"/>
  <c r="BI523" i="2"/>
  <c r="BH523" i="2"/>
  <c r="BG523" i="2"/>
  <c r="BE523" i="2"/>
  <c r="AA523" i="2"/>
  <c r="Y523" i="2"/>
  <c r="W523" i="2"/>
  <c r="BK523" i="2"/>
  <c r="N523" i="2"/>
  <c r="BF523" i="2" s="1"/>
  <c r="BI522" i="2"/>
  <c r="BH522" i="2"/>
  <c r="BG522" i="2"/>
  <c r="BE522" i="2"/>
  <c r="AA522" i="2"/>
  <c r="Y522" i="2"/>
  <c r="W522" i="2"/>
  <c r="BK522" i="2"/>
  <c r="N522" i="2"/>
  <c r="BF522" i="2" s="1"/>
  <c r="BI517" i="2"/>
  <c r="BH517" i="2"/>
  <c r="BG517" i="2"/>
  <c r="BE517" i="2"/>
  <c r="AA517" i="2"/>
  <c r="Y517" i="2"/>
  <c r="W517" i="2"/>
  <c r="BK517" i="2"/>
  <c r="N517" i="2"/>
  <c r="BF517" i="2" s="1"/>
  <c r="BI513" i="2"/>
  <c r="BH513" i="2"/>
  <c r="BG513" i="2"/>
  <c r="BE513" i="2"/>
  <c r="AA513" i="2"/>
  <c r="Y513" i="2"/>
  <c r="W513" i="2"/>
  <c r="BK513" i="2"/>
  <c r="N513" i="2"/>
  <c r="BF513" i="2" s="1"/>
  <c r="BI509" i="2"/>
  <c r="BH509" i="2"/>
  <c r="BG509" i="2"/>
  <c r="BE509" i="2"/>
  <c r="AA509" i="2"/>
  <c r="Y509" i="2"/>
  <c r="W509" i="2"/>
  <c r="BK509" i="2"/>
  <c r="N509" i="2"/>
  <c r="BF509" i="2" s="1"/>
  <c r="BI503" i="2"/>
  <c r="BH503" i="2"/>
  <c r="BG503" i="2"/>
  <c r="BE503" i="2"/>
  <c r="AA503" i="2"/>
  <c r="Y503" i="2"/>
  <c r="W503" i="2"/>
  <c r="BK503" i="2"/>
  <c r="N503" i="2"/>
  <c r="BF503" i="2" s="1"/>
  <c r="BI501" i="2"/>
  <c r="BH501" i="2"/>
  <c r="BG501" i="2"/>
  <c r="BE501" i="2"/>
  <c r="AA501" i="2"/>
  <c r="Y501" i="2"/>
  <c r="W501" i="2"/>
  <c r="W495" i="2" s="1"/>
  <c r="BK501" i="2"/>
  <c r="N501" i="2"/>
  <c r="BF501" i="2" s="1"/>
  <c r="BI500" i="2"/>
  <c r="BH500" i="2"/>
  <c r="BG500" i="2"/>
  <c r="BE500" i="2"/>
  <c r="AA500" i="2"/>
  <c r="Y500" i="2"/>
  <c r="W500" i="2"/>
  <c r="BK500" i="2"/>
  <c r="N500" i="2"/>
  <c r="BF500" i="2" s="1"/>
  <c r="BI496" i="2"/>
  <c r="BH496" i="2"/>
  <c r="BG496" i="2"/>
  <c r="BE496" i="2"/>
  <c r="AA496" i="2"/>
  <c r="AA495" i="2" s="1"/>
  <c r="Y496" i="2"/>
  <c r="W496" i="2"/>
  <c r="BK496" i="2"/>
  <c r="N496" i="2"/>
  <c r="BF496" i="2" s="1"/>
  <c r="BI494" i="2"/>
  <c r="BH494" i="2"/>
  <c r="BG494" i="2"/>
  <c r="BE494" i="2"/>
  <c r="AA494" i="2"/>
  <c r="Y494" i="2"/>
  <c r="W494" i="2"/>
  <c r="BK494" i="2"/>
  <c r="N494" i="2"/>
  <c r="BF494" i="2"/>
  <c r="BI493" i="2"/>
  <c r="BH493" i="2"/>
  <c r="BG493" i="2"/>
  <c r="BE493" i="2"/>
  <c r="AA493" i="2"/>
  <c r="Y493" i="2"/>
  <c r="W493" i="2"/>
  <c r="BK493" i="2"/>
  <c r="N493" i="2"/>
  <c r="BF493" i="2"/>
  <c r="BI491" i="2"/>
  <c r="BH491" i="2"/>
  <c r="BG491" i="2"/>
  <c r="BE491" i="2"/>
  <c r="AA491" i="2"/>
  <c r="Y491" i="2"/>
  <c r="W491" i="2"/>
  <c r="BK491" i="2"/>
  <c r="N491" i="2"/>
  <c r="BF491" i="2"/>
  <c r="BI489" i="2"/>
  <c r="BH489" i="2"/>
  <c r="BG489" i="2"/>
  <c r="BE489" i="2"/>
  <c r="AA489" i="2"/>
  <c r="Y489" i="2"/>
  <c r="W489" i="2"/>
  <c r="BK489" i="2"/>
  <c r="N489" i="2"/>
  <c r="BF489" i="2"/>
  <c r="BI488" i="2"/>
  <c r="BH488" i="2"/>
  <c r="BG488" i="2"/>
  <c r="BE488" i="2"/>
  <c r="AA488" i="2"/>
  <c r="Y488" i="2"/>
  <c r="W488" i="2"/>
  <c r="BK488" i="2"/>
  <c r="N488" i="2"/>
  <c r="BF488" i="2"/>
  <c r="BI484" i="2"/>
  <c r="BH484" i="2"/>
  <c r="BG484" i="2"/>
  <c r="BE484" i="2"/>
  <c r="AA484" i="2"/>
  <c r="Y484" i="2"/>
  <c r="W484" i="2"/>
  <c r="BK484" i="2"/>
  <c r="N484" i="2"/>
  <c r="BF484" i="2"/>
  <c r="BI474" i="2"/>
  <c r="BH474" i="2"/>
  <c r="BG474" i="2"/>
  <c r="BE474" i="2"/>
  <c r="AA474" i="2"/>
  <c r="Y474" i="2"/>
  <c r="W474" i="2"/>
  <c r="BK474" i="2"/>
  <c r="N474" i="2"/>
  <c r="BF474" i="2"/>
  <c r="BI468" i="2"/>
  <c r="BH468" i="2"/>
  <c r="BG468" i="2"/>
  <c r="BE468" i="2"/>
  <c r="AA468" i="2"/>
  <c r="Y468" i="2"/>
  <c r="W468" i="2"/>
  <c r="BK468" i="2"/>
  <c r="N468" i="2"/>
  <c r="BF468" i="2"/>
  <c r="BI464" i="2"/>
  <c r="BH464" i="2"/>
  <c r="BG464" i="2"/>
  <c r="BE464" i="2"/>
  <c r="AA464" i="2"/>
  <c r="Y464" i="2"/>
  <c r="W464" i="2"/>
  <c r="BK464" i="2"/>
  <c r="N464" i="2"/>
  <c r="BF464" i="2"/>
  <c r="BI460" i="2"/>
  <c r="BH460" i="2"/>
  <c r="BG460" i="2"/>
  <c r="BE460" i="2"/>
  <c r="AA460" i="2"/>
  <c r="Y460" i="2"/>
  <c r="W460" i="2"/>
  <c r="BK460" i="2"/>
  <c r="N460" i="2"/>
  <c r="BF460" i="2"/>
  <c r="BI459" i="2"/>
  <c r="BH459" i="2"/>
  <c r="BG459" i="2"/>
  <c r="BE459" i="2"/>
  <c r="AA459" i="2"/>
  <c r="Y459" i="2"/>
  <c r="W459" i="2"/>
  <c r="BK459" i="2"/>
  <c r="N459" i="2"/>
  <c r="BF459" i="2"/>
  <c r="BI454" i="2"/>
  <c r="BH454" i="2"/>
  <c r="BG454" i="2"/>
  <c r="BE454" i="2"/>
  <c r="AA454" i="2"/>
  <c r="Y454" i="2"/>
  <c r="W454" i="2"/>
  <c r="BK454" i="2"/>
  <c r="N454" i="2"/>
  <c r="BF454" i="2"/>
  <c r="BI449" i="2"/>
  <c r="BH449" i="2"/>
  <c r="BG449" i="2"/>
  <c r="BE449" i="2"/>
  <c r="AA449" i="2"/>
  <c r="Y449" i="2"/>
  <c r="W449" i="2"/>
  <c r="BK449" i="2"/>
  <c r="N449" i="2"/>
  <c r="BF449" i="2"/>
  <c r="BI442" i="2"/>
  <c r="BH442" i="2"/>
  <c r="BG442" i="2"/>
  <c r="BE442" i="2"/>
  <c r="AA442" i="2"/>
  <c r="Y442" i="2"/>
  <c r="W442" i="2"/>
  <c r="BK442" i="2"/>
  <c r="N442" i="2"/>
  <c r="BF442" i="2"/>
  <c r="BI434" i="2"/>
  <c r="BH434" i="2"/>
  <c r="BG434" i="2"/>
  <c r="BE434" i="2"/>
  <c r="AA434" i="2"/>
  <c r="Y434" i="2"/>
  <c r="W434" i="2"/>
  <c r="BK434" i="2"/>
  <c r="N434" i="2"/>
  <c r="BF434" i="2"/>
  <c r="BI430" i="2"/>
  <c r="BH430" i="2"/>
  <c r="BG430" i="2"/>
  <c r="BE430" i="2"/>
  <c r="AA430" i="2"/>
  <c r="Y430" i="2"/>
  <c r="W430" i="2"/>
  <c r="BK430" i="2"/>
  <c r="N430" i="2"/>
  <c r="BF430" i="2"/>
  <c r="BI425" i="2"/>
  <c r="BH425" i="2"/>
  <c r="BG425" i="2"/>
  <c r="BE425" i="2"/>
  <c r="AA425" i="2"/>
  <c r="Y425" i="2"/>
  <c r="W425" i="2"/>
  <c r="BK425" i="2"/>
  <c r="N425" i="2"/>
  <c r="BF425" i="2"/>
  <c r="BI421" i="2"/>
  <c r="BH421" i="2"/>
  <c r="BG421" i="2"/>
  <c r="BE421" i="2"/>
  <c r="AA421" i="2"/>
  <c r="Y421" i="2"/>
  <c r="W421" i="2"/>
  <c r="BK421" i="2"/>
  <c r="N421" i="2"/>
  <c r="BF421" i="2"/>
  <c r="BI417" i="2"/>
  <c r="BH417" i="2"/>
  <c r="BG417" i="2"/>
  <c r="BE417" i="2"/>
  <c r="AA417" i="2"/>
  <c r="Y417" i="2"/>
  <c r="W417" i="2"/>
  <c r="BK417" i="2"/>
  <c r="N417" i="2"/>
  <c r="BF417" i="2"/>
  <c r="BI412" i="2"/>
  <c r="BH412" i="2"/>
  <c r="BG412" i="2"/>
  <c r="BE412" i="2"/>
  <c r="AA412" i="2"/>
  <c r="Y412" i="2"/>
  <c r="W412" i="2"/>
  <c r="BK412" i="2"/>
  <c r="N412" i="2"/>
  <c r="BF412" i="2"/>
  <c r="BI404" i="2"/>
  <c r="BH404" i="2"/>
  <c r="BG404" i="2"/>
  <c r="BE404" i="2"/>
  <c r="AA404" i="2"/>
  <c r="Y404" i="2"/>
  <c r="W404" i="2"/>
  <c r="BK404" i="2"/>
  <c r="N404" i="2"/>
  <c r="BF404" i="2"/>
  <c r="BI398" i="2"/>
  <c r="BH398" i="2"/>
  <c r="BG398" i="2"/>
  <c r="BE398" i="2"/>
  <c r="AA398" i="2"/>
  <c r="Y398" i="2"/>
  <c r="W398" i="2"/>
  <c r="BK398" i="2"/>
  <c r="N398" i="2"/>
  <c r="BF398" i="2"/>
  <c r="BI397" i="2"/>
  <c r="BH397" i="2"/>
  <c r="BG397" i="2"/>
  <c r="BE397" i="2"/>
  <c r="AA397" i="2"/>
  <c r="Y397" i="2"/>
  <c r="W397" i="2"/>
  <c r="BK397" i="2"/>
  <c r="N397" i="2"/>
  <c r="BF397" i="2"/>
  <c r="BI389" i="2"/>
  <c r="BH389" i="2"/>
  <c r="BG389" i="2"/>
  <c r="BE389" i="2"/>
  <c r="AA389" i="2"/>
  <c r="Y389" i="2"/>
  <c r="W389" i="2"/>
  <c r="BK389" i="2"/>
  <c r="N389" i="2"/>
  <c r="BF389" i="2"/>
  <c r="BI385" i="2"/>
  <c r="BH385" i="2"/>
  <c r="BG385" i="2"/>
  <c r="BE385" i="2"/>
  <c r="AA385" i="2"/>
  <c r="Y385" i="2"/>
  <c r="W385" i="2"/>
  <c r="BK385" i="2"/>
  <c r="N385" i="2"/>
  <c r="BF385" i="2"/>
  <c r="BI372" i="2"/>
  <c r="BH372" i="2"/>
  <c r="BG372" i="2"/>
  <c r="BE372" i="2"/>
  <c r="AA372" i="2"/>
  <c r="Y372" i="2"/>
  <c r="W372" i="2"/>
  <c r="BK372" i="2"/>
  <c r="N372" i="2"/>
  <c r="BF372" i="2"/>
  <c r="BI371" i="2"/>
  <c r="BH371" i="2"/>
  <c r="BG371" i="2"/>
  <c r="BE371" i="2"/>
  <c r="AA371" i="2"/>
  <c r="Y371" i="2"/>
  <c r="W371" i="2"/>
  <c r="BK371" i="2"/>
  <c r="N371" i="2"/>
  <c r="BF371" i="2"/>
  <c r="BI361" i="2"/>
  <c r="BH361" i="2"/>
  <c r="BG361" i="2"/>
  <c r="BE361" i="2"/>
  <c r="AA361" i="2"/>
  <c r="Y361" i="2"/>
  <c r="W361" i="2"/>
  <c r="BK361" i="2"/>
  <c r="N361" i="2"/>
  <c r="BF361" i="2"/>
  <c r="BI357" i="2"/>
  <c r="BH357" i="2"/>
  <c r="BG357" i="2"/>
  <c r="BE357" i="2"/>
  <c r="AA357" i="2"/>
  <c r="Y357" i="2"/>
  <c r="W357" i="2"/>
  <c r="BK357" i="2"/>
  <c r="N357" i="2"/>
  <c r="BF357" i="2"/>
  <c r="BI356" i="2"/>
  <c r="BH356" i="2"/>
  <c r="BG356" i="2"/>
  <c r="BE356" i="2"/>
  <c r="AA356" i="2"/>
  <c r="Y356" i="2"/>
  <c r="W356" i="2"/>
  <c r="BK356" i="2"/>
  <c r="N356" i="2"/>
  <c r="BF356" i="2"/>
  <c r="BI350" i="2"/>
  <c r="BH350" i="2"/>
  <c r="BG350" i="2"/>
  <c r="BE350" i="2"/>
  <c r="AA350" i="2"/>
  <c r="AA349" i="2"/>
  <c r="Y350" i="2"/>
  <c r="W350" i="2"/>
  <c r="W349" i="2" s="1"/>
  <c r="BK350" i="2"/>
  <c r="N350" i="2"/>
  <c r="BF350" i="2" s="1"/>
  <c r="BI348" i="2"/>
  <c r="BH348" i="2"/>
  <c r="BG348" i="2"/>
  <c r="BE348" i="2"/>
  <c r="AA348" i="2"/>
  <c r="Y348" i="2"/>
  <c r="W348" i="2"/>
  <c r="BK348" i="2"/>
  <c r="N348" i="2"/>
  <c r="BF348" i="2" s="1"/>
  <c r="BI343" i="2"/>
  <c r="BH343" i="2"/>
  <c r="BG343" i="2"/>
  <c r="BE343" i="2"/>
  <c r="AA343" i="2"/>
  <c r="Y343" i="2"/>
  <c r="W343" i="2"/>
  <c r="BK343" i="2"/>
  <c r="N343" i="2"/>
  <c r="BF343" i="2" s="1"/>
  <c r="BI339" i="2"/>
  <c r="BH339" i="2"/>
  <c r="BG339" i="2"/>
  <c r="BE339" i="2"/>
  <c r="AA339" i="2"/>
  <c r="Y339" i="2"/>
  <c r="W339" i="2"/>
  <c r="BK339" i="2"/>
  <c r="N339" i="2"/>
  <c r="BF339" i="2" s="1"/>
  <c r="BI338" i="2"/>
  <c r="BH338" i="2"/>
  <c r="BG338" i="2"/>
  <c r="BE338" i="2"/>
  <c r="AA338" i="2"/>
  <c r="Y338" i="2"/>
  <c r="W338" i="2"/>
  <c r="BK338" i="2"/>
  <c r="N338" i="2"/>
  <c r="BF338" i="2" s="1"/>
  <c r="BI337" i="2"/>
  <c r="BH337" i="2"/>
  <c r="BG337" i="2"/>
  <c r="BE337" i="2"/>
  <c r="AA337" i="2"/>
  <c r="Y337" i="2"/>
  <c r="W337" i="2"/>
  <c r="BK337" i="2"/>
  <c r="N337" i="2"/>
  <c r="BF337" i="2" s="1"/>
  <c r="BI336" i="2"/>
  <c r="BH336" i="2"/>
  <c r="BG336" i="2"/>
  <c r="BE336" i="2"/>
  <c r="AA336" i="2"/>
  <c r="Y336" i="2"/>
  <c r="W336" i="2"/>
  <c r="BK336" i="2"/>
  <c r="N336" i="2"/>
  <c r="BF336" i="2" s="1"/>
  <c r="BI328" i="2"/>
  <c r="BH328" i="2"/>
  <c r="BG328" i="2"/>
  <c r="BE328" i="2"/>
  <c r="AA328" i="2"/>
  <c r="Y328" i="2"/>
  <c r="W328" i="2"/>
  <c r="BK328" i="2"/>
  <c r="N328" i="2"/>
  <c r="BF328" i="2" s="1"/>
  <c r="BI324" i="2"/>
  <c r="BH324" i="2"/>
  <c r="BG324" i="2"/>
  <c r="BE324" i="2"/>
  <c r="AA324" i="2"/>
  <c r="AA323" i="2" s="1"/>
  <c r="Y324" i="2"/>
  <c r="Y323" i="2" s="1"/>
  <c r="W324" i="2"/>
  <c r="W323" i="2" s="1"/>
  <c r="BK324" i="2"/>
  <c r="BK323" i="2" s="1"/>
  <c r="N323" i="2" s="1"/>
  <c r="N93" i="2" s="1"/>
  <c r="N324" i="2"/>
  <c r="BF324" i="2" s="1"/>
  <c r="BI319" i="2"/>
  <c r="BH319" i="2"/>
  <c r="BG319" i="2"/>
  <c r="BE319" i="2"/>
  <c r="AA319" i="2"/>
  <c r="Y319" i="2"/>
  <c r="W319" i="2"/>
  <c r="BK319" i="2"/>
  <c r="N319" i="2"/>
  <c r="BF319" i="2"/>
  <c r="BI300" i="2"/>
  <c r="BH300" i="2"/>
  <c r="BG300" i="2"/>
  <c r="BE300" i="2"/>
  <c r="AA300" i="2"/>
  <c r="Y300" i="2"/>
  <c r="W300" i="2"/>
  <c r="BK300" i="2"/>
  <c r="N300" i="2"/>
  <c r="BF300" i="2"/>
  <c r="BI292" i="2"/>
  <c r="BH292" i="2"/>
  <c r="BG292" i="2"/>
  <c r="BE292" i="2"/>
  <c r="AA292" i="2"/>
  <c r="Y292" i="2"/>
  <c r="W292" i="2"/>
  <c r="BK292" i="2"/>
  <c r="N292" i="2"/>
  <c r="BF292" i="2"/>
  <c r="BI291" i="2"/>
  <c r="BH291" i="2"/>
  <c r="BG291" i="2"/>
  <c r="BE291" i="2"/>
  <c r="AA291" i="2"/>
  <c r="Y291" i="2"/>
  <c r="W291" i="2"/>
  <c r="BK291" i="2"/>
  <c r="N291" i="2"/>
  <c r="BF291" i="2"/>
  <c r="BI290" i="2"/>
  <c r="BH290" i="2"/>
  <c r="BG290" i="2"/>
  <c r="BE290" i="2"/>
  <c r="AA290" i="2"/>
  <c r="Y290" i="2"/>
  <c r="W290" i="2"/>
  <c r="BK290" i="2"/>
  <c r="N290" i="2"/>
  <c r="BF290" i="2"/>
  <c r="BI289" i="2"/>
  <c r="BH289" i="2"/>
  <c r="BG289" i="2"/>
  <c r="BE289" i="2"/>
  <c r="AA289" i="2"/>
  <c r="Y289" i="2"/>
  <c r="W289" i="2"/>
  <c r="BK289" i="2"/>
  <c r="N289" i="2"/>
  <c r="BF289" i="2"/>
  <c r="BI273" i="2"/>
  <c r="BH273" i="2"/>
  <c r="BG273" i="2"/>
  <c r="BE273" i="2"/>
  <c r="AA273" i="2"/>
  <c r="Y273" i="2"/>
  <c r="W273" i="2"/>
  <c r="BK273" i="2"/>
  <c r="N273" i="2"/>
  <c r="BF273" i="2"/>
  <c r="BI267" i="2"/>
  <c r="BH267" i="2"/>
  <c r="BG267" i="2"/>
  <c r="BE267" i="2"/>
  <c r="AA267" i="2"/>
  <c r="Y267" i="2"/>
  <c r="W267" i="2"/>
  <c r="BK267" i="2"/>
  <c r="N267" i="2"/>
  <c r="BF267" i="2"/>
  <c r="BI257" i="2"/>
  <c r="BH257" i="2"/>
  <c r="BG257" i="2"/>
  <c r="BE257" i="2"/>
  <c r="AA257" i="2"/>
  <c r="Y257" i="2"/>
  <c r="Y250" i="2" s="1"/>
  <c r="W257" i="2"/>
  <c r="BK257" i="2"/>
  <c r="N257" i="2"/>
  <c r="BF257" i="2"/>
  <c r="BI252" i="2"/>
  <c r="BH252" i="2"/>
  <c r="BG252" i="2"/>
  <c r="BE252" i="2"/>
  <c r="AA252" i="2"/>
  <c r="Y252" i="2"/>
  <c r="W252" i="2"/>
  <c r="BK252" i="2"/>
  <c r="BK250" i="2" s="1"/>
  <c r="N250" i="2" s="1"/>
  <c r="N92" i="2" s="1"/>
  <c r="N252" i="2"/>
  <c r="BF252" i="2"/>
  <c r="BI251" i="2"/>
  <c r="BH251" i="2"/>
  <c r="BG251" i="2"/>
  <c r="BE251" i="2"/>
  <c r="AA251" i="2"/>
  <c r="AA250" i="2"/>
  <c r="Y251" i="2"/>
  <c r="W251" i="2"/>
  <c r="W250" i="2"/>
  <c r="BK251" i="2"/>
  <c r="N251" i="2"/>
  <c r="BF251" i="2" s="1"/>
  <c r="BI243" i="2"/>
  <c r="BH243" i="2"/>
  <c r="BG243" i="2"/>
  <c r="BE243" i="2"/>
  <c r="AA243" i="2"/>
  <c r="Y243" i="2"/>
  <c r="W243" i="2"/>
  <c r="BK243" i="2"/>
  <c r="N243" i="2"/>
  <c r="BF243" i="2" s="1"/>
  <c r="BI237" i="2"/>
  <c r="BH237" i="2"/>
  <c r="BG237" i="2"/>
  <c r="BE237" i="2"/>
  <c r="AA237" i="2"/>
  <c r="Y237" i="2"/>
  <c r="W237" i="2"/>
  <c r="BK237" i="2"/>
  <c r="N237" i="2"/>
  <c r="BF237" i="2" s="1"/>
  <c r="BI233" i="2"/>
  <c r="BH233" i="2"/>
  <c r="BG233" i="2"/>
  <c r="BE233" i="2"/>
  <c r="AA233" i="2"/>
  <c r="Y233" i="2"/>
  <c r="W233" i="2"/>
  <c r="BK233" i="2"/>
  <c r="N233" i="2"/>
  <c r="BF233" i="2" s="1"/>
  <c r="BI228" i="2"/>
  <c r="BH228" i="2"/>
  <c r="BG228" i="2"/>
  <c r="BE228" i="2"/>
  <c r="AA228" i="2"/>
  <c r="Y228" i="2"/>
  <c r="W228" i="2"/>
  <c r="BK228" i="2"/>
  <c r="N228" i="2"/>
  <c r="BF228" i="2" s="1"/>
  <c r="BI224" i="2"/>
  <c r="BH224" i="2"/>
  <c r="BG224" i="2"/>
  <c r="BE224" i="2"/>
  <c r="AA224" i="2"/>
  <c r="Y224" i="2"/>
  <c r="W224" i="2"/>
  <c r="BK224" i="2"/>
  <c r="N224" i="2"/>
  <c r="BF224" i="2" s="1"/>
  <c r="BI212" i="2"/>
  <c r="BH212" i="2"/>
  <c r="BG212" i="2"/>
  <c r="BE212" i="2"/>
  <c r="AA212" i="2"/>
  <c r="Y212" i="2"/>
  <c r="W212" i="2"/>
  <c r="BK212" i="2"/>
  <c r="N212" i="2"/>
  <c r="BF212" i="2" s="1"/>
  <c r="BI211" i="2"/>
  <c r="BH211" i="2"/>
  <c r="BG211" i="2"/>
  <c r="BE211" i="2"/>
  <c r="AA211" i="2"/>
  <c r="AA210" i="2" s="1"/>
  <c r="Y211" i="2"/>
  <c r="Y210" i="2" s="1"/>
  <c r="W211" i="2"/>
  <c r="W210" i="2" s="1"/>
  <c r="BK211" i="2"/>
  <c r="BK210" i="2" s="1"/>
  <c r="N210" i="2" s="1"/>
  <c r="N91" i="2" s="1"/>
  <c r="N211" i="2"/>
  <c r="BF211" i="2" s="1"/>
  <c r="BI206" i="2"/>
  <c r="BH206" i="2"/>
  <c r="BG206" i="2"/>
  <c r="BE206" i="2"/>
  <c r="AA206" i="2"/>
  <c r="Y206" i="2"/>
  <c r="W206" i="2"/>
  <c r="BK206" i="2"/>
  <c r="N206" i="2"/>
  <c r="BF206" i="2"/>
  <c r="BI193" i="2"/>
  <c r="BH193" i="2"/>
  <c r="BG193" i="2"/>
  <c r="BE193" i="2"/>
  <c r="AA193" i="2"/>
  <c r="Y193" i="2"/>
  <c r="W193" i="2"/>
  <c r="BK193" i="2"/>
  <c r="N193" i="2"/>
  <c r="BF193" i="2"/>
  <c r="BI189" i="2"/>
  <c r="BH189" i="2"/>
  <c r="BG189" i="2"/>
  <c r="BE189" i="2"/>
  <c r="AA189" i="2"/>
  <c r="Y189" i="2"/>
  <c r="W189" i="2"/>
  <c r="BK189" i="2"/>
  <c r="N189" i="2"/>
  <c r="BF189" i="2"/>
  <c r="BI183" i="2"/>
  <c r="BH183" i="2"/>
  <c r="BG183" i="2"/>
  <c r="BE183" i="2"/>
  <c r="AA183" i="2"/>
  <c r="Y183" i="2"/>
  <c r="W183" i="2"/>
  <c r="BK183" i="2"/>
  <c r="N183" i="2"/>
  <c r="BF183" i="2"/>
  <c r="BI179" i="2"/>
  <c r="BH179" i="2"/>
  <c r="BG179" i="2"/>
  <c r="BE179" i="2"/>
  <c r="AA179" i="2"/>
  <c r="Y179" i="2"/>
  <c r="W179" i="2"/>
  <c r="BK179" i="2"/>
  <c r="N179" i="2"/>
  <c r="BF179" i="2"/>
  <c r="BI170" i="2"/>
  <c r="BH170" i="2"/>
  <c r="BG170" i="2"/>
  <c r="BE170" i="2"/>
  <c r="AA170" i="2"/>
  <c r="Y170" i="2"/>
  <c r="W170" i="2"/>
  <c r="BK170" i="2"/>
  <c r="N170" i="2"/>
  <c r="BF170" i="2"/>
  <c r="BI168" i="2"/>
  <c r="BH168" i="2"/>
  <c r="BG168" i="2"/>
  <c r="BE168" i="2"/>
  <c r="AA168" i="2"/>
  <c r="Y168" i="2"/>
  <c r="W168" i="2"/>
  <c r="BK168" i="2"/>
  <c r="N168" i="2"/>
  <c r="BF168" i="2"/>
  <c r="BI164" i="2"/>
  <c r="BH164" i="2"/>
  <c r="H35" i="2" s="1"/>
  <c r="BC88" i="1" s="1"/>
  <c r="BG164" i="2"/>
  <c r="BE164" i="2"/>
  <c r="AA164" i="2"/>
  <c r="Y164" i="2"/>
  <c r="Y150" i="2" s="1"/>
  <c r="W164" i="2"/>
  <c r="BK164" i="2"/>
  <c r="N164" i="2"/>
  <c r="BF164" i="2"/>
  <c r="BI151" i="2"/>
  <c r="BH151" i="2"/>
  <c r="BG151" i="2"/>
  <c r="BE151" i="2"/>
  <c r="AA151" i="2"/>
  <c r="AA150" i="2"/>
  <c r="Y151" i="2"/>
  <c r="W151" i="2"/>
  <c r="W150" i="2" s="1"/>
  <c r="W149" i="2" s="1"/>
  <c r="BK151" i="2"/>
  <c r="N151" i="2"/>
  <c r="BF151" i="2" s="1"/>
  <c r="M144" i="2"/>
  <c r="F144" i="2"/>
  <c r="F142" i="2"/>
  <c r="F140" i="2"/>
  <c r="BI129" i="2"/>
  <c r="BH129" i="2"/>
  <c r="BG129" i="2"/>
  <c r="BE129" i="2"/>
  <c r="BI128" i="2"/>
  <c r="BH128" i="2"/>
  <c r="BG128" i="2"/>
  <c r="BE128" i="2"/>
  <c r="BI127" i="2"/>
  <c r="BH127" i="2"/>
  <c r="BG127" i="2"/>
  <c r="BE127" i="2"/>
  <c r="BI126" i="2"/>
  <c r="BH126" i="2"/>
  <c r="BG126" i="2"/>
  <c r="BE126" i="2"/>
  <c r="BI125" i="2"/>
  <c r="BH125" i="2"/>
  <c r="BG125" i="2"/>
  <c r="BE125" i="2"/>
  <c r="BI124" i="2"/>
  <c r="H36" i="2" s="1"/>
  <c r="BD88" i="1" s="1"/>
  <c r="BH124" i="2"/>
  <c r="BG124" i="2"/>
  <c r="BE124" i="2"/>
  <c r="H32" i="2" s="1"/>
  <c r="AZ88" i="1" s="1"/>
  <c r="M83" i="2"/>
  <c r="F83" i="2"/>
  <c r="F81" i="2"/>
  <c r="F79" i="2"/>
  <c r="O21" i="2"/>
  <c r="E21" i="2"/>
  <c r="M84" i="2" s="1"/>
  <c r="O20" i="2"/>
  <c r="O15" i="2"/>
  <c r="E15" i="2"/>
  <c r="F145" i="2" s="1"/>
  <c r="O14" i="2"/>
  <c r="O9" i="2"/>
  <c r="M142" i="2" s="1"/>
  <c r="F6" i="2"/>
  <c r="F78" i="2" s="1"/>
  <c r="CK105" i="1"/>
  <c r="CJ105" i="1"/>
  <c r="CI105" i="1"/>
  <c r="CC105" i="1"/>
  <c r="CH105" i="1"/>
  <c r="CB105" i="1"/>
  <c r="CG105" i="1"/>
  <c r="CA105" i="1"/>
  <c r="CF105" i="1"/>
  <c r="BZ105" i="1"/>
  <c r="CE105" i="1"/>
  <c r="CK104" i="1"/>
  <c r="CJ104" i="1"/>
  <c r="CI104" i="1"/>
  <c r="CC104" i="1"/>
  <c r="CH104" i="1"/>
  <c r="CB104" i="1"/>
  <c r="CG104" i="1"/>
  <c r="CA104" i="1"/>
  <c r="CF104" i="1"/>
  <c r="BZ104" i="1"/>
  <c r="CE104" i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H102" i="1"/>
  <c r="CG102" i="1"/>
  <c r="CF102" i="1"/>
  <c r="BZ102" i="1"/>
  <c r="CE102" i="1"/>
  <c r="AM83" i="1"/>
  <c r="L83" i="1"/>
  <c r="AM82" i="1"/>
  <c r="L82" i="1"/>
  <c r="AM80" i="1"/>
  <c r="L80" i="1"/>
  <c r="L78" i="1"/>
  <c r="F117" i="4" l="1"/>
  <c r="F114" i="5"/>
  <c r="M82" i="6"/>
  <c r="F78" i="10"/>
  <c r="F84" i="11"/>
  <c r="H35" i="4"/>
  <c r="BC90" i="1" s="1"/>
  <c r="H34" i="2"/>
  <c r="BB88" i="1" s="1"/>
  <c r="BK495" i="2"/>
  <c r="N495" i="2" s="1"/>
  <c r="N95" i="2" s="1"/>
  <c r="Y495" i="2"/>
  <c r="BK1221" i="2"/>
  <c r="N1221" i="2" s="1"/>
  <c r="N107" i="2" s="1"/>
  <c r="W1239" i="2"/>
  <c r="W698" i="2" s="1"/>
  <c r="W148" i="2" s="1"/>
  <c r="AU88" i="1" s="1"/>
  <c r="Y1258" i="2"/>
  <c r="AA1298" i="2"/>
  <c r="Y1332" i="2"/>
  <c r="H35" i="3"/>
  <c r="BC89" i="1" s="1"/>
  <c r="AA122" i="3"/>
  <c r="H36" i="4"/>
  <c r="BD90" i="1" s="1"/>
  <c r="BK176" i="4"/>
  <c r="N176" i="4" s="1"/>
  <c r="N95" i="4" s="1"/>
  <c r="AA212" i="4"/>
  <c r="AA161" i="4" s="1"/>
  <c r="AA126" i="4" s="1"/>
  <c r="H37" i="5"/>
  <c r="BD92" i="1" s="1"/>
  <c r="Y118" i="6"/>
  <c r="H33" i="7"/>
  <c r="AZ94" i="1" s="1"/>
  <c r="H36" i="8"/>
  <c r="BC95" i="1" s="1"/>
  <c r="H35" i="8"/>
  <c r="BB95" i="1" s="1"/>
  <c r="BK120" i="9"/>
  <c r="Y120" i="10"/>
  <c r="Y119" i="10" s="1"/>
  <c r="Y121" i="14"/>
  <c r="AA149" i="2"/>
  <c r="BK715" i="2"/>
  <c r="N715" i="2" s="1"/>
  <c r="N98" i="2" s="1"/>
  <c r="Y715" i="2"/>
  <c r="Y698" i="2" s="1"/>
  <c r="BK1258" i="2"/>
  <c r="N1258" i="2" s="1"/>
  <c r="N111" i="2" s="1"/>
  <c r="W1298" i="2"/>
  <c r="H36" i="3"/>
  <c r="BD89" i="1" s="1"/>
  <c r="BK162" i="4"/>
  <c r="W212" i="4"/>
  <c r="W161" i="4" s="1"/>
  <c r="W126" i="4" s="1"/>
  <c r="AU90" i="1" s="1"/>
  <c r="M33" i="5"/>
  <c r="AV92" i="1" s="1"/>
  <c r="H33" i="5"/>
  <c r="AZ92" i="1" s="1"/>
  <c r="AA141" i="5"/>
  <c r="BK274" i="5"/>
  <c r="N274" i="5" s="1"/>
  <c r="N94" i="5" s="1"/>
  <c r="F78" i="6"/>
  <c r="F108" i="6"/>
  <c r="BK136" i="7"/>
  <c r="N136" i="7" s="1"/>
  <c r="N91" i="7" s="1"/>
  <c r="N137" i="7"/>
  <c r="BF137" i="7" s="1"/>
  <c r="AA123" i="14"/>
  <c r="AA122" i="14" s="1"/>
  <c r="M32" i="2"/>
  <c r="AV88" i="1" s="1"/>
  <c r="Y149" i="2"/>
  <c r="BK150" i="2"/>
  <c r="BK349" i="2"/>
  <c r="N349" i="2" s="1"/>
  <c r="N94" i="2" s="1"/>
  <c r="Y349" i="2"/>
  <c r="M81" i="2"/>
  <c r="BK699" i="2"/>
  <c r="Y1245" i="2"/>
  <c r="AA1276" i="2"/>
  <c r="W180" i="3"/>
  <c r="W121" i="3" s="1"/>
  <c r="W120" i="3" s="1"/>
  <c r="AU89" i="1" s="1"/>
  <c r="W188" i="3"/>
  <c r="Y188" i="4"/>
  <c r="Y161" i="4" s="1"/>
  <c r="Y126" i="4" s="1"/>
  <c r="BK227" i="4"/>
  <c r="N227" i="4" s="1"/>
  <c r="N98" i="4" s="1"/>
  <c r="H35" i="5"/>
  <c r="BB92" i="1" s="1"/>
  <c r="AA126" i="5"/>
  <c r="AA125" i="5" s="1"/>
  <c r="W274" i="5"/>
  <c r="W140" i="5" s="1"/>
  <c r="W124" i="5" s="1"/>
  <c r="AU92" i="1" s="1"/>
  <c r="AA120" i="7"/>
  <c r="AA119" i="7" s="1"/>
  <c r="N139" i="9"/>
  <c r="BF139" i="9" s="1"/>
  <c r="BK136" i="9"/>
  <c r="N136" i="9" s="1"/>
  <c r="N91" i="9" s="1"/>
  <c r="AA1339" i="2"/>
  <c r="AA148" i="2" s="1"/>
  <c r="M32" i="3"/>
  <c r="AV89" i="1" s="1"/>
  <c r="BK188" i="3"/>
  <c r="N188" i="3" s="1"/>
  <c r="N92" i="3" s="1"/>
  <c r="AA188" i="3"/>
  <c r="H34" i="4"/>
  <c r="BB90" i="1" s="1"/>
  <c r="BK128" i="4"/>
  <c r="Y162" i="4"/>
  <c r="W227" i="4"/>
  <c r="M82" i="5"/>
  <c r="BK126" i="5"/>
  <c r="Y141" i="5"/>
  <c r="Y140" i="5" s="1"/>
  <c r="Y124" i="5" s="1"/>
  <c r="BK295" i="5"/>
  <c r="N295" i="5" s="1"/>
  <c r="N96" i="5" s="1"/>
  <c r="H37" i="6"/>
  <c r="BD93" i="1" s="1"/>
  <c r="M33" i="9"/>
  <c r="AV96" i="1" s="1"/>
  <c r="AA120" i="9"/>
  <c r="AA119" i="9" s="1"/>
  <c r="H35" i="10"/>
  <c r="BB97" i="1" s="1"/>
  <c r="W144" i="11"/>
  <c r="W133" i="11" s="1"/>
  <c r="W128" i="11" s="1"/>
  <c r="AU98" i="1" s="1"/>
  <c r="AA199" i="11"/>
  <c r="BK212" i="11"/>
  <c r="N212" i="11" s="1"/>
  <c r="N98" i="11" s="1"/>
  <c r="Y212" i="11"/>
  <c r="BK232" i="11"/>
  <c r="N232" i="11" s="1"/>
  <c r="N99" i="11" s="1"/>
  <c r="H34" i="14"/>
  <c r="BB99" i="1" s="1"/>
  <c r="W132" i="14"/>
  <c r="W131" i="14" s="1"/>
  <c r="Y227" i="4"/>
  <c r="BK251" i="4"/>
  <c r="N251" i="4" s="1"/>
  <c r="N99" i="4" s="1"/>
  <c r="BK141" i="5"/>
  <c r="AA274" i="5"/>
  <c r="H35" i="6"/>
  <c r="BB93" i="1" s="1"/>
  <c r="M33" i="6"/>
  <c r="AV93" i="1" s="1"/>
  <c r="H35" i="7"/>
  <c r="BB94" i="1" s="1"/>
  <c r="H36" i="7"/>
  <c r="BC94" i="1" s="1"/>
  <c r="Y144" i="11"/>
  <c r="Y232" i="11"/>
  <c r="W123" i="14"/>
  <c r="W122" i="14" s="1"/>
  <c r="Y132" i="14"/>
  <c r="Y131" i="14" s="1"/>
  <c r="M32" i="14"/>
  <c r="AV99" i="1" s="1"/>
  <c r="BK143" i="6"/>
  <c r="N143" i="6" s="1"/>
  <c r="N90" i="6" s="1"/>
  <c r="BK120" i="7"/>
  <c r="M112" i="8"/>
  <c r="Y118" i="8"/>
  <c r="M81" i="11"/>
  <c r="W130" i="11"/>
  <c r="W129" i="11" s="1"/>
  <c r="AA160" i="11"/>
  <c r="BK160" i="11"/>
  <c r="N160" i="11" s="1"/>
  <c r="N95" i="11" s="1"/>
  <c r="Y160" i="11"/>
  <c r="AA182" i="11"/>
  <c r="H36" i="14"/>
  <c r="BD99" i="1" s="1"/>
  <c r="BK132" i="14"/>
  <c r="BK120" i="10"/>
  <c r="N120" i="10" s="1"/>
  <c r="N90" i="10" s="1"/>
  <c r="H32" i="11"/>
  <c r="AZ98" i="1" s="1"/>
  <c r="H35" i="11"/>
  <c r="BC98" i="1" s="1"/>
  <c r="AA144" i="11"/>
  <c r="W182" i="11"/>
  <c r="AA212" i="11"/>
  <c r="W232" i="11"/>
  <c r="H32" i="14"/>
  <c r="AZ99" i="1" s="1"/>
  <c r="AA132" i="14"/>
  <c r="AA131" i="14" s="1"/>
  <c r="BK151" i="14"/>
  <c r="N151" i="14" s="1"/>
  <c r="N94" i="14" s="1"/>
  <c r="BK130" i="11"/>
  <c r="AA134" i="11"/>
  <c r="BK144" i="11"/>
  <c r="N144" i="11" s="1"/>
  <c r="N93" i="11" s="1"/>
  <c r="W212" i="11"/>
  <c r="AA232" i="11"/>
  <c r="BK259" i="11"/>
  <c r="N259" i="11" s="1"/>
  <c r="N101" i="11" s="1"/>
  <c r="H35" i="14"/>
  <c r="BC99" i="1" s="1"/>
  <c r="F84" i="2"/>
  <c r="M145" i="2"/>
  <c r="M82" i="7"/>
  <c r="F85" i="7"/>
  <c r="F109" i="9"/>
  <c r="M116" i="9"/>
  <c r="F139" i="2"/>
  <c r="F78" i="3"/>
  <c r="F85" i="6"/>
  <c r="M115" i="6"/>
  <c r="F115" i="8"/>
  <c r="M85" i="8"/>
  <c r="M113" i="10"/>
  <c r="F116" i="10"/>
  <c r="M85" i="10"/>
  <c r="M114" i="3"/>
  <c r="F117" i="3"/>
  <c r="M84" i="3"/>
  <c r="M123" i="4"/>
  <c r="F85" i="5"/>
  <c r="M121" i="5"/>
  <c r="BK161" i="4"/>
  <c r="N161" i="4" s="1"/>
  <c r="N93" i="4" s="1"/>
  <c r="N162" i="4"/>
  <c r="N94" i="4" s="1"/>
  <c r="BK119" i="7"/>
  <c r="N119" i="7" s="1"/>
  <c r="N89" i="7" s="1"/>
  <c r="N120" i="7"/>
  <c r="N90" i="7" s="1"/>
  <c r="N699" i="2"/>
  <c r="N97" i="2" s="1"/>
  <c r="BK127" i="4"/>
  <c r="N128" i="4"/>
  <c r="N90" i="4" s="1"/>
  <c r="AA698" i="2"/>
  <c r="N150" i="2"/>
  <c r="N90" i="2" s="1"/>
  <c r="BK140" i="5"/>
  <c r="N140" i="5" s="1"/>
  <c r="N92" i="5" s="1"/>
  <c r="N141" i="5"/>
  <c r="N93" i="5" s="1"/>
  <c r="AA124" i="5"/>
  <c r="AA140" i="5"/>
  <c r="BK125" i="5"/>
  <c r="N126" i="5"/>
  <c r="N91" i="5" s="1"/>
  <c r="BK119" i="9"/>
  <c r="N119" i="9" s="1"/>
  <c r="N89" i="9" s="1"/>
  <c r="N120" i="9"/>
  <c r="N90" i="9" s="1"/>
  <c r="BK118" i="6"/>
  <c r="N118" i="6" s="1"/>
  <c r="N89" i="6" s="1"/>
  <c r="M82" i="9"/>
  <c r="M113" i="9"/>
  <c r="BK1332" i="2"/>
  <c r="N1332" i="2" s="1"/>
  <c r="N115" i="2" s="1"/>
  <c r="H32" i="3"/>
  <c r="AZ89" i="1" s="1"/>
  <c r="N122" i="3"/>
  <c r="N90" i="3" s="1"/>
  <c r="BK196" i="3"/>
  <c r="N196" i="3" s="1"/>
  <c r="N93" i="3" s="1"/>
  <c r="M120" i="4"/>
  <c r="F123" i="4"/>
  <c r="N296" i="5"/>
  <c r="BF296" i="5" s="1"/>
  <c r="F109" i="7"/>
  <c r="M116" i="7"/>
  <c r="M33" i="7"/>
  <c r="AV94" i="1" s="1"/>
  <c r="H36" i="9"/>
  <c r="BC96" i="1" s="1"/>
  <c r="Y120" i="9"/>
  <c r="Y119" i="9" s="1"/>
  <c r="H37" i="10"/>
  <c r="BD97" i="1" s="1"/>
  <c r="H36" i="11"/>
  <c r="BD98" i="1" s="1"/>
  <c r="BK199" i="11"/>
  <c r="N199" i="11" s="1"/>
  <c r="N97" i="11" s="1"/>
  <c r="W121" i="14"/>
  <c r="AU99" i="1" s="1"/>
  <c r="AA121" i="14"/>
  <c r="N135" i="8"/>
  <c r="BF135" i="8" s="1"/>
  <c r="BK134" i="8"/>
  <c r="N134" i="8" s="1"/>
  <c r="N90" i="8" s="1"/>
  <c r="BK122" i="14"/>
  <c r="N123" i="14"/>
  <c r="N90" i="14" s="1"/>
  <c r="N252" i="4"/>
  <c r="BF252" i="4" s="1"/>
  <c r="Y120" i="7"/>
  <c r="Y119" i="7" s="1"/>
  <c r="H35" i="9"/>
  <c r="BB96" i="1" s="1"/>
  <c r="H37" i="9"/>
  <c r="BD96" i="1" s="1"/>
  <c r="H36" i="10"/>
  <c r="BC97" i="1" s="1"/>
  <c r="AA120" i="10"/>
  <c r="AA119" i="10" s="1"/>
  <c r="W120" i="10"/>
  <c r="W119" i="10" s="1"/>
  <c r="AU97" i="1" s="1"/>
  <c r="M32" i="11"/>
  <c r="AV98" i="1" s="1"/>
  <c r="Y130" i="11"/>
  <c r="Y129" i="11" s="1"/>
  <c r="BK134" i="11"/>
  <c r="AA133" i="11"/>
  <c r="AA128" i="11" s="1"/>
  <c r="Y199" i="11"/>
  <c r="F85" i="9"/>
  <c r="F116" i="9"/>
  <c r="M33" i="10"/>
  <c r="AV97" i="1" s="1"/>
  <c r="H33" i="10"/>
  <c r="AZ97" i="1" s="1"/>
  <c r="BK136" i="10"/>
  <c r="N136" i="10" s="1"/>
  <c r="N91" i="10" s="1"/>
  <c r="N139" i="10"/>
  <c r="BF139" i="10" s="1"/>
  <c r="M33" i="8"/>
  <c r="AV95" i="1" s="1"/>
  <c r="H33" i="9"/>
  <c r="AZ96" i="1" s="1"/>
  <c r="Y134" i="11"/>
  <c r="F78" i="14"/>
  <c r="F112" i="14"/>
  <c r="BK131" i="14"/>
  <c r="N131" i="14" s="1"/>
  <c r="N91" i="14" s="1"/>
  <c r="N132" i="14"/>
  <c r="N92" i="14" s="1"/>
  <c r="H33" i="8"/>
  <c r="AZ95" i="1" s="1"/>
  <c r="M118" i="14"/>
  <c r="F119" i="11"/>
  <c r="M125" i="11"/>
  <c r="M115" i="14"/>
  <c r="F118" i="14"/>
  <c r="BB91" i="1" l="1"/>
  <c r="Y148" i="2"/>
  <c r="Y133" i="11"/>
  <c r="AU91" i="1"/>
  <c r="BK119" i="10"/>
  <c r="N119" i="10" s="1"/>
  <c r="N89" i="10" s="1"/>
  <c r="BK149" i="2"/>
  <c r="BK129" i="11"/>
  <c r="N129" i="11" s="1"/>
  <c r="N89" i="11" s="1"/>
  <c r="N130" i="11"/>
  <c r="N90" i="11" s="1"/>
  <c r="BK698" i="2"/>
  <c r="N698" i="2" s="1"/>
  <c r="N96" i="2" s="1"/>
  <c r="BK121" i="3"/>
  <c r="N121" i="3" s="1"/>
  <c r="N89" i="3" s="1"/>
  <c r="AA121" i="3"/>
  <c r="AA120" i="3" s="1"/>
  <c r="AZ91" i="1"/>
  <c r="AV91" i="1" s="1"/>
  <c r="BD91" i="1"/>
  <c r="BD87" i="1" s="1"/>
  <c r="W35" i="1" s="1"/>
  <c r="BC91" i="1"/>
  <c r="AY91" i="1" s="1"/>
  <c r="AX91" i="1"/>
  <c r="BB87" i="1"/>
  <c r="BK121" i="14"/>
  <c r="N121" i="14" s="1"/>
  <c r="N88" i="14" s="1"/>
  <c r="N122" i="14"/>
  <c r="N89" i="14" s="1"/>
  <c r="N98" i="9"/>
  <c r="BF98" i="9" s="1"/>
  <c r="N96" i="9"/>
  <c r="BF96" i="9" s="1"/>
  <c r="M28" i="9"/>
  <c r="N99" i="9"/>
  <c r="BF99" i="9" s="1"/>
  <c r="N95" i="9"/>
  <c r="BF95" i="9" s="1"/>
  <c r="N97" i="9"/>
  <c r="BF97" i="9" s="1"/>
  <c r="N94" i="9"/>
  <c r="BK124" i="5"/>
  <c r="N124" i="5" s="1"/>
  <c r="N89" i="5" s="1"/>
  <c r="N125" i="5"/>
  <c r="N90" i="5" s="1"/>
  <c r="BK148" i="2"/>
  <c r="N148" i="2" s="1"/>
  <c r="N88" i="2" s="1"/>
  <c r="N149" i="2"/>
  <c r="N89" i="2" s="1"/>
  <c r="N127" i="4"/>
  <c r="N89" i="4" s="1"/>
  <c r="BK126" i="4"/>
  <c r="N126" i="4" s="1"/>
  <c r="N88" i="4" s="1"/>
  <c r="N98" i="7"/>
  <c r="BF98" i="7" s="1"/>
  <c r="N96" i="7"/>
  <c r="BF96" i="7" s="1"/>
  <c r="N97" i="7"/>
  <c r="BF97" i="7" s="1"/>
  <c r="M28" i="7"/>
  <c r="N99" i="7"/>
  <c r="BF99" i="7" s="1"/>
  <c r="N95" i="7"/>
  <c r="BF95" i="7" s="1"/>
  <c r="N94" i="7"/>
  <c r="Y128" i="11"/>
  <c r="BK118" i="8"/>
  <c r="N118" i="8" s="1"/>
  <c r="N89" i="8" s="1"/>
  <c r="N99" i="10"/>
  <c r="BF99" i="10" s="1"/>
  <c r="N97" i="10"/>
  <c r="BF97" i="10" s="1"/>
  <c r="N95" i="10"/>
  <c r="BF95" i="10" s="1"/>
  <c r="N94" i="10"/>
  <c r="N98" i="10"/>
  <c r="BF98" i="10" s="1"/>
  <c r="N96" i="10"/>
  <c r="BF96" i="10" s="1"/>
  <c r="M28" i="10"/>
  <c r="BK133" i="11"/>
  <c r="N134" i="11"/>
  <c r="N92" i="11" s="1"/>
  <c r="N97" i="6"/>
  <c r="BF97" i="6" s="1"/>
  <c r="N95" i="6"/>
  <c r="BF95" i="6" s="1"/>
  <c r="M28" i="6"/>
  <c r="N98" i="6"/>
  <c r="BF98" i="6" s="1"/>
  <c r="N96" i="6"/>
  <c r="BF96" i="6" s="1"/>
  <c r="N94" i="6"/>
  <c r="BF94" i="6" s="1"/>
  <c r="N93" i="6"/>
  <c r="BK120" i="3"/>
  <c r="N120" i="3" s="1"/>
  <c r="N88" i="3" s="1"/>
  <c r="AU87" i="1" l="1"/>
  <c r="BC87" i="1"/>
  <c r="W34" i="1" s="1"/>
  <c r="AZ87" i="1"/>
  <c r="AV87" i="1" s="1"/>
  <c r="N98" i="8"/>
  <c r="BF98" i="8" s="1"/>
  <c r="N96" i="8"/>
  <c r="BF96" i="8" s="1"/>
  <c r="N94" i="8"/>
  <c r="BF94" i="8" s="1"/>
  <c r="N93" i="8"/>
  <c r="N97" i="8"/>
  <c r="BF97" i="8" s="1"/>
  <c r="N95" i="8"/>
  <c r="BF95" i="8" s="1"/>
  <c r="M28" i="8"/>
  <c r="N133" i="11"/>
  <c r="N91" i="11" s="1"/>
  <c r="BK128" i="11"/>
  <c r="N128" i="11" s="1"/>
  <c r="N88" i="11" s="1"/>
  <c r="N104" i="5"/>
  <c r="BF104" i="5" s="1"/>
  <c r="N102" i="5"/>
  <c r="BF102" i="5" s="1"/>
  <c r="N100" i="5"/>
  <c r="BF100" i="5" s="1"/>
  <c r="N99" i="5"/>
  <c r="N103" i="5"/>
  <c r="BF103" i="5" s="1"/>
  <c r="N101" i="5"/>
  <c r="BF101" i="5" s="1"/>
  <c r="M28" i="5"/>
  <c r="W33" i="1"/>
  <c r="AX87" i="1"/>
  <c r="N101" i="3"/>
  <c r="BF101" i="3" s="1"/>
  <c r="N99" i="3"/>
  <c r="BF99" i="3" s="1"/>
  <c r="N97" i="3"/>
  <c r="BF97" i="3" s="1"/>
  <c r="N96" i="3"/>
  <c r="N100" i="3"/>
  <c r="BF100" i="3" s="1"/>
  <c r="N98" i="3"/>
  <c r="BF98" i="3" s="1"/>
  <c r="M27" i="3"/>
  <c r="N107" i="4"/>
  <c r="BF107" i="4" s="1"/>
  <c r="N105" i="4"/>
  <c r="BF105" i="4" s="1"/>
  <c r="N103" i="4"/>
  <c r="BF103" i="4" s="1"/>
  <c r="N102" i="4"/>
  <c r="N106" i="4"/>
  <c r="BF106" i="4" s="1"/>
  <c r="N104" i="4"/>
  <c r="BF104" i="4" s="1"/>
  <c r="M27" i="4"/>
  <c r="AY87" i="1"/>
  <c r="N92" i="6"/>
  <c r="BF93" i="6"/>
  <c r="BF94" i="10"/>
  <c r="N93" i="10"/>
  <c r="N129" i="2"/>
  <c r="BF129" i="2" s="1"/>
  <c r="N127" i="2"/>
  <c r="BF127" i="2" s="1"/>
  <c r="N125" i="2"/>
  <c r="BF125" i="2" s="1"/>
  <c r="N124" i="2"/>
  <c r="N128" i="2"/>
  <c r="BF128" i="2" s="1"/>
  <c r="N126" i="2"/>
  <c r="BF126" i="2" s="1"/>
  <c r="M27" i="2"/>
  <c r="N101" i="14"/>
  <c r="BF101" i="14" s="1"/>
  <c r="N99" i="14"/>
  <c r="BF99" i="14" s="1"/>
  <c r="M27" i="14"/>
  <c r="N102" i="14"/>
  <c r="BF102" i="14" s="1"/>
  <c r="N100" i="14"/>
  <c r="BF100" i="14" s="1"/>
  <c r="N98" i="14"/>
  <c r="BF98" i="14" s="1"/>
  <c r="N97" i="14"/>
  <c r="BF94" i="7"/>
  <c r="N93" i="7"/>
  <c r="BF94" i="9"/>
  <c r="N93" i="9"/>
  <c r="M29" i="7" l="1"/>
  <c r="L101" i="7"/>
  <c r="M29" i="6"/>
  <c r="L100" i="6"/>
  <c r="M34" i="10"/>
  <c r="AW97" i="1" s="1"/>
  <c r="AT97" i="1" s="1"/>
  <c r="H34" i="10"/>
  <c r="BA97" i="1" s="1"/>
  <c r="H34" i="9"/>
  <c r="BA96" i="1" s="1"/>
  <c r="M34" i="9"/>
  <c r="AW96" i="1" s="1"/>
  <c r="AT96" i="1" s="1"/>
  <c r="H34" i="6"/>
  <c r="BA93" i="1" s="1"/>
  <c r="M34" i="6"/>
  <c r="AW93" i="1" s="1"/>
  <c r="AT93" i="1" s="1"/>
  <c r="N98" i="5"/>
  <c r="BF99" i="5"/>
  <c r="N109" i="11"/>
  <c r="BF109" i="11" s="1"/>
  <c r="N107" i="11"/>
  <c r="BF107" i="11" s="1"/>
  <c r="N105" i="11"/>
  <c r="BF105" i="11" s="1"/>
  <c r="N104" i="11"/>
  <c r="N106" i="11"/>
  <c r="BF106" i="11" s="1"/>
  <c r="N108" i="11"/>
  <c r="BF108" i="11" s="1"/>
  <c r="M27" i="11"/>
  <c r="M29" i="9"/>
  <c r="L101" i="9"/>
  <c r="H34" i="7"/>
  <c r="BA94" i="1" s="1"/>
  <c r="M34" i="7"/>
  <c r="AW94" i="1" s="1"/>
  <c r="AT94" i="1" s="1"/>
  <c r="BF97" i="14"/>
  <c r="N96" i="14"/>
  <c r="N123" i="2"/>
  <c r="BF124" i="2"/>
  <c r="M29" i="10"/>
  <c r="L101" i="10"/>
  <c r="BF102" i="4"/>
  <c r="N101" i="4"/>
  <c r="N95" i="3"/>
  <c r="BF96" i="3"/>
  <c r="BF93" i="8"/>
  <c r="N92" i="8"/>
  <c r="M33" i="2" l="1"/>
  <c r="AW88" i="1" s="1"/>
  <c r="AT88" i="1" s="1"/>
  <c r="H33" i="2"/>
  <c r="BA88" i="1" s="1"/>
  <c r="M28" i="3"/>
  <c r="L103" i="3"/>
  <c r="AS97" i="1"/>
  <c r="M31" i="10"/>
  <c r="M33" i="3"/>
  <c r="AW89" i="1" s="1"/>
  <c r="AT89" i="1" s="1"/>
  <c r="H33" i="3"/>
  <c r="BA89" i="1" s="1"/>
  <c r="M33" i="4"/>
  <c r="AW90" i="1" s="1"/>
  <c r="AT90" i="1" s="1"/>
  <c r="H33" i="4"/>
  <c r="BA90" i="1" s="1"/>
  <c r="M28" i="2"/>
  <c r="L131" i="2"/>
  <c r="H33" i="14"/>
  <c r="BA99" i="1" s="1"/>
  <c r="M33" i="14"/>
  <c r="AW99" i="1" s="1"/>
  <c r="AT99" i="1" s="1"/>
  <c r="AS96" i="1"/>
  <c r="M31" i="9"/>
  <c r="M29" i="5"/>
  <c r="L106" i="5"/>
  <c r="AS94" i="1"/>
  <c r="M31" i="7"/>
  <c r="M28" i="14"/>
  <c r="L104" i="14"/>
  <c r="N103" i="11"/>
  <c r="BF104" i="11"/>
  <c r="AS93" i="1"/>
  <c r="M31" i="6"/>
  <c r="M28" i="4"/>
  <c r="L109" i="4"/>
  <c r="M34" i="5"/>
  <c r="AW92" i="1" s="1"/>
  <c r="AT92" i="1" s="1"/>
  <c r="H34" i="5"/>
  <c r="BA92" i="1" s="1"/>
  <c r="M34" i="8"/>
  <c r="AW95" i="1" s="1"/>
  <c r="AT95" i="1" s="1"/>
  <c r="H34" i="8"/>
  <c r="BA95" i="1" s="1"/>
  <c r="M29" i="8"/>
  <c r="L100" i="8"/>
  <c r="BA91" i="1" l="1"/>
  <c r="AW91" i="1" s="1"/>
  <c r="AT91" i="1" s="1"/>
  <c r="M28" i="11"/>
  <c r="L111" i="11"/>
  <c r="L39" i="6"/>
  <c r="AG93" i="1"/>
  <c r="AN93" i="1" s="1"/>
  <c r="M33" i="11"/>
  <c r="AW98" i="1" s="1"/>
  <c r="AT98" i="1" s="1"/>
  <c r="H33" i="11"/>
  <c r="BA98" i="1" s="1"/>
  <c r="L39" i="7"/>
  <c r="AG94" i="1"/>
  <c r="AN94" i="1" s="1"/>
  <c r="L39" i="9"/>
  <c r="AG96" i="1"/>
  <c r="AN96" i="1" s="1"/>
  <c r="AG97" i="1"/>
  <c r="AN97" i="1" s="1"/>
  <c r="L39" i="10"/>
  <c r="AS99" i="1"/>
  <c r="M30" i="14"/>
  <c r="AS92" i="1"/>
  <c r="M31" i="5"/>
  <c r="AS89" i="1"/>
  <c r="M30" i="3"/>
  <c r="AS88" i="1"/>
  <c r="M30" i="2"/>
  <c r="AS90" i="1"/>
  <c r="M30" i="4"/>
  <c r="AS95" i="1"/>
  <c r="M31" i="8"/>
  <c r="BA87" i="1" l="1"/>
  <c r="AW87" i="1" s="1"/>
  <c r="AG90" i="1"/>
  <c r="AN90" i="1" s="1"/>
  <c r="L38" i="4"/>
  <c r="L38" i="14"/>
  <c r="AG99" i="1"/>
  <c r="AN99" i="1" s="1"/>
  <c r="AS98" i="1"/>
  <c r="M30" i="11"/>
  <c r="AS91" i="1"/>
  <c r="AS87" i="1" s="1"/>
  <c r="L38" i="3"/>
  <c r="AG89" i="1"/>
  <c r="AN89" i="1" s="1"/>
  <c r="AG95" i="1"/>
  <c r="AN95" i="1" s="1"/>
  <c r="L39" i="8"/>
  <c r="L38" i="2"/>
  <c r="AG88" i="1"/>
  <c r="L39" i="5"/>
  <c r="AG92" i="1"/>
  <c r="W32" i="1" l="1"/>
  <c r="AN92" i="1"/>
  <c r="AG91" i="1"/>
  <c r="AN91" i="1" s="1"/>
  <c r="AN88" i="1"/>
  <c r="AK32" i="1"/>
  <c r="AT87" i="1"/>
  <c r="L38" i="11"/>
  <c r="AG98" i="1"/>
  <c r="AN98" i="1" s="1"/>
  <c r="AG87" i="1" l="1"/>
  <c r="AG103" i="1" l="1"/>
  <c r="AG104" i="1"/>
  <c r="AG102" i="1"/>
  <c r="AG105" i="1"/>
  <c r="AK26" i="1"/>
  <c r="AN87" i="1"/>
  <c r="CD104" i="1" l="1"/>
  <c r="AV104" i="1"/>
  <c r="BY104" i="1" s="1"/>
  <c r="AV102" i="1"/>
  <c r="BY102" i="1" s="1"/>
  <c r="CD102" i="1"/>
  <c r="AG101" i="1"/>
  <c r="AV105" i="1"/>
  <c r="BY105" i="1" s="1"/>
  <c r="CD105" i="1"/>
  <c r="CD103" i="1"/>
  <c r="AV103" i="1"/>
  <c r="BY103" i="1" s="1"/>
  <c r="AN102" i="1" l="1"/>
  <c r="AN103" i="1"/>
  <c r="AK27" i="1"/>
  <c r="AK29" i="1" s="1"/>
  <c r="AG107" i="1"/>
  <c r="AN105" i="1"/>
  <c r="AN104" i="1"/>
  <c r="AN101" i="1" s="1"/>
  <c r="AN107" i="1" s="1"/>
  <c r="AK31" i="1"/>
  <c r="W31" i="1"/>
  <c r="AK37" i="1" l="1"/>
</calcChain>
</file>

<file path=xl/sharedStrings.xml><?xml version="1.0" encoding="utf-8"?>
<sst xmlns="http://schemas.openxmlformats.org/spreadsheetml/2006/main" count="21746" uniqueCount="3219">
  <si>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</si>
  <si>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</si>
  <si>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</si>
  <si>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</si>
  <si>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</si>
  <si>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</si>
  <si>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</si>
  <si>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</si>
  <si>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</si>
  <si>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</si>
  <si>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</si>
  <si>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</si>
  <si>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</si>
  <si>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</si>
  <si>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</si>
  <si>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</si>
  <si>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CENTRUM INTEGROVANEJ ZDRAVOTNEJ STAROSTLIVOSTI – SLANEC</t>
  </si>
  <si>
    <t>JKSO:</t>
  </si>
  <si>
    <t>KS:</t>
  </si>
  <si>
    <t>Miesto:</t>
  </si>
  <si>
    <t xml:space="preserve"> </t>
  </si>
  <si>
    <t>Dátum:</t>
  </si>
  <si>
    <t>20. 11. 2018</t>
  </si>
  <si>
    <t>Objednávateľ:</t>
  </si>
  <si>
    <t>IČO:</t>
  </si>
  <si>
    <t>Obec Slanec</t>
  </si>
  <si>
    <t>IČO DPH:</t>
  </si>
  <si>
    <t>Zhotoviteľ:</t>
  </si>
  <si>
    <t>Vyplň údaj</t>
  </si>
  <si>
    <t>Projektant:</t>
  </si>
  <si>
    <t>Ing. Beata Zuštiaková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</si>
  <si>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</si>
  <si>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</si>
  <si>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</si>
  <si>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</si>
  <si>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</si>
  <si>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</si>
  <si>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</si>
  <si>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</si>
  <si>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</si>
  <si>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</si>
  <si>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</si>
  <si>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</si>
  <si>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</si>
  <si>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</si>
  <si>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</si>
  <si>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</si>
  <si>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</si>
  <si>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</si>
  <si>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</si>
  <si>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</si>
  <si>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</si>
  <si>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</si>
  <si>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</si>
  <si>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</si>
  <si>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</si>
  <si>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</si>
  <si>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</si>
  <si>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</si>
  <si>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</si>
  <si>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</si>
  <si>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</si>
  <si>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</si>
  <si>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</si>
  <si>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</si>
  <si>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</si>
  <si>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</si>
  <si>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</si>
  <si>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</si>
  <si>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</si>
  <si>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</si>
  <si>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</si>
  <si>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</si>
  <si>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</si>
  <si>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</si>
  <si>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</si>
  <si>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</si>
  <si>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{a71362de-5a89-49dc-b211-d9abedcdf807}</t>
  </si>
  <si>
    <t>{00000000-0000-0000-0000-000000000000}</t>
  </si>
  <si>
    <t>/</t>
  </si>
  <si>
    <t>A</t>
  </si>
  <si>
    <t>Stavebná časť</t>
  </si>
  <si>
    <t>1</t>
  </si>
  <si>
    <t>{00aaad51-2f43-43a8-be9b-2552e037612c}</t>
  </si>
  <si>
    <t>B</t>
  </si>
  <si>
    <t>Bleskozvod</t>
  </si>
  <si>
    <t>{836ecee9-d5bc-4b58-ae7a-0e1f49830d6e}</t>
  </si>
  <si>
    <t>C</t>
  </si>
  <si>
    <t>Zdravotechnika</t>
  </si>
  <si>
    <t>{4c02cd85-7012-473e-9b0a-903ab68f762f}</t>
  </si>
  <si>
    <t>Elektroinštalácia</t>
  </si>
  <si>
    <t>{48e39e7b-fb71-43cb-8ddc-b752ac386a74}</t>
  </si>
  <si>
    <t>11.0</t>
  </si>
  <si>
    <t>Zásuvková a svetelná elektroinštalácia</t>
  </si>
  <si>
    <t>2</t>
  </si>
  <si>
    <t>{9072c625-1d4d-43ec-a3a6-f1511e98614d}</t>
  </si>
  <si>
    <t>11.1</t>
  </si>
  <si>
    <t>Rozvádzač RH</t>
  </si>
  <si>
    <t>{989635e2-80d9-40ec-a9b6-634a362ea7ee}</t>
  </si>
  <si>
    <t>11.2</t>
  </si>
  <si>
    <t>Rozádzač R1.1 pediatrická ambulancia</t>
  </si>
  <si>
    <t>{d4a0c55b-9edc-4dbf-9c39-88bb63eb4d78}</t>
  </si>
  <si>
    <t>11.3</t>
  </si>
  <si>
    <t>Rozvádzač R2.1 lekár pre dospelých</t>
  </si>
  <si>
    <t>{ee783158-5dce-4a1b-9fe0-d3957742de37}</t>
  </si>
  <si>
    <t>11.5</t>
  </si>
  <si>
    <t>Rozvádzač R2.2- Gynekológia</t>
  </si>
  <si>
    <t>{4b271e55-09ef-45e4-a80f-931a66f3b72d}</t>
  </si>
  <si>
    <t>11.6</t>
  </si>
  <si>
    <t>Rozvádzač R2.3 - Stomatológia</t>
  </si>
  <si>
    <t>{3861bb1a-1c8e-493a-b313-520b85f8acc6}</t>
  </si>
  <si>
    <t>E</t>
  </si>
  <si>
    <t>Vykurovanie</t>
  </si>
  <si>
    <t>{3e87df4e-6198-426e-9def-0cc81976f287}</t>
  </si>
  <si>
    <t>H</t>
  </si>
  <si>
    <t>Vybudovanie Štrukturovanej siete s ústredňou</t>
  </si>
  <si>
    <t>{5728d84e-1158-45c1-a210-3eab1585d332}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</si>
  <si>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</si>
  <si>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</si>
  <si>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</si>
  <si>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</si>
  <si>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</si>
  <si>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</si>
  <si>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</si>
  <si>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</si>
  <si>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</si>
  <si>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</si>
  <si>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</si>
  <si>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</si>
  <si>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</si>
  <si>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</si>
  <si>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</si>
  <si>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</si>
  <si>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A - Stavebná časť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</si>
  <si>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</si>
  <si>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</si>
  <si>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</si>
  <si>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</si>
  <si>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</si>
  <si>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</si>
  <si>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</si>
  <si>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</si>
  <si>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</si>
  <si>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</si>
  <si>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</si>
  <si>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</si>
  <si>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</si>
  <si>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</si>
  <si>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</si>
  <si>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</si>
  <si>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</si>
  <si>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722 - Zdravotechnika - vnútorný vodovod</t>
  </si>
  <si>
    <t xml:space="preserve">    725 - Zdravotechnika - zariaďovacie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</si>
  <si>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</si>
  <si>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</si>
  <si>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</si>
  <si>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</si>
  <si>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</si>
  <si>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</si>
  <si>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</si>
  <si>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</si>
  <si>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</si>
  <si>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777 - Podlahy syntetické</t>
  </si>
  <si>
    <t xml:space="preserve">    781 - Obklady</t>
  </si>
  <si>
    <t xml:space="preserve">    783 - Nátery</t>
  </si>
  <si>
    <t xml:space="preserve">    786 - Čalúnnické práce</t>
  </si>
  <si>
    <t>M - Práce a dodávky M</t>
  </si>
  <si>
    <t xml:space="preserve">    21-M - Elektromontáže</t>
  </si>
  <si>
    <t xml:space="preserve">    33-M - Montáže dopr.zariad.sklad.zar.a váh</t>
  </si>
  <si>
    <t>HZS - Hodinové zúčtovacie sadzby</t>
  </si>
  <si>
    <t>OST -  Ostatné</t>
  </si>
  <si>
    <t>VRN - Vedľajšie rozpočtové náklady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</si>
  <si>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</si>
  <si>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</si>
  <si>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</si>
  <si>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</si>
  <si>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</si>
  <si>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</si>
  <si>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</si>
  <si>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</si>
  <si>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</si>
  <si>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</si>
  <si>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</si>
  <si>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</si>
  <si>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</si>
  <si>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</si>
  <si>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</si>
  <si>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</si>
  <si>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</si>
  <si>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</si>
  <si>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</si>
  <si>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</si>
  <si>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</si>
  <si>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</si>
  <si>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</si>
  <si>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</si>
  <si>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</si>
  <si>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</si>
  <si>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130201001</t>
  </si>
  <si>
    <t xml:space="preserve">Výkop jamy a ryhy v obmedzenom priestore horn. tr.3 ručne - pre nove rozvody kanalizácie </t>
  </si>
  <si>
    <t>m3</t>
  </si>
  <si>
    <t>4</t>
  </si>
  <si>
    <t>-546541976</t>
  </si>
  <si>
    <t>13,6*0,6*0,6</t>
  </si>
  <si>
    <t>VV</t>
  </si>
  <si>
    <t>1,35*0,6*0,6</t>
  </si>
  <si>
    <t>2,9*0,6*0,6</t>
  </si>
  <si>
    <t>1,3*0,6*0,6</t>
  </si>
  <si>
    <t>1,1*0,6*0,6</t>
  </si>
  <si>
    <t>5,6*0,6*0,6</t>
  </si>
  <si>
    <t>1,15*0,6*0,6</t>
  </si>
  <si>
    <t>2,1*0,6*0,6</t>
  </si>
  <si>
    <t>3,1*0,6*0,6</t>
  </si>
  <si>
    <t>Medzisúčet</t>
  </si>
  <si>
    <t>3</t>
  </si>
  <si>
    <t>Súčet</t>
  </si>
  <si>
    <t>131211101</t>
  </si>
  <si>
    <t>Hĺbenie jám v  hornine tr.3 súdržných - ručným náradím</t>
  </si>
  <si>
    <t>-1364056768</t>
  </si>
  <si>
    <t>2,65*2,5*1,31</t>
  </si>
  <si>
    <t>131211119</t>
  </si>
  <si>
    <t>Príplatok za lepivosť pri hĺbení jám ručným náradím v hornine tr. 3</t>
  </si>
  <si>
    <t>799173748</t>
  </si>
  <si>
    <t>8,679*0,5</t>
  </si>
  <si>
    <t>132211101</t>
  </si>
  <si>
    <t>Hĺbenie rýh šírky do 600 mm v  hornine tr.3 súdržných - ručným náradím - základ rampy, schody, okapová chodník</t>
  </si>
  <si>
    <t>-1058769875</t>
  </si>
  <si>
    <t>1,3*0,4*(1,3-0,7)</t>
  </si>
  <si>
    <t>Medzisúčet rampa</t>
  </si>
  <si>
    <t>0,6*0,6*0,6</t>
  </si>
  <si>
    <t>1,4*0,7*0,6</t>
  </si>
  <si>
    <t>Medzisúčet zaklad schody</t>
  </si>
  <si>
    <t>103,5*0,4*0,3</t>
  </si>
  <si>
    <t>Medzisúčet okapový chodník</t>
  </si>
  <si>
    <t>5</t>
  </si>
  <si>
    <t>132211101-1</t>
  </si>
  <si>
    <t>Hĺbenie rýh šírky do 600 mm v  hornine tr.3 súdržných - ručným náradím - bleskozvod</t>
  </si>
  <si>
    <t>1333607064</t>
  </si>
  <si>
    <t>0,6*0,6*(115+11+27,5)</t>
  </si>
  <si>
    <t>6</t>
  </si>
  <si>
    <t>132211119</t>
  </si>
  <si>
    <t>Príplatok za lepivosť pri hĺbení rýh š do 600 mm ručným náradím v hornine tr. 3</t>
  </si>
  <si>
    <t>-1812395829</t>
  </si>
  <si>
    <t>13,0536*0,5</t>
  </si>
  <si>
    <t>55,26*0,5</t>
  </si>
  <si>
    <t>Medzisúčet bleskozvod</t>
  </si>
  <si>
    <t>7</t>
  </si>
  <si>
    <t>174101002R</t>
  </si>
  <si>
    <t>Zásyp sypaninou so zhutnením jám, šachiet, rýh, zárezov alebo okolo objektov nad 100 do 1000 m3 - bleskozvod</t>
  </si>
  <si>
    <t>-2014475419</t>
  </si>
  <si>
    <t>8</t>
  </si>
  <si>
    <t>174101102</t>
  </si>
  <si>
    <t>Zásyp sypaninou v uzavretých priestoroch s urovnaním povrchu zásypu - po montáźi nový rozvodov ZTI v podlahe</t>
  </si>
  <si>
    <t>585964481</t>
  </si>
  <si>
    <t>9</t>
  </si>
  <si>
    <t>175101101</t>
  </si>
  <si>
    <t>Obsyp potrubia sypaninou z vhodných hornín 1 až 4 bez prehodenia sypaniny - po montáži nových rozvodov ZTI v podlahe</t>
  </si>
  <si>
    <t>1847960819</t>
  </si>
  <si>
    <t>(13,6+1,35+2,9+1,3+1,1+5,6+1,15+2,1+3,1+2,1)*0,6*0,15</t>
  </si>
  <si>
    <t>10</t>
  </si>
  <si>
    <t>216904411</t>
  </si>
  <si>
    <t>Očistenie stien vysokotlakovým vodným lúčom - odstránenie nečistôt, machu a nesúrodých častí</t>
  </si>
  <si>
    <t>m2</t>
  </si>
  <si>
    <t>1053112583</t>
  </si>
  <si>
    <t>11</t>
  </si>
  <si>
    <t>271533001</t>
  </si>
  <si>
    <t>Násyp pod základové  konštrukcie so zhutnením z  kameniva hrubého drveného fr.16-32 mm</t>
  </si>
  <si>
    <t>1090326816</t>
  </si>
  <si>
    <t>2,65*2,5*0,25"zaklad</t>
  </si>
  <si>
    <t>2,5*0,5*0,4"podesta na terene</t>
  </si>
  <si>
    <t>Medzisúčet vytahova sachta</t>
  </si>
  <si>
    <t>(13,6+1,35+2,9+1,3+1,1+5,6+1,15+2,1+3,1+2,1)*0,6*0,1</t>
  </si>
  <si>
    <t>Medzisúčet doplnenie po montazi rozvodov ZTI</t>
  </si>
  <si>
    <t>0,1*1,3*0,2</t>
  </si>
  <si>
    <t>(3,45+2,5)/2*0,1</t>
  </si>
  <si>
    <t>Medzisúčet nová rampa</t>
  </si>
  <si>
    <t>0,4*1,3*0,1</t>
  </si>
  <si>
    <t>Medzisúčet schodisko</t>
  </si>
  <si>
    <t>12</t>
  </si>
  <si>
    <t>273321312</t>
  </si>
  <si>
    <t>Betón základových dosiek, železový (bez výstuže), tr. C 20/25 - doplnenie po montáźi nových rozvodov kanalizácie</t>
  </si>
  <si>
    <t>1836198012</t>
  </si>
  <si>
    <t>13</t>
  </si>
  <si>
    <t>273321312R</t>
  </si>
  <si>
    <t>Betón základových dosiek, železový (bez výstuže), tr. C 20/25 - rampa</t>
  </si>
  <si>
    <t>724901482</t>
  </si>
  <si>
    <t>4,57*1,1*0,1</t>
  </si>
  <si>
    <t>1,1*0,21*0,2</t>
  </si>
  <si>
    <t>14</t>
  </si>
  <si>
    <t>273326241</t>
  </si>
  <si>
    <t>Základové dosky z betónu železového vodostavebného C 25/30 (bez výstuže)</t>
  </si>
  <si>
    <t>-572573332</t>
  </si>
  <si>
    <t>2,65*2,5*0,25</t>
  </si>
  <si>
    <t>Medzisúčet šachta</t>
  </si>
  <si>
    <t>15</t>
  </si>
  <si>
    <t>273362422</t>
  </si>
  <si>
    <t>Výstuž základových dosiek zo zvár. sietí KARI, priemer drôtu 6/6 mm, veľkosť oka 150x150 mm</t>
  </si>
  <si>
    <t>-1493616849</t>
  </si>
  <si>
    <t>2,65*2,5*2</t>
  </si>
  <si>
    <t>(13,6+1,35+2,9+1,3+1,1+5,6+1,15+2,1+3,1+2,1)*0,6*2</t>
  </si>
  <si>
    <t>16</t>
  </si>
  <si>
    <t>274321312</t>
  </si>
  <si>
    <t>Betón základových pásov, železový (bez výstuže), tr. C 20/25</t>
  </si>
  <si>
    <t>-1985933449</t>
  </si>
  <si>
    <t>17</t>
  </si>
  <si>
    <t>311208450R</t>
  </si>
  <si>
    <t>Napučnievací pás AQUAFIN CJ4 - výťahová šachta</t>
  </si>
  <si>
    <t>m</t>
  </si>
  <si>
    <t>1356637907</t>
  </si>
  <si>
    <t>18</t>
  </si>
  <si>
    <t>311272119</t>
  </si>
  <si>
    <t>Murivo nosné (m3) z tvárnic YTONG Klasik hr. 200 mm P2-500, na MVC a maltu YTONG (200x249x599)</t>
  </si>
  <si>
    <t>726152503</t>
  </si>
  <si>
    <t>0,2*0,5*3,3</t>
  </si>
  <si>
    <t>0,2*0,5*3,47</t>
  </si>
  <si>
    <t>Medzisúčet 1.np</t>
  </si>
  <si>
    <t>19</t>
  </si>
  <si>
    <t>312273123R</t>
  </si>
  <si>
    <t>Murivo výplňové (m3) z tvárnic YTONG hr. 350 mm - domurovanie obvodového muriva</t>
  </si>
  <si>
    <t>-455151631</t>
  </si>
  <si>
    <t>0,35*(0,9*1,8*3+0,9*0,95)</t>
  </si>
  <si>
    <t>0,35*(0,3+0,68+0,125+0,125)*0,95</t>
  </si>
  <si>
    <t>0,35*(0,9+0,9+0,9+0,9)*1,8</t>
  </si>
  <si>
    <t>0,35*(0,8+2,1)</t>
  </si>
  <si>
    <t>Medzisúčet 2np</t>
  </si>
  <si>
    <t>0,35*(1,8*0,95+0,5*1,8+0,6*1,8+0,1*1,8+0,125*1,8+0,9*0,95+0,3*0,95+0,65*0,95+0,125*0,95*2+0,25*1,8+0,9*0,95+0,24*2,75+0,56*2,75)</t>
  </si>
  <si>
    <t>0,35*0,9*2,05</t>
  </si>
  <si>
    <t>Medzisúčet 1np</t>
  </si>
  <si>
    <t>341321410</t>
  </si>
  <si>
    <t>Betón stien a priečok, železový (bez výstuže) tr. C 25/30</t>
  </si>
  <si>
    <t>2036902459</t>
  </si>
  <si>
    <t>0,2*8,8*6,9</t>
  </si>
  <si>
    <t>-0,2*1,48*2,32</t>
  </si>
  <si>
    <t>-0,2*0,49*6,9</t>
  </si>
  <si>
    <t>Medzisúčet vyťah šachta</t>
  </si>
  <si>
    <t xml:space="preserve">Súčet </t>
  </si>
  <si>
    <t>21</t>
  </si>
  <si>
    <t>341351105</t>
  </si>
  <si>
    <t>Debnenie stien a priečok  obojstranné zhotovenie-dielce</t>
  </si>
  <si>
    <t>-1931261881</t>
  </si>
  <si>
    <t>2,65*8,4*2</t>
  </si>
  <si>
    <t>2,5*8,4*2</t>
  </si>
  <si>
    <t>2,15*8,4*2</t>
  </si>
  <si>
    <t>2,1*8,4*2</t>
  </si>
  <si>
    <t>0,49*6,9*2</t>
  </si>
  <si>
    <t>Medzisúčet vrchné výťahové steny</t>
  </si>
  <si>
    <t>2,65*1,5*2</t>
  </si>
  <si>
    <t>2,5*1,5*2</t>
  </si>
  <si>
    <t>2,15*1,5*2</t>
  </si>
  <si>
    <t>2,1*1,5*2</t>
  </si>
  <si>
    <t>Medzisúčet spodné výtahové steny</t>
  </si>
  <si>
    <t>0,2*2,32*4"ostenia bocne</t>
  </si>
  <si>
    <t>0,2*1,18*2"nadprazia</t>
  </si>
  <si>
    <t>Medzisúčet ostenia</t>
  </si>
  <si>
    <t>22</t>
  </si>
  <si>
    <t>341351106</t>
  </si>
  <si>
    <t>Debnenie stien a priečok  obojstranné odstránenie-dielce</t>
  </si>
  <si>
    <t>-2091151719</t>
  </si>
  <si>
    <t>23</t>
  </si>
  <si>
    <t>341361821</t>
  </si>
  <si>
    <t>Výstuž výťahovej šachty 10505</t>
  </si>
  <si>
    <t>t</t>
  </si>
  <si>
    <t>1345542156</t>
  </si>
  <si>
    <t>24</t>
  </si>
  <si>
    <t>341362021</t>
  </si>
  <si>
    <t>Výstuž  stien a priečok zo zváraných sietí KARI</t>
  </si>
  <si>
    <t>-1628271198</t>
  </si>
  <si>
    <t>25</t>
  </si>
  <si>
    <t>342272100</t>
  </si>
  <si>
    <t>Omburovka z tvárnic YTONG hr. 50 mm P4-500 hladkých, na MVC a maltu YTONG (50x249x599)</t>
  </si>
  <si>
    <t>-1037122677</t>
  </si>
  <si>
    <t>3*(0,425+0,425)</t>
  </si>
  <si>
    <t>2,75*(0,1+0,1+1,1+0,4)</t>
  </si>
  <si>
    <t>Medzisúčet 2np (4)</t>
  </si>
  <si>
    <t>2,65*(0,1+0,1+0,3)</t>
  </si>
  <si>
    <t>3,2*(0,1+0,1+0,3)</t>
  </si>
  <si>
    <t>26</t>
  </si>
  <si>
    <t>342272102</t>
  </si>
  <si>
    <t>Priečky z tvárnic YTONG hr. 100 mm P2-500 hladkých, na MVC a maltu YTONG (100x249x599)</t>
  </si>
  <si>
    <t>707909931</t>
  </si>
  <si>
    <t>3*(5,35+5,05+5,35+9,2+0,7+3+6,65+3,05)</t>
  </si>
  <si>
    <t>2,75*(5,6+1,85)</t>
  </si>
  <si>
    <t>-(0,9*2,02+0,9*2,02+0,9*2,02+0,9*2,02+0,9*2,02)</t>
  </si>
  <si>
    <t>3*(9,825+4,3+4+4,3+2,175+1,412+4+4,3+1,16*3+3,7+3,975+3,975)</t>
  </si>
  <si>
    <t>-(0,9*2,02*3+1,5*2+0,8*2,02*5+0,7*2,02)</t>
  </si>
  <si>
    <t>3*(1,95+1,5+1,5)</t>
  </si>
  <si>
    <t>-(0,8*2,02+0,7*2,02)</t>
  </si>
  <si>
    <t>Medzisúčet  2np</t>
  </si>
  <si>
    <t>0,7*2,05</t>
  </si>
  <si>
    <t>0,635*2,05</t>
  </si>
  <si>
    <t>0,66*2,05</t>
  </si>
  <si>
    <t>Medzisúčet 1np domurovanie po dem. dver.</t>
  </si>
  <si>
    <t>3,2*(6,05+2,8+2+3,1+1+0,375+2,5+6,2+7,3+2,7+1,175+1,6+2,8+3,775+3,65+1,5+0,3)</t>
  </si>
  <si>
    <t>-2,05*(0,9*4+1+0,7*9)</t>
  </si>
  <si>
    <t>Medzisúčet 1np nove priečky</t>
  </si>
  <si>
    <t>27</t>
  </si>
  <si>
    <t>380316332R</t>
  </si>
  <si>
    <t>Steny výťahovej šachty, betón vodostavebný C 25/30, hr. 150-300 mm</t>
  </si>
  <si>
    <t>357175175</t>
  </si>
  <si>
    <t>0,2*8,5*1,46</t>
  </si>
  <si>
    <t>28</t>
  </si>
  <si>
    <t>411321414</t>
  </si>
  <si>
    <t>Betón stropov doskových a trámových,  železový tr. C 25/30</t>
  </si>
  <si>
    <t>896198204</t>
  </si>
  <si>
    <t>3,05*2,5*0,2</t>
  </si>
  <si>
    <t>29</t>
  </si>
  <si>
    <t>411351107</t>
  </si>
  <si>
    <t>Debnenie stropov doskových zhotovenie-tradičné</t>
  </si>
  <si>
    <t>-279941787</t>
  </si>
  <si>
    <t>2,15*2</t>
  </si>
  <si>
    <t>Medzisúčet vytah. šachta</t>
  </si>
  <si>
    <t>1,72</t>
  </si>
  <si>
    <t>Medzisúčet čelo šachty</t>
  </si>
  <si>
    <t>1,1</t>
  </si>
  <si>
    <t>Medzisúčet boky spad poteru na streche</t>
  </si>
  <si>
    <t>30</t>
  </si>
  <si>
    <t>411351108</t>
  </si>
  <si>
    <t>Debnenie stropov doskových odstránenie-tradičné</t>
  </si>
  <si>
    <t>892470873</t>
  </si>
  <si>
    <t>31</t>
  </si>
  <si>
    <t>411354181</t>
  </si>
  <si>
    <t>Príplatok pre výšku nad 4 do 6 m podpornej konštrukcii stropov pre zaťaženie do 5 kPa zhotovenie</t>
  </si>
  <si>
    <t>443665295</t>
  </si>
  <si>
    <t>32</t>
  </si>
  <si>
    <t>411354182</t>
  </si>
  <si>
    <t>Príplatok pre výšku nad 4 do 6 m podpornej konštrukcii stropov pre zaťaženie do 5 kPa odstránenie</t>
  </si>
  <si>
    <t>-964055236</t>
  </si>
  <si>
    <t>33</t>
  </si>
  <si>
    <t>430321414</t>
  </si>
  <si>
    <t>Schodiskové konštrukcie, betón železový tr. C 25/30 - podesta výťahovej šachty</t>
  </si>
  <si>
    <t>-1766367039</t>
  </si>
  <si>
    <t>0,5*2,5*0,2*2</t>
  </si>
  <si>
    <t>34</t>
  </si>
  <si>
    <t>431351121</t>
  </si>
  <si>
    <t>Debnenie do 4 m výšky - podest a podstupňových dosiek pôdorysne priamočiarych zhotovenie</t>
  </si>
  <si>
    <t>-1207120686</t>
  </si>
  <si>
    <t>0,2*2*2"plocha</t>
  </si>
  <si>
    <t>0,5*0,2*4"celo</t>
  </si>
  <si>
    <t>35</t>
  </si>
  <si>
    <t>431351122</t>
  </si>
  <si>
    <t>Debnenie do 4 m výšky - podest a podstupňových dosiek pôdorysne priamočiarych odstránenie</t>
  </si>
  <si>
    <t>650369299</t>
  </si>
  <si>
    <t>36</t>
  </si>
  <si>
    <t>611421331</t>
  </si>
  <si>
    <t>Oprava vnútorných vápenných omietok stropov železobetónových rovných tvárnicových a klenieb, opravovaná plocha nad 10 do 30 % štukových</t>
  </si>
  <si>
    <t>2113879335</t>
  </si>
  <si>
    <t>326,86</t>
  </si>
  <si>
    <t>43,4</t>
  </si>
  <si>
    <t>81,81</t>
  </si>
  <si>
    <t>37</t>
  </si>
  <si>
    <t>611460242</t>
  </si>
  <si>
    <t>Vnútorná omietka stropov vápennocementová jadrová (hrubá), hr. 15 mm - kotolňa</t>
  </si>
  <si>
    <t>-1533446843</t>
  </si>
  <si>
    <t>38</t>
  </si>
  <si>
    <t>611460251</t>
  </si>
  <si>
    <t>Vnútorná omietka stropov vápennocementová štuková (jemná), hr. 3 mm - kotolňa</t>
  </si>
  <si>
    <t>-1191303501</t>
  </si>
  <si>
    <t>14,4+22,87+21,54</t>
  </si>
  <si>
    <t>Medzisúčet kotolňa</t>
  </si>
  <si>
    <t>39</t>
  </si>
  <si>
    <t>612421331</t>
  </si>
  <si>
    <t>Oprava vnútorných vápenných omietok stien, v množstve opravenej plochy nad 10 do 30 % štukových</t>
  </si>
  <si>
    <t>-878389396</t>
  </si>
  <si>
    <t>3,2*61,48</t>
  </si>
  <si>
    <t>-(0,9*1,8+1,8*1,8*7+2,7*1,8*5+0,679*0,95*3+0,9*1,8+0,9*2)</t>
  </si>
  <si>
    <t>-(0,387+1,18)*3,2</t>
  </si>
  <si>
    <t>3*(24,7+19,8+29,726+15,3+58,992+0,9+0,9+5,6*2+2,5+2,5+1,2*2+4,65*2+6*2+6,2*2+5,5*2)</t>
  </si>
  <si>
    <t>-(2,7*2,6+0,8*1,97+0,8*1,97+1*1,97+1,8*0,95*2+1,8*0,95+5,7*2,6*2+0,9*0,95*2*2+1,66*2,88*2+1,8*0,95*2*2-0,84*1,8-2,7*1,8-0,8*1,8*2+1,8*1,8+2,57*1,8)</t>
  </si>
  <si>
    <t>-(1,8*1,8+3*1,1+3*0,387+0,9*0,95*3+1,618*2,6+2,57*1,8*2+0,6*1,97*2*2*2+0,8*1,97*2*2)</t>
  </si>
  <si>
    <t>40</t>
  </si>
  <si>
    <t>612425931</t>
  </si>
  <si>
    <t>Omietka vápenná vnútorného ostenia okenného alebo dverného štuková</t>
  </si>
  <si>
    <t>-1318853330</t>
  </si>
  <si>
    <t>41</t>
  </si>
  <si>
    <t>612460122R</t>
  </si>
  <si>
    <t>Príprava vnútorného podkladu penetráciou hĺbkovou</t>
  </si>
  <si>
    <t>-309244071</t>
  </si>
  <si>
    <t>17,42</t>
  </si>
  <si>
    <t>4,57*1,1</t>
  </si>
  <si>
    <t>Medzisúčet P3</t>
  </si>
  <si>
    <t>43,43+1,98+3,04+9,1+3,57+2,84+1,44+2,09+1,21+2+3,95+2,64+2,64+7,41+1,41+1,41+23,96+21,54+19,09+18,03</t>
  </si>
  <si>
    <t>Medzisúčet P2 1NP</t>
  </si>
  <si>
    <t>30,36+3,52+9,59+24,19+17,84</t>
  </si>
  <si>
    <t>Medzisúčet P1 1NP</t>
  </si>
  <si>
    <t>14+12+17,57+24,63+15,32+14,34+17,35+23,26+15,79+2,99+6,09+15,29</t>
  </si>
  <si>
    <t>Medzisúčet P1 2np</t>
  </si>
  <si>
    <t>1,87+2,06+1,63+3,23+1,55+4,24+3,27+1,94+2,18+1,35</t>
  </si>
  <si>
    <t>Medzisúčet P2 2np</t>
  </si>
  <si>
    <t>42</t>
  </si>
  <si>
    <t>612460251</t>
  </si>
  <si>
    <t>Vnútorná omietka stien vápennocementová štuková (jemná), hr. 3 mm</t>
  </si>
  <si>
    <t>1955744069</t>
  </si>
  <si>
    <t>823,872</t>
  </si>
  <si>
    <t>Medzisúčet nové konštrukcie</t>
  </si>
  <si>
    <t>43</t>
  </si>
  <si>
    <t>612481119</t>
  </si>
  <si>
    <t>Potiahnutie vnútorných stien sklotextílnou mriežkou s celoplošným prilepením</t>
  </si>
  <si>
    <t>1899781471</t>
  </si>
  <si>
    <t>7,225</t>
  </si>
  <si>
    <t>Medzisúčet 50</t>
  </si>
  <si>
    <t>406,631*2</t>
  </si>
  <si>
    <t>Medzisúčet 100</t>
  </si>
  <si>
    <t>0,677/0,2</t>
  </si>
  <si>
    <t>Medzisúčet 200</t>
  </si>
  <si>
    <t>44</t>
  </si>
  <si>
    <t>622422321</t>
  </si>
  <si>
    <t>Oprava vonkajších omietok vápenných a vápenocem. stupeň členitosti Ia II -30% štukových</t>
  </si>
  <si>
    <t>771843259</t>
  </si>
  <si>
    <t>45</t>
  </si>
  <si>
    <t>622460122R</t>
  </si>
  <si>
    <t>Príprava vonkajšieho podkladu penetráciou hĺbkovou</t>
  </si>
  <si>
    <t>76675670</t>
  </si>
  <si>
    <t>486,082</t>
  </si>
  <si>
    <t>30,338</t>
  </si>
  <si>
    <t>35,34</t>
  </si>
  <si>
    <t>46</t>
  </si>
  <si>
    <t>622464143</t>
  </si>
  <si>
    <t>Vonkajšia omietka stien tenkovrstvová, silikónová, roztieraná stredozrnná - šedá granit</t>
  </si>
  <si>
    <t>-1813255748</t>
  </si>
  <si>
    <t>409,834</t>
  </si>
  <si>
    <t>35,256"ostenie</t>
  </si>
  <si>
    <t>-20,798-9,54"zelená</t>
  </si>
  <si>
    <t>24,65+36,78+9,9"miestnost 1.23</t>
  </si>
  <si>
    <t>13,32"strieska nad vstupom</t>
  </si>
  <si>
    <t>47</t>
  </si>
  <si>
    <t>622464143R1</t>
  </si>
  <si>
    <t>Vonkajšia omietka stien tenkovrstvová, silikónová, roztieraná stredozrnná - zelená (Tundra 85)</t>
  </si>
  <si>
    <t>-1659786399</t>
  </si>
  <si>
    <t>20,798"plocha</t>
  </si>
  <si>
    <t>9,54"ostenie</t>
  </si>
  <si>
    <t>48</t>
  </si>
  <si>
    <t>622465112</t>
  </si>
  <si>
    <t>Vonkajšia omietka stien, mramorové zrná, marmolit, strednozrnná</t>
  </si>
  <si>
    <t>37599735</t>
  </si>
  <si>
    <t>49</t>
  </si>
  <si>
    <t>625251438</t>
  </si>
  <si>
    <t>Kontaktný zatepľovací systém podzemných stien hr. 150 mm  (XPS), skrutkovacie kotvy</t>
  </si>
  <si>
    <t>946468449</t>
  </si>
  <si>
    <t>15,48+8,91+13,14+15,5</t>
  </si>
  <si>
    <t>Medzisúčet nad + pod terenom</t>
  </si>
  <si>
    <t>50</t>
  </si>
  <si>
    <t>625251481</t>
  </si>
  <si>
    <t>Kontaktný zatepľovací systém vonkajších podhľadov hr. 40 mm - minerálne riešenie, skrutkovacie kotvy(CLIMA 034)</t>
  </si>
  <si>
    <t>318351322</t>
  </si>
  <si>
    <t>9,9" stlpy interier</t>
  </si>
  <si>
    <t>51</t>
  </si>
  <si>
    <t>625251486R</t>
  </si>
  <si>
    <t>Kontaktný zatepľovací systém podhľadov hr. 100 mm - minerálne riešenie, skrutkovacie kotvy(CLIMA034)</t>
  </si>
  <si>
    <t>-1013805760</t>
  </si>
  <si>
    <t>28,6</t>
  </si>
  <si>
    <t>52</t>
  </si>
  <si>
    <t>625252307</t>
  </si>
  <si>
    <t>Kontaktný zatepľovací systém hr. 100 mm  (minerálna vlna, clima034)</t>
  </si>
  <si>
    <t>-501310759</t>
  </si>
  <si>
    <t>36,8</t>
  </si>
  <si>
    <t>Medzisúčet steny</t>
  </si>
  <si>
    <t>24,65</t>
  </si>
  <si>
    <t>Medzisúčet strop</t>
  </si>
  <si>
    <t>4,5</t>
  </si>
  <si>
    <t>53</t>
  </si>
  <si>
    <t>625252311</t>
  </si>
  <si>
    <t>Kontaktný zatepľovací systém hr. 200 mm  (minerálna vlna, clima034), skrutkovacie kotvy</t>
  </si>
  <si>
    <t>1248025717</t>
  </si>
  <si>
    <t>141,18+123,22+153,22+135,2</t>
  </si>
  <si>
    <t>Medzisúčet plocha</t>
  </si>
  <si>
    <t>-(18+38,115+27,09+41,555)</t>
  </si>
  <si>
    <t>-18,226</t>
  </si>
  <si>
    <t>Medzisúčet odpocet okien a dverí</t>
  </si>
  <si>
    <t>54</t>
  </si>
  <si>
    <t>625252341R</t>
  </si>
  <si>
    <t>Kontaktný zatepľovací systém ostenia hr. 40 mm weber.therm exclusive (minerálna vlna, CLIMA034)</t>
  </si>
  <si>
    <t>-1288152410</t>
  </si>
  <si>
    <t>30,345</t>
  </si>
  <si>
    <t>4,911</t>
  </si>
  <si>
    <t>55</t>
  </si>
  <si>
    <t>627471152</t>
  </si>
  <si>
    <t>Reprofilácia stien sanačnou maltou, 1 vrstva hr.20 mm</t>
  </si>
  <si>
    <t>2053789478</t>
  </si>
  <si>
    <t>1+1+2"atika</t>
  </si>
  <si>
    <t>12*1"spoj panelov</t>
  </si>
  <si>
    <t>56</t>
  </si>
  <si>
    <t>631501111</t>
  </si>
  <si>
    <t>Násyp s utlačením a urovnaním povrchu z kameniva ťaženého hrubého a drobného - okapový chodník</t>
  </si>
  <si>
    <t>-1735696558</t>
  </si>
  <si>
    <t>57</t>
  </si>
  <si>
    <t>631571003R</t>
  </si>
  <si>
    <t>Obsyp z dunajského štrku- okapový chodník</t>
  </si>
  <si>
    <t>-1114104387</t>
  </si>
  <si>
    <t>0,4*0,1*103,5</t>
  </si>
  <si>
    <t>58</t>
  </si>
  <si>
    <t>632450469R</t>
  </si>
  <si>
    <t>Cementový spádový poter hr. 50 mm - 2% (strecha výťahovej šachty)</t>
  </si>
  <si>
    <t>949413009</t>
  </si>
  <si>
    <t>3,05*2,5</t>
  </si>
  <si>
    <t>Medzisúčet strecha vytahovej sachty</t>
  </si>
  <si>
    <t>59</t>
  </si>
  <si>
    <t>632455604</t>
  </si>
  <si>
    <t>Cementový poter, hr. 50 mm - doplnenie po montáži rozvodov ZTI</t>
  </si>
  <si>
    <t>147893556</t>
  </si>
  <si>
    <t>2,65*2,5</t>
  </si>
  <si>
    <t>(13,6+1,35+2,9+1,3+1,1+5,6+1,15+2,1+3,1+2,1)*0,6</t>
  </si>
  <si>
    <t>60</t>
  </si>
  <si>
    <t>632457507</t>
  </si>
  <si>
    <t>Cementová samonivelizačná hmota hr. do 15 mm</t>
  </si>
  <si>
    <t>-1000666088</t>
  </si>
  <si>
    <t>61</t>
  </si>
  <si>
    <t>642942111</t>
  </si>
  <si>
    <t>Osadenie oceľovej dverovej zárubne alebo rámu, plochy otvoru do 2,5 m2</t>
  </si>
  <si>
    <t>ks</t>
  </si>
  <si>
    <t>2025262091</t>
  </si>
  <si>
    <t>35+2</t>
  </si>
  <si>
    <t>62</t>
  </si>
  <si>
    <t>M</t>
  </si>
  <si>
    <t>553310001700</t>
  </si>
  <si>
    <t>Zárubňa kovová šxv 300-1195x500-1970 a 2100 mm, jednodielna zamurovacia</t>
  </si>
  <si>
    <t>2063407322</t>
  </si>
  <si>
    <t>63</t>
  </si>
  <si>
    <t>553310009700</t>
  </si>
  <si>
    <t>Zárubňa oceľová CgU šxv 800x1970 mm pre požiarne jednokrídlové dvere</t>
  </si>
  <si>
    <t>-1232791800</t>
  </si>
  <si>
    <t>Pre ostenie hrúbky 140-150mm. Zárubňu je potrebné pri osádzaní zapustiť 30mm pod budúcu hotovú podlahu. Zárubňa je vhodná na zamurovanie, prípadne na vyliatie betónom. Doporučujeme osadiť v povolených toleranciách kolmosti, t.z. +- 2mm/2000mm, aby ste sa vyhli neskorším problémom s osadením dverí.</t>
  </si>
  <si>
    <t>P</t>
  </si>
  <si>
    <t>64</t>
  </si>
  <si>
    <t>553310010000</t>
  </si>
  <si>
    <t>Zárubňa oceľová CgU šxv 1000x1970 mm pre požiarne jednokrídlové dvere</t>
  </si>
  <si>
    <t>1328934354</t>
  </si>
  <si>
    <t>65</t>
  </si>
  <si>
    <t>642942221</t>
  </si>
  <si>
    <t>Osadenie oceľovej dverovej zárubne alebo rámu, plochy otvoru nad 2,5 do 4,5 m2</t>
  </si>
  <si>
    <t>-1807819112</t>
  </si>
  <si>
    <t>66</t>
  </si>
  <si>
    <t>553310002000R</t>
  </si>
  <si>
    <t>Zárubňa kovová šxv 1600x atypická do 200 mm, jednodielna zamurovacia</t>
  </si>
  <si>
    <t>-316092817</t>
  </si>
  <si>
    <t>67</t>
  </si>
  <si>
    <t>916561112</t>
  </si>
  <si>
    <t>Osadenie záhonového alebo parkového obrubníka betón., do lôžka z bet. pros. tr. C 16/20 s bočnou oporou - okapový chodník</t>
  </si>
  <si>
    <t>-730899518</t>
  </si>
  <si>
    <t>103,5</t>
  </si>
  <si>
    <t>68</t>
  </si>
  <si>
    <t>592170001800</t>
  </si>
  <si>
    <t>Obrubník PREMAC parkový, lxšxv 1000x50x200 mm, sivá</t>
  </si>
  <si>
    <t>-2047590557</t>
  </si>
  <si>
    <t>69</t>
  </si>
  <si>
    <t>918101112</t>
  </si>
  <si>
    <t>Lôžko pod obrubníky, krajníky alebo obruby z dlažobných kociek z betónu prostého tr. C 16/20</t>
  </si>
  <si>
    <t>1106847312</t>
  </si>
  <si>
    <t>103,500*0,3*0,3</t>
  </si>
  <si>
    <t>70</t>
  </si>
  <si>
    <t>919735122</t>
  </si>
  <si>
    <t>Rezanie existujúceho betónového krytu alebo podkladu hĺbky nad 50 do 100 mm</t>
  </si>
  <si>
    <t>1596500708</t>
  </si>
  <si>
    <t>Medzisúčet uprava vstupu</t>
  </si>
  <si>
    <t>3,45*2</t>
  </si>
  <si>
    <t>Medzisúčet podesta</t>
  </si>
  <si>
    <t>71</t>
  </si>
  <si>
    <t>919735124</t>
  </si>
  <si>
    <t>Rezanie existujúceho betónového krytu alebo podkladu hĺbky nad 150 do 200 mm - pre nové rozvody kanalizácie</t>
  </si>
  <si>
    <t>-23730673</t>
  </si>
  <si>
    <t>(13,6+1,35+2,9+1,3+1,1+5,6+1,15+2,1+3,1+2,1)*2</t>
  </si>
  <si>
    <t>72</t>
  </si>
  <si>
    <t>938902071</t>
  </si>
  <si>
    <t>Očistenie povrchu betónových konštrukcií tlakovou vodou - podlaha v kotolni</t>
  </si>
  <si>
    <t>-1644652228</t>
  </si>
  <si>
    <t>73</t>
  </si>
  <si>
    <t>941941031</t>
  </si>
  <si>
    <t>Montáž lešenia ľahkého pracovného radového s podlahami šírky od 0,80 do 1,00 m, výšky do 10 m</t>
  </si>
  <si>
    <t>-606487411</t>
  </si>
  <si>
    <t>35,43</t>
  </si>
  <si>
    <t>74</t>
  </si>
  <si>
    <t>941941191</t>
  </si>
  <si>
    <t>Príplatok za prvý a každý ďalší i začatý mesiac použitia lešenia ľahkého pracovného radového s podlahami šírky od 0,80 do 1,00 m, výšky do 10 m</t>
  </si>
  <si>
    <t>1270763242</t>
  </si>
  <si>
    <t>75</t>
  </si>
  <si>
    <t>941941831</t>
  </si>
  <si>
    <t>Demontáž lešenia ľahkého pracovného radového s podlahami šírky nad 0,80 do 1,00 m, výšky do 10 m</t>
  </si>
  <si>
    <t>1279439307</t>
  </si>
  <si>
    <t>76</t>
  </si>
  <si>
    <t>952901111</t>
  </si>
  <si>
    <t>Vyčistenie budov pri výške podlaží do 4m</t>
  </si>
  <si>
    <t>1319911456</t>
  </si>
  <si>
    <t>452,07</t>
  </si>
  <si>
    <t>58,81</t>
  </si>
  <si>
    <t>77</t>
  </si>
  <si>
    <t>952902110</t>
  </si>
  <si>
    <t>Čistenie budov zametaním v miestnostiach, chodbách, na schodišti a na povalách S3</t>
  </si>
  <si>
    <t>2082278955</t>
  </si>
  <si>
    <t>72,63</t>
  </si>
  <si>
    <t>Medzisúčet S3</t>
  </si>
  <si>
    <t>78</t>
  </si>
  <si>
    <t>952902110-1</t>
  </si>
  <si>
    <t>Čistenie budov zametaním v miestnostiach, chodbách, na schodišti a na povalách S3 - strecha nad lekárňou</t>
  </si>
  <si>
    <t>1459441466</t>
  </si>
  <si>
    <t>108,69</t>
  </si>
  <si>
    <t>Medzisúčet S3 - nad lekárňou</t>
  </si>
  <si>
    <t>79</t>
  </si>
  <si>
    <t>953946509</t>
  </si>
  <si>
    <t>Soklový profil LO 103 mm (hliníkový)</t>
  </si>
  <si>
    <t>374518205</t>
  </si>
  <si>
    <t>80</t>
  </si>
  <si>
    <t>953946514</t>
  </si>
  <si>
    <t>Soklový profil LO 153 mm (hliníkový)</t>
  </si>
  <si>
    <t>1719180112</t>
  </si>
  <si>
    <t>81</t>
  </si>
  <si>
    <t>953996121</t>
  </si>
  <si>
    <t>PCI okenný APU profil s integrovanou tkaninou</t>
  </si>
  <si>
    <t>1242016093</t>
  </si>
  <si>
    <t>189,125+32,74</t>
  </si>
  <si>
    <t>82</t>
  </si>
  <si>
    <t>953996606</t>
  </si>
  <si>
    <t xml:space="preserve">Rohový ochranný profil s integrovanou sieťovinou </t>
  </si>
  <si>
    <t>-2135997907</t>
  </si>
  <si>
    <t>117,3</t>
  </si>
  <si>
    <t>25,78+55,4</t>
  </si>
  <si>
    <t>83</t>
  </si>
  <si>
    <t>953996620</t>
  </si>
  <si>
    <t>Nadokenný profil so skrytou okapničkou</t>
  </si>
  <si>
    <t>-451677280</t>
  </si>
  <si>
    <t>71,825</t>
  </si>
  <si>
    <t>6,96</t>
  </si>
  <si>
    <t>9,9</t>
  </si>
  <si>
    <t>84</t>
  </si>
  <si>
    <t>953996626</t>
  </si>
  <si>
    <t>Parapetný profil</t>
  </si>
  <si>
    <t>1558984751</t>
  </si>
  <si>
    <t>85</t>
  </si>
  <si>
    <t>959941121</t>
  </si>
  <si>
    <t>Chemická kotva s kotevným svorníkom tesnená chemickou ampulkou do betónu, ŽB, kameňa, s vyvŕtaním otvoru M12/10/135 mm - výťahová šachta</t>
  </si>
  <si>
    <t>698553313</t>
  </si>
  <si>
    <t>86</t>
  </si>
  <si>
    <t>961055111</t>
  </si>
  <si>
    <t>Búranie základov alebo vybúranie otvorov plochy nad 4 m2 v základoch železobetónových,  -2,40000t</t>
  </si>
  <si>
    <t>-394215772</t>
  </si>
  <si>
    <t>0,15*(13,6+1,35+2,9+1,3+1,1+5,6+1,15+2,1+3,1+2,1)*0,6</t>
  </si>
  <si>
    <t>Medzisúčet buranie podkladového betónu pre nove rozvody kanalizácie</t>
  </si>
  <si>
    <t>0,7*1,4*0,6</t>
  </si>
  <si>
    <t>Medzisúčet povodny zaklad pod schody</t>
  </si>
  <si>
    <t>87</t>
  </si>
  <si>
    <t>962031132</t>
  </si>
  <si>
    <t>Búranie priečok z tehál pálených, plných alebo dutých hr. do 150 mm,  -0,19600t</t>
  </si>
  <si>
    <t>-1477608908</t>
  </si>
  <si>
    <t>3,2*(6,05+6,3+5,7+0,9+6+2,3+4,9+6,2+2,5+6,2+1,2+0,6+1,2+1,2)</t>
  </si>
  <si>
    <t>2,65*(1,9+5,6)</t>
  </si>
  <si>
    <t>-2,05*(1,1+0,7+0,9+0,9+0,9+0,7+0,9+0,7+0,7+0,7+0,7+1,7+0,7+0,7)</t>
  </si>
  <si>
    <t>Medzisúčet PRIZEMIE</t>
  </si>
  <si>
    <t>3*(6,2+6,2+5,7+5,7+6+1,6+1,6+8,36+4,3+4,3+4+0,5+4,3+4+6+1,2+1,2+0,6+1,2+1,2+2,1+1,4)</t>
  </si>
  <si>
    <t>2,75*(5,6+5,6+5,6)</t>
  </si>
  <si>
    <t>-2,05*(0,9+0,9+0,9+0,7+0,9+0,9+0,9+0,9+0,9+0,7+0,7+0,7+0,7+0,7+0,9+0,9+0,9+0,9+0,7+0,7)</t>
  </si>
  <si>
    <t>Medzisúčet POSCHODIE</t>
  </si>
  <si>
    <t>(2,75*1,6)/2 " podmurovanie schodišťa</t>
  </si>
  <si>
    <t>(2,1*3,2)+(1,19*1,6)+(0,99*1,6)" priečky šatne pod schodami</t>
  </si>
  <si>
    <t>Medzisúčet pod schodami</t>
  </si>
  <si>
    <t>88</t>
  </si>
  <si>
    <t>962032231</t>
  </si>
  <si>
    <t>Búranie muriva alebo vybúranie otvorov plochy nad 4 m2 nadzákladového z tehál pálených, vápenopieskových, cementových na maltu,  -1,90500t</t>
  </si>
  <si>
    <t>-752344966</t>
  </si>
  <si>
    <t>0,35*(1,6*1,93)</t>
  </si>
  <si>
    <t>Medzisúčet Prizemie</t>
  </si>
  <si>
    <t>0,35*(2,7*1,8+1,05*2,6+1,8*0,85)</t>
  </si>
  <si>
    <t>0,35*1,6*1,8" pre vytah</t>
  </si>
  <si>
    <t>Medzisúčet Poschodie</t>
  </si>
  <si>
    <t>89</t>
  </si>
  <si>
    <t>965022121</t>
  </si>
  <si>
    <t>Búranie kamenných podláh alebo dlažieb z kociek,  -0,43200t</t>
  </si>
  <si>
    <t>2044543082</t>
  </si>
  <si>
    <t>3,45*1,1</t>
  </si>
  <si>
    <t>Medzisúčet pod rampa</t>
  </si>
  <si>
    <t>0,6*(70+11+19,5+3)</t>
  </si>
  <si>
    <t>90</t>
  </si>
  <si>
    <t>965042141</t>
  </si>
  <si>
    <t>Búranie podkladov pod dlažby, liatych dlažieb a mazanín,betón alebo liaty asfalt hr.do 100 mm, plochy nad 4 m2 -2,20000t</t>
  </si>
  <si>
    <t>873250178</t>
  </si>
  <si>
    <t>326,86*0,05</t>
  </si>
  <si>
    <t>43,4*0,05</t>
  </si>
  <si>
    <t>81,81*0,05</t>
  </si>
  <si>
    <t>91</t>
  </si>
  <si>
    <t>965042221</t>
  </si>
  <si>
    <t>Búranie podkladov pod dlažby, liatych dlažieb a mazanín,betón,liaty asfalt hr.nad 100 mm, plochy do 1 m2 -2,20000t - uprava podesty pred osadením rampy</t>
  </si>
  <si>
    <t>611360728</t>
  </si>
  <si>
    <t>0,9*0,14*1,1</t>
  </si>
  <si>
    <t>92</t>
  </si>
  <si>
    <t>965081712</t>
  </si>
  <si>
    <t>Búranie dlažieb, bez podklad. lôžka z xylolit., alebo keramických dlaždíc hr. do 10 mm,  -0,02000t</t>
  </si>
  <si>
    <t>-564805137</t>
  </si>
  <si>
    <t>16,86+1,56+0,96+1,98+1,25+1,26+1,17+5,23+0,96+0,96</t>
  </si>
  <si>
    <t>25,76+1,56+0,96+1,98+0,96+12,4+2,72+0,96+1,52+0,8</t>
  </si>
  <si>
    <t>93</t>
  </si>
  <si>
    <t>965081812</t>
  </si>
  <si>
    <t>Búranie dlažieb, z kamen., cement., terazzových, čadičových alebo keramických, hr. nad 10 mm,  -0,06500t</t>
  </si>
  <si>
    <t>-1566438345</t>
  </si>
  <si>
    <t>16,2</t>
  </si>
  <si>
    <t>27,2</t>
  </si>
  <si>
    <t>94</t>
  </si>
  <si>
    <t>965082920</t>
  </si>
  <si>
    <t>Odstránenie násypu pod podlahami alebo na strechách, hr.do 100 mm,  -1,40000t</t>
  </si>
  <si>
    <t>616627689</t>
  </si>
  <si>
    <t>Medzisúčet - pre nove rozvody kanalu</t>
  </si>
  <si>
    <t>95</t>
  </si>
  <si>
    <t>968061125</t>
  </si>
  <si>
    <t>Vyvesenie dreveného dverného krídla do suti plochy do 2 m2, -0,02400t</t>
  </si>
  <si>
    <t>1828565555</t>
  </si>
  <si>
    <t>8+3</t>
  </si>
  <si>
    <t>14+6</t>
  </si>
  <si>
    <t>96</t>
  </si>
  <si>
    <t>968061126</t>
  </si>
  <si>
    <t>Vyvesenie dreveného dverného krídla do suti plochy nad 2 m2, -0,02700t</t>
  </si>
  <si>
    <t>5993546</t>
  </si>
  <si>
    <t>97</t>
  </si>
  <si>
    <t>968071112</t>
  </si>
  <si>
    <t>Vyvesenie okenného krídla do suti plochy do 1, 5 m2</t>
  </si>
  <si>
    <t>-1721387555</t>
  </si>
  <si>
    <t>98</t>
  </si>
  <si>
    <t>968071113</t>
  </si>
  <si>
    <t>Vyvesenie  okenného krídla do suti plochy nad 1, 5 m2</t>
  </si>
  <si>
    <t>1044231790</t>
  </si>
  <si>
    <t>99</t>
  </si>
  <si>
    <t>968071115R</t>
  </si>
  <si>
    <t>Demontáž presklených stien a vstupných dverí, 1 bm obvodu - 0,005t</t>
  </si>
  <si>
    <t>-1450531021</t>
  </si>
  <si>
    <t>0,9*2+2*2</t>
  </si>
  <si>
    <t>Medzisúčet dvere ext, prizemie</t>
  </si>
  <si>
    <t>5,7*2,6</t>
  </si>
  <si>
    <t>2,7*2,6</t>
  </si>
  <si>
    <t>Medzisúčet presklena stena prizemie</t>
  </si>
  <si>
    <t>100</t>
  </si>
  <si>
    <t>968072455</t>
  </si>
  <si>
    <t>Vybúranie kovových dverových zárubní plochy do 2 m2,  -0,07600t</t>
  </si>
  <si>
    <t>1248565986</t>
  </si>
  <si>
    <t>0,8*2*4</t>
  </si>
  <si>
    <t>0,6*2*2</t>
  </si>
  <si>
    <t>0,8*2*12</t>
  </si>
  <si>
    <t>0,6*2*4</t>
  </si>
  <si>
    <t>101</t>
  </si>
  <si>
    <t>968072456</t>
  </si>
  <si>
    <t>Vybúranie kovových dverových zárubní plochy nad 2 m2,  -0,06300t</t>
  </si>
  <si>
    <t>911031693</t>
  </si>
  <si>
    <t>1,6*2*2</t>
  </si>
  <si>
    <t>102</t>
  </si>
  <si>
    <t>968081115</t>
  </si>
  <si>
    <t>Demontáž okien plastových, 1 bm obvodu - 0,007t</t>
  </si>
  <si>
    <t>-1278427399</t>
  </si>
  <si>
    <t>(1,8*2+0,95*2)*3</t>
  </si>
  <si>
    <t>5,4*2+1,8*2</t>
  </si>
  <si>
    <t>2,7*2+0,95*2</t>
  </si>
  <si>
    <t>5,4*2+0,95*2</t>
  </si>
  <si>
    <t>3,6*2+1,8*2</t>
  </si>
  <si>
    <t>(5,4*2+1,8*2)*4</t>
  </si>
  <si>
    <t>4,5*2+1,8*2</t>
  </si>
  <si>
    <t>Medzisúčet pOSCHODIE</t>
  </si>
  <si>
    <t>103</t>
  </si>
  <si>
    <t>972056012</t>
  </si>
  <si>
    <t>Jadrové vrty diamantovými korunkami do D 130 mm do stropov - železobetónových -0,00032t</t>
  </si>
  <si>
    <t>cm</t>
  </si>
  <si>
    <t>1302671519</t>
  </si>
  <si>
    <t>20*12</t>
  </si>
  <si>
    <t>104</t>
  </si>
  <si>
    <t>978011141</t>
  </si>
  <si>
    <t>Otlčenie omietok stropov vnútorných vápenných alebo vápennocementových v rozsahu do 30 %,  -0,01000t</t>
  </si>
  <si>
    <t>949022732</t>
  </si>
  <si>
    <t>105</t>
  </si>
  <si>
    <t>978011191</t>
  </si>
  <si>
    <t>Otlčenie omietok stropov vnútorných vápenných alebo vápennocementových v rozsahu do 100 %,  -0,05000t</t>
  </si>
  <si>
    <t>1003421928</t>
  </si>
  <si>
    <t>106</t>
  </si>
  <si>
    <t>978013141</t>
  </si>
  <si>
    <t>Otlčenie omietok stien vnútorných vápenných alebo vápennocementových v rozsahu do 30 %,  -0,01000t</t>
  </si>
  <si>
    <t>-1319019274</t>
  </si>
  <si>
    <t>107</t>
  </si>
  <si>
    <t>978059531</t>
  </si>
  <si>
    <t>Odsekanie a odobratie stien z obkladačiek vnútorných nad 2 m2,  -0,06800t</t>
  </si>
  <si>
    <t>-346785587</t>
  </si>
  <si>
    <t>108</t>
  </si>
  <si>
    <t>979011111</t>
  </si>
  <si>
    <t>Zvislá doprava sutiny a vybúraných hmôt za prvé podlažie nad alebo pod základným podlažím</t>
  </si>
  <si>
    <t>-990299905</t>
  </si>
  <si>
    <t>109</t>
  </si>
  <si>
    <t>979011131</t>
  </si>
  <si>
    <t>Zvislá doprava sutiny po schodoch ručne do 3.5 m</t>
  </si>
  <si>
    <t>1682738748</t>
  </si>
  <si>
    <t>110</t>
  </si>
  <si>
    <t>979011141</t>
  </si>
  <si>
    <t>Príplatok za každých ďalších 3.5 m</t>
  </si>
  <si>
    <t>-763227389</t>
  </si>
  <si>
    <t>111</t>
  </si>
  <si>
    <t>979081111</t>
  </si>
  <si>
    <t>Odvoz sutiny a vybúraných hmôt na skládku do 1 km</t>
  </si>
  <si>
    <t>-1469838075</t>
  </si>
  <si>
    <t>112</t>
  </si>
  <si>
    <t>979081121</t>
  </si>
  <si>
    <t>Odvoz sutiny a vybúraných hmôt na skládku za každý ďalší 1 km</t>
  </si>
  <si>
    <t>-804866978</t>
  </si>
  <si>
    <t>113</t>
  </si>
  <si>
    <t>979082111</t>
  </si>
  <si>
    <t>Vnútrostavenisková doprava sutiny a vybúraných hmôt do 10 m</t>
  </si>
  <si>
    <t>-178993080</t>
  </si>
  <si>
    <t>114</t>
  </si>
  <si>
    <t>979082121</t>
  </si>
  <si>
    <t>Vnútrostavenisková doprava sutiny a vybúraných hmôt za každých ďalších 5 m</t>
  </si>
  <si>
    <t>-864331946</t>
  </si>
  <si>
    <t>115</t>
  </si>
  <si>
    <t>979089612</t>
  </si>
  <si>
    <t>Poplatok za skladovanie - iné odpady zo stavieb a demolácií (17 09), ostatné</t>
  </si>
  <si>
    <t>-1105776338</t>
  </si>
  <si>
    <t>116</t>
  </si>
  <si>
    <t>979089713</t>
  </si>
  <si>
    <t>Prenájom kontajneru 7 m3</t>
  </si>
  <si>
    <t>-1460062241</t>
  </si>
  <si>
    <t>117</t>
  </si>
  <si>
    <t>711111221R</t>
  </si>
  <si>
    <t>Izolácia proti zemnej vlhkosti, protiradónová, stierka COMBIFLEX-C2, betón. podklad</t>
  </si>
  <si>
    <t>1307485069</t>
  </si>
  <si>
    <t>118</t>
  </si>
  <si>
    <t>711132107</t>
  </si>
  <si>
    <t>Zhotovenie izolácie proti zemnej vlhkosti nopovou fóloiu položenou voľne na ploche zvislej - okapový chodník</t>
  </si>
  <si>
    <t>1680552524</t>
  </si>
  <si>
    <t>103,5*0,5</t>
  </si>
  <si>
    <t>119</t>
  </si>
  <si>
    <t>283230002700</t>
  </si>
  <si>
    <t>Nopová HDPE fólia FONDALINE 500, výška nopu 8 mm, proti zemnej vlhkosti s radónovou ochranou, pre spodnú stavbu, ONDULINE</t>
  </si>
  <si>
    <t>301243565</t>
  </si>
  <si>
    <t>120</t>
  </si>
  <si>
    <t>711211551</t>
  </si>
  <si>
    <t>Hydroizolačná hmota, P3</t>
  </si>
  <si>
    <t>-402992750</t>
  </si>
  <si>
    <t>121</t>
  </si>
  <si>
    <t>998711102</t>
  </si>
  <si>
    <t>Presun hmôt pre izoláciu proti vode v objektoch výšky nad 6 do 12 m</t>
  </si>
  <si>
    <t>-844755879</t>
  </si>
  <si>
    <t>122</t>
  </si>
  <si>
    <t>712370070</t>
  </si>
  <si>
    <t>Zhotovenie povlakovej krytiny striech plochých do 10° PVC-P fóliou upevnenou prikotvením so zvarením spoju, S2</t>
  </si>
  <si>
    <t>-2108813886</t>
  </si>
  <si>
    <t>123</t>
  </si>
  <si>
    <t>283220002000</t>
  </si>
  <si>
    <t>Hydroizolačná fólia PVC-P FATRAFOL 810, hr. 1,5 mm, š. 1,3 m, izolácia plochých striech, farba sivá</t>
  </si>
  <si>
    <t>-1433979124</t>
  </si>
  <si>
    <t>124</t>
  </si>
  <si>
    <t>311970001300-1</t>
  </si>
  <si>
    <t>Kotviac. prvok, S2</t>
  </si>
  <si>
    <t>2003799628</t>
  </si>
  <si>
    <t>125</t>
  </si>
  <si>
    <t>712370070-1</t>
  </si>
  <si>
    <t>Zhotovenie povlakovej krytiny striech plochých do 10° PVC-P fóliou upevnenou prikotvením so zvarením spoju, S3</t>
  </si>
  <si>
    <t>-16857292</t>
  </si>
  <si>
    <t>72,63+5,85</t>
  </si>
  <si>
    <t>Medzisúčet s3</t>
  </si>
  <si>
    <t>126</t>
  </si>
  <si>
    <t>100743533</t>
  </si>
  <si>
    <t>127</t>
  </si>
  <si>
    <t>311970001200</t>
  </si>
  <si>
    <t>Kotviaca prvok</t>
  </si>
  <si>
    <t>-1359864868</t>
  </si>
  <si>
    <t>128</t>
  </si>
  <si>
    <t>712370070-2</t>
  </si>
  <si>
    <t>Zhotovenie povlakovej krytiny striech plochých do 10° PVC-P fóliou upevnenou prikotvením so zvarením spoju, S3 - nad lekárňou</t>
  </si>
  <si>
    <t>-813482541</t>
  </si>
  <si>
    <t>108,69+5,18</t>
  </si>
  <si>
    <t>129</t>
  </si>
  <si>
    <t>1373657532</t>
  </si>
  <si>
    <t>130</t>
  </si>
  <si>
    <t>-2069310012</t>
  </si>
  <si>
    <t>131</t>
  </si>
  <si>
    <t>712370070-3</t>
  </si>
  <si>
    <t>Zhotovenie povlakovej krytiny striech plochých do 10° PVC-P fóliou upevnenou prikotvením so zvarením spoju, S3 - nad vstupom</t>
  </si>
  <si>
    <t>-900073839</t>
  </si>
  <si>
    <t>14,5</t>
  </si>
  <si>
    <t>132</t>
  </si>
  <si>
    <t>1755882945</t>
  </si>
  <si>
    <t>133</t>
  </si>
  <si>
    <t>-1168666565</t>
  </si>
  <si>
    <t>134</t>
  </si>
  <si>
    <t>712391175</t>
  </si>
  <si>
    <t>Pripevnenie povlakovej krytiny na plochých strechách do 10° kotviacimi pásikmi, uholníkmi, S2</t>
  </si>
  <si>
    <t>1733689493</t>
  </si>
  <si>
    <t>2,5</t>
  </si>
  <si>
    <t>135</t>
  </si>
  <si>
    <t>311990008400</t>
  </si>
  <si>
    <t>Kotviaci profil  na mechanickú fixáciu vodonepriepustných fólií, S2</t>
  </si>
  <si>
    <t>-1197699074</t>
  </si>
  <si>
    <t>136</t>
  </si>
  <si>
    <t>712973765R</t>
  </si>
  <si>
    <t>Detaily k termoplastom všeobecne,štítová obruba S3/6</t>
  </si>
  <si>
    <t>888783610</t>
  </si>
  <si>
    <t>137</t>
  </si>
  <si>
    <t>712973781</t>
  </si>
  <si>
    <t>Detaily k termoplastom všeobecne, stenový kotviaci pásik z hrubopoplast. plechu, S2</t>
  </si>
  <si>
    <t>-1366074857</t>
  </si>
  <si>
    <t>138</t>
  </si>
  <si>
    <t>311970001300-3</t>
  </si>
  <si>
    <t>-186087739</t>
  </si>
  <si>
    <t>139</t>
  </si>
  <si>
    <t>712973830R</t>
  </si>
  <si>
    <t>Detaily k termoplastom všeobecne, oplechovanie okraja odkvapovou záveternou lištou z hrubopolpast. plechu RŠ 200 mm, S2</t>
  </si>
  <si>
    <t>-1176589365</t>
  </si>
  <si>
    <t>3,05*2+2,5*2</t>
  </si>
  <si>
    <t>140</t>
  </si>
  <si>
    <t>311970001200-2</t>
  </si>
  <si>
    <t>Kotviaca prvok, S2</t>
  </si>
  <si>
    <t>1021691115</t>
  </si>
  <si>
    <t>141</t>
  </si>
  <si>
    <t>712973830R-3</t>
  </si>
  <si>
    <t>Detaily k termoplastom všeobecne, oplechovanie okraja odkvapovou záveternou lištou z hrubopolpast. plechu RŠ 200 mm, S3 - strieška nad vchodom</t>
  </si>
  <si>
    <t>-546770883</t>
  </si>
  <si>
    <t>6,1*3</t>
  </si>
  <si>
    <t>142</t>
  </si>
  <si>
    <t>311970001200-3</t>
  </si>
  <si>
    <t>Kotviaca prvok, S3 - nad vchodom</t>
  </si>
  <si>
    <t>305753527</t>
  </si>
  <si>
    <t>143</t>
  </si>
  <si>
    <t>712973830R-1</t>
  </si>
  <si>
    <t>Detaily k termoplastom všeobecne, oplechovanie okraja odkvapovou záveternou lištou z hrubopolpast. plechu RŠ 200 mm, S3</t>
  </si>
  <si>
    <t>184449735</t>
  </si>
  <si>
    <t>144</t>
  </si>
  <si>
    <t>712973830R-2</t>
  </si>
  <si>
    <t>Detaily k termoplastom všeobecne, oplechovanie okraja odkvapovou záveternou lištou z hrubopolpast. plechu RŠ 200 mm, S3 - nad lekárňou</t>
  </si>
  <si>
    <t>-140380451</t>
  </si>
  <si>
    <t>145</t>
  </si>
  <si>
    <t>712990040</t>
  </si>
  <si>
    <t>Položenie geotextílie vodorovne alebo zvislo na strechy ploché do 10°, S2</t>
  </si>
  <si>
    <t>1206400159</t>
  </si>
  <si>
    <t>146</t>
  </si>
  <si>
    <t>693110001200</t>
  </si>
  <si>
    <t>Geotextília polypropylénová 300g/m2</t>
  </si>
  <si>
    <t>2137546940</t>
  </si>
  <si>
    <t>147</t>
  </si>
  <si>
    <t>712990040-1</t>
  </si>
  <si>
    <t>Položenie geotextílie vodorovne alebo zvislo na strechy ploché do 10°, S3</t>
  </si>
  <si>
    <t>-1859198031</t>
  </si>
  <si>
    <t>148</t>
  </si>
  <si>
    <t>-1826464707</t>
  </si>
  <si>
    <t>149</t>
  </si>
  <si>
    <t>712990040-2</t>
  </si>
  <si>
    <t>Položenie geotextílie vodorovne alebo zvislo na strechy ploché do 10°, S3 nad lekárňou</t>
  </si>
  <si>
    <t>-1284536894</t>
  </si>
  <si>
    <t>150</t>
  </si>
  <si>
    <t>-1483017116</t>
  </si>
  <si>
    <t>151</t>
  </si>
  <si>
    <t>712990040-3</t>
  </si>
  <si>
    <t>Položenie geotextílie vodorovne alebo zvislo na strechy ploché do 10°, S3 nad vchodom</t>
  </si>
  <si>
    <t>320270810</t>
  </si>
  <si>
    <t>14,4</t>
  </si>
  <si>
    <t>152</t>
  </si>
  <si>
    <t>19271365</t>
  </si>
  <si>
    <t>153</t>
  </si>
  <si>
    <t>712991020-1</t>
  </si>
  <si>
    <t>Montáž podkladnej konštrukcie z OSB dosiek na atike šírky 251 - 310 mm pod klampiarske konštrukcie, S3</t>
  </si>
  <si>
    <t>-1142983921</t>
  </si>
  <si>
    <t>10,1</t>
  </si>
  <si>
    <t>154</t>
  </si>
  <si>
    <t>-574380295</t>
  </si>
  <si>
    <t>155</t>
  </si>
  <si>
    <t>607260000300</t>
  </si>
  <si>
    <t>Doska OSB 3 Superfinish ECO nebrúsené hrxlxš 18x2500x1250 mm, JAFHOLZ</t>
  </si>
  <si>
    <t>1872992715</t>
  </si>
  <si>
    <t>156</t>
  </si>
  <si>
    <t>712991020-2</t>
  </si>
  <si>
    <t>Montáž podkladnej konštrukcie z OSB dosiek na atike šírky 251 - 310 mm pod klampiarske konštrukcie, S3 - strecha na d lekárňou</t>
  </si>
  <si>
    <t>276418183</t>
  </si>
  <si>
    <t>9,05+13,1</t>
  </si>
  <si>
    <t>157</t>
  </si>
  <si>
    <t>311970001100</t>
  </si>
  <si>
    <t xml:space="preserve">Kotviaci prvok </t>
  </si>
  <si>
    <t>1444852775</t>
  </si>
  <si>
    <t>158</t>
  </si>
  <si>
    <t>-773055722</t>
  </si>
  <si>
    <t>159</t>
  </si>
  <si>
    <t>712991040-1</t>
  </si>
  <si>
    <t xml:space="preserve">Montáž podkladnej konštrukcie z OSB dosiek atike šírky 411 - 620 mm pod klampiarske konštrukcie, S3 </t>
  </si>
  <si>
    <t>-1953388605</t>
  </si>
  <si>
    <t>160</t>
  </si>
  <si>
    <t>-1219967205</t>
  </si>
  <si>
    <t>161</t>
  </si>
  <si>
    <t>221543621</t>
  </si>
  <si>
    <t>9,9*0,55</t>
  </si>
  <si>
    <t>162</t>
  </si>
  <si>
    <t>712991040-2</t>
  </si>
  <si>
    <t>Montáž podkladnej konštrukcie z OSB dosiek atike šírky 411 - 620 mm pod klampiarske konštrukcie, S3 - nad lekárňou</t>
  </si>
  <si>
    <t>-1463833165</t>
  </si>
  <si>
    <t>163</t>
  </si>
  <si>
    <t>-1325893439</t>
  </si>
  <si>
    <t>164</t>
  </si>
  <si>
    <t>701855845</t>
  </si>
  <si>
    <t>15,1*0,55</t>
  </si>
  <si>
    <t>165</t>
  </si>
  <si>
    <t>998712102</t>
  </si>
  <si>
    <t>Presun hmôt pre izoláciu povlakovej krytiny v objektoch výšky nad 6 do 12 m</t>
  </si>
  <si>
    <t>2070476630</t>
  </si>
  <si>
    <t>166</t>
  </si>
  <si>
    <t>713000040</t>
  </si>
  <si>
    <t>Odstránenie nadstresnej tepelnej izolácie striech plochých kladenej voľne z vláknitých materiálov hr. do 10 cm -0,009t S3</t>
  </si>
  <si>
    <t>1033648875</t>
  </si>
  <si>
    <t>167</t>
  </si>
  <si>
    <t>713000040-1</t>
  </si>
  <si>
    <t>Odstránenie nadstresnej tepelnej izolácie striech plochých kladenej voľne z vláknitých materiálov hr. do 10 cm -0,009t S3 - nad lekárňou</t>
  </si>
  <si>
    <t>-1128175053</t>
  </si>
  <si>
    <t>168</t>
  </si>
  <si>
    <t>713111111R</t>
  </si>
  <si>
    <t>Montáž tepelnej izolácie stropov minerálnou vlnou, vrchom kladenou voľne S1</t>
  </si>
  <si>
    <t>457932152</t>
  </si>
  <si>
    <t>13*19,05</t>
  </si>
  <si>
    <t>169</t>
  </si>
  <si>
    <t>631440030900</t>
  </si>
  <si>
    <t>Doska ISOVER LAM30, 200x360x2000 mm izolácia z kamennej vlny vhodná pre zateplenie plochých striech</t>
  </si>
  <si>
    <t>-10245301</t>
  </si>
  <si>
    <t>170</t>
  </si>
  <si>
    <t>713131143</t>
  </si>
  <si>
    <t>Montáž parotesnej fólie, S1</t>
  </si>
  <si>
    <t>-808708998</t>
  </si>
  <si>
    <t>171</t>
  </si>
  <si>
    <t>283230006800</t>
  </si>
  <si>
    <t>Parotesné zábrany , S1</t>
  </si>
  <si>
    <t>-1213816326</t>
  </si>
  <si>
    <t>Vodotesná nekorodujúca hliníková vrstva uložená medzi vysoko transparentnou polyesterovou fóliou a polyetylénovou fóliou s vystužujúcou mriežkou. Hmotnosť 180 g/m2,</t>
  </si>
  <si>
    <t>172</t>
  </si>
  <si>
    <t>713131144R</t>
  </si>
  <si>
    <t>Montáž paropriepustnej fólie S1</t>
  </si>
  <si>
    <t>-27857799</t>
  </si>
  <si>
    <t>173</t>
  </si>
  <si>
    <t>283230004900R</t>
  </si>
  <si>
    <t>Paropriepustná fólia S1</t>
  </si>
  <si>
    <t>114304273</t>
  </si>
  <si>
    <t>Paropriepustná podstrešná hydroizolácia slúžiaca k ochrane podkrovných priestorov a tepelných izolací. Rozmer role: 1,5x50m (75 m2). Materiál je štvorvrstvový,určený najmä pre šikmé vetrané debnené strechy.</t>
  </si>
  <si>
    <t>174</t>
  </si>
  <si>
    <t>713131143-1</t>
  </si>
  <si>
    <t>Montáž parotesnej fólie, S3</t>
  </si>
  <si>
    <t>-2023765740</t>
  </si>
  <si>
    <t>175</t>
  </si>
  <si>
    <t>283230006800-1</t>
  </si>
  <si>
    <t>Parotesné zábrany , S3</t>
  </si>
  <si>
    <t>958197979</t>
  </si>
  <si>
    <t>176</t>
  </si>
  <si>
    <t>713131143-2</t>
  </si>
  <si>
    <t>Montáž parotesnej fólie, S3 - nad lekárňou</t>
  </si>
  <si>
    <t>224599991</t>
  </si>
  <si>
    <t>177</t>
  </si>
  <si>
    <t>283230006800-2</t>
  </si>
  <si>
    <t>Parotesné zábrany , S3 - nad lekárňou</t>
  </si>
  <si>
    <t>-2015666855</t>
  </si>
  <si>
    <t>178</t>
  </si>
  <si>
    <t>713132203</t>
  </si>
  <si>
    <t xml:space="preserve">Montáž tepelnej izolácie podzemných stien a základov polystyrénom položením voľne - dilatacia </t>
  </si>
  <si>
    <t>-1217696302</t>
  </si>
  <si>
    <t>2*0,2*3</t>
  </si>
  <si>
    <t>Medzisúčet vytahová sachta</t>
  </si>
  <si>
    <t>179</t>
  </si>
  <si>
    <t>283720003200</t>
  </si>
  <si>
    <t>Fasádna izolačná doska EPS 70F hr. 10 mm</t>
  </si>
  <si>
    <t>1841318705</t>
  </si>
  <si>
    <t>180</t>
  </si>
  <si>
    <t>713141255</t>
  </si>
  <si>
    <t>Montáž TI striech plochých do 10° minerálnou vlnou, rozloženej v jednej vrstve, prikotvením, S2</t>
  </si>
  <si>
    <t>1739914414</t>
  </si>
  <si>
    <t>181</t>
  </si>
  <si>
    <t>631440025400</t>
  </si>
  <si>
    <t>Doska ISOVER S 10, 100x1200x2000 mm izolácia z kamennej vlny vhodná pre zateplenie plochých striech, S2</t>
  </si>
  <si>
    <t>-949206435</t>
  </si>
  <si>
    <t>182</t>
  </si>
  <si>
    <t>713141255-1</t>
  </si>
  <si>
    <t>Montáž TI striech plochých do 10° minerálnou vlnou, rozloženej v dvoch vrstvách, prikotvením, S3</t>
  </si>
  <si>
    <t>-2060941039</t>
  </si>
  <si>
    <t>183</t>
  </si>
  <si>
    <t>631440033100-1</t>
  </si>
  <si>
    <t>Doska ISOVER LAM70, 120x360x2000 mm izolácia z kamennej vlny vhodná pre zateplenie plochých striech S3</t>
  </si>
  <si>
    <t>1330875789</t>
  </si>
  <si>
    <t>184</t>
  </si>
  <si>
    <t>631440025300</t>
  </si>
  <si>
    <t>Doska ISOVER S 8, 80x1200x2000 mm izolácia z kamennej vlny vhodná pre zateplenie plochých striech S3</t>
  </si>
  <si>
    <t>1137320616</t>
  </si>
  <si>
    <t>185</t>
  </si>
  <si>
    <t>713141255-2</t>
  </si>
  <si>
    <t>Montáž TI striech plochých do 10° minerálnou vlnou, rozloženej v dvoch vrstvách, prikotvením, S3- strecha nad lekárňou</t>
  </si>
  <si>
    <t>-979465252</t>
  </si>
  <si>
    <t>Medzisúčet S3 strecha nad lekárňou</t>
  </si>
  <si>
    <t>186</t>
  </si>
  <si>
    <t>631440033100</t>
  </si>
  <si>
    <t>Doska ISOVER LAM70, 120x360x2000 mm izolácia z kamennej vlny vhodná pre zateplenie plochých striech, S3 - nad lekárňou</t>
  </si>
  <si>
    <t>1970506547</t>
  </si>
  <si>
    <t>187</t>
  </si>
  <si>
    <t>1941446161</t>
  </si>
  <si>
    <t>188</t>
  </si>
  <si>
    <t>998713102</t>
  </si>
  <si>
    <t>Presun hmôt pre izolácie tepelné v objektoch výšky nad 6 m do 12 m</t>
  </si>
  <si>
    <t>1664484555</t>
  </si>
  <si>
    <t>189</t>
  </si>
  <si>
    <t>722250005</t>
  </si>
  <si>
    <t>Montáž hydrantového systému s tvarovo stálou hadicou D 25</t>
  </si>
  <si>
    <t>súb.</t>
  </si>
  <si>
    <t>-1421697822</t>
  </si>
  <si>
    <t>190</t>
  </si>
  <si>
    <t>449150003700</t>
  </si>
  <si>
    <t>Hydrantový systém s tvarovo stálou hadicou D 25, hadica 30 m, skriňa 710x710x245 mm, plné dvierka, prúdnica ekv.10</t>
  </si>
  <si>
    <t>-1395519097</t>
  </si>
  <si>
    <t>191</t>
  </si>
  <si>
    <t>722250035</t>
  </si>
  <si>
    <t>Montáž hydrantového systému so sploštiteľnou hadicou C 52</t>
  </si>
  <si>
    <t>-1213323397</t>
  </si>
  <si>
    <t>192</t>
  </si>
  <si>
    <t>449150000200</t>
  </si>
  <si>
    <t>Hydrantový systém so sploštiteľnou hadicou C 52 s navijakom, šxvxhr 500x570x210 mm, (prúdnica, hadica 20 m, nástenný hydrant, oceľ. skrinka, navijak)</t>
  </si>
  <si>
    <t>831330769</t>
  </si>
  <si>
    <t>193</t>
  </si>
  <si>
    <t>722250040R</t>
  </si>
  <si>
    <t>Demontáž skrinky nástenného hydrantu bez vybavenia</t>
  </si>
  <si>
    <t>-1626258314</t>
  </si>
  <si>
    <t>2+1</t>
  </si>
  <si>
    <t>194</t>
  </si>
  <si>
    <t>725110811</t>
  </si>
  <si>
    <t>Demontáž záchoda splachovacieho s nádržou alebo s tlakovým splachovačom,  -0,01933t</t>
  </si>
  <si>
    <t>-184463013</t>
  </si>
  <si>
    <t>Medzisúčet pRIZEMIE</t>
  </si>
  <si>
    <t>195</t>
  </si>
  <si>
    <t>725122813</t>
  </si>
  <si>
    <t>Demontáž pisoára s nádržkou a 1 záchodom,  -0,01720t</t>
  </si>
  <si>
    <t>1415124917</t>
  </si>
  <si>
    <t>1+1</t>
  </si>
  <si>
    <t>196</t>
  </si>
  <si>
    <t>725210821</t>
  </si>
  <si>
    <t>Demontáž umývadiel alebo umývadielok bez výtokovej armatúry,  -0,01946t</t>
  </si>
  <si>
    <t>-351538178</t>
  </si>
  <si>
    <t>9+11</t>
  </si>
  <si>
    <t>197</t>
  </si>
  <si>
    <t>725310823</t>
  </si>
  <si>
    <t>Demontáž drezu jednodielneho bez výtokovej armatúry vstavanej v kuchynskej zostave,  -0,00920t</t>
  </si>
  <si>
    <t>1964279055</t>
  </si>
  <si>
    <t>198</t>
  </si>
  <si>
    <t>725330840</t>
  </si>
  <si>
    <t>Demontáž výlevky bez výtok. armatúry, bez nádrže a splach. potrubia,oceľ. alebo liatinovej,  -0,01880t</t>
  </si>
  <si>
    <t>-2008428553</t>
  </si>
  <si>
    <t>2+1+1</t>
  </si>
  <si>
    <t>199</t>
  </si>
  <si>
    <t>762341004</t>
  </si>
  <si>
    <t>Montáž debnenia jednoduchých striech, na krokvy a kontralaty z dosiek na zraz S1</t>
  </si>
  <si>
    <t>2011204442</t>
  </si>
  <si>
    <t>292,6</t>
  </si>
  <si>
    <t>200</t>
  </si>
  <si>
    <t>605110017600</t>
  </si>
  <si>
    <t>Dosky a fošne zo smrekovca neopracované omietané akosť A S1</t>
  </si>
  <si>
    <t>-761233744</t>
  </si>
  <si>
    <t>201</t>
  </si>
  <si>
    <t>762341811</t>
  </si>
  <si>
    <t>Demontáž debnenia striech rovných, oblúkových do 60°, z dosiek hrubých, hobľovaných,  -0.01600t S1</t>
  </si>
  <si>
    <t>1163684287</t>
  </si>
  <si>
    <t>202</t>
  </si>
  <si>
    <t>762421304</t>
  </si>
  <si>
    <t>Obloženie stropov alebo strešných podhľadov z dosiek OSB skrutkovaných na zraz hr. dosky 18 mm S2</t>
  </si>
  <si>
    <t>1668428267</t>
  </si>
  <si>
    <t>2,65*2,2</t>
  </si>
  <si>
    <t>203</t>
  </si>
  <si>
    <t>762895000</t>
  </si>
  <si>
    <t>Spojovacie prostriedky pre záklop, stropnice, podbíjanie - klince, svorky S1</t>
  </si>
  <si>
    <t>-799741076</t>
  </si>
  <si>
    <t>204</t>
  </si>
  <si>
    <t>998762102</t>
  </si>
  <si>
    <t>Presun hmôt pre konštrukcie tesárske v objektoch výšky do 12 m</t>
  </si>
  <si>
    <t>126233080</t>
  </si>
  <si>
    <t>205</t>
  </si>
  <si>
    <t>763137145</t>
  </si>
  <si>
    <t>Kazetový podhľad SDK</t>
  </si>
  <si>
    <t>-1784607856</t>
  </si>
  <si>
    <t>43,43</t>
  </si>
  <si>
    <t>30,36</t>
  </si>
  <si>
    <t>24,19+17,84+7,41</t>
  </si>
  <si>
    <t>14+12</t>
  </si>
  <si>
    <t>23,26</t>
  </si>
  <si>
    <t>206</t>
  </si>
  <si>
    <t>998763303</t>
  </si>
  <si>
    <t>Presun hmôt pre sádrokartónové konštrukcie v objektoch výšky od 7 do 24 m</t>
  </si>
  <si>
    <t>-2055503762</t>
  </si>
  <si>
    <t>207</t>
  </si>
  <si>
    <t>76400001R</t>
  </si>
  <si>
    <t>D+M sieťka proti hmyzu S1</t>
  </si>
  <si>
    <t>-1928657808</t>
  </si>
  <si>
    <t>208</t>
  </si>
  <si>
    <t>764171271</t>
  </si>
  <si>
    <t>Krytina- lemovanie komína na ploche, S1</t>
  </si>
  <si>
    <t>1260932406</t>
  </si>
  <si>
    <t>(1,8+0,795)</t>
  </si>
  <si>
    <t>209</t>
  </si>
  <si>
    <t>764171918</t>
  </si>
  <si>
    <t>Vetrací pás S1/2 - hrebeň</t>
  </si>
  <si>
    <t>-691000660</t>
  </si>
  <si>
    <t>0,46*88</t>
  </si>
  <si>
    <t>210</t>
  </si>
  <si>
    <t>764171918R</t>
  </si>
  <si>
    <t>Vetrací pás, S1 - podbitie</t>
  </si>
  <si>
    <t>-952317851</t>
  </si>
  <si>
    <t>19,25*2</t>
  </si>
  <si>
    <t>211</t>
  </si>
  <si>
    <t>764172070</t>
  </si>
  <si>
    <t>Krytina Ruukki štítové lemovanie vrchné sklon do 30° S1/4</t>
  </si>
  <si>
    <t>-1649491759</t>
  </si>
  <si>
    <t>18*2</t>
  </si>
  <si>
    <t>212</t>
  </si>
  <si>
    <t>764172073</t>
  </si>
  <si>
    <t>Krytina Ruukki odkvapové lemovanie sklon do 30°, S1/3</t>
  </si>
  <si>
    <t>-1005805111</t>
  </si>
  <si>
    <t>2*11</t>
  </si>
  <si>
    <t>213</t>
  </si>
  <si>
    <t>764172080</t>
  </si>
  <si>
    <t>Krytina Ruukki hrebeň z hrebenáčov oblých sklon do 30° S1/2</t>
  </si>
  <si>
    <t>-539589096</t>
  </si>
  <si>
    <t>214</t>
  </si>
  <si>
    <t>764172090</t>
  </si>
  <si>
    <t>Krytina Ruukki čelo hrebeňa - štít, sklon strechy do 30° S1/2</t>
  </si>
  <si>
    <t>-638871221</t>
  </si>
  <si>
    <t>215</t>
  </si>
  <si>
    <t>764172115</t>
  </si>
  <si>
    <t>Krytina Ruukki ochranná manžeta priemeru 100-235 mm sklon do 30° S1/7</t>
  </si>
  <si>
    <t>-458086080</t>
  </si>
  <si>
    <t>216</t>
  </si>
  <si>
    <t>764172128</t>
  </si>
  <si>
    <t>Snehová zábrana rúrková s konzolami, sklon strechy do 30° S1/9</t>
  </si>
  <si>
    <t>660357660</t>
  </si>
  <si>
    <t>1*40</t>
  </si>
  <si>
    <t>217</t>
  </si>
  <si>
    <t>764172140</t>
  </si>
  <si>
    <t>Odvetrávací komínček priemeru 125 mm pre strešnú krytinu Ruukki  falc. krytinu sklon do 30° S1/7</t>
  </si>
  <si>
    <t>-2053416470</t>
  </si>
  <si>
    <t>218</t>
  </si>
  <si>
    <t>764311822</t>
  </si>
  <si>
    <t>Demontáž krytiny hladkej strešnej z tabúľ 2000 x 1000 mm, so sklonom do 30st.,  -0,00732t S1</t>
  </si>
  <si>
    <t>-2128628507</t>
  </si>
  <si>
    <t>219</t>
  </si>
  <si>
    <t>764172241</t>
  </si>
  <si>
    <t>Oceľové strešné krytiny so stojatou drážkou z tabúľ Ruukki Classic D, sklon do 30° S1/1</t>
  </si>
  <si>
    <t>138612111</t>
  </si>
  <si>
    <t>220</t>
  </si>
  <si>
    <t>764311822-1</t>
  </si>
  <si>
    <t>Demontáž krytiny hladkej strešnej z tabúľ 2000 x 1000 mm, so sklonom do 30st.,  -0,00732t S3</t>
  </si>
  <si>
    <t>-644005777</t>
  </si>
  <si>
    <t>78,48</t>
  </si>
  <si>
    <t>221</t>
  </si>
  <si>
    <t>764311822-2</t>
  </si>
  <si>
    <t>Demontáž krytiny hladkej strešnej z tabúľ 2000 x 1000 mm, so sklonom do 30st.,  -0,00732t S3 - nad lekárňou</t>
  </si>
  <si>
    <t>1050151893</t>
  </si>
  <si>
    <t>113,87</t>
  </si>
  <si>
    <t>222</t>
  </si>
  <si>
    <t>764317491</t>
  </si>
  <si>
    <t>Oddeľovacia štruktúrovaná rohož s integrovanou poistnou hydroizoláciou pre krytiny z farbeného hliníka S1</t>
  </si>
  <si>
    <t>-871613543</t>
  </si>
  <si>
    <t>223</t>
  </si>
  <si>
    <t>764352311</t>
  </si>
  <si>
    <t>Montáž žľabov pododkvapových Ruukki, 125/90 mm S1/5</t>
  </si>
  <si>
    <t>1883888342</t>
  </si>
  <si>
    <t>224</t>
  </si>
  <si>
    <t>553440009400R</t>
  </si>
  <si>
    <t>Žľab podokapový  125/90 mm RUUKKI dĺ. 2000 mm S1/5</t>
  </si>
  <si>
    <t>-1140821344</t>
  </si>
  <si>
    <t>225</t>
  </si>
  <si>
    <t>764352311-1</t>
  </si>
  <si>
    <t>Montáž žľabov pododkvapových Ruukki, 125/90 mm S3/4</t>
  </si>
  <si>
    <t>901699849</t>
  </si>
  <si>
    <t>226</t>
  </si>
  <si>
    <t>553440009400R-1</t>
  </si>
  <si>
    <t>Žľab podokapový  125/90 mm RUUKKI dĺ. 2000 mm S3/4</t>
  </si>
  <si>
    <t>319981867</t>
  </si>
  <si>
    <t>227</t>
  </si>
  <si>
    <t>764352311-4</t>
  </si>
  <si>
    <t>Montáž žľabov pododkvapových Ruukki, priemer 125-150 mm S2</t>
  </si>
  <si>
    <t>-532295154</t>
  </si>
  <si>
    <t>228</t>
  </si>
  <si>
    <t>553440009700R</t>
  </si>
  <si>
    <t>Žľab podokapový  140 mm RUUKKI, S2</t>
  </si>
  <si>
    <t>185428785</t>
  </si>
  <si>
    <t>229</t>
  </si>
  <si>
    <t>764352315R</t>
  </si>
  <si>
    <t>Montáž čela k pododkvapovým žľabom Ruukki S1/5</t>
  </si>
  <si>
    <t>-1342111666</t>
  </si>
  <si>
    <t>230</t>
  </si>
  <si>
    <t>553440010000R</t>
  </si>
  <si>
    <t>Čelo žľabové RUUKKI S1/5</t>
  </si>
  <si>
    <t>844144342</t>
  </si>
  <si>
    <t>231</t>
  </si>
  <si>
    <t>764352315R-1</t>
  </si>
  <si>
    <t>Montáž čela k pododkvapovým žľabom Ruukki S3/4</t>
  </si>
  <si>
    <t>1968627334</t>
  </si>
  <si>
    <t>232</t>
  </si>
  <si>
    <t>553440010000R-1</t>
  </si>
  <si>
    <t>Čelo žľabové RUUKKI S3/4</t>
  </si>
  <si>
    <t>1827037442</t>
  </si>
  <si>
    <t>233</t>
  </si>
  <si>
    <t>764352320R</t>
  </si>
  <si>
    <t>Montáž háku k pododkvapovým  žľabom Ruukki S1/5</t>
  </si>
  <si>
    <t>1443589987</t>
  </si>
  <si>
    <t>234</t>
  </si>
  <si>
    <t>553440011900R</t>
  </si>
  <si>
    <t>Hák žľabový s príponkami, rozmer  RUUKKI S1/5</t>
  </si>
  <si>
    <t>279041573</t>
  </si>
  <si>
    <t>235</t>
  </si>
  <si>
    <t>764352320R-1</t>
  </si>
  <si>
    <t>Montáž háku k pododkvapovým  žľabom Ruukki S3/4</t>
  </si>
  <si>
    <t>295591771</t>
  </si>
  <si>
    <t>236</t>
  </si>
  <si>
    <t>553440011900R-1</t>
  </si>
  <si>
    <t>Hák žľabový s príponkami, rozmer  RUUKKI S3/4</t>
  </si>
  <si>
    <t>-1994448661</t>
  </si>
  <si>
    <t>237</t>
  </si>
  <si>
    <t>764352330</t>
  </si>
  <si>
    <t>Montáž kúta k pododkvapovým  žľabom Ruukki, S3/4 - nad lekárňou</t>
  </si>
  <si>
    <t>561439911</t>
  </si>
  <si>
    <t>238</t>
  </si>
  <si>
    <t>553440011400</t>
  </si>
  <si>
    <t>Kút/roh žľabový RUUKKI</t>
  </si>
  <si>
    <t>-1054029441</t>
  </si>
  <si>
    <t>239</t>
  </si>
  <si>
    <t>764359224R</t>
  </si>
  <si>
    <t xml:space="preserve">Montáž kotlíka k pododkvapovým žľabom Ruukki </t>
  </si>
  <si>
    <t>-1144992039</t>
  </si>
  <si>
    <t>240</t>
  </si>
  <si>
    <t>553440012800R</t>
  </si>
  <si>
    <t>Kotlík žľabový  RUUKKI S1/5</t>
  </si>
  <si>
    <t>242484716</t>
  </si>
  <si>
    <t>241</t>
  </si>
  <si>
    <t>764359224R-1</t>
  </si>
  <si>
    <t>Montáž kotlíka k pododkvapovým žľabom Ruukki S3/4</t>
  </si>
  <si>
    <t>-1892504813</t>
  </si>
  <si>
    <t>242</t>
  </si>
  <si>
    <t>553440012800R-1</t>
  </si>
  <si>
    <t>Kotlík žľabový  RUUKKI S3/4</t>
  </si>
  <si>
    <t>1520594697</t>
  </si>
  <si>
    <t>243</t>
  </si>
  <si>
    <t>764352311-2</t>
  </si>
  <si>
    <t>Montáž žľabov pododkvapových Ruukki, 125/90 mm S3/4 - nad lekárňou</t>
  </si>
  <si>
    <t>947772105</t>
  </si>
  <si>
    <t>244</t>
  </si>
  <si>
    <t>553440009400R-2</t>
  </si>
  <si>
    <t>Žľab podokapový  125/90 mm RUUKKI dĺ. 2000 mm S3/4 - nad lekárňou</t>
  </si>
  <si>
    <t>1641160386</t>
  </si>
  <si>
    <t>245</t>
  </si>
  <si>
    <t>764352315R-2</t>
  </si>
  <si>
    <t>Montáž čela k pododkvapovým žľabom Ruukki S3/4 - nad lekárňou</t>
  </si>
  <si>
    <t>1219699931</t>
  </si>
  <si>
    <t>246</t>
  </si>
  <si>
    <t>553440010000R-2</t>
  </si>
  <si>
    <t>Čelo žľabové RUUKKI S3/4 - nad lekárňou</t>
  </si>
  <si>
    <t>-105293004</t>
  </si>
  <si>
    <t>247</t>
  </si>
  <si>
    <t>764352320R-2</t>
  </si>
  <si>
    <t>Montáž háku k pododkvapovým  žľabom Ruukki S3/4 - nad lekárňou</t>
  </si>
  <si>
    <t>599127240</t>
  </si>
  <si>
    <t>248</t>
  </si>
  <si>
    <t>553440011900R-2</t>
  </si>
  <si>
    <t>Hák žľabový s príponkami, rozmer  RUUKKI S3/4 - nad lekárňou</t>
  </si>
  <si>
    <t>-1286128388</t>
  </si>
  <si>
    <t>249</t>
  </si>
  <si>
    <t>764359224R-2</t>
  </si>
  <si>
    <t>Montáž kotlíka k pododkvapovým žľabom Ruukki S3/4 - nad lekárňou</t>
  </si>
  <si>
    <t>-1624596340</t>
  </si>
  <si>
    <t>250</t>
  </si>
  <si>
    <t>553440012800R-2</t>
  </si>
  <si>
    <t>Kotlík žľabový  RUUKKI S3/4 - nad lekárňou</t>
  </si>
  <si>
    <t>-2035508557</t>
  </si>
  <si>
    <t>251</t>
  </si>
  <si>
    <t>764352311-3</t>
  </si>
  <si>
    <t>Montáž žľabov pododkvapových Ruukki, 125/90 mm S3/4 - nad vchodom</t>
  </si>
  <si>
    <t>-1687840433</t>
  </si>
  <si>
    <t>252</t>
  </si>
  <si>
    <t>553440009400R-3</t>
  </si>
  <si>
    <t>Žľab podokapový  125/90 mm RUUKKI dĺ. 2000 mm S3/4 - nad vchodom</t>
  </si>
  <si>
    <t>-1933610542</t>
  </si>
  <si>
    <t>253</t>
  </si>
  <si>
    <t>764352315R-3</t>
  </si>
  <si>
    <t>Montáž čela k pododkvapovým žľabom Ruukki S3/4 - nad vchodom</t>
  </si>
  <si>
    <t>-566905830</t>
  </si>
  <si>
    <t>254</t>
  </si>
  <si>
    <t>553440010000R-3</t>
  </si>
  <si>
    <t>Čelo žľabové RUUKKI S3/4 - nad vchodom</t>
  </si>
  <si>
    <t>488400747</t>
  </si>
  <si>
    <t>255</t>
  </si>
  <si>
    <t>764352315R-4</t>
  </si>
  <si>
    <t>Montáž čela k pododkvapovým žľabom Ruukki S2</t>
  </si>
  <si>
    <t>2023915442</t>
  </si>
  <si>
    <t>256</t>
  </si>
  <si>
    <t>553440010000R-4</t>
  </si>
  <si>
    <t>Čelo žľabové RUUKKI S2</t>
  </si>
  <si>
    <t>-1870472110</t>
  </si>
  <si>
    <t>257</t>
  </si>
  <si>
    <t>764352320R-3</t>
  </si>
  <si>
    <t>Montáž háku k pododkvapovým  žľabom Ruukki S3/4 - nad vchodom</t>
  </si>
  <si>
    <t>904628770</t>
  </si>
  <si>
    <t>258</t>
  </si>
  <si>
    <t>553440011900R-3</t>
  </si>
  <si>
    <t>Hák žľabový s príponkami, rozmer  RUUKKI S3/4 - nad vchodom</t>
  </si>
  <si>
    <t>-1993890640</t>
  </si>
  <si>
    <t>259</t>
  </si>
  <si>
    <t>764352320R-4</t>
  </si>
  <si>
    <t>Montáž háku k pododkvapovým  žľabom Ruukki S2</t>
  </si>
  <si>
    <t>-1203766253</t>
  </si>
  <si>
    <t>260</t>
  </si>
  <si>
    <t>553440011900R-4</t>
  </si>
  <si>
    <t>Hák žľabový s príponkami, rozmer  RUUKKI S2</t>
  </si>
  <si>
    <t>1352440338</t>
  </si>
  <si>
    <t>261</t>
  </si>
  <si>
    <t>764359224R-3</t>
  </si>
  <si>
    <t>Montáž kotlíka k pododkvapovým žľabom Ruukki S3/4 - nad vchodom</t>
  </si>
  <si>
    <t>-600809693</t>
  </si>
  <si>
    <t>262</t>
  </si>
  <si>
    <t>553440012800R-3</t>
  </si>
  <si>
    <t>Kotlík žľabový  RUUKKI S3/4 - nad vchodom</t>
  </si>
  <si>
    <t>-1184382158</t>
  </si>
  <si>
    <t>263</t>
  </si>
  <si>
    <t>764359224R-4</t>
  </si>
  <si>
    <t>Montáž kotlíka k pododkvapovým žľabom Ruukki S2</t>
  </si>
  <si>
    <t>-1494211356</t>
  </si>
  <si>
    <t>264</t>
  </si>
  <si>
    <t>553440012800R-4</t>
  </si>
  <si>
    <t>Kotlík žľabový  RUUKKI S2</t>
  </si>
  <si>
    <t>2128526828</t>
  </si>
  <si>
    <t>265</t>
  </si>
  <si>
    <t>764359810</t>
  </si>
  <si>
    <t>Demontáž kotlíka kónického, so sklonom žľabu do 30st.,  -0,00110t</t>
  </si>
  <si>
    <t>-799329969</t>
  </si>
  <si>
    <t>266</t>
  </si>
  <si>
    <t>764410850</t>
  </si>
  <si>
    <t>Demontáž oplechovania parapetov rš od 100 do 330 mm,  -0,00135t</t>
  </si>
  <si>
    <t>1124668370</t>
  </si>
  <si>
    <t>23+24+18+4+12</t>
  </si>
  <si>
    <t>267</t>
  </si>
  <si>
    <t>764430850</t>
  </si>
  <si>
    <t>Demontáž oplechovania múrov a nadmuroviek rš 600 mm,  -0,00337t</t>
  </si>
  <si>
    <t>1909958754</t>
  </si>
  <si>
    <t>268</t>
  </si>
  <si>
    <t>764453844</t>
  </si>
  <si>
    <t>Demontáž odpadového kolena horného dvojitého 120 a 150 mm,  -0,00290t</t>
  </si>
  <si>
    <t>488300240</t>
  </si>
  <si>
    <t>269</t>
  </si>
  <si>
    <t>764454212</t>
  </si>
  <si>
    <t>Odpadové rúry Ruukki,priemer 100 mm, vrátane objímky, kolena a odskoku S1/6</t>
  </si>
  <si>
    <t>-59018239</t>
  </si>
  <si>
    <t>7*5</t>
  </si>
  <si>
    <t>270</t>
  </si>
  <si>
    <t>764454212-1</t>
  </si>
  <si>
    <t>Odpadové rúry Ruukki,priemer 100 mm, vrátane objímky, kolena a odskoku S3/5</t>
  </si>
  <si>
    <t>45818408</t>
  </si>
  <si>
    <t>3,5</t>
  </si>
  <si>
    <t>271</t>
  </si>
  <si>
    <t>764454212-2</t>
  </si>
  <si>
    <t>Odpadové rúry Ruukki,priemer 100 mm, vrátane objímky, kolena a odskoku S3/5 - nad lekárňou</t>
  </si>
  <si>
    <t>-433653097</t>
  </si>
  <si>
    <t>3,5*2</t>
  </si>
  <si>
    <t>272</t>
  </si>
  <si>
    <t>764454212-3</t>
  </si>
  <si>
    <t>Odpadové rúry Ruukki,priemer 100 mm, vrátane objímky, kolena a odskoku S3/6 - nad vstupom</t>
  </si>
  <si>
    <t>-1463698455</t>
  </si>
  <si>
    <t>273</t>
  </si>
  <si>
    <t>764454212-4</t>
  </si>
  <si>
    <t>Odpadové rúry Ruukki,priemer 100 mm, vrátane objímky, kolena a odskoku S2</t>
  </si>
  <si>
    <t>507026108</t>
  </si>
  <si>
    <t>7,3</t>
  </si>
  <si>
    <t>274</t>
  </si>
  <si>
    <t>764454802</t>
  </si>
  <si>
    <t>Demontáž odpadových rúr kruhových, s priemerom 120 mm,  -0,00285t</t>
  </si>
  <si>
    <t>1136692383</t>
  </si>
  <si>
    <t>275</t>
  </si>
  <si>
    <t>764456855</t>
  </si>
  <si>
    <t>Demontáž odpadového kolena výtokového kruhového, s priemerom 120,150 a 200 mm,  -0,00116t</t>
  </si>
  <si>
    <t>208286386</t>
  </si>
  <si>
    <t>276</t>
  </si>
  <si>
    <t>764711116</t>
  </si>
  <si>
    <t>Oplechovanie parapetov z plechu r.š. 400 mm</t>
  </si>
  <si>
    <t>1658526607</t>
  </si>
  <si>
    <t>2,575*3</t>
  </si>
  <si>
    <t>0,9*8</t>
  </si>
  <si>
    <t>1,8*9</t>
  </si>
  <si>
    <t>0,8*2</t>
  </si>
  <si>
    <t>2,7*6</t>
  </si>
  <si>
    <t>0,8*1</t>
  </si>
  <si>
    <t>1,8*5</t>
  </si>
  <si>
    <t>0,9*2</t>
  </si>
  <si>
    <t>5,65*2</t>
  </si>
  <si>
    <t>277</t>
  </si>
  <si>
    <t>764731117-1</t>
  </si>
  <si>
    <t>Oplechovanie múrov, atík, nadmuroviek z plechov poplast rš. do 770 mm + podkladový plech, S3</t>
  </si>
  <si>
    <t>1009230248</t>
  </si>
  <si>
    <t>2*6</t>
  </si>
  <si>
    <t>278</t>
  </si>
  <si>
    <t>764731117-2</t>
  </si>
  <si>
    <t>Oplechovanie múrov, atík, nadmuroviek z plechov poplast rš. do 770 mm + podkladový plech, S3 - nad lekárňou</t>
  </si>
  <si>
    <t>-2142899994</t>
  </si>
  <si>
    <t>2*8</t>
  </si>
  <si>
    <t>279</t>
  </si>
  <si>
    <t>998764102</t>
  </si>
  <si>
    <t>Presun hmôt pre konštrukcie klampiarske v objektoch výšky nad 6 do 12 m</t>
  </si>
  <si>
    <t>-238471800</t>
  </si>
  <si>
    <t>280</t>
  </si>
  <si>
    <t>766421223</t>
  </si>
  <si>
    <t>Montáž obloženia podhľadov rovných palubovkami na pero a drážku smrekovcovými, š. nad 80 do 100 mm</t>
  </si>
  <si>
    <t>-607287371</t>
  </si>
  <si>
    <t>0,25*(19,75*2+6,6*4)</t>
  </si>
  <si>
    <t>Medzisúčet čelo</t>
  </si>
  <si>
    <t>(19,75*2*0,4)+(6,6*4*0,4)</t>
  </si>
  <si>
    <t>Medzisúčetpodbitie</t>
  </si>
  <si>
    <t>281</t>
  </si>
  <si>
    <t>611920007100</t>
  </si>
  <si>
    <t>Drevený obklad tatranský profil</t>
  </si>
  <si>
    <t>-48497236</t>
  </si>
  <si>
    <t>282</t>
  </si>
  <si>
    <t>766621402</t>
  </si>
  <si>
    <t>Montáž okien plastových s hydroizolačnými páskami paropriepustnými, s variabilným difúznym odporom</t>
  </si>
  <si>
    <t>407373432</t>
  </si>
  <si>
    <t>3*(2,575*2+1,8*2)</t>
  </si>
  <si>
    <t>8*(0,9*4)</t>
  </si>
  <si>
    <t>9*(1,8*4)</t>
  </si>
  <si>
    <t>2*(0,8*2+1,8*2)</t>
  </si>
  <si>
    <t>6*(2,7*2+1,8*2)</t>
  </si>
  <si>
    <t>1*(0,8*2+1,8*2)</t>
  </si>
  <si>
    <t>5*(1,8*2+0,95*2)</t>
  </si>
  <si>
    <t>2*(0,9*2+1,8)</t>
  </si>
  <si>
    <t>2*(5,65*2+2,65*2)</t>
  </si>
  <si>
    <t>283</t>
  </si>
  <si>
    <t>283290006800</t>
  </si>
  <si>
    <t>Tesniaca fólia Winflex VARIO, š. 100 mm, dĺ. 40 m, s 20 mm, širokým samolepiacim pásikom pre lepenie fólie na rám okna, tesnenie pripájacej škáry okenného rámu a muriva, polymér, ALLMEDIA</t>
  </si>
  <si>
    <t>2071549546</t>
  </si>
  <si>
    <t>284</t>
  </si>
  <si>
    <t>611410007000R01</t>
  </si>
  <si>
    <t>Plastové okno, izolačné trojsklo, systém, 6 komorový profil 2575x1800 (viď. PD), O1</t>
  </si>
  <si>
    <t>157120656</t>
  </si>
  <si>
    <t>285</t>
  </si>
  <si>
    <t>611410007000R02</t>
  </si>
  <si>
    <t>Plastové okno, izolačné trojsklo, systém, 6 komorový profil 900x900 (viď. PD), O2</t>
  </si>
  <si>
    <t>-1353846980</t>
  </si>
  <si>
    <t>286</t>
  </si>
  <si>
    <t>611410007000R03</t>
  </si>
  <si>
    <t>Plastové okno, izolačné trojsklo, systém, 6 komorový profil 1800x1800 (viď. PD), O3</t>
  </si>
  <si>
    <t>1183129293</t>
  </si>
  <si>
    <t>287</t>
  </si>
  <si>
    <t>611410007000R04</t>
  </si>
  <si>
    <t>Plastové okno, izolačné trojsklo, systém, 6 komorový profil 800x1800 (viď. PD), O4</t>
  </si>
  <si>
    <t>1751044917</t>
  </si>
  <si>
    <t>288</t>
  </si>
  <si>
    <t>611410007000R05</t>
  </si>
  <si>
    <t>Plastové okno, izolačné trojsklo, systém, 6 komorový profil 2700x1800 (viď. PD), O5</t>
  </si>
  <si>
    <t>-2084118123</t>
  </si>
  <si>
    <t>289</t>
  </si>
  <si>
    <t>611410007000R06</t>
  </si>
  <si>
    <t>Plastové okno, izolačné trojsklo, systém, 6 komorový profil 800x1800 + rozš. profil 150mm (viď. PD), O6</t>
  </si>
  <si>
    <t>1223256431</t>
  </si>
  <si>
    <t>290</t>
  </si>
  <si>
    <t>611410007000R07</t>
  </si>
  <si>
    <t>Plastové okno, izolačné trojsklo, systém, 6 komorový profil 1800x950 (viď. PD), O7</t>
  </si>
  <si>
    <t>123798160</t>
  </si>
  <si>
    <t>291</t>
  </si>
  <si>
    <t>611410007000R08</t>
  </si>
  <si>
    <t>Plastové okno, izolačné trojsklo, systém, 6 komorový profil 900x1800 (viď. PD), O8</t>
  </si>
  <si>
    <t>324724295</t>
  </si>
  <si>
    <t>292</t>
  </si>
  <si>
    <t>611410007000R09</t>
  </si>
  <si>
    <t>Plastové okno, izolačné trojsklo, systém, 6 komorový profil 5650x2650 (viď. PD), O9</t>
  </si>
  <si>
    <t>-1555702424</t>
  </si>
  <si>
    <t>293</t>
  </si>
  <si>
    <t>766641161</t>
  </si>
  <si>
    <t>Montáž dverí plastových, vchodových, 1 m obvodu dverí</t>
  </si>
  <si>
    <t>-1552599722</t>
  </si>
  <si>
    <t>1,66*2+2,88*2</t>
  </si>
  <si>
    <t>0,8*2+2,05*2</t>
  </si>
  <si>
    <t>2,76*2+1*2</t>
  </si>
  <si>
    <t>1,575*2+2,75*2</t>
  </si>
  <si>
    <t>3,765*2+2,75*2</t>
  </si>
  <si>
    <t>294</t>
  </si>
  <si>
    <t>611410010400R10</t>
  </si>
  <si>
    <t>Dvere plastové presklené 1500x2800 mm, vr. olištovania (viď. PD), 10</t>
  </si>
  <si>
    <t>-1321854006</t>
  </si>
  <si>
    <t>295</t>
  </si>
  <si>
    <t>611410010400R11</t>
  </si>
  <si>
    <t>Dvere plastové presklené 1000x2760 mm, vr. olištovania (viď. PD), 13</t>
  </si>
  <si>
    <t>-1815671022</t>
  </si>
  <si>
    <t>296</t>
  </si>
  <si>
    <t>611410010400R12</t>
  </si>
  <si>
    <t>Dvere plastové presklené 1575x2750 mm, vr. olištovania (viď. PD), 14</t>
  </si>
  <si>
    <t>971487290</t>
  </si>
  <si>
    <t>297</t>
  </si>
  <si>
    <t>611410010400R13</t>
  </si>
  <si>
    <t>Dvere plastové presklené 3765x2750 mm, vr. olištovania (viď. PD), 15</t>
  </si>
  <si>
    <t>917800611</t>
  </si>
  <si>
    <t>298</t>
  </si>
  <si>
    <t>766651101</t>
  </si>
  <si>
    <t>Montáž púzdra posuvných dverí do murovanej priečky, jedno zasúvacie púzdro pre jedno krídlo, priechod 0,6-1,2 m, 07</t>
  </si>
  <si>
    <t>1085412757</t>
  </si>
  <si>
    <t>299</t>
  </si>
  <si>
    <t>553310012900</t>
  </si>
  <si>
    <t>Stavebné puzdro pre posuvné dvere ŠTANDARD čistý priechod 700 mm, 07</t>
  </si>
  <si>
    <t>-1446756862</t>
  </si>
  <si>
    <t>300</t>
  </si>
  <si>
    <t>553420000200</t>
  </si>
  <si>
    <t>Systém posuvných dverí - sada pojazdov</t>
  </si>
  <si>
    <t>1856182973</t>
  </si>
  <si>
    <t>301</t>
  </si>
  <si>
    <t>766661422</t>
  </si>
  <si>
    <t>Montáž dverí drevených vchodových bezpečnostných do kovovej bezpečnostnej zárubne</t>
  </si>
  <si>
    <t>143357517</t>
  </si>
  <si>
    <t>302</t>
  </si>
  <si>
    <t>611720000200</t>
  </si>
  <si>
    <t>Dvere bezpečnostné M10 plné, šírka 600-900 mm, sekura II. (El/EW30+K3+BD2), SAPELI ,03</t>
  </si>
  <si>
    <t>-1859093934</t>
  </si>
  <si>
    <t>Dvere ELEGANT M10 s požiarnou odolnosťou 30 minút.</t>
  </si>
  <si>
    <t>303</t>
  </si>
  <si>
    <t>766662112</t>
  </si>
  <si>
    <t xml:space="preserve">Montáž dverového krídla otočného jednokrídlového poldrážkového, do existujúcej zárubne, vrátane kovania, 01, 02, 05, 06, 08, </t>
  </si>
  <si>
    <t>-166517775</t>
  </si>
  <si>
    <t>7+7"600x2000, 01</t>
  </si>
  <si>
    <t>8+3"800x2000, 02</t>
  </si>
  <si>
    <t>1"900x2000, 05</t>
  </si>
  <si>
    <t>5+3"700x2000 08</t>
  </si>
  <si>
    <t>1"800x2000 06</t>
  </si>
  <si>
    <t>304</t>
  </si>
  <si>
    <t>549150000600</t>
  </si>
  <si>
    <t>Kľučka dverová 2x, 2x rozeta BB, FAB, nehrdzavejúca oceľ, povrch nerez brúsený, SAPELI</t>
  </si>
  <si>
    <t>750172758</t>
  </si>
  <si>
    <t>305</t>
  </si>
  <si>
    <t>611610000400-1</t>
  </si>
  <si>
    <t>Dvere vnútorné jednokrídlové, šírka 600-900 mm, výplň papierová voština, povrch fólia M10, plné, 01, 02 ,05, 06, 08</t>
  </si>
  <si>
    <t>-417771926</t>
  </si>
  <si>
    <t>306</t>
  </si>
  <si>
    <t>611610004300</t>
  </si>
  <si>
    <t>Dvere RTG M10 plné, šírka 600-900 mm, 06</t>
  </si>
  <si>
    <t>286802608</t>
  </si>
  <si>
    <t>Dvere s rtg konštrukciou sú určené najmä pre zdravotnícke prevádzky (nemocnice, zubné ambulancie a pod.). S hrúbkou olovenej vrstvy 2 × 1 mm. Maximálny rozmer rtg dverí je 110 /220 cm.</t>
  </si>
  <si>
    <t>307</t>
  </si>
  <si>
    <t>766662114</t>
  </si>
  <si>
    <t>Montáž dverového krídla otočného jednokrídlového špeciálneho, do existujúcej zárubne, vrátane kovania</t>
  </si>
  <si>
    <t>1280388059</t>
  </si>
  <si>
    <t>308</t>
  </si>
  <si>
    <t>-23895236</t>
  </si>
  <si>
    <t>309</t>
  </si>
  <si>
    <t>553410030200R</t>
  </si>
  <si>
    <t>Dvere požiarne 1000x1970 mm plné bez zárubne jednokrídlové EW30, 04</t>
  </si>
  <si>
    <t>36759689</t>
  </si>
  <si>
    <t>310</t>
  </si>
  <si>
    <t>553410029600R</t>
  </si>
  <si>
    <t>Dvere požiarne 800x1970 mm plné bez zárubne jednokrídlové EW30, 12</t>
  </si>
  <si>
    <t>-1970084664</t>
  </si>
  <si>
    <t>311</t>
  </si>
  <si>
    <t>766662132</t>
  </si>
  <si>
    <t>Montáž dverového krídla otočného dvojkrídlového poldrážkového, do existujúcej zárubne, vrátane kovania</t>
  </si>
  <si>
    <t>1263948558</t>
  </si>
  <si>
    <t>312</t>
  </si>
  <si>
    <t>-82637261</t>
  </si>
  <si>
    <t>313</t>
  </si>
  <si>
    <t>611610000400</t>
  </si>
  <si>
    <t>Dvere vnútorné jednokrídlové, šírka 600-900 mm, výplň papierová voština, povrch fólia M10, plné, SAPELI</t>
  </si>
  <si>
    <t>-1717783860</t>
  </si>
  <si>
    <t>314</t>
  </si>
  <si>
    <t>766664125</t>
  </si>
  <si>
    <t>Montáž dverí drevených posuvných jednokrídlových, posun do puzdra, 07</t>
  </si>
  <si>
    <t>-1215717202</t>
  </si>
  <si>
    <t>315</t>
  </si>
  <si>
    <t>2091637372</t>
  </si>
  <si>
    <t>316</t>
  </si>
  <si>
    <t>611610006300</t>
  </si>
  <si>
    <t>Montážny materiál pre dvere, okná, SAPELI</t>
  </si>
  <si>
    <t>eur</t>
  </si>
  <si>
    <t>-1517514820</t>
  </si>
  <si>
    <t>317</t>
  </si>
  <si>
    <t>766811801</t>
  </si>
  <si>
    <t>Demontáž kuchynskej linky drevenej, spodnej skrinky     -0,0130t</t>
  </si>
  <si>
    <t>-171093491</t>
  </si>
  <si>
    <t>318</t>
  </si>
  <si>
    <t>766811802</t>
  </si>
  <si>
    <t>Demontáž kuchynskej linky drevenej, hornej skrinky       -0,01000t</t>
  </si>
  <si>
    <t>542269890</t>
  </si>
  <si>
    <t>319</t>
  </si>
  <si>
    <t>766811803</t>
  </si>
  <si>
    <t>Demontáž kuchynskej linky drevenej, pracovnej dosky     -0,02100t</t>
  </si>
  <si>
    <t>-644960617</t>
  </si>
  <si>
    <t>320</t>
  </si>
  <si>
    <t>766999998R</t>
  </si>
  <si>
    <t xml:space="preserve"> Montáž slnolamov</t>
  </si>
  <si>
    <t>sub</t>
  </si>
  <si>
    <t>1807019475</t>
  </si>
  <si>
    <t>321</t>
  </si>
  <si>
    <t>76699998R1</t>
  </si>
  <si>
    <t>Slnolam dĺžka 6m</t>
  </si>
  <si>
    <t>229481678</t>
  </si>
  <si>
    <t>322</t>
  </si>
  <si>
    <t>76699998R2</t>
  </si>
  <si>
    <t>Slnolam dĺžka 6,5m</t>
  </si>
  <si>
    <t>920145054</t>
  </si>
  <si>
    <t>323</t>
  </si>
  <si>
    <t>76699998R3</t>
  </si>
  <si>
    <t>Slnolam dĺžka 12m</t>
  </si>
  <si>
    <t>-1848091727</t>
  </si>
  <si>
    <t>324</t>
  </si>
  <si>
    <t>76699998R7</t>
  </si>
  <si>
    <t>Spoj. materiál</t>
  </si>
  <si>
    <t>-941099390</t>
  </si>
  <si>
    <t>325</t>
  </si>
  <si>
    <t>767000001R</t>
  </si>
  <si>
    <t>D+M oceľového schodiska do kotolne, Z3</t>
  </si>
  <si>
    <t>kpl</t>
  </si>
  <si>
    <t>180567786</t>
  </si>
  <si>
    <t>326</t>
  </si>
  <si>
    <t>767163100</t>
  </si>
  <si>
    <t>Montáž zábradlia nerezové</t>
  </si>
  <si>
    <t>1478263070</t>
  </si>
  <si>
    <t>2,72*2</t>
  </si>
  <si>
    <t>3,21+2,55</t>
  </si>
  <si>
    <t>3,45+2,55</t>
  </si>
  <si>
    <t>2,55+1,41</t>
  </si>
  <si>
    <t>327</t>
  </si>
  <si>
    <t>553520001300</t>
  </si>
  <si>
    <t xml:space="preserve">Zábradlie nerezové  vertikálna výplň nerez, výška 1580 mm </t>
  </si>
  <si>
    <t>-1089973442</t>
  </si>
  <si>
    <t>328</t>
  </si>
  <si>
    <t>767230030</t>
  </si>
  <si>
    <t>Montáž zábradlia nerezové na schody, výplň rebrovanie, kotvenie do podlahy</t>
  </si>
  <si>
    <t>1069921039</t>
  </si>
  <si>
    <t>2,42*2</t>
  </si>
  <si>
    <t>2,64</t>
  </si>
  <si>
    <t>0,94*2</t>
  </si>
  <si>
    <t>0,89*1</t>
  </si>
  <si>
    <t>1,075*2</t>
  </si>
  <si>
    <t>4,869</t>
  </si>
  <si>
    <t>0,97</t>
  </si>
  <si>
    <t>2,315+2,03</t>
  </si>
  <si>
    <t>1,5+3,299</t>
  </si>
  <si>
    <t>3,647</t>
  </si>
  <si>
    <t>3,126</t>
  </si>
  <si>
    <t>1,285</t>
  </si>
  <si>
    <t>329</t>
  </si>
  <si>
    <t>553520001700R</t>
  </si>
  <si>
    <t>Zábradlie schodiskové nerezové, kotvenie do podlahy, vhodné do interiéru aj exteriéru</t>
  </si>
  <si>
    <t>-1341696238</t>
  </si>
  <si>
    <t>330</t>
  </si>
  <si>
    <t>767230070</t>
  </si>
  <si>
    <t>Montáž schodiskového madla na stenu</t>
  </si>
  <si>
    <t>1894117795</t>
  </si>
  <si>
    <t>0,15+3,138+0,1</t>
  </si>
  <si>
    <t>331</t>
  </si>
  <si>
    <t>553520003500</t>
  </si>
  <si>
    <t>Madlo schodiskové pre kotvenie na stenu, nerezové</t>
  </si>
  <si>
    <t>-1304623979</t>
  </si>
  <si>
    <t>332</t>
  </si>
  <si>
    <t>767310120</t>
  </si>
  <si>
    <t>Montáž výlezu do šikmej strechy pre nevykurované priestory S1/8</t>
  </si>
  <si>
    <t>2124417600</t>
  </si>
  <si>
    <t>333</t>
  </si>
  <si>
    <t>SW04600550</t>
  </si>
  <si>
    <t>Strešný výlez, rozmer 460x550 mm, RUUKKI S1/8</t>
  </si>
  <si>
    <t>950872090</t>
  </si>
  <si>
    <t>Pre Armorium, Adamanta, Monterrey, Finerra, Decorrey</t>
  </si>
  <si>
    <t>334</t>
  </si>
  <si>
    <t>767393104R</t>
  </si>
  <si>
    <t>Oplechovanie štítu, S2</t>
  </si>
  <si>
    <t>-980148291</t>
  </si>
  <si>
    <t>335</t>
  </si>
  <si>
    <t>767646250</t>
  </si>
  <si>
    <t>Montáž bezpečnostnej dvojdielnej kovovej zárubne, ukotvenie, 03</t>
  </si>
  <si>
    <t>1881067959</t>
  </si>
  <si>
    <t>336</t>
  </si>
  <si>
    <t>553310002100</t>
  </si>
  <si>
    <t>Zárubňa kovová šxv 300-1195x500-1970 a 2100 mm, dvojdielna na dodatočnú montáž</t>
  </si>
  <si>
    <t>1508732516</t>
  </si>
  <si>
    <t>337</t>
  </si>
  <si>
    <t>1705411639</t>
  </si>
  <si>
    <t>338</t>
  </si>
  <si>
    <t>767661500</t>
  </si>
  <si>
    <t>Montáž interierovej žalúzie hliníkovej lamelovej štandardnej</t>
  </si>
  <si>
    <t>797381150</t>
  </si>
  <si>
    <t>339</t>
  </si>
  <si>
    <t>611530061400</t>
  </si>
  <si>
    <t xml:space="preserve">Žalúzie interiérové hliníkové </t>
  </si>
  <si>
    <t>-1240103137</t>
  </si>
  <si>
    <t>340</t>
  </si>
  <si>
    <t>767995103</t>
  </si>
  <si>
    <t>Montáž ostatných atypických kovových stavebných doplnkových konštrukcií nad 10 do 20 kg - vyťahová šachta</t>
  </si>
  <si>
    <t>kg</t>
  </si>
  <si>
    <t>-1568936885</t>
  </si>
  <si>
    <t>33,8</t>
  </si>
  <si>
    <t>341</t>
  </si>
  <si>
    <t>134830000200R</t>
  </si>
  <si>
    <t>Tyč oceľová prierezu IPE 160 mm</t>
  </si>
  <si>
    <t>224013028</t>
  </si>
  <si>
    <t>0,0338</t>
  </si>
  <si>
    <t>342</t>
  </si>
  <si>
    <t>767995104R</t>
  </si>
  <si>
    <t>Montáž rámu č.1</t>
  </si>
  <si>
    <t>486629040</t>
  </si>
  <si>
    <t>343</t>
  </si>
  <si>
    <t>767995104R2</t>
  </si>
  <si>
    <t>Montáž rámu č.2</t>
  </si>
  <si>
    <t>-1748714607</t>
  </si>
  <si>
    <t>344</t>
  </si>
  <si>
    <t>767995104R3</t>
  </si>
  <si>
    <t>Montáž prekladu</t>
  </si>
  <si>
    <t>186501241</t>
  </si>
  <si>
    <t>345</t>
  </si>
  <si>
    <t>767995205R1</t>
  </si>
  <si>
    <t>Výroba rámu č.1</t>
  </si>
  <si>
    <t>1977818225</t>
  </si>
  <si>
    <t>346</t>
  </si>
  <si>
    <t>767995205R2</t>
  </si>
  <si>
    <t>Výroba rámu č.2</t>
  </si>
  <si>
    <t>-990717764</t>
  </si>
  <si>
    <t>347</t>
  </si>
  <si>
    <t>767995205R3</t>
  </si>
  <si>
    <t>Výroba prekladu</t>
  </si>
  <si>
    <t>413961491</t>
  </si>
  <si>
    <t>348</t>
  </si>
  <si>
    <t>133310001700</t>
  </si>
  <si>
    <t>Oceľ rámov a prekladov</t>
  </si>
  <si>
    <t>-200245010</t>
  </si>
  <si>
    <t>349</t>
  </si>
  <si>
    <t>Kotviaci materiál  (rozpinacia malta, kliny)</t>
  </si>
  <si>
    <t>-246499572</t>
  </si>
  <si>
    <t>350</t>
  </si>
  <si>
    <t>767996803</t>
  </si>
  <si>
    <t>Demontáž ostatných doplnkov stavieb s hmotnosťou jednotlivých dielov konšt. nad 100 do 250 kg,  -0,00100t - oceľové schody v kotolni</t>
  </si>
  <si>
    <t>-511101570</t>
  </si>
  <si>
    <t>351</t>
  </si>
  <si>
    <t>769035030</t>
  </si>
  <si>
    <t>Montáž mriežky na odvod vzduchu do prierezu 0.078 m2</t>
  </si>
  <si>
    <t>1030521026</t>
  </si>
  <si>
    <t>352</t>
  </si>
  <si>
    <t>429720198400</t>
  </si>
  <si>
    <t>Mriežka krycia hranatá, rozmery šxv 200x200 mm</t>
  </si>
  <si>
    <t>-1452697330</t>
  </si>
  <si>
    <t>353</t>
  </si>
  <si>
    <t>771575109</t>
  </si>
  <si>
    <t>Montáž podláh z dlaždíc keramických do tmelu veľ. 300 x 300 mm, vrátane soklíkov</t>
  </si>
  <si>
    <t>1436195976</t>
  </si>
  <si>
    <t>354</t>
  </si>
  <si>
    <t>597740000900</t>
  </si>
  <si>
    <t>Dlaždice keramické  lxv 300x300 mm</t>
  </si>
  <si>
    <t>-282222752</t>
  </si>
  <si>
    <t>355</t>
  </si>
  <si>
    <t>771576109</t>
  </si>
  <si>
    <t>Montáž podláh z dlaždíc keramických do tmelu flexibilného mrazuvzdorného veľ. 300 x 300 mm, vrátane soklíkov</t>
  </si>
  <si>
    <t>1508081203</t>
  </si>
  <si>
    <t>356</t>
  </si>
  <si>
    <t>597740001000R</t>
  </si>
  <si>
    <t>Dlaždice keramické mrazuvzdorné lxv 300x300 mm</t>
  </si>
  <si>
    <t>1487415544</t>
  </si>
  <si>
    <t>357</t>
  </si>
  <si>
    <t>998771102</t>
  </si>
  <si>
    <t>Presun hmôt pre podlahy z dlaždíc v objektoch výšky nad 6 do 12 m</t>
  </si>
  <si>
    <t>915341951</t>
  </si>
  <si>
    <t>358</t>
  </si>
  <si>
    <t>775413330</t>
  </si>
  <si>
    <t>Montáž ukončovacej lišty lepením</t>
  </si>
  <si>
    <t>1792888657</t>
  </si>
  <si>
    <t>22,6</t>
  </si>
  <si>
    <t>359</t>
  </si>
  <si>
    <t>611990004300R</t>
  </si>
  <si>
    <t>Lišta ukončovacia , nerez</t>
  </si>
  <si>
    <t>1841631713</t>
  </si>
  <si>
    <t>360</t>
  </si>
  <si>
    <t>776220110</t>
  </si>
  <si>
    <t>Lepenie povlakových podláh  PVC homogénne alebo heterogénne na schodiskových stupňoch na stupnice rovné</t>
  </si>
  <si>
    <t>1720849418</t>
  </si>
  <si>
    <t>9,3</t>
  </si>
  <si>
    <t>Medzisúčet P4</t>
  </si>
  <si>
    <t>361</t>
  </si>
  <si>
    <t>284110002300</t>
  </si>
  <si>
    <t xml:space="preserve">Podlaha PVC homogénna </t>
  </si>
  <si>
    <t>-1146398745</t>
  </si>
  <si>
    <t>Samoobnoviteľný PUR povrch</t>
  </si>
  <si>
    <t>362</t>
  </si>
  <si>
    <t>776511820</t>
  </si>
  <si>
    <t>Odstránenie povlakových podláh z nášľapnej plochy lepených s podložkou,  -0,00100t</t>
  </si>
  <si>
    <t>-1439603223</t>
  </si>
  <si>
    <t>7,24+4,62+9,8+19+8,85+4,6+11,93+10,69+24,7+22,25+19,86+8,42</t>
  </si>
  <si>
    <t>Medzisúčet 1NP</t>
  </si>
  <si>
    <t>9+13,2+23,19+18,76+18,76+17,05+16,26+24,11+6,84+4,4+14,18+9,15</t>
  </si>
  <si>
    <t>363</t>
  </si>
  <si>
    <t>777511015</t>
  </si>
  <si>
    <t>Epoxidová stierka, penetračný náter, stierka hr. 3 mm s kremičitým pieskom, RAL 7032, vrátane sokla v. 100mm, P1</t>
  </si>
  <si>
    <t>1690431652</t>
  </si>
  <si>
    <t>0,1*(5,85+29,98+11,25+5,85+4,5+20,15+10,09+6,1+18,47+16,38+11,3+3,35+16,68+18,7+12,85+17,2)</t>
  </si>
  <si>
    <t>0,1*(10,63+9,415+16,9+21,05+15,5+5,95+14,44+16,33+22,95+15,1+4,6+9,25+14,55+4,275+6,275+4,8+5,85+5,75)</t>
  </si>
  <si>
    <t>Medzisúčet sokel 1-np+2np</t>
  </si>
  <si>
    <t>364</t>
  </si>
  <si>
    <t>777610100</t>
  </si>
  <si>
    <t>Epoxidový penetračný náter na steny</t>
  </si>
  <si>
    <t>-541974513</t>
  </si>
  <si>
    <t>365</t>
  </si>
  <si>
    <t>777610400R</t>
  </si>
  <si>
    <t>Epoxidový náter na steny</t>
  </si>
  <si>
    <t>1338460212</t>
  </si>
  <si>
    <t>217,06</t>
  </si>
  <si>
    <t>351,21</t>
  </si>
  <si>
    <t>366</t>
  </si>
  <si>
    <t>998777102</t>
  </si>
  <si>
    <t>Presun hmôt pre podlahy syntetické v objektoch výšky nad 6 do 12 m</t>
  </si>
  <si>
    <t>-1418715066</t>
  </si>
  <si>
    <t>367</t>
  </si>
  <si>
    <t>781445017</t>
  </si>
  <si>
    <t>Montáž obkladov vnútor. stien z obkladačiek kladených do tmelu veľ. 300x200 mm</t>
  </si>
  <si>
    <t>1224400689</t>
  </si>
  <si>
    <t>2*5,1-0,9*0,07</t>
  </si>
  <si>
    <t>2*6,05-0,9*0,07*2</t>
  </si>
  <si>
    <t>2*5,3-1,8*1,15</t>
  </si>
  <si>
    <t>2*3,6-0,8*1,15</t>
  </si>
  <si>
    <t>2*3,15-0,8*1,15</t>
  </si>
  <si>
    <t>2*6,8-0,8*1,15</t>
  </si>
  <si>
    <t>2*5,3-0,9*0,07</t>
  </si>
  <si>
    <t>2*5,85-0,9*0,07</t>
  </si>
  <si>
    <t>2*6,1-0,85*0,07</t>
  </si>
  <si>
    <t>2*4,05-0,85*0,07</t>
  </si>
  <si>
    <t>2*4,325-1,05*0,85</t>
  </si>
  <si>
    <t>2*5,15-0,2*0,9</t>
  </si>
  <si>
    <t>2*4,4-0,2*0,9</t>
  </si>
  <si>
    <t>2*4,1-0,2*0,9</t>
  </si>
  <si>
    <t>368</t>
  </si>
  <si>
    <t>597640000700</t>
  </si>
  <si>
    <t>Obkladačky keramické glazované jednofarebné hladké lxv 300x200x14 mm</t>
  </si>
  <si>
    <t>508517211</t>
  </si>
  <si>
    <t>369</t>
  </si>
  <si>
    <t>998781102</t>
  </si>
  <si>
    <t>Presun hmôt pre obklady keramické v objektoch výšky nad 6 do 12 m</t>
  </si>
  <si>
    <t>-1855333999</t>
  </si>
  <si>
    <t>370</t>
  </si>
  <si>
    <t>783201812</t>
  </si>
  <si>
    <t>Odstránenie starých náterov z kovových stavebných doplnkových konštrukcií oceľovou kefou</t>
  </si>
  <si>
    <t>-2069800084</t>
  </si>
  <si>
    <t>371</t>
  </si>
  <si>
    <t>783222100</t>
  </si>
  <si>
    <t>Nátery kov.stav.doplnk.konštr. syntetické farby šedej na vzduchu schnúce dvojnásobné - 70µm - výťahová šachta</t>
  </si>
  <si>
    <t>-859878351</t>
  </si>
  <si>
    <t>0,623*2</t>
  </si>
  <si>
    <t>372</t>
  </si>
  <si>
    <t>783226100</t>
  </si>
  <si>
    <t>Nátery kov.stav.doplnk.konštr. syntetické na vzduchu schnúce základný - 35µm -výťahová šachta</t>
  </si>
  <si>
    <t>1141376197</t>
  </si>
  <si>
    <t>373</t>
  </si>
  <si>
    <t>783271001</t>
  </si>
  <si>
    <t>Nátery kov.stav.doplnk.konštr. polyuretánové jednonásobné 2x s emailovaním.- 105μm</t>
  </si>
  <si>
    <t>672234203</t>
  </si>
  <si>
    <t>374</t>
  </si>
  <si>
    <t>783271007</t>
  </si>
  <si>
    <t>Nátery kov.stav.doplnk.konštr. polyuretánové farby šedej základné - 35µm</t>
  </si>
  <si>
    <t>-2024221299</t>
  </si>
  <si>
    <t>375</t>
  </si>
  <si>
    <t>783626300</t>
  </si>
  <si>
    <t>Nátery stolárskych výrobkov syntetické lazurovacím lakom 3x lakovaním</t>
  </si>
  <si>
    <t>-1360162912</t>
  </si>
  <si>
    <t>376</t>
  </si>
  <si>
    <t>783894412</t>
  </si>
  <si>
    <t>Náter farbami ekologickými riediteľnými vodou pre interiér stropov dvojnásobný</t>
  </si>
  <si>
    <t>613320715</t>
  </si>
  <si>
    <t>377</t>
  </si>
  <si>
    <t>783894422</t>
  </si>
  <si>
    <t>Náter farbami ekologickými riediteľnými vodou  pre interiér stien dvojnásobný</t>
  </si>
  <si>
    <t>-116208607</t>
  </si>
  <si>
    <t>673,788</t>
  </si>
  <si>
    <t>Medzisúčet oprava</t>
  </si>
  <si>
    <t>-139,613</t>
  </si>
  <si>
    <t>Medzisúčet obklad</t>
  </si>
  <si>
    <t>35,256</t>
  </si>
  <si>
    <t>-568,27</t>
  </si>
  <si>
    <t>Medzisúčet olejovy nater</t>
  </si>
  <si>
    <t>378</t>
  </si>
  <si>
    <t>786641111R</t>
  </si>
  <si>
    <t>Sieťky proti hmyzu na okná</t>
  </si>
  <si>
    <t>-1748850303</t>
  </si>
  <si>
    <t>379</t>
  </si>
  <si>
    <t>210961152</t>
  </si>
  <si>
    <t>Demontáž celoplechovej rozvodnice 50kg</t>
  </si>
  <si>
    <t>-263198492</t>
  </si>
  <si>
    <t>380</t>
  </si>
  <si>
    <t>330030044R</t>
  </si>
  <si>
    <t>D+M osobného výťahu, Automatický návrat do hlavnej stanice, Požiarne riadenie, Požiarny režim BR1 podľa STN EN 81-73 s kontaktom KBF, Telealarm štandard, Hlasový modul v kabíne, Ahead Ready - GSM brána je integrovaná v rámci CUBE, Osvetlenie šachty,</t>
  </si>
  <si>
    <t>120276223</t>
  </si>
  <si>
    <t>381</t>
  </si>
  <si>
    <t>HZS000111</t>
  </si>
  <si>
    <t>Stavebno montážne práce menej náročne, pomocné alebo manupulačné (Tr. 1) - montáž a presun nábytku</t>
  </si>
  <si>
    <t>hod</t>
  </si>
  <si>
    <t>512</t>
  </si>
  <si>
    <t>-2031909506</t>
  </si>
  <si>
    <t>382</t>
  </si>
  <si>
    <t>OST-01.1</t>
  </si>
  <si>
    <t>Dodávka a osadenie hasiaceho prístroja - Práškový, 6kg</t>
  </si>
  <si>
    <t>-1223510812</t>
  </si>
  <si>
    <t>383</t>
  </si>
  <si>
    <t>OST-02</t>
  </si>
  <si>
    <t>Dodávka a osadenie hasiaceho prístroja - Vodný, 9kg</t>
  </si>
  <si>
    <t>1650691222</t>
  </si>
  <si>
    <t>384</t>
  </si>
  <si>
    <t>OST-03</t>
  </si>
  <si>
    <t>Dodávka a osadenie hasiaceho prístroja - Snehový, 5kg</t>
  </si>
  <si>
    <t>-274118976</t>
  </si>
  <si>
    <t>385</t>
  </si>
  <si>
    <t>000100041</t>
  </si>
  <si>
    <t>Zmluvné požiadavky - finančná rezerva bez rozlíšenia</t>
  </si>
  <si>
    <t>1024</t>
  </si>
  <si>
    <t>-2096688512</t>
  </si>
  <si>
    <t>VP - Práce naviac</t>
  </si>
  <si>
    <t>PN</t>
  </si>
  <si>
    <t>B - Bleskozvod</t>
  </si>
  <si>
    <t>M -  Práce a dodávky M</t>
  </si>
  <si>
    <t xml:space="preserve">    21-M -  Elektromontáže</t>
  </si>
  <si>
    <t xml:space="preserve">    46-M -  Zemné práce vykonávané pri externých montážnych prácach</t>
  </si>
  <si>
    <t xml:space="preserve">    95-M -  Revízie</t>
  </si>
  <si>
    <t>Mimostaven. doprava</t>
  </si>
  <si>
    <t>Klimatické vplyvy</t>
  </si>
  <si>
    <t>210010372</t>
  </si>
  <si>
    <t>Elektromontážna krabica s viečkom do zateplenia 85-140mm 156x196x86, IP 30</t>
  </si>
  <si>
    <t>607624161</t>
  </si>
  <si>
    <t>EKR000001427</t>
  </si>
  <si>
    <t>Krabica bleskozvodová R.8145 218x168x80mm pod omietku</t>
  </si>
  <si>
    <t>-358252281</t>
  </si>
  <si>
    <t>210220001</t>
  </si>
  <si>
    <t>Uzemňovacie vedenie na povrchu FeZn</t>
  </si>
  <si>
    <t>1686854319</t>
  </si>
  <si>
    <t>"FeZn 10... "2,000*11</t>
  </si>
  <si>
    <t>354410054800</t>
  </si>
  <si>
    <t>Drôt bleskozvodový FeZn, d 10 mm</t>
  </si>
  <si>
    <t>-178977394</t>
  </si>
  <si>
    <t>210220050</t>
  </si>
  <si>
    <t>Označenie zvodov číselnými štítkami</t>
  </si>
  <si>
    <t>1864049884</t>
  </si>
  <si>
    <t>354410064700</t>
  </si>
  <si>
    <t>Štítok orientačný na zvody 0</t>
  </si>
  <si>
    <t>201056322</t>
  </si>
  <si>
    <t>210220101</t>
  </si>
  <si>
    <t>Podpery vedenia FeZn na plochú strechu PV21</t>
  </si>
  <si>
    <t>506139495</t>
  </si>
  <si>
    <t>"podpery na plochej streche v rastri 2,0 m"  13</t>
  </si>
  <si>
    <t>"podpery na plochej streche v rastri 2,0 m"   8</t>
  </si>
  <si>
    <t>354410034800</t>
  </si>
  <si>
    <t>Podpera vedenia FeZn na ploché strechy označenie PV 21 oceľ</t>
  </si>
  <si>
    <t>967661316</t>
  </si>
  <si>
    <t>210220020</t>
  </si>
  <si>
    <t>Uzemňovacie vedenie v zemi FeZn vrátane izolácie spojov</t>
  </si>
  <si>
    <t>-921206811</t>
  </si>
  <si>
    <t>354410058800</t>
  </si>
  <si>
    <t>Pásovina uzemňovacia FeZn 30 x 4 mm</t>
  </si>
  <si>
    <t>2112463797</t>
  </si>
  <si>
    <t>210220104</t>
  </si>
  <si>
    <t>Podpery vedenia FeZn na plechové strechy PV23-24</t>
  </si>
  <si>
    <t>1955281048</t>
  </si>
  <si>
    <t>"podľa projektanta "  12</t>
  </si>
  <si>
    <t>"ak nebude plechová krytina - nutné zmeniť podpery pre skutočne použitú krytinu!!!"</t>
  </si>
  <si>
    <t>354410037500</t>
  </si>
  <si>
    <t>Podpera vedenia FeZn na plechové strechy označenie PV 24</t>
  </si>
  <si>
    <t>-118998504</t>
  </si>
  <si>
    <t>210220107</t>
  </si>
  <si>
    <t>Podpery vedenia FeZn  PV17 na zateplené fasády</t>
  </si>
  <si>
    <t>-966615205</t>
  </si>
  <si>
    <t>"á 0,6 m..... 75/0,6 = 125 ks"    125</t>
  </si>
  <si>
    <t>354410034400</t>
  </si>
  <si>
    <t>Podpera vedenia FeZn na zateplené fasády označenie PV 17-5</t>
  </si>
  <si>
    <t>79586015</t>
  </si>
  <si>
    <t>210220204</t>
  </si>
  <si>
    <t>Zachytávacia tyč FeZn bez osadenia a s osadením JP10-30</t>
  </si>
  <si>
    <t>-29240470</t>
  </si>
  <si>
    <t>354410023200</t>
  </si>
  <si>
    <t>Tyč zachytávacia FeZn na upevnenie do muriva označenie JP 20</t>
  </si>
  <si>
    <t>1465505517</t>
  </si>
  <si>
    <t>210220220</t>
  </si>
  <si>
    <t>Držiak zachytávacej tyče FeZn DJ1-8</t>
  </si>
  <si>
    <t>2012836173</t>
  </si>
  <si>
    <t>354410023800</t>
  </si>
  <si>
    <t>Držiak FeZn zachytávacej tyče na upevnenie do muriva označenie DJ 1</t>
  </si>
  <si>
    <t>1748371121</t>
  </si>
  <si>
    <t>210220230</t>
  </si>
  <si>
    <t>Ochranná strieška FeZn</t>
  </si>
  <si>
    <t>-1795054512</t>
  </si>
  <si>
    <t>354410024900</t>
  </si>
  <si>
    <t>Strieška FeZn ochranná horná označenie OS 01</t>
  </si>
  <si>
    <t>1818386569</t>
  </si>
  <si>
    <t>210220240</t>
  </si>
  <si>
    <t>Svorka FeZn k uzemňovacej tyči  SJ</t>
  </si>
  <si>
    <t>128317263</t>
  </si>
  <si>
    <t>354410001500</t>
  </si>
  <si>
    <t>Svorka FeZn k uzemňovacej tyči označenie SJ 01</t>
  </si>
  <si>
    <t>1624215951</t>
  </si>
  <si>
    <t>210220800</t>
  </si>
  <si>
    <t>Uzemňovacie vedenie na povrchu  AlMgSi  Ø 8-10</t>
  </si>
  <si>
    <t>-485256036</t>
  </si>
  <si>
    <t>"- Povrchové zvody: - zvodový vodič AlMgSi d 8 mm"</t>
  </si>
  <si>
    <t>"na podperách PV1,5 -murivo s  tepelnou izoláciou "  175,000</t>
  </si>
  <si>
    <t>"na podperách PV0,1h -murivo bez tepelnej izolácie "  25,000</t>
  </si>
  <si>
    <t>"- Skryté zvody: - izolovaný vodič AlMgSi d 8 mm v PVC"</t>
  </si>
  <si>
    <t>" vedený na povrchu muriva budovy pod zateplením"  75</t>
  </si>
  <si>
    <t>354410064400</t>
  </si>
  <si>
    <t>Drôt bleskozvodový izolovaný zliatina AlMgSi označenie O 8 Al PVC</t>
  </si>
  <si>
    <t>5704687</t>
  </si>
  <si>
    <t>75,0*0,200</t>
  </si>
  <si>
    <t>354410064200</t>
  </si>
  <si>
    <t>Drôt bleskozvodový zliatina AlMgSi, d 8 mm, Al</t>
  </si>
  <si>
    <t>1002607706</t>
  </si>
  <si>
    <t>200*0,2</t>
  </si>
  <si>
    <t>3745900050</t>
  </si>
  <si>
    <t>Pripojovacia svorka pre vyrovnanie potenciálov 249 8-10 ST- OT (pre upevnenie kruhového vodiča D 8-10 mm), vhodná pre skutky M10</t>
  </si>
  <si>
    <t>-374838129</t>
  </si>
  <si>
    <t>R-LX-06X050-HF-ZF</t>
  </si>
  <si>
    <t>Skrutka šesťhranná s integrovanou podložkou do betónu Zinc Flake, vrták o6 mm, KOELNER, o7,5x50 mm, KOELNER</t>
  </si>
  <si>
    <t>-287334516</t>
  </si>
  <si>
    <t>210220244</t>
  </si>
  <si>
    <t>Svorka FeZn spojovacia SM</t>
  </si>
  <si>
    <t>1887597003</t>
  </si>
  <si>
    <t>354410003800</t>
  </si>
  <si>
    <t>Svorka FeZn spojovacia označenie SM 8</t>
  </si>
  <si>
    <t>-1284431974</t>
  </si>
  <si>
    <t>210220246</t>
  </si>
  <si>
    <t>Svorka FeZn na odkvapový žľab SO</t>
  </si>
  <si>
    <t>428393959</t>
  </si>
  <si>
    <t>354410004200</t>
  </si>
  <si>
    <t>Svorka FeZn odkvapová označenie SO</t>
  </si>
  <si>
    <t>1767770114</t>
  </si>
  <si>
    <t>210220247</t>
  </si>
  <si>
    <t>Svorka FeZn skúšobná SZ</t>
  </si>
  <si>
    <t>-801333308</t>
  </si>
  <si>
    <t>354410004300</t>
  </si>
  <si>
    <t>Svorka FeZn skúšobná označenie SZ</t>
  </si>
  <si>
    <t>846882313</t>
  </si>
  <si>
    <t>210220250</t>
  </si>
  <si>
    <t>Svorka FeZn univerzálna SU, SU A-B</t>
  </si>
  <si>
    <t>1655978009</t>
  </si>
  <si>
    <t>354410005800</t>
  </si>
  <si>
    <t>Svorka FeZn univerzálna označenie SU</t>
  </si>
  <si>
    <t>161565257</t>
  </si>
  <si>
    <t>210220862</t>
  </si>
  <si>
    <t>Svorka zliatina AlMgSi uzemňovacia SR03</t>
  </si>
  <si>
    <t>-1793059489</t>
  </si>
  <si>
    <t>354410016600</t>
  </si>
  <si>
    <t>Svorka uzemňovacia zliatina AlMgSi označenie SR 03 E</t>
  </si>
  <si>
    <t>-1566967454</t>
  </si>
  <si>
    <t>460200133</t>
  </si>
  <si>
    <t>Hĺbenie káblovej ryhy ručne 35 cm širokej a 50 cm hlbokej, v zemine triedy 3</t>
  </si>
  <si>
    <t>-1162520610</t>
  </si>
  <si>
    <t>"výkaz Bleskozvod .... FeZn 30x4 .... 150 m"  150</t>
  </si>
  <si>
    <t>460560133</t>
  </si>
  <si>
    <t>Ručný zásyp nezap. káblovej ryhy bez zhutn. zeminy, 35 cm širokej, 50 cm hlbokej v zemine tr. 3</t>
  </si>
  <si>
    <t>1866226653</t>
  </si>
  <si>
    <t>460620001</t>
  </si>
  <si>
    <t>Položenie mačiny, založenie,upevnenie,ubitie drevenou ubíjačkou,postrek hadicou,sklon terénu do 1:5</t>
  </si>
  <si>
    <t>-1193144687</t>
  </si>
  <si>
    <t>150,000*1,000</t>
  </si>
  <si>
    <t>950105001</t>
  </si>
  <si>
    <t>Zistenie stavu zariadenia ochrany pred úderom blesku</t>
  </si>
  <si>
    <t>zvod</t>
  </si>
  <si>
    <t>-1531083487</t>
  </si>
  <si>
    <t>950105010</t>
  </si>
  <si>
    <t>Kontrola zvodových vodičov, vykonanie kontroly podpier</t>
  </si>
  <si>
    <t>672431185</t>
  </si>
  <si>
    <t>150+200+75+25</t>
  </si>
  <si>
    <t>950105020</t>
  </si>
  <si>
    <t>Kontrola zberných tyčí, kontrola držiakov a ochrannej striešky</t>
  </si>
  <si>
    <t>-227592308</t>
  </si>
  <si>
    <t>950105030</t>
  </si>
  <si>
    <t>Kontrola uchytenia ochranného uholníka, alebo rúrky, kontrola držiakov</t>
  </si>
  <si>
    <t>-384228998</t>
  </si>
  <si>
    <t>950107001</t>
  </si>
  <si>
    <t>Pomocné práce pri revíziách vypnutie vedenia, preskúšanie a zaistenie vypnutého stavu, zapnutie v jednom objekte</t>
  </si>
  <si>
    <t>-1084657754</t>
  </si>
  <si>
    <t>C - Zdravotechnika</t>
  </si>
  <si>
    <t xml:space="preserve">    99 - Presun hmôt HSV</t>
  </si>
  <si>
    <t xml:space="preserve">    721 - Zdravotechnika - vnútorná kanalizácia</t>
  </si>
  <si>
    <t xml:space="preserve">    723 - Zdravotechnika - vnútorný plynovod</t>
  </si>
  <si>
    <t>132201201</t>
  </si>
  <si>
    <t>Výkop ryhy šírky 600-2000mm horn.3 do 100m3</t>
  </si>
  <si>
    <t>3,01*1,1*0,68+2,08*1,1*0,72+1,55*1,1*0,75</t>
  </si>
  <si>
    <t>5,58*1,1*0,74+1,09*1,1*0,84+1,3*1,1*0,84</t>
  </si>
  <si>
    <t>2,95*1,1*0,91+4,17*1,1*0,86+13,99*1,1*0,83</t>
  </si>
  <si>
    <t>132201209</t>
  </si>
  <si>
    <t>Príplatok k cenám za lepivosť pri hĺbení rýh š. nad 600 do 2 000 mm zapaž. i nezapažených, s urovnaním dna v hornine 3</t>
  </si>
  <si>
    <t>162501102</t>
  </si>
  <si>
    <t>Vodorovné premiestnenie výkopku po spevnenej ceste z horniny tr.1-4, do 100 m3 na vzdialenosť do 3000 m</t>
  </si>
  <si>
    <t>3,01*0,6+2,08*0,6+1,55*0,6</t>
  </si>
  <si>
    <t>5,58*0,6+1,09*0,6+1,3*0,6</t>
  </si>
  <si>
    <t>2,95*0,6+4,17*0,6+13,99*0,6</t>
  </si>
  <si>
    <t>162501105</t>
  </si>
  <si>
    <t>Vodorovné premiestnenie výkopku po spevnenej ceste z horniny tr.1-4, do 100 m3, príplatok k cene za každých ďalšich a začatých 1000 m</t>
  </si>
  <si>
    <t>171201201</t>
  </si>
  <si>
    <t>Uloženie sypaniny na skládky do 100 m3</t>
  </si>
  <si>
    <t>174101001</t>
  </si>
  <si>
    <t>Zásyp sypaninou so zhutnením jám, šachiet, rýh, zárezov alebo okolo objektov do 100 m3</t>
  </si>
  <si>
    <t>31,599-21,432</t>
  </si>
  <si>
    <t>Obsyp potrubia sypaninou z vhodných hornín 1 až 4 bez prehodenia sypaniny</t>
  </si>
  <si>
    <t>3,01*0,4557+2,08*0,4557+1,55*0,4557</t>
  </si>
  <si>
    <t>5,58*0,4557+1,09*0,4557+1,3*0,4557</t>
  </si>
  <si>
    <t>2,95*0,4557+4,17*0,4557+13,99*0,4557</t>
  </si>
  <si>
    <t>583310000800</t>
  </si>
  <si>
    <t>Kamenivo ťažené drobné frakcia 0-4 mm, STN EN 13242 + A1</t>
  </si>
  <si>
    <t>31,599*1,8</t>
  </si>
  <si>
    <t>451573111</t>
  </si>
  <si>
    <t>Lôžko pod potrubie, stoky a drobné objekty, v otvorenom výkope z piesku a štrkopiesku do 63 mm</t>
  </si>
  <si>
    <t>3,01*0,132+2,08*0,132+1,55*0,132</t>
  </si>
  <si>
    <t>5,58*0,132+1,09*0,132+1,3*0,132</t>
  </si>
  <si>
    <t>2,95*0,132+4,17*0,132+13,99*0,132</t>
  </si>
  <si>
    <t>998276101</t>
  </si>
  <si>
    <t>Presun hmôt pre rúrové vedenie hĺbené z rúr z plast., hmôt alebo sklolamin. v otvorenom výkope</t>
  </si>
  <si>
    <t>713482121</t>
  </si>
  <si>
    <t>Montáž trubíc z PE, hr.15-20 mm,vnút.priemer do 38 mm</t>
  </si>
  <si>
    <t>161+70+32+38</t>
  </si>
  <si>
    <t>283310004700</t>
  </si>
  <si>
    <t>Izolačná PE trubica  DG 22x20 mm (d potrubia x hr. izolácie),</t>
  </si>
  <si>
    <t>283310004800</t>
  </si>
  <si>
    <t>Izolačná PE trubica DG 28x20 mm (d potrubia x hr. izolácie),</t>
  </si>
  <si>
    <t>283310004900</t>
  </si>
  <si>
    <t>Izolačná PE trubica  DG 35x20 mm (d potrubia x hr. izolácie),</t>
  </si>
  <si>
    <t>283310005000</t>
  </si>
  <si>
    <t>Izolačná PE trubica  DG 42x20 mm (d potrubia x hr. izolácie),</t>
  </si>
  <si>
    <t>713482122</t>
  </si>
  <si>
    <t>Montáž trubíc z PE, hr.15-20 mm,vnút.priemer 39-70 mm</t>
  </si>
  <si>
    <t>4,1+4,1</t>
  </si>
  <si>
    <t>283310005200</t>
  </si>
  <si>
    <t>Izolačná PE trubica  DG 54x20 mm (d potrubia x hr. izolácie)</t>
  </si>
  <si>
    <t>283310005300</t>
  </si>
  <si>
    <t>Izolačná PE trubica  DG 60x20 mm (d potrubia x hr. izolácie),</t>
  </si>
  <si>
    <t>998713201</t>
  </si>
  <si>
    <t>Presun hmôt pre izolácie tepelné v objektoch výšky do 6 m</t>
  </si>
  <si>
    <t>%</t>
  </si>
  <si>
    <t>721171111</t>
  </si>
  <si>
    <t>Potrubie z PVC - U odpadové ležaté hrdlové D 140x2, 8+tvarovky</t>
  </si>
  <si>
    <t>721172109</t>
  </si>
  <si>
    <t>Potrubie z PVC - U odpadové zvislé hrdlové D 110x2, 2</t>
  </si>
  <si>
    <t>7211721095</t>
  </si>
  <si>
    <t>Potrubie z PVC - U odpadové zvislé hrdlové D 110x2, 2-pripojovacie</t>
  </si>
  <si>
    <t>721173204</t>
  </si>
  <si>
    <t>Potrubie z PVC - U odpadné pripájacie D 40x1, 8</t>
  </si>
  <si>
    <t>721173205</t>
  </si>
  <si>
    <t>Potrubie z PVC - U odpadné pripájacie D 50x1, 8</t>
  </si>
  <si>
    <t>721290111</t>
  </si>
  <si>
    <t>Ostatné - skúška tesnosti kanalizácie v objektoch vodou do DN 125</t>
  </si>
  <si>
    <t>721290123</t>
  </si>
  <si>
    <t>Ostatné - skúška tesnosti kanalizácie v objektoch dymom do DN 300</t>
  </si>
  <si>
    <t>15,1+18,3+14,7+24,1+2,5</t>
  </si>
  <si>
    <t>998721201</t>
  </si>
  <si>
    <t>Presun hmôt pre vnútornú kanalizáciu v objektoch výšky do 6 m</t>
  </si>
  <si>
    <t>722172111</t>
  </si>
  <si>
    <t>Potrubie z plastických rúr PP-R D20/2.8 - PN16, polyfúznym zváraním</t>
  </si>
  <si>
    <t>722172112</t>
  </si>
  <si>
    <t>Potrubie z plastických rúr PP-R D25/3.5 - PN16, polyfúznym zváraním</t>
  </si>
  <si>
    <t>722172113</t>
  </si>
  <si>
    <t>Potrubie z plastických rúr PP-R D32/4.4 - PN16, polyfúznym zváraním</t>
  </si>
  <si>
    <t>722172114</t>
  </si>
  <si>
    <t>Potrubie z plastických rúr PP-R D40/5.5 - PN16, polyfúznym zváraním</t>
  </si>
  <si>
    <t>722172115</t>
  </si>
  <si>
    <t>Potrubie z plastických rúr PP-R D50/6.9 - PN16, polyfúznym zváraním</t>
  </si>
  <si>
    <t>722172116</t>
  </si>
  <si>
    <t>Potrubie z plastických rúr PP-R D63/8.6 - PN16, polyfúznym zváraním</t>
  </si>
  <si>
    <t>722221010</t>
  </si>
  <si>
    <t>Montáž guľového kohúta závitového priameho pre vodu G 1/2</t>
  </si>
  <si>
    <t>551110013700</t>
  </si>
  <si>
    <t>Guľový uzáver pre vodu , 1/2" FF, páčka,</t>
  </si>
  <si>
    <t>722221015</t>
  </si>
  <si>
    <t>Montáž guľového kohúta závitového priameho pre vodu G 3/4</t>
  </si>
  <si>
    <t>551110013800</t>
  </si>
  <si>
    <t>Guľový uzáver pre vodu  3/4" FF, páčka</t>
  </si>
  <si>
    <t>722221020</t>
  </si>
  <si>
    <t>Montáž guľového kohúta závitového priameho pre vodu G 1</t>
  </si>
  <si>
    <t>551110013900</t>
  </si>
  <si>
    <t>Guľový uzáver pre vodu 1" FF, páčka,</t>
  </si>
  <si>
    <t>722221025</t>
  </si>
  <si>
    <t>Montáž guľového kohúta závitového priameho pre vodu G 5/4</t>
  </si>
  <si>
    <t>551110014000</t>
  </si>
  <si>
    <t>Guľový uzáver pre vodu  5/4" FF, páčka,</t>
  </si>
  <si>
    <t>722221030</t>
  </si>
  <si>
    <t>Montáž guľového kohúta závitového priameho pre vodu G 6/4</t>
  </si>
  <si>
    <t>551110014100</t>
  </si>
  <si>
    <t>Guľový uzáver pre vodu  6/4" FF, páčka,</t>
  </si>
  <si>
    <t>722221035</t>
  </si>
  <si>
    <t>Montáž guľového kohúta závitového priameho pre vodu G 2</t>
  </si>
  <si>
    <t>551110014200</t>
  </si>
  <si>
    <t>Guľový uzáver pre vodu  2" FF, páčka</t>
  </si>
  <si>
    <t>722221430</t>
  </si>
  <si>
    <t>Montáž pripojovacej sanitárnej flexi hadice G 1/2</t>
  </si>
  <si>
    <t>552270005600</t>
  </si>
  <si>
    <t>Hadica FLEXI nerezová sanitárna ohybná 1/2" FF, dĺ. 500 mm, pripojovacia do sanitárnych rozvodov, IVAR</t>
  </si>
  <si>
    <t>722290226</t>
  </si>
  <si>
    <t>Tlaková skúška vodovodného potrubia závitového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</si>
  <si>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</si>
  <si>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</si>
  <si>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</si>
  <si>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</si>
  <si>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723-01</t>
  </si>
  <si>
    <t>Navarovacia rura dn25</t>
  </si>
  <si>
    <t>-1758570233</t>
  </si>
  <si>
    <t>723-02</t>
  </si>
  <si>
    <t>Navarovacie potrubie dn50</t>
  </si>
  <si>
    <t>914750655</t>
  </si>
  <si>
    <t>723-03</t>
  </si>
  <si>
    <t>Ventil GU15</t>
  </si>
  <si>
    <t>-1181397868</t>
  </si>
  <si>
    <t>723-04</t>
  </si>
  <si>
    <t>Ventil GU25</t>
  </si>
  <si>
    <t>431373455</t>
  </si>
  <si>
    <t>723-05</t>
  </si>
  <si>
    <t>Záslepka na ventil DN15</t>
  </si>
  <si>
    <t>1483531159</t>
  </si>
  <si>
    <t>723-06</t>
  </si>
  <si>
    <t>Prechodka oceľová DN40</t>
  </si>
  <si>
    <t>-1258209917</t>
  </si>
  <si>
    <t>723-07</t>
  </si>
  <si>
    <t>Navarovacia tvarovka - koleno 90° DN25</t>
  </si>
  <si>
    <t>187502509</t>
  </si>
  <si>
    <t>723-08</t>
  </si>
  <si>
    <t>Redukcia DN50/25</t>
  </si>
  <si>
    <t>1560187593</t>
  </si>
  <si>
    <t>723-09</t>
  </si>
  <si>
    <t>Kotva DN 25</t>
  </si>
  <si>
    <t>1863144635</t>
  </si>
  <si>
    <t>723-10</t>
  </si>
  <si>
    <t>Kotva DN 50</t>
  </si>
  <si>
    <t>482159141</t>
  </si>
  <si>
    <t>723-11</t>
  </si>
  <si>
    <t>Odvzdušnenie</t>
  </si>
  <si>
    <t>-592374086</t>
  </si>
  <si>
    <t>723-12</t>
  </si>
  <si>
    <t>Demontáž</t>
  </si>
  <si>
    <t>-1402986128</t>
  </si>
  <si>
    <t>723-13</t>
  </si>
  <si>
    <t>Montáž</t>
  </si>
  <si>
    <t>656654484</t>
  </si>
  <si>
    <t>723-14</t>
  </si>
  <si>
    <t>Revízia</t>
  </si>
  <si>
    <t>749096776</t>
  </si>
  <si>
    <t>725119307</t>
  </si>
  <si>
    <t>Montáž záchodovej misy kombinovanej s rovným odpadom</t>
  </si>
  <si>
    <t>7+4</t>
  </si>
  <si>
    <t>642340001100</t>
  </si>
  <si>
    <t>Kombinované WC keramické</t>
  </si>
  <si>
    <t>725129201</t>
  </si>
  <si>
    <t>Montáž pisoáru keramického bez splachovacej nádrže</t>
  </si>
  <si>
    <t>642510000700</t>
  </si>
  <si>
    <t>Pisoár</t>
  </si>
  <si>
    <t>725219401</t>
  </si>
  <si>
    <t>Montáž umývadla na skrutky do muriva, bez výtokovej armatúry</t>
  </si>
  <si>
    <t>642110004200</t>
  </si>
  <si>
    <t>Umývadlo keramické</t>
  </si>
  <si>
    <t>725291112</t>
  </si>
  <si>
    <t>Montáž doplnkov zariadení kúpeľní a záchodov, toaletná doska</t>
  </si>
  <si>
    <t>642310000200</t>
  </si>
  <si>
    <t>Doska keramická toaletná</t>
  </si>
  <si>
    <t>725319121</t>
  </si>
  <si>
    <t>Montáž kuchynských drezov jednoduchých, ostatných typov, bez výtokových armatúr</t>
  </si>
  <si>
    <t>552310000500</t>
  </si>
  <si>
    <t>Kuchynský drez nerezový</t>
  </si>
  <si>
    <t>725333360</t>
  </si>
  <si>
    <t>Montáž výlevky keramickej voľne stojacej bez výtokovej armatúry</t>
  </si>
  <si>
    <t>642710000200</t>
  </si>
  <si>
    <t>Výlevka stojatá keramická  plastová mreža,</t>
  </si>
  <si>
    <t>725819402</t>
  </si>
  <si>
    <t>Montáž ventilu bez pripojovacej rúrky G 1/2</t>
  </si>
  <si>
    <t>551110020000</t>
  </si>
  <si>
    <t>Guľový ventil rohový, 1/2"</t>
  </si>
  <si>
    <t>725829601</t>
  </si>
  <si>
    <t>Montáž batérií umývadlových stojankových pákových alebo klasických</t>
  </si>
  <si>
    <t>551450003800</t>
  </si>
  <si>
    <t>Batéria umývadlová stojanková páková</t>
  </si>
  <si>
    <t>725869301</t>
  </si>
  <si>
    <t>Montáž zápachovej uzávierky pre zariaďovacie predmety, umývadlová do D 40</t>
  </si>
  <si>
    <t>551620008700</t>
  </si>
  <si>
    <t>Zápachová uzávierka umývadlová</t>
  </si>
  <si>
    <t>998725201</t>
  </si>
  <si>
    <t>Presun hmôt pre zariaďovacie predmety v objektoch výšky do 6 m</t>
  </si>
  <si>
    <t>D - Elektroinštalácia</t>
  </si>
  <si>
    <t>Časť:</t>
  </si>
  <si>
    <t>11.0 - Zásuvková a svetelná elektroinštalácia</t>
  </si>
  <si>
    <t>HSV -  Práce a dodávky HSV</t>
  </si>
  <si>
    <t xml:space="preserve">    9 -  Ostatné konštrukcie a práce-búranie</t>
  </si>
  <si>
    <t xml:space="preserve">    22-M -  Montáže oznamovacích a zabezpečovacích zariadení</t>
  </si>
  <si>
    <t>974031121</t>
  </si>
  <si>
    <t>Vysekanie rýh v akomkoľvek murive tehlovom na akúkoľvek maltu do hĺbky 30 mm a š. do 30 mm,  -0,00200 t</t>
  </si>
  <si>
    <t>-1111469889</t>
  </si>
  <si>
    <t>"podľa projektanta - drážky cca 300 m"  300</t>
  </si>
  <si>
    <t>1855525690</t>
  </si>
  <si>
    <t>Zvislá doprava sutiny po schodoch ručne do 3,5 m</t>
  </si>
  <si>
    <t>-20005388</t>
  </si>
  <si>
    <t>-360947681</t>
  </si>
  <si>
    <t>-1928184571</t>
  </si>
  <si>
    <t>-1934460094</t>
  </si>
  <si>
    <t>-1347253510</t>
  </si>
  <si>
    <t>979089012</t>
  </si>
  <si>
    <t>Poplatok za skladovanie - betón, tehly, dlaždice (17 01 ), ostatné</t>
  </si>
  <si>
    <t>-672917551</t>
  </si>
  <si>
    <t>Stavebno montážne práce menej náročne, pomocné alebo manupulačné (Tr. 1) v rozsahu viac ako 8 hodín</t>
  </si>
  <si>
    <t>1973968998</t>
  </si>
  <si>
    <t>"2 prac po 16 hod ... odhad"  2*16</t>
  </si>
  <si>
    <t>210010301</t>
  </si>
  <si>
    <t>Krabica prístrojová bez zapojenia (1901, KP 68, KZ 3)</t>
  </si>
  <si>
    <t>137739792</t>
  </si>
  <si>
    <t>10+11+10+1+7+8+25+26+92+24+55+9+20+2</t>
  </si>
  <si>
    <t>345410002400</t>
  </si>
  <si>
    <t>Krabica univerzálna z PVC pod omietku KU 68-1901,Dxh 73x42 mm, KOPOS</t>
  </si>
  <si>
    <t>-1003012761</t>
  </si>
  <si>
    <t>210010321</t>
  </si>
  <si>
    <t>Krabica (1903, KR 68) odbočná s viečkom, svorkovnicou vrátane zapojenia, kruhová</t>
  </si>
  <si>
    <t>1732042382</t>
  </si>
  <si>
    <t>345410002600</t>
  </si>
  <si>
    <t>Krabica univerzálna z PVC s viečkom a svorkovnicou pod omietku KU 68-1903, Dxh 73x42 mm, KOPOS</t>
  </si>
  <si>
    <t>-1717872564</t>
  </si>
  <si>
    <t>210020952</t>
  </si>
  <si>
    <t>Výstražná a označovacia tabuľka vrátane montáže, z polystyrénu,form.A2 - A5</t>
  </si>
  <si>
    <t>1791468917</t>
  </si>
  <si>
    <t>548230000500</t>
  </si>
  <si>
    <t>Tabuľka výstražná dvojfarebná smaltovaná lxv 210x150 mm</t>
  </si>
  <si>
    <t>967845641</t>
  </si>
  <si>
    <t>210110003</t>
  </si>
  <si>
    <t>Sériový spínač (prepínač) -  radenie 5, nástenný pre prostredie obyčajné alebo vlhké vrátane zapojenia</t>
  </si>
  <si>
    <t>1157731594</t>
  </si>
  <si>
    <t>345340001300</t>
  </si>
  <si>
    <t>Spínač LIP-5000F č.5 IP44</t>
  </si>
  <si>
    <t>1049379037</t>
  </si>
  <si>
    <t>210110004</t>
  </si>
  <si>
    <t>Striedavý spínač (prepínač) - radenie 6, nástenný pre prostredie obyčajné alebo vlhké vrátane zapojenia</t>
  </si>
  <si>
    <t>1111922695</t>
  </si>
  <si>
    <t>345330000500</t>
  </si>
  <si>
    <t>Prepínač CLASSIC do vlhka 3553-06629 radenie 6, IP44, ABB</t>
  </si>
  <si>
    <t>-1341693908</t>
  </si>
  <si>
    <t>210110025</t>
  </si>
  <si>
    <t>Spínač nástenný pre prostredie vonkajšie a mokré, vrátane zapojenia krížový prepínač-radenie 7</t>
  </si>
  <si>
    <t>-762891427</t>
  </si>
  <si>
    <t>345330001600</t>
  </si>
  <si>
    <t>Prepínač GARANT krížový 3558-07750 radenie 7, IP66, ABB</t>
  </si>
  <si>
    <t>534215475</t>
  </si>
  <si>
    <t>210110001</t>
  </si>
  <si>
    <t>Jednopólový spínač - radenie 1, nástenný pre prostredie obyčajné alebo vlhké vrátane zapojenia</t>
  </si>
  <si>
    <t>1099092383</t>
  </si>
  <si>
    <t>345340000900</t>
  </si>
  <si>
    <t>Spínač EP LUX č.1 IP44 PO</t>
  </si>
  <si>
    <t>1350893246</t>
  </si>
  <si>
    <t>374890024600</t>
  </si>
  <si>
    <t>1 - rámček pre vypínače a zásuvky, biela/biela, LOGUS 90</t>
  </si>
  <si>
    <t>-796125927</t>
  </si>
  <si>
    <t>210111021</t>
  </si>
  <si>
    <t>Domová zásuvka v krabici obyč. alebo do vlhka, vrátane zapojenia 10/16 A 250 V 2P + Z</t>
  </si>
  <si>
    <t>476148854</t>
  </si>
  <si>
    <t>"3x5"   3*2</t>
  </si>
  <si>
    <t>"2+2+2RJ45" 1</t>
  </si>
  <si>
    <t>"2x jednoduchá zásuvka" 25</t>
  </si>
  <si>
    <t>"jednoduchá zásuvka "26+92</t>
  </si>
  <si>
    <t>"2x v 2 rámčeku" 6*12</t>
  </si>
  <si>
    <t>"5x v 5 rámčeku" 11*5</t>
  </si>
  <si>
    <t>"3x v 3 rámčeku"   3*3</t>
  </si>
  <si>
    <t>"4x v 4 rámčeku"   4*5</t>
  </si>
  <si>
    <t>"2x v podlahe"  2</t>
  </si>
  <si>
    <t>345510005400</t>
  </si>
  <si>
    <t>Zásuvka 5517-2610, dvojpólová, vstavaná, do vlhka, 10/16 A, kryt z lisovaného izolantu, priebežná</t>
  </si>
  <si>
    <t>-1870599343</t>
  </si>
  <si>
    <t>198-26610</t>
  </si>
  <si>
    <t>Zásuvka do podlah.krabíc - komplet ORANŽOVÁ</t>
  </si>
  <si>
    <t>-1448481934</t>
  </si>
  <si>
    <t>989523281</t>
  </si>
  <si>
    <t>26+92</t>
  </si>
  <si>
    <t>374890029500</t>
  </si>
  <si>
    <t>2 - rámček pre vypínače a zásuvky, biela, LOGUS 90</t>
  </si>
  <si>
    <t>-2087798903</t>
  </si>
  <si>
    <t>6+11+13+1</t>
  </si>
  <si>
    <t>374890036900</t>
  </si>
  <si>
    <t>4 - rámček pre vypínače a zásuvky, biela/biela, LOGUS 90</t>
  </si>
  <si>
    <t>816906082</t>
  </si>
  <si>
    <t>374890040500</t>
  </si>
  <si>
    <t>5 - rámček pre vypínače a zásuvky, biela, LOGUS 90</t>
  </si>
  <si>
    <t>-1765997921</t>
  </si>
  <si>
    <t>210190002</t>
  </si>
  <si>
    <t>Montáž oceľoplechovej rozvodnice do váhy 50 kg</t>
  </si>
  <si>
    <t>-1882703681</t>
  </si>
  <si>
    <t>"R1.1"  1</t>
  </si>
  <si>
    <t>"R2.1"  1</t>
  </si>
  <si>
    <t>"R2.2"  1</t>
  </si>
  <si>
    <t>"R2.3"  1</t>
  </si>
  <si>
    <t>34554001R1.1</t>
  </si>
  <si>
    <t>Elektro rozvádzač R1.1 pediatrická ambulancia.</t>
  </si>
  <si>
    <t>651667006</t>
  </si>
  <si>
    <t xml:space="preserve">"výroba a dodávka rozvádzača je v rozpočte 11.2"  </t>
  </si>
  <si>
    <t>34554001R2.1</t>
  </si>
  <si>
    <t>Elektro rozvádzač R2.1 lekár pre dospelých</t>
  </si>
  <si>
    <t>142846364</t>
  </si>
  <si>
    <t xml:space="preserve">"výroba a dodávka rozvádzača je v rozpočte 11.3"  </t>
  </si>
  <si>
    <t>34554001R2.2</t>
  </si>
  <si>
    <t>Elektro rozvádzač R2.2 Gynekológia</t>
  </si>
  <si>
    <t>-1871294170</t>
  </si>
  <si>
    <t xml:space="preserve">"výroba a dodávka rozvádzača je v rozpočte 11.4"  </t>
  </si>
  <si>
    <t>34554001R2.3</t>
  </si>
  <si>
    <t>Elektro rozvádzač R2.3 Stomatológia</t>
  </si>
  <si>
    <t>1673731994</t>
  </si>
  <si>
    <t xml:space="preserve">"výroba a dodávka rozvádzača je v rozpočte 11.5"  </t>
  </si>
  <si>
    <t>210190004</t>
  </si>
  <si>
    <t>Montáž oceľoplechovej rozvodnice do váhy 150 kg</t>
  </si>
  <si>
    <t>874693022</t>
  </si>
  <si>
    <t>3455400110RH</t>
  </si>
  <si>
    <t>Elektro rozvádzač RH</t>
  </si>
  <si>
    <t>1518376610</t>
  </si>
  <si>
    <t xml:space="preserve">"výroba a dodávka rozvádzača je v rozpočte 11.1"  </t>
  </si>
  <si>
    <t>210191R11</t>
  </si>
  <si>
    <t>Montáž prípojnice pospojovania PA</t>
  </si>
  <si>
    <t>-1098772724</t>
  </si>
  <si>
    <t>"prípojnica pospojovania PA umiestnená  v krabici nad podlahou ... v.č. E-4"   3</t>
  </si>
  <si>
    <t>210201500</t>
  </si>
  <si>
    <t>Zapojenie svietidla 1x svetelný zdroj, núdzového, s lineárnou žiarovkou - núdzový režim</t>
  </si>
  <si>
    <t>-1641695487</t>
  </si>
  <si>
    <t>348150000901</t>
  </si>
  <si>
    <t>Svietidlo núdzové nástenné so svetelným zdrojom LED Nedes LEL201 LED/1W/240V 6000K</t>
  </si>
  <si>
    <t>-1572493500</t>
  </si>
  <si>
    <t>210203040</t>
  </si>
  <si>
    <t>Montáž a zapojenie stropného LED svietidla</t>
  </si>
  <si>
    <t>-2014502688</t>
  </si>
  <si>
    <t>"1 svietidlo Downlight SQ 1020lm 12W 4K IP20" 24</t>
  </si>
  <si>
    <t>"2 svietidlo Downlight SQ 1530lm 18W 4K IP20" 23</t>
  </si>
  <si>
    <t>347750001001</t>
  </si>
  <si>
    <t>Svietidlo TLE-SQ12 Downlight 12W + eámček</t>
  </si>
  <si>
    <t>619495245</t>
  </si>
  <si>
    <t>347750001002</t>
  </si>
  <si>
    <t>Svietidlo TLE-SQ18 Downlight 12W + eámček</t>
  </si>
  <si>
    <t>-2089915810</t>
  </si>
  <si>
    <t>210203041</t>
  </si>
  <si>
    <t xml:space="preserve">Montáž a zapojenie stropného LED svietidla </t>
  </si>
  <si>
    <t>-588187311</t>
  </si>
  <si>
    <t>"TLE - SQL0017 25 W"                    14</t>
  </si>
  <si>
    <t>"TLE - SQL0017 25 W + rámček "   9</t>
  </si>
  <si>
    <t>"TLE - SQL0019 36 W                    "   9</t>
  </si>
  <si>
    <t>"TLE - SQL0019 30 W                    "   3</t>
  </si>
  <si>
    <t>"TLE - SQL0019 30 W + rámček " 30</t>
  </si>
  <si>
    <t>348120001900</t>
  </si>
  <si>
    <t>LED svietidlo DCS112 studená biela 12W štvorec stmievateľné</t>
  </si>
  <si>
    <t>-1335919198</t>
  </si>
  <si>
    <t>348120010001</t>
  </si>
  <si>
    <t xml:space="preserve">LED svietidlo TLE - SQL0017 25W </t>
  </si>
  <si>
    <t>1888333543</t>
  </si>
  <si>
    <t>348120010002</t>
  </si>
  <si>
    <t>LED svietidlo TLE - SQL0017 25W + rámček</t>
  </si>
  <si>
    <t>-741426613</t>
  </si>
  <si>
    <t>348120010010</t>
  </si>
  <si>
    <t xml:space="preserve">LED svietidlo TLE - SQL0019 36W </t>
  </si>
  <si>
    <t>-410559469</t>
  </si>
  <si>
    <t>348120010020</t>
  </si>
  <si>
    <t xml:space="preserve">LED svietidlo TLE - SQL0018 30W </t>
  </si>
  <si>
    <t>327728556</t>
  </si>
  <si>
    <t>348120010021</t>
  </si>
  <si>
    <t>LED svietidlo TLE - SQL0018 30W + rámček</t>
  </si>
  <si>
    <t>82526110</t>
  </si>
  <si>
    <t>1322200905</t>
  </si>
  <si>
    <t>"napojenie HUS na uzemnenie bleskozvodu"</t>
  </si>
  <si>
    <t>-1938680269</t>
  </si>
  <si>
    <t>20/1,6</t>
  </si>
  <si>
    <t>210220253</t>
  </si>
  <si>
    <t>Svorka FeZn uzemňovacia SR03</t>
  </si>
  <si>
    <t>1836820363</t>
  </si>
  <si>
    <t>354410000900</t>
  </si>
  <si>
    <t>Svorka FeZn uzemňovacia označenie SR 03 A</t>
  </si>
  <si>
    <t>394715655</t>
  </si>
  <si>
    <t>210800226</t>
  </si>
  <si>
    <t>Kábel medený uložený pod omietkou CYKY  450/750 V  3x1,5mm2</t>
  </si>
  <si>
    <t>-2049896700</t>
  </si>
  <si>
    <t>341110000700</t>
  </si>
  <si>
    <t>Kábel medený CYKY 3x1,5 mm2</t>
  </si>
  <si>
    <t>-1963124854</t>
  </si>
  <si>
    <t>460922860</t>
  </si>
  <si>
    <t>5/100*40</t>
  </si>
  <si>
    <t>-77468100</t>
  </si>
  <si>
    <t>341110000100</t>
  </si>
  <si>
    <t>Kábel medený CYKY 2x1,5 mm2</t>
  </si>
  <si>
    <t>265831189</t>
  </si>
  <si>
    <t>2*(15+3)</t>
  </si>
  <si>
    <t>210800227</t>
  </si>
  <si>
    <t>Kábel medený uložený pod omietkou CYKY  450/750 V  3x2,5mm2</t>
  </si>
  <si>
    <t>26524124</t>
  </si>
  <si>
    <t>5+20+10+20+20+28+24+20+9+10+5+210+160</t>
  </si>
  <si>
    <t>541*5/100</t>
  </si>
  <si>
    <t>341110000800</t>
  </si>
  <si>
    <t>Kábel medený CYKY 3x2,5 mm2</t>
  </si>
  <si>
    <t>1967306108</t>
  </si>
  <si>
    <t>210800232</t>
  </si>
  <si>
    <t>Kábel medený uložený pod omietkou CYKY  450/750 V  4x1,5mm2</t>
  </si>
  <si>
    <t>1059048055</t>
  </si>
  <si>
    <t>341110001300</t>
  </si>
  <si>
    <t>Kábel medený CYKY 4x1,5 mm2</t>
  </si>
  <si>
    <t>1141405876</t>
  </si>
  <si>
    <t>-93334082</t>
  </si>
  <si>
    <t>968770975</t>
  </si>
  <si>
    <t>210800240</t>
  </si>
  <si>
    <t>Kábel medený uložený pod omietkou CYKY  450/750 V  5x4mm2</t>
  </si>
  <si>
    <t>-1114291757</t>
  </si>
  <si>
    <t>341110002100</t>
  </si>
  <si>
    <t>Kábel medený CYKY 5x4 mm2</t>
  </si>
  <si>
    <t>-651714646</t>
  </si>
  <si>
    <t>210800241</t>
  </si>
  <si>
    <t>Kábel medený uložený pod omietkou CYKY  450/750 V  5x6mm2</t>
  </si>
  <si>
    <t>2105392180</t>
  </si>
  <si>
    <t>25+15+7+15+15</t>
  </si>
  <si>
    <t>77*5/100</t>
  </si>
  <si>
    <t>341110000200</t>
  </si>
  <si>
    <t>Kábel medený CYKY 2x2,5 mm2</t>
  </si>
  <si>
    <t>-452605076</t>
  </si>
  <si>
    <t>210800243</t>
  </si>
  <si>
    <t>Kábel medený uložený pod omietkou CYKY  450/750 V  5x16mm2</t>
  </si>
  <si>
    <t>766469921</t>
  </si>
  <si>
    <t>15+3</t>
  </si>
  <si>
    <t>5/100*18</t>
  </si>
  <si>
    <t>341110002400</t>
  </si>
  <si>
    <t>Kábel medený CYKY 5x16 mm2</t>
  </si>
  <si>
    <t>-67956702</t>
  </si>
  <si>
    <t>210800524</t>
  </si>
  <si>
    <t>Vodič medený uložený v trúbke H07V-U (CY) 450/750 V  4</t>
  </si>
  <si>
    <t>-614171280</t>
  </si>
  <si>
    <t>341110012200</t>
  </si>
  <si>
    <t>Kábel medený H07V-U 4 mm2</t>
  </si>
  <si>
    <t>-1847708977</t>
  </si>
  <si>
    <t>210800528</t>
  </si>
  <si>
    <t>Vodič medený uložený v trúbke H07V-U (CY) 450/750 V  20</t>
  </si>
  <si>
    <t>12120054</t>
  </si>
  <si>
    <t>044609</t>
  </si>
  <si>
    <t>CY  25 RM H07V-R zeleno-žltý</t>
  </si>
  <si>
    <t>BM</t>
  </si>
  <si>
    <t>697801633</t>
  </si>
  <si>
    <t>998921201</t>
  </si>
  <si>
    <t>Presun hmôt pre montáž silnoprúdových rozvodov a zariadení v stavbe (objekte) výšky do 7 m</t>
  </si>
  <si>
    <t>-1163736469</t>
  </si>
  <si>
    <t>998921294</t>
  </si>
  <si>
    <t>Príplatok za zväčšený presun silnoprúdových rozvodov a zariadení nad vymedzenú najväčšiu dopravnú vzdialenosť mimo staveniska k.ď. 1 km</t>
  </si>
  <si>
    <t>-1993433182</t>
  </si>
  <si>
    <t>999000000110</t>
  </si>
  <si>
    <t>Podružný materiál</t>
  </si>
  <si>
    <t>1664569849</t>
  </si>
  <si>
    <t>999000000120</t>
  </si>
  <si>
    <t>Stratné - materiál</t>
  </si>
  <si>
    <t>-1488597129</t>
  </si>
  <si>
    <t>220511001</t>
  </si>
  <si>
    <t>Montáž zásuvky 1xRJ45 pod omietku</t>
  </si>
  <si>
    <t>573290495</t>
  </si>
  <si>
    <t>"RJ45"  2</t>
  </si>
  <si>
    <t>21445</t>
  </si>
  <si>
    <t>21445: Zásuvka dátová RJ45 Cat 6 FTP</t>
  </si>
  <si>
    <t>1791451471</t>
  </si>
  <si>
    <t>90770 TPE</t>
  </si>
  <si>
    <t>90770_TPE: Kryt zásuvky R-TV-SAT RJ45 opt.k, perleťová</t>
  </si>
  <si>
    <t>-671096420</t>
  </si>
  <si>
    <t>220511002</t>
  </si>
  <si>
    <t>Montáž zásuvky 2xRJ45 pod omietku</t>
  </si>
  <si>
    <t>686757936</t>
  </si>
  <si>
    <t>"2x  2 RJ45" 4</t>
  </si>
  <si>
    <t>"RJ45" 1+1</t>
  </si>
  <si>
    <t>"2x v 2 rámčeku" 11*2</t>
  </si>
  <si>
    <t>383150004200</t>
  </si>
  <si>
    <t>Zásuvka podpovrchová Modulo45, 2xRJ45/s, Cat.6A, komplet osadená, 601120-UP+KEJ-C6A-S-10G(2)</t>
  </si>
  <si>
    <t>510792163</t>
  </si>
  <si>
    <t>90442 SBR</t>
  </si>
  <si>
    <t>90442_SBR: Kryt dvojitej dát. zás (pre RJ45), biela</t>
  </si>
  <si>
    <t>1666291686</t>
  </si>
  <si>
    <t>220711045</t>
  </si>
  <si>
    <t>Montáž a zapojenie pohybových senzorov PIR - interiér, strop</t>
  </si>
  <si>
    <t>1338510085</t>
  </si>
  <si>
    <t>404610001901</t>
  </si>
  <si>
    <t>Senzor pohybu SENSOR 30 biela</t>
  </si>
  <si>
    <t>-997031213</t>
  </si>
  <si>
    <t>404610001911</t>
  </si>
  <si>
    <t>Senzor pohybu ZONA JQ</t>
  </si>
  <si>
    <t>-2126165765</t>
  </si>
  <si>
    <t>9501010RS</t>
  </si>
  <si>
    <t>Rozvodne zariadenia kontrola stavu prípojkovej skríne</t>
  </si>
  <si>
    <t>-1827162471</t>
  </si>
  <si>
    <t>11.1 - Rozvádzač RH</t>
  </si>
  <si>
    <t>21010-0020</t>
  </si>
  <si>
    <t>Ukončenie bezhalogénového vodiča v rozvádzači, zapojenie 35 mm2</t>
  </si>
  <si>
    <t>kus</t>
  </si>
  <si>
    <t>1315112731</t>
  </si>
  <si>
    <t>21010-0152</t>
  </si>
  <si>
    <t>Ukončenie bezhalogénových káblov v rozvádzači na svorky, zapojenie 2x 1,5-2,5 mm2</t>
  </si>
  <si>
    <t>640082847</t>
  </si>
  <si>
    <t>21010-0160</t>
  </si>
  <si>
    <t>Ukončenie bezhalogénových káblov v rozvádzači na svorky, zapojenie 3x 1,5-2,5 mm2</t>
  </si>
  <si>
    <t>1050757970</t>
  </si>
  <si>
    <t>21010-0128</t>
  </si>
  <si>
    <t>Ukončenie celoplastových káblov v rozvádzači na svorky, zapojenie 3x 1,5-2,5 mm2</t>
  </si>
  <si>
    <t>-1218925294</t>
  </si>
  <si>
    <t>21010-0177</t>
  </si>
  <si>
    <t>Ukončenie bezhalogénových káblov v rozvádzači na svorky, zapojenie 5x 4-6 mm2</t>
  </si>
  <si>
    <t>174130042</t>
  </si>
  <si>
    <t>21010-0178</t>
  </si>
  <si>
    <t>Ukončenie bezhalogénových káblov v rozvádzači na svorky, zapojenie 5x 10-16 mm2</t>
  </si>
  <si>
    <t>-2050844053</t>
  </si>
  <si>
    <t>21019-0004</t>
  </si>
  <si>
    <t>Montáž rozvodnice do 150kg</t>
  </si>
  <si>
    <t>1064631230</t>
  </si>
  <si>
    <t>21019-0008</t>
  </si>
  <si>
    <t>Dokončovacie práce na rozvádzačoch 100-150kg</t>
  </si>
  <si>
    <t>-433842373</t>
  </si>
  <si>
    <t>357 003C187</t>
  </si>
  <si>
    <t>Rozvodnica plastová Pragma : PRA25624 - 6x24 = 144MD, biela, bez dverí, IP30/40 (Z)</t>
  </si>
  <si>
    <t>455508056</t>
  </si>
  <si>
    <t>357 003C507</t>
  </si>
  <si>
    <t>Dvere na rozvodnice Pragma : PRA16624, plné plastové, biele (6x24MD)</t>
  </si>
  <si>
    <t>-1162849143</t>
  </si>
  <si>
    <t>B-9 000-1.8</t>
  </si>
  <si>
    <t>Prepojenie pomocných obvodov</t>
  </si>
  <si>
    <t>-1332081175</t>
  </si>
  <si>
    <t>B-9 000-10.5</t>
  </si>
  <si>
    <t>Príslušenstvo rozvádzača: svorkovnice, prep. lišty, vodiče .....</t>
  </si>
  <si>
    <t>-378189019</t>
  </si>
  <si>
    <t>358 4402E11</t>
  </si>
  <si>
    <t>Vypínač modulový 3-pól 63A - 276276 : IS-63/3, 240/415V-AC (3MD)</t>
  </si>
  <si>
    <t>-1933231791</t>
  </si>
  <si>
    <t>358 5441E02</t>
  </si>
  <si>
    <t>Spúšť vypínacia 248439 : ZP-ASA/230 (1MD)</t>
  </si>
  <si>
    <t>1638975431</t>
  </si>
  <si>
    <t>358 5605B08</t>
  </si>
  <si>
    <t>Zvodič kombinovaný typ 1+2 (B+C) 4+0 pól : FLP-B+C MAXI V/4, pre siete TN-S, 275V-AC; 100kA (8MD)</t>
  </si>
  <si>
    <t>1840619445</t>
  </si>
  <si>
    <t>358 5100E05</t>
  </si>
  <si>
    <t>Istič 1-pólový 286517 - 6kA (1MD) PL6-4/1/B</t>
  </si>
  <si>
    <t>-588115421</t>
  </si>
  <si>
    <t>358 5100E09</t>
  </si>
  <si>
    <t>Istič 1-pólový 286519 - 6kA (1MD) PL6-10/1/B</t>
  </si>
  <si>
    <t>1351753748</t>
  </si>
  <si>
    <t>358 5105E09</t>
  </si>
  <si>
    <t>Istič 1-pólový 286531 - 6kA (1MD) PL6-10/1/C</t>
  </si>
  <si>
    <t>1637670592</t>
  </si>
  <si>
    <t>358 5521E03</t>
  </si>
  <si>
    <t>Chránič prúdový s ističom 1+N-pól. 6kA 286430 : PFL6-13/1N/B/003-AC (2MD)</t>
  </si>
  <si>
    <t>-797944803</t>
  </si>
  <si>
    <t>358 5300E11</t>
  </si>
  <si>
    <t>Istič 3-pólový 286589 - 6kA (3MD) PL6-16/3/B</t>
  </si>
  <si>
    <t>418621675</t>
  </si>
  <si>
    <t>358 5305E13</t>
  </si>
  <si>
    <t>Istič 3-pólový 286603 - 6kA (3MD) PL6-25/3/C</t>
  </si>
  <si>
    <t>954724934</t>
  </si>
  <si>
    <t>358 5300E15</t>
  </si>
  <si>
    <t>Istič 3-pólový 286593 - 6kA (3MD) PL6-40/3/B</t>
  </si>
  <si>
    <t>-1059670329</t>
  </si>
  <si>
    <t>358 58-025</t>
  </si>
  <si>
    <t>Stýkač inštalačný 2-pól 25A / 230V-AC</t>
  </si>
  <si>
    <t>-1439168184</t>
  </si>
  <si>
    <t>389 011C311</t>
  </si>
  <si>
    <t>Elektromer digitálny 3-fáz podružný : A9MEM3100 (5MD) priame meranie 63A, čiastkové meranie Rozpočet celkom :</t>
  </si>
  <si>
    <t>1297622125</t>
  </si>
  <si>
    <t>11.2 - Rozádzač R1.1 pediatrická ambulancia</t>
  </si>
  <si>
    <t>21 -  M21</t>
  </si>
  <si>
    <t>921 21010-0020</t>
  </si>
  <si>
    <t>1313191404</t>
  </si>
  <si>
    <t>921 21010-0152</t>
  </si>
  <si>
    <t>1748619732</t>
  </si>
  <si>
    <t>921 21010-0160</t>
  </si>
  <si>
    <t>876743108</t>
  </si>
  <si>
    <t>921 21010-0128</t>
  </si>
  <si>
    <t>-379996562</t>
  </si>
  <si>
    <t>921 21010-0177</t>
  </si>
  <si>
    <t>2010337107</t>
  </si>
  <si>
    <t>921 21010-0178</t>
  </si>
  <si>
    <t>-107699627</t>
  </si>
  <si>
    <t>921 21019-0002</t>
  </si>
  <si>
    <t>Montáž rozvodnice do 50kg</t>
  </si>
  <si>
    <t>-1855481250</t>
  </si>
  <si>
    <t>921 21019-0007</t>
  </si>
  <si>
    <t>Dokončovacie práce na rozvádzačoch 20-50kg</t>
  </si>
  <si>
    <t>94732490</t>
  </si>
  <si>
    <t>MAT 357 003C122</t>
  </si>
  <si>
    <t>Rozvodnica plastová Pragma : PRA24213 - 2x13 = 26MD, biela, s priehľadnými dverami, IP40 (Z)</t>
  </si>
  <si>
    <t>-485065582</t>
  </si>
  <si>
    <t>MAT B-9 000-1.4</t>
  </si>
  <si>
    <t>1578261502</t>
  </si>
  <si>
    <t>MAT B-9 000-10.3</t>
  </si>
  <si>
    <t>2146960029</t>
  </si>
  <si>
    <t>MAT 358 4402E09</t>
  </si>
  <si>
    <t>Vypínač modulový 3-pól 40A - 276272 : IS-40/3, 240/415V-AC (3MD)</t>
  </si>
  <si>
    <t>1472744085</t>
  </si>
  <si>
    <t>MAT 358 5602B50</t>
  </si>
  <si>
    <t>Zvodič prepätia typ 2 (C) 4+0-pól : SLP-275 V/4, pre siete TN-S, 275V-AC; 160kA (4MD)</t>
  </si>
  <si>
    <t>-899661483</t>
  </si>
  <si>
    <t>MAT 358 5105E09</t>
  </si>
  <si>
    <t>-476083995</t>
  </si>
  <si>
    <t>MAT 358 5521E03</t>
  </si>
  <si>
    <t>-1544274939</t>
  </si>
  <si>
    <t>11.3 - Rozvádzač R2.1 lekár pre dospelých</t>
  </si>
  <si>
    <t>1746833400</t>
  </si>
  <si>
    <t>1657466394</t>
  </si>
  <si>
    <t>1697686142</t>
  </si>
  <si>
    <t>1854315757</t>
  </si>
  <si>
    <t>-1478029419</t>
  </si>
  <si>
    <t>-1741420632</t>
  </si>
  <si>
    <t>21019-0002</t>
  </si>
  <si>
    <t>-1718220447</t>
  </si>
  <si>
    <t>21019-0007</t>
  </si>
  <si>
    <t>-827281342</t>
  </si>
  <si>
    <t>357 003C122</t>
  </si>
  <si>
    <t>65237765</t>
  </si>
  <si>
    <t>B-9 000-1.4</t>
  </si>
  <si>
    <t>574877958</t>
  </si>
  <si>
    <t>B-9 000-10.3</t>
  </si>
  <si>
    <t>-409167865</t>
  </si>
  <si>
    <t>358 4402E09</t>
  </si>
  <si>
    <t>702278878</t>
  </si>
  <si>
    <t>358 5602B50</t>
  </si>
  <si>
    <t>-336967314</t>
  </si>
  <si>
    <t>1944345265</t>
  </si>
  <si>
    <t>Chránič prúdový s ističom 1+N-pól. 6kA 286430 : PFL6-13/1N/B/003-AC (2MD) Rozpočet celkom :</t>
  </si>
  <si>
    <t>-1026348304</t>
  </si>
  <si>
    <t>11.5 - Rozvádzač R2.2- Gynekológia</t>
  </si>
  <si>
    <t>-1896318541</t>
  </si>
  <si>
    <t>-1482305203</t>
  </si>
  <si>
    <t>-1244840473</t>
  </si>
  <si>
    <t>1978782723</t>
  </si>
  <si>
    <t>-2055856936</t>
  </si>
  <si>
    <t>620506690</t>
  </si>
  <si>
    <t>1975432213</t>
  </si>
  <si>
    <t>-1344638449</t>
  </si>
  <si>
    <t>-898432160</t>
  </si>
  <si>
    <t>-1261129119</t>
  </si>
  <si>
    <t>446110789</t>
  </si>
  <si>
    <t>2083167474</t>
  </si>
  <si>
    <t>-240061147</t>
  </si>
  <si>
    <t>788116721</t>
  </si>
  <si>
    <t>-895158203</t>
  </si>
  <si>
    <t>11.6 - Rozvádzač R2.3 - Stomatológia</t>
  </si>
  <si>
    <t>-1383090327</t>
  </si>
  <si>
    <t>-1608149007</t>
  </si>
  <si>
    <t>-1184525527</t>
  </si>
  <si>
    <t>2065284320</t>
  </si>
  <si>
    <t>-156541680</t>
  </si>
  <si>
    <t>-1504995952</t>
  </si>
  <si>
    <t>-556525295</t>
  </si>
  <si>
    <t>1631872139</t>
  </si>
  <si>
    <t>589948654</t>
  </si>
  <si>
    <t>-1194358530</t>
  </si>
  <si>
    <t>-769969957</t>
  </si>
  <si>
    <t>-424997066</t>
  </si>
  <si>
    <t>-1632173008</t>
  </si>
  <si>
    <t>1896524402</t>
  </si>
  <si>
    <t>1496453532</t>
  </si>
  <si>
    <t>E - Vykurovanie</t>
  </si>
  <si>
    <t>D1 - PRÁCE A DODÁVKY HSV</t>
  </si>
  <si>
    <t xml:space="preserve">    D2 - 3 - ZVISLÉ A KOMPLETNÉ KONŠTRUKCIE</t>
  </si>
  <si>
    <t>D3 - PRÁCE A DODÁVKY PSV</t>
  </si>
  <si>
    <t xml:space="preserve">    D4 - 713 - Izolácie tepelné</t>
  </si>
  <si>
    <t xml:space="preserve">    D5 - 722 - Vnútorný vodovod</t>
  </si>
  <si>
    <t xml:space="preserve">    D6 - 723 - Vnútorný plynovod</t>
  </si>
  <si>
    <t xml:space="preserve">    D7 - 731 - Kotolne</t>
  </si>
  <si>
    <t xml:space="preserve">    D8 - 732 - Strojovne</t>
  </si>
  <si>
    <t xml:space="preserve">    D9 - 733 - Rozvod potrubia</t>
  </si>
  <si>
    <t xml:space="preserve">    D10 - 734 - Armatúry</t>
  </si>
  <si>
    <t xml:space="preserve">    D11 - 735 - Vykurovacie telesá</t>
  </si>
  <si>
    <t xml:space="preserve">    D12 - OSTATNÉ</t>
  </si>
  <si>
    <t>272 80294-1000</t>
  </si>
  <si>
    <t>Doplnkové konštrukcie z profilového materiálu zhotovenie a montáž</t>
  </si>
  <si>
    <t>MAT 132 303520</t>
  </si>
  <si>
    <t>Uholník rovnoramenný 40x40x3 mm  - 12m - rám pre uchytenie kotlov</t>
  </si>
  <si>
    <t>713 71340-0821</t>
  </si>
  <si>
    <t>Odstránenie tep. izolácie pásov alebo fólií z potrubia</t>
  </si>
  <si>
    <t>713 71346-3110</t>
  </si>
  <si>
    <t>Montáž tep.izol.potrubia pod stropom skr.PE na potr. DN15</t>
  </si>
  <si>
    <t>MAT 283 771004</t>
  </si>
  <si>
    <t>Izolácia potrubia nehorľavá  hrúbky min. 20 pre rúrku DN 15  a D20x2</t>
  </si>
  <si>
    <t>713 71346-3112</t>
  </si>
  <si>
    <t>Montáž tep.izol.potrubia pod stropom skr.PE na potr.DN 20</t>
  </si>
  <si>
    <t>MAT 283 771020</t>
  </si>
  <si>
    <t>Izolácia potrubia nehorľavá  hrúbky min. 20 pre rúrku DN 20  a D26x3</t>
  </si>
  <si>
    <t>713 71346-3113</t>
  </si>
  <si>
    <t>Montáž tep.izol.potrubia pod stropom skr.PEna  potr.DN 25</t>
  </si>
  <si>
    <t>MAT 283 771100</t>
  </si>
  <si>
    <t>Izolácia potrubia nehorľavá  hrúbky min. 30 pre rúrku DN25 a D32x3</t>
  </si>
  <si>
    <t>713 71346-3115</t>
  </si>
  <si>
    <t>Montáž tep.izol.potrubia potr.DN 40</t>
  </si>
  <si>
    <t>MAT 283 771160.</t>
  </si>
  <si>
    <t>Izolácia potrubia nehorľavá  hrúbky 40 pre rúrku DN40</t>
  </si>
  <si>
    <t>721 72217-2224</t>
  </si>
  <si>
    <t>Potrubie z plastických rúrok D32 pre odvod kondenzátu</t>
  </si>
  <si>
    <t>721 72217-3103</t>
  </si>
  <si>
    <t>Potrubie vodovodné plastové  D 20x2,8 mm</t>
  </si>
  <si>
    <t>721 72217-3105</t>
  </si>
  <si>
    <t>Potrubie vodovodné plastové  D 32x4,4 mm</t>
  </si>
  <si>
    <t>731 73339-1102</t>
  </si>
  <si>
    <t>Tlaková skúška potrubia plastového do d 50</t>
  </si>
  <si>
    <t>721 72221-3300</t>
  </si>
  <si>
    <t>Montáž zariadenia pre magnetickú úpravu vody DN 25</t>
  </si>
  <si>
    <t>MAT 436 1M0103</t>
  </si>
  <si>
    <t>Úpravňa vody el.mag.EZV 25</t>
  </si>
  <si>
    <t>721 72221-3301</t>
  </si>
  <si>
    <t>Montáž zariadenia pre magnetickú úpravu vody  DN 40</t>
  </si>
  <si>
    <t>MAT 436 1M01031</t>
  </si>
  <si>
    <t>Úpravňa vody el.mag.EZV 40</t>
  </si>
  <si>
    <t>721 72223-1011</t>
  </si>
  <si>
    <t>Armat. vodov. s 2 závitmi, ventil priamy  G 1/2</t>
  </si>
  <si>
    <t>721 72223-1013</t>
  </si>
  <si>
    <t>Armat. vodov. s 2 závitmi, ventil priamy  G 1</t>
  </si>
  <si>
    <t>721 72223-1061</t>
  </si>
  <si>
    <t>Armat. vodov. s 2 závitmi, ventil spätný G 1/2</t>
  </si>
  <si>
    <t>721 72223-1063</t>
  </si>
  <si>
    <t>Armat. vodov. s 2 závitmi, ventil spätný G 1</t>
  </si>
  <si>
    <t>721 72223-4265</t>
  </si>
  <si>
    <t>Filter mosadzný G 1 PN 16 do 120°C s 2x vnútorným závitom</t>
  </si>
  <si>
    <t>721 72319-1130</t>
  </si>
  <si>
    <t>Prípojka plynovodná nerezová hadica G1/2 F x G1/2 M dĺžky od 50 do 100 cm spájaná na závit</t>
  </si>
  <si>
    <t>súbor</t>
  </si>
  <si>
    <t>MAT 484 B05904.</t>
  </si>
  <si>
    <t>Regulátor Logamatic 4121</t>
  </si>
  <si>
    <t>MAT 484 B05919</t>
  </si>
  <si>
    <t>Sada priestorová  pre MEC2 - 5720812</t>
  </si>
  <si>
    <t>sada</t>
  </si>
  <si>
    <t>MAT 484 B05924</t>
  </si>
  <si>
    <t>Snímač teploty FV</t>
  </si>
  <si>
    <t>MAT 484 B05935</t>
  </si>
  <si>
    <t>Modul prevádzkový FM 442 - 30004874</t>
  </si>
  <si>
    <t>MAT 484 B05937</t>
  </si>
  <si>
    <t>Výplň otvoru snímača FW - ASU - 5991382</t>
  </si>
  <si>
    <t>MAT 484 B05940</t>
  </si>
  <si>
    <t>Snímač vonkajšej teploty FA - 5991374</t>
  </si>
  <si>
    <t>MAT 484 B05979.</t>
  </si>
  <si>
    <t>Snímač teploty kotlovej vody Fk</t>
  </si>
  <si>
    <t>MAT 484 B05988</t>
  </si>
  <si>
    <t>Modul kaskádový FM 457 - 30009063</t>
  </si>
  <si>
    <t>MAT 484 B09302</t>
  </si>
  <si>
    <t>Výhybka hydraulická WHY 80/60 - 63013537</t>
  </si>
  <si>
    <t>MAT 484 B11903</t>
  </si>
  <si>
    <t>Kohút plynový GA-BS - 7095367 priamy 1/2"</t>
  </si>
  <si>
    <t>MAT 484 B11905</t>
  </si>
  <si>
    <t>Lievik vypúšťací so sifónom U-TA 11 - 7095 432</t>
  </si>
  <si>
    <t>MAT 484 B12601</t>
  </si>
  <si>
    <t>Sada guľových kohútov HKA</t>
  </si>
  <si>
    <t>731 73120-0826</t>
  </si>
  <si>
    <t>Demontáž kotlov ocel. na kvap. alebo plyn. palivo do 60 kW</t>
  </si>
  <si>
    <t>MAT 484 B07551</t>
  </si>
  <si>
    <t>Sada spalinová kaskádová základná pre 2 kotly DN 160</t>
  </si>
  <si>
    <t>MAT 484 B16614</t>
  </si>
  <si>
    <t>Rúra odvodu spalín DN 160, 500 mm</t>
  </si>
  <si>
    <t>MAT 484 B16615</t>
  </si>
  <si>
    <t>Rúra odvodu spalín DN 160, 1000 mm do šachty</t>
  </si>
  <si>
    <t>MAT 484 B16616</t>
  </si>
  <si>
    <t>Rúra odvodu spalín DN 160, 2000 mm  do šachty</t>
  </si>
  <si>
    <t>MAT 484 B16661</t>
  </si>
  <si>
    <t>Sada oblúková DN 160, 45st.- 87090317</t>
  </si>
  <si>
    <t>731 73124-9125</t>
  </si>
  <si>
    <t>Montáž kotlov ocel. na kvapalné a plynné palivo nad 23 do 35 kW  s dymovodom</t>
  </si>
  <si>
    <t>MAT 484 1876101</t>
  </si>
  <si>
    <t>Kotol kondenzačný nást. BUDERUS GB 192  25kW nastaviť na max. 23,8kW</t>
  </si>
  <si>
    <t>731 73211-1125</t>
  </si>
  <si>
    <t>Rozdelovače a zberače, montáž</t>
  </si>
  <si>
    <t>MAT 484 B09308.</t>
  </si>
  <si>
    <t>Rozdeľovač/zberač kombinovaný HKV 3/25/32</t>
  </si>
  <si>
    <t>731 73221-9335</t>
  </si>
  <si>
    <t>Montáž ohrievačov vody stojatých</t>
  </si>
  <si>
    <t>MAT 484 B02602</t>
  </si>
  <si>
    <t>Zásobník  Logalux SU 200</t>
  </si>
  <si>
    <t>731 73234-1319</t>
  </si>
  <si>
    <t>Montáž expanzných nádob, separátorov, flowjet</t>
  </si>
  <si>
    <t>MAT 484 6B0103</t>
  </si>
  <si>
    <t>Nádoba expanzná reflex NG 12 l</t>
  </si>
  <si>
    <t>MAT 484 6B0151.</t>
  </si>
  <si>
    <t>Separátor vzduchu a kalu Reflex Extwin  TW1</t>
  </si>
  <si>
    <t>MAT 484 6B0153</t>
  </si>
  <si>
    <t>Nádoba expanzná reflex NG 80 l</t>
  </si>
  <si>
    <t>MAT 484 6B0592</t>
  </si>
  <si>
    <t>Kohút guľový MK 1 G1"</t>
  </si>
  <si>
    <t>MAT 484 6B0704</t>
  </si>
  <si>
    <t>Nádoba expanzná Refix DD 12 l / 10 bar, biela - 7307800</t>
  </si>
  <si>
    <t>MAT 484 6B0704.</t>
  </si>
  <si>
    <t>Reflex FLOWJET</t>
  </si>
  <si>
    <t>731 73242-9111</t>
  </si>
  <si>
    <t>Montáž čerpadlových skupín DN 25</t>
  </si>
  <si>
    <t>MAT 484 B09010.</t>
  </si>
  <si>
    <t>Skupina rýchlomontážna DN 25 - HSE 25 plus</t>
  </si>
  <si>
    <t>súprava</t>
  </si>
  <si>
    <t>MAT 484 B09013</t>
  </si>
  <si>
    <t>Skupina rýchlomontážna DN 25 - HSME 25 plus</t>
  </si>
  <si>
    <t>731 73242-9111.</t>
  </si>
  <si>
    <t>Montáž čerpadiel  DN 15</t>
  </si>
  <si>
    <t>MAT 426 105710.</t>
  </si>
  <si>
    <t>Čerpadlo cirkulačné vodárenské Grundfos Alpha 2 15-60, 230V, 50Hz</t>
  </si>
  <si>
    <t>731 73311-0803</t>
  </si>
  <si>
    <t>Demontáž potrubia z ocel. rúrok závitových do DN 15</t>
  </si>
  <si>
    <t>731 73311-0806</t>
  </si>
  <si>
    <t>Demontáž potrubia z ocel. rúrok závitových do DN 32</t>
  </si>
  <si>
    <t>731 73311-0808</t>
  </si>
  <si>
    <t>Demontáž potrubia z ocel. rúrok závitových do DN 50</t>
  </si>
  <si>
    <t>731 73312-2203</t>
  </si>
  <si>
    <t>Potrubie Prestabo z nelegovanej oceli model 1103, D18x1,2  (DN 15) (kotolna)</t>
  </si>
  <si>
    <t>731 73312-2205</t>
  </si>
  <si>
    <t>Potrubie Prestabo z nelegovanej oceli model 1103, D28x1,5  (DN25) (kotolna)</t>
  </si>
  <si>
    <t>731 73312-2207</t>
  </si>
  <si>
    <t>Potrubie Prestabo z nelegovanej oceli model 1103, D42x1,5  (DN40)  (kotolna)</t>
  </si>
  <si>
    <t>731 73319-0107</t>
  </si>
  <si>
    <t>Tlaková skúška potrubia z ocel. rúrok  do DN 40</t>
  </si>
  <si>
    <t>731 73332-1601</t>
  </si>
  <si>
    <t>Potrubie plasthliníkové  16x2 mm</t>
  </si>
  <si>
    <t>731 73332-1603</t>
  </si>
  <si>
    <t>Potrubie plasthliníkové  20x2 mm</t>
  </si>
  <si>
    <t>731 73332-1604</t>
  </si>
  <si>
    <t>Potrubie plasthliníkové  26x3 mm</t>
  </si>
  <si>
    <t>731 73332-1605</t>
  </si>
  <si>
    <t>Potrubie plasthliníkové  32x3 mm</t>
  </si>
  <si>
    <t>731 73339-1101</t>
  </si>
  <si>
    <t>Tlaková skúška potrubia plastového do d 32</t>
  </si>
  <si>
    <t>731 73420-0822</t>
  </si>
  <si>
    <t>Demontáž armatúr s dvoma závitmi do G 1</t>
  </si>
  <si>
    <t>731 73420-0824</t>
  </si>
  <si>
    <t>Demontáž armatúr s dvoma závitmi do G 2</t>
  </si>
  <si>
    <t>731 73420-9103</t>
  </si>
  <si>
    <t>Montáž armatúr s jedným závitom G 1/2</t>
  </si>
  <si>
    <t>MAT 551 2D0511</t>
  </si>
  <si>
    <t>Hlavica termostatická pre verejné priestranstvá</t>
  </si>
  <si>
    <t>731 73420-9113</t>
  </si>
  <si>
    <t>Montáž armatúr s dvoma závitmi G 1/2</t>
  </si>
  <si>
    <t>MAT 286 223040.</t>
  </si>
  <si>
    <t>Zverná spojka pre umelohmotné rúrky</t>
  </si>
  <si>
    <t>MAT 551 2D1602.</t>
  </si>
  <si>
    <t>Ventil prívodný  RA-N, priamy 1/2</t>
  </si>
  <si>
    <t>MAT 551 2D2102.</t>
  </si>
  <si>
    <t>Ventil spiatočkovýRLV, priamy 1/2"</t>
  </si>
  <si>
    <t>731 73421-2112</t>
  </si>
  <si>
    <t>Ventil odvzdušňovací závitový samočinný MTR DN 10</t>
  </si>
  <si>
    <t>731 73423-1617</t>
  </si>
  <si>
    <t>Ventily uzavieracie závitové 0,6 MPa, 120°C  , DN40</t>
  </si>
  <si>
    <t>731 73424-1215</t>
  </si>
  <si>
    <t>Ventily spätné závitové priame G 1, 0,6 MPa, 120°C</t>
  </si>
  <si>
    <t>731 73425-1114</t>
  </si>
  <si>
    <t>Ventily poistné závitové  G 3/4  otv. pretlak 400kPa</t>
  </si>
  <si>
    <t>731 73425-1115</t>
  </si>
  <si>
    <t>Ventily poistné závitové  G 1  otv. pretlak 250kPa</t>
  </si>
  <si>
    <t>731 73429-1113</t>
  </si>
  <si>
    <t>Kohúty plniace a vypúšťacie G 1/2</t>
  </si>
  <si>
    <t>731 73429-1246</t>
  </si>
  <si>
    <t>Filter závitový priamy 0,6MPa, 130°C DN40</t>
  </si>
  <si>
    <t>731 73441-1141</t>
  </si>
  <si>
    <t>Teplomery dvojkovové s pev. stonk. a šachtou  0-120°C</t>
  </si>
  <si>
    <t>731 73442-1130</t>
  </si>
  <si>
    <t>Tlakomery 0-1000kPa</t>
  </si>
  <si>
    <t>731 73442-4911</t>
  </si>
  <si>
    <t>Príslušenstvo tlakomerov, kohúty čapové K70-181-716 M 12x1,5</t>
  </si>
  <si>
    <t>731 73442-4933</t>
  </si>
  <si>
    <t>Príslušenstvo tlakomerov, prípojky tlakomerov DN 15</t>
  </si>
  <si>
    <t>731 73500-0912</t>
  </si>
  <si>
    <t>Vyregulovanie ventilov a kohútov s termost. ovlád.</t>
  </si>
  <si>
    <t>731 73515-1822</t>
  </si>
  <si>
    <t>Demontáž vykurovacích telies</t>
  </si>
  <si>
    <t>MAT 484 9C5721</t>
  </si>
  <si>
    <t>Montážny balíček</t>
  </si>
  <si>
    <t>731 73515-9613</t>
  </si>
  <si>
    <t>Montáž vyhr. telies oc.doskové jednoduché bez odvzd. KORAD-10S Hdo600/Ldo2000mm</t>
  </si>
  <si>
    <t>MAT 484 9D0141</t>
  </si>
  <si>
    <t>Radiátor KORAD Kompakt, Typ 10 - dĺž.500 x výš.400 mm</t>
  </si>
  <si>
    <t>MAT 484 9D0221</t>
  </si>
  <si>
    <t>Radiátor KORAD Kompakt, Typ 10 - dĺž.400 x výš.600 mm</t>
  </si>
  <si>
    <t>MAT 484 9D0227</t>
  </si>
  <si>
    <t>Radiátor KORAD Kompakt, Typ 10 - dĺž.600 x výš.600 mm</t>
  </si>
  <si>
    <t>MAT 484 9D0229</t>
  </si>
  <si>
    <t>Radiátor KORAD Kompakt, Typ 10 - dĺž.800 x výš.600 mm</t>
  </si>
  <si>
    <t>MAT 484 9D0231</t>
  </si>
  <si>
    <t>Radiátor KORAD Kompakt, Typ 10 - dĺž.1000 x výš.600 mm</t>
  </si>
  <si>
    <t>731 73515-9639</t>
  </si>
  <si>
    <t>Montáž vyhr. telies oc.doskové dvojité bez odvzd. KORAD-21K Hdo600/Ldo2000mm</t>
  </si>
  <si>
    <t>MAT 484 9D0921</t>
  </si>
  <si>
    <t>Radiátor KORAD Kompakt, Typ 21K - dĺž.400 x výš.600 mm</t>
  </si>
  <si>
    <t>MAT 484 9D0923</t>
  </si>
  <si>
    <t>Radiátor KORAD Kompakt, Typ 21K - dĺž.600 x výš.600 mm</t>
  </si>
  <si>
    <t>MAT 484 9D0927</t>
  </si>
  <si>
    <t>Radiátor KORAD Kompakt, Typ 21K - dĺž.1000 x výš.600 mm</t>
  </si>
  <si>
    <t>MAT 484 9D0929</t>
  </si>
  <si>
    <t>Radiátor KORAD Kompakt, Typ 21K - dĺž.1200 x výš.600 mm</t>
  </si>
  <si>
    <t>731 73515-9645</t>
  </si>
  <si>
    <t>Montáž vyhr. telies oc.doskové dvojité bez odvzd. KORAD-22K Hdo600/Ldo2000mm</t>
  </si>
  <si>
    <t>MAT 484 9D1123</t>
  </si>
  <si>
    <t>Radiátor KORAD Kompakt, Typ 22K - dĺž.600 x výš.600 mm</t>
  </si>
  <si>
    <t>MAT 484 9D1125</t>
  </si>
  <si>
    <t>Radiátor KORAD Kompakt, Typ 22K - dĺž.800 x výš.600 mm</t>
  </si>
  <si>
    <t>MAT 484 9D1127</t>
  </si>
  <si>
    <t>Radiátor KORAD Kompakt, Typ 22K - dĺž.1000 x výš.600 mm</t>
  </si>
  <si>
    <t>MAT 484 9D1129</t>
  </si>
  <si>
    <t>Radiátor KORAD Kompakt, Typ 22K - dĺž.1200 x výš.600 mm</t>
  </si>
  <si>
    <t>MAT 484 9D1131</t>
  </si>
  <si>
    <t>Radiátor KORAD Kompakt, Typ 22K - dĺž.1400 x výš.600 mm</t>
  </si>
  <si>
    <t>MAT 484 9D1133</t>
  </si>
  <si>
    <t>Radiátor KORAD Kompakt, Typ 22K - dĺž.1600 x výš.600 mm</t>
  </si>
  <si>
    <t>MAT 484 9D1135</t>
  </si>
  <si>
    <t>Radiátor KORAD Kompakt, Typ 22K - dĺž.1800 x výš.600 mm</t>
  </si>
  <si>
    <t>731 73519-1910</t>
  </si>
  <si>
    <t>Opr. vykur. telies, napustenie vody do vykur. telies</t>
  </si>
  <si>
    <t>731 73549-4811</t>
  </si>
  <si>
    <t>Vypustenie vody pri demont. z vykurovacích telies a potrubia</t>
  </si>
  <si>
    <t>OST 99999-9904</t>
  </si>
  <si>
    <t>Ostatné konštrukcie a práce, Vykurovacia skúška</t>
  </si>
  <si>
    <t>H - Vybudovanie Štrukturovanej siete s ústredňou</t>
  </si>
  <si>
    <t>HZS -  Hodinové zúčtovacie sadzby</t>
  </si>
  <si>
    <t>974032831</t>
  </si>
  <si>
    <t>Vyrezanie rýh frézovaním v murive z plných pálených tehál hĺbky 25 mm, š. 40 mm -0,00180 t</t>
  </si>
  <si>
    <t>663602534</t>
  </si>
  <si>
    <t>-64082235</t>
  </si>
  <si>
    <t>448919652</t>
  </si>
  <si>
    <t>-386469468</t>
  </si>
  <si>
    <t>1043764668</t>
  </si>
  <si>
    <t>-1334028191</t>
  </si>
  <si>
    <t>-475217492</t>
  </si>
  <si>
    <t>220270002</t>
  </si>
  <si>
    <t>Vodič oznamovací izolovaný Up 3 x 0,5 mm pripevnený na stenu,bez zapojenia</t>
  </si>
  <si>
    <t>1443582290</t>
  </si>
  <si>
    <t>383150014300</t>
  </si>
  <si>
    <t>Patch kábel FTP, Cat.5e - 0,5 m, LSOH bezhalogénový, KEL-C5E-F-005</t>
  </si>
  <si>
    <t>-1275517183</t>
  </si>
  <si>
    <t>3831500143R1</t>
  </si>
  <si>
    <t>Montážny materiál k patch káblu</t>
  </si>
  <si>
    <t>-550297262</t>
  </si>
  <si>
    <t>220511031</t>
  </si>
  <si>
    <t>Kábel v rúrkach</t>
  </si>
  <si>
    <t>2041840877</t>
  </si>
  <si>
    <t>383150011200</t>
  </si>
  <si>
    <t>Kábel FTP (F/UTP) 4x2xAWG24, Cat5e, 300 MHz, LSOH, 500 m, na bubnoch</t>
  </si>
  <si>
    <t>km</t>
  </si>
  <si>
    <t>404904650</t>
  </si>
  <si>
    <t>220520813</t>
  </si>
  <si>
    <t>Montáž telefónnej digitálnej pbočkovej ústredne, oživenie</t>
  </si>
  <si>
    <t>1083506465</t>
  </si>
  <si>
    <t>9137835711</t>
  </si>
  <si>
    <t>Digitálna pobočková telefónna ústredňa so systéovými telefón. aparátmi</t>
  </si>
  <si>
    <t>-1646346135</t>
  </si>
  <si>
    <t>220521021R1</t>
  </si>
  <si>
    <t>Montáž datovej skrine, switch, patch panelu, routra</t>
  </si>
  <si>
    <t>-1337360656</t>
  </si>
  <si>
    <t>EATS16RR1</t>
  </si>
  <si>
    <t>Switch 16 port</t>
  </si>
  <si>
    <t>55892707</t>
  </si>
  <si>
    <t>KEPC6ASHD</t>
  </si>
  <si>
    <t>Patch panel Category 6A 24xRJ45/s, čierny, komplet osadený, KELine, KEP-C6A-S-HD</t>
  </si>
  <si>
    <t>-204978105</t>
  </si>
  <si>
    <t>5WG1146-1AB02</t>
  </si>
  <si>
    <t>IP Router N 146/02, typ N 146/02</t>
  </si>
  <si>
    <t>542162521</t>
  </si>
  <si>
    <t>3831800096R1</t>
  </si>
  <si>
    <t>Rackové skrine - 19" RACK jednodielný 18U, rozvádzač hĺbky 500 mm</t>
  </si>
  <si>
    <t>1881789775</t>
  </si>
  <si>
    <t>383180011100</t>
  </si>
  <si>
    <t>Držiak patch káblov 19", plastový, 1U</t>
  </si>
  <si>
    <t>-1985211894</t>
  </si>
  <si>
    <t>220580358</t>
  </si>
  <si>
    <t>Oživenie a preskúšanie systému</t>
  </si>
  <si>
    <t>1705886917</t>
  </si>
  <si>
    <t>HZS000114</t>
  </si>
  <si>
    <t>Stavebno montážne práce najnáročnejšie na odbornosť - prehliadky pracoviska a revízie (Tr. 4) v rozsahu viac ako 8 hodín</t>
  </si>
  <si>
    <t>2075657048</t>
  </si>
  <si>
    <t>"vypracovanie revíznej správy, uvedenie do prevádzky"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</si>
</sst>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>
      <alignment vertical="center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167" fontId="37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38" fillId="4" borderId="25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4" fontId="31" fillId="0" borderId="0" xfId="0" applyNumberFormat="1" applyFont="1" applyBorder="1" applyAlignment="1">
      <alignment horizontal="righ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27" fillId="6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4" fontId="2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167" fontId="38" fillId="4" borderId="2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0" fontId="38" fillId="0" borderId="25" xfId="0" applyFont="1" applyBorder="1" applyAlignment="1" applyProtection="1">
      <alignment horizontal="left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0" fontId="15" fillId="2" borderId="0" xfId="1" applyFont="1" applyFill="1" applyAlignment="1" applyProtection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7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167" fontId="27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167" fontId="27" fillId="0" borderId="23" xfId="0" applyNumberFormat="1" applyFont="1" applyBorder="1" applyAlignment="1"/>
    <xf numFmtId="167" fontId="3" fillId="0" borderId="23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8"/>
  <sheetViews>
    <sheetView showGridLines="0" workbookViewId="0">
      <pane ySplit="1" topLeftCell="A87" activePane="bottomLeft" state="frozen"/>
      <selection pane="bottomLeft" activeCell="A94" sqref="A9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5">
        <v>2012</v>
      </c>
      <c r="B1" s="16"/>
      <c r="C1" s="16"/>
      <c r="D1" s="17" t="s">
        <v>0</v>
      </c>
      <c r="E1" s="16"/>
      <c r="F1" s="16"/>
      <c r="G1" s="16"/>
      <c r="H1" s="16"/>
      <c r="I1" s="16"/>
      <c r="J1" s="16"/>
      <c r="K1" s="18" t="s">
        <v>1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2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3</v>
      </c>
      <c r="BB1" s="20" t="s">
        <v>4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5</v>
      </c>
      <c r="BU1" s="21" t="s">
        <v>5</v>
      </c>
    </row>
    <row r="2" spans="1:73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R2" s="246" t="s">
        <v>7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S2" s="23" t="s">
        <v>8</v>
      </c>
      <c r="BT2" s="23" t="s">
        <v>9</v>
      </c>
    </row>
    <row r="3" spans="1:73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9</v>
      </c>
    </row>
    <row r="4" spans="1:73" ht="36.950000000000003" customHeight="1">
      <c r="B4" s="27"/>
      <c r="C4" s="240" t="s">
        <v>10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8"/>
      <c r="AS4" s="22" t="s">
        <v>11</v>
      </c>
      <c r="BE4" s="29" t="s">
        <v>12</v>
      </c>
      <c r="BS4" s="23" t="s">
        <v>8</v>
      </c>
    </row>
    <row r="5" spans="1:73" ht="14.45" customHeight="1">
      <c r="B5" s="27"/>
      <c r="C5" s="30"/>
      <c r="D5" s="31" t="s">
        <v>13</v>
      </c>
      <c r="E5" s="30"/>
      <c r="F5" s="30"/>
      <c r="G5" s="30"/>
      <c r="H5" s="30"/>
      <c r="I5" s="30"/>
      <c r="J5" s="30"/>
      <c r="K5" s="248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30"/>
      <c r="AQ5" s="28"/>
      <c r="BE5" s="256" t="s">
        <v>14</v>
      </c>
      <c r="BS5" s="23" t="s">
        <v>8</v>
      </c>
    </row>
    <row r="6" spans="1:73" ht="36.950000000000003" customHeight="1">
      <c r="B6" s="27"/>
      <c r="C6" s="30"/>
      <c r="D6" s="33" t="s">
        <v>15</v>
      </c>
      <c r="E6" s="30"/>
      <c r="F6" s="30"/>
      <c r="G6" s="30"/>
      <c r="H6" s="30"/>
      <c r="I6" s="30"/>
      <c r="J6" s="30"/>
      <c r="K6" s="231" t="s">
        <v>16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30"/>
      <c r="AQ6" s="28"/>
      <c r="BE6" s="257"/>
      <c r="BS6" s="23" t="s">
        <v>8</v>
      </c>
    </row>
    <row r="7" spans="1:73" ht="14.45" customHeight="1">
      <c r="B7" s="27"/>
      <c r="C7" s="30"/>
      <c r="D7" s="34" t="s">
        <v>17</v>
      </c>
      <c r="E7" s="30"/>
      <c r="F7" s="30"/>
      <c r="G7" s="30"/>
      <c r="H7" s="30"/>
      <c r="I7" s="30"/>
      <c r="J7" s="30"/>
      <c r="K7" s="32" t="s">
        <v>4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18</v>
      </c>
      <c r="AL7" s="30"/>
      <c r="AM7" s="30"/>
      <c r="AN7" s="32" t="s">
        <v>4</v>
      </c>
      <c r="AO7" s="30"/>
      <c r="AP7" s="30"/>
      <c r="AQ7" s="28"/>
      <c r="BE7" s="257"/>
      <c r="BS7" s="23" t="s">
        <v>8</v>
      </c>
    </row>
    <row r="8" spans="1:73" ht="14.45" customHeight="1">
      <c r="B8" s="27"/>
      <c r="C8" s="30"/>
      <c r="D8" s="34" t="s">
        <v>19</v>
      </c>
      <c r="E8" s="30"/>
      <c r="F8" s="30"/>
      <c r="G8" s="30"/>
      <c r="H8" s="30"/>
      <c r="I8" s="30"/>
      <c r="J8" s="30"/>
      <c r="K8" s="32" t="s">
        <v>20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21</v>
      </c>
      <c r="AL8" s="30"/>
      <c r="AM8" s="30"/>
      <c r="AN8" s="35" t="s">
        <v>22</v>
      </c>
      <c r="AO8" s="30"/>
      <c r="AP8" s="30"/>
      <c r="AQ8" s="28"/>
      <c r="BE8" s="257"/>
      <c r="BS8" s="23" t="s">
        <v>8</v>
      </c>
    </row>
    <row r="9" spans="1:73" ht="14.45" customHeight="1">
      <c r="B9" s="27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E9" s="257"/>
      <c r="BS9" s="23" t="s">
        <v>8</v>
      </c>
    </row>
    <row r="10" spans="1:73" ht="14.45" customHeight="1">
      <c r="B10" s="27"/>
      <c r="C10" s="30"/>
      <c r="D10" s="34" t="s">
        <v>23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24</v>
      </c>
      <c r="AL10" s="30"/>
      <c r="AM10" s="30"/>
      <c r="AN10" s="32" t="s">
        <v>4</v>
      </c>
      <c r="AO10" s="30"/>
      <c r="AP10" s="30"/>
      <c r="AQ10" s="28"/>
      <c r="BE10" s="257"/>
      <c r="BS10" s="23" t="s">
        <v>8</v>
      </c>
    </row>
    <row r="11" spans="1:73" ht="18.399999999999999" customHeight="1">
      <c r="B11" s="27"/>
      <c r="C11" s="30"/>
      <c r="D11" s="30"/>
      <c r="E11" s="32" t="s">
        <v>25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26</v>
      </c>
      <c r="AL11" s="30"/>
      <c r="AM11" s="30"/>
      <c r="AN11" s="32" t="s">
        <v>4</v>
      </c>
      <c r="AO11" s="30"/>
      <c r="AP11" s="30"/>
      <c r="AQ11" s="28"/>
      <c r="BE11" s="257"/>
      <c r="BS11" s="23" t="s">
        <v>8</v>
      </c>
    </row>
    <row r="12" spans="1:73" ht="6.95" customHeight="1">
      <c r="B12" s="27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E12" s="257"/>
      <c r="BS12" s="23" t="s">
        <v>8</v>
      </c>
    </row>
    <row r="13" spans="1:73" ht="14.45" customHeight="1">
      <c r="B13" s="27"/>
      <c r="C13" s="30"/>
      <c r="D13" s="34" t="s">
        <v>27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24</v>
      </c>
      <c r="AL13" s="30"/>
      <c r="AM13" s="30"/>
      <c r="AN13" s="36" t="s">
        <v>28</v>
      </c>
      <c r="AO13" s="30"/>
      <c r="AP13" s="30"/>
      <c r="AQ13" s="28"/>
      <c r="BE13" s="257"/>
      <c r="BS13" s="23" t="s">
        <v>8</v>
      </c>
    </row>
    <row r="14" spans="1:73" ht="15">
      <c r="B14" s="27"/>
      <c r="C14" s="30"/>
      <c r="D14" s="30"/>
      <c r="E14" s="258" t="s">
        <v>28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34" t="s">
        <v>26</v>
      </c>
      <c r="AL14" s="30"/>
      <c r="AM14" s="30"/>
      <c r="AN14" s="36" t="s">
        <v>28</v>
      </c>
      <c r="AO14" s="30"/>
      <c r="AP14" s="30"/>
      <c r="AQ14" s="28"/>
      <c r="BE14" s="257"/>
      <c r="BS14" s="23" t="s">
        <v>8</v>
      </c>
    </row>
    <row r="15" spans="1:73" ht="6.95" customHeight="1">
      <c r="B15" s="27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E15" s="257"/>
      <c r="BS15" s="23" t="s">
        <v>5</v>
      </c>
    </row>
    <row r="16" spans="1:73" ht="14.45" customHeight="1">
      <c r="B16" s="27"/>
      <c r="C16" s="30"/>
      <c r="D16" s="34" t="s">
        <v>29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24</v>
      </c>
      <c r="AL16" s="30"/>
      <c r="AM16" s="30"/>
      <c r="AN16" s="32" t="s">
        <v>4</v>
      </c>
      <c r="AO16" s="30"/>
      <c r="AP16" s="30"/>
      <c r="AQ16" s="28"/>
      <c r="BE16" s="257"/>
      <c r="BS16" s="23" t="s">
        <v>5</v>
      </c>
    </row>
    <row r="17" spans="2:71" ht="18.399999999999999" customHeight="1">
      <c r="B17" s="27"/>
      <c r="C17" s="30"/>
      <c r="D17" s="30"/>
      <c r="E17" s="32" t="s">
        <v>30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26</v>
      </c>
      <c r="AL17" s="30"/>
      <c r="AM17" s="30"/>
      <c r="AN17" s="32" t="s">
        <v>4</v>
      </c>
      <c r="AO17" s="30"/>
      <c r="AP17" s="30"/>
      <c r="AQ17" s="28"/>
      <c r="BE17" s="257"/>
      <c r="BS17" s="23" t="s">
        <v>31</v>
      </c>
    </row>
    <row r="18" spans="2:71" ht="6.95" customHeight="1">
      <c r="B18" s="2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E18" s="257"/>
      <c r="BS18" s="23" t="s">
        <v>32</v>
      </c>
    </row>
    <row r="19" spans="2:71" ht="14.45" customHeight="1">
      <c r="B19" s="27"/>
      <c r="C19" s="30"/>
      <c r="D19" s="34" t="s">
        <v>33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24</v>
      </c>
      <c r="AL19" s="30"/>
      <c r="AM19" s="30"/>
      <c r="AN19" s="32" t="s">
        <v>4</v>
      </c>
      <c r="AO19" s="30"/>
      <c r="AP19" s="30"/>
      <c r="AQ19" s="28"/>
      <c r="BE19" s="257"/>
      <c r="BS19" s="23" t="s">
        <v>32</v>
      </c>
    </row>
    <row r="20" spans="2:71" ht="18.399999999999999" customHeight="1">
      <c r="B20" s="27"/>
      <c r="C20" s="30"/>
      <c r="D20" s="30"/>
      <c r="E20" s="32" t="s">
        <v>20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26</v>
      </c>
      <c r="AL20" s="30"/>
      <c r="AM20" s="30"/>
      <c r="AN20" s="32" t="s">
        <v>4</v>
      </c>
      <c r="AO20" s="30"/>
      <c r="AP20" s="30"/>
      <c r="AQ20" s="28"/>
      <c r="BE20" s="257"/>
    </row>
    <row r="21" spans="2:71" ht="6.95" customHeight="1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E21" s="257"/>
    </row>
    <row r="22" spans="2:71" ht="15">
      <c r="B22" s="27"/>
      <c r="C22" s="30"/>
      <c r="D22" s="34" t="s">
        <v>34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E22" s="257"/>
    </row>
    <row r="23" spans="2:71" ht="16.5" customHeight="1">
      <c r="B23" s="27"/>
      <c r="C23" s="30"/>
      <c r="D23" s="30"/>
      <c r="E23" s="260" t="s">
        <v>4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30"/>
      <c r="AP23" s="30"/>
      <c r="AQ23" s="28"/>
      <c r="BE23" s="257"/>
    </row>
    <row r="24" spans="2:71" ht="6.95" customHeight="1">
      <c r="B24" s="2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E24" s="257"/>
    </row>
    <row r="25" spans="2:71" ht="6.95" customHeight="1">
      <c r="B25" s="27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0"/>
      <c r="AQ25" s="28"/>
      <c r="BE25" s="257"/>
    </row>
    <row r="26" spans="2:71" ht="14.45" customHeight="1">
      <c r="B26" s="27"/>
      <c r="C26" s="30"/>
      <c r="D26" s="38" t="s">
        <v>35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61">
        <f>ROUND(AG87,2)</f>
        <v>0</v>
      </c>
      <c r="AL26" s="232"/>
      <c r="AM26" s="232"/>
      <c r="AN26" s="232"/>
      <c r="AO26" s="232"/>
      <c r="AP26" s="30"/>
      <c r="AQ26" s="28"/>
      <c r="BE26" s="257"/>
    </row>
    <row r="27" spans="2:71" ht="14.45" customHeight="1">
      <c r="B27" s="27"/>
      <c r="C27" s="30"/>
      <c r="D27" s="38" t="s">
        <v>36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61">
        <f>ROUND(AG101,2)</f>
        <v>0</v>
      </c>
      <c r="AL27" s="261"/>
      <c r="AM27" s="261"/>
      <c r="AN27" s="261"/>
      <c r="AO27" s="261"/>
      <c r="AP27" s="30"/>
      <c r="AQ27" s="28"/>
      <c r="BE27" s="257"/>
    </row>
    <row r="28" spans="2:71" s="1" customFormat="1" ht="6.95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BE28" s="257"/>
    </row>
    <row r="29" spans="2:71" s="1" customFormat="1" ht="25.9" customHeight="1">
      <c r="B29" s="39"/>
      <c r="C29" s="40"/>
      <c r="D29" s="42" t="s">
        <v>37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262">
        <f>ROUND(AK26+AK27,2)</f>
        <v>0</v>
      </c>
      <c r="AL29" s="263"/>
      <c r="AM29" s="263"/>
      <c r="AN29" s="263"/>
      <c r="AO29" s="263"/>
      <c r="AP29" s="40"/>
      <c r="AQ29" s="41"/>
      <c r="BE29" s="257"/>
    </row>
    <row r="30" spans="2:71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BE30" s="257"/>
    </row>
    <row r="31" spans="2:71" s="2" customFormat="1" ht="14.45" customHeight="1">
      <c r="B31" s="44"/>
      <c r="C31" s="45"/>
      <c r="D31" s="46" t="s">
        <v>38</v>
      </c>
      <c r="E31" s="45"/>
      <c r="F31" s="46" t="s">
        <v>39</v>
      </c>
      <c r="G31" s="45"/>
      <c r="H31" s="45"/>
      <c r="I31" s="45"/>
      <c r="J31" s="45"/>
      <c r="K31" s="45"/>
      <c r="L31" s="235">
        <v>0.2</v>
      </c>
      <c r="M31" s="234"/>
      <c r="N31" s="234"/>
      <c r="O31" s="234"/>
      <c r="P31" s="45"/>
      <c r="Q31" s="45"/>
      <c r="R31" s="45"/>
      <c r="S31" s="45"/>
      <c r="T31" s="48" t="s">
        <v>40</v>
      </c>
      <c r="U31" s="45"/>
      <c r="V31" s="45"/>
      <c r="W31" s="233">
        <f>ROUND(AZ87+SUM(CD102:CD106),2)</f>
        <v>0</v>
      </c>
      <c r="X31" s="234"/>
      <c r="Y31" s="234"/>
      <c r="Z31" s="234"/>
      <c r="AA31" s="234"/>
      <c r="AB31" s="234"/>
      <c r="AC31" s="234"/>
      <c r="AD31" s="234"/>
      <c r="AE31" s="234"/>
      <c r="AF31" s="45"/>
      <c r="AG31" s="45"/>
      <c r="AH31" s="45"/>
      <c r="AI31" s="45"/>
      <c r="AJ31" s="45"/>
      <c r="AK31" s="233">
        <f>ROUND(AV87+SUM(BY102:BY106),2)</f>
        <v>0</v>
      </c>
      <c r="AL31" s="234"/>
      <c r="AM31" s="234"/>
      <c r="AN31" s="234"/>
      <c r="AO31" s="234"/>
      <c r="AP31" s="45"/>
      <c r="AQ31" s="49"/>
      <c r="BE31" s="257"/>
    </row>
    <row r="32" spans="2:71" s="2" customFormat="1" ht="14.45" customHeight="1">
      <c r="B32" s="44"/>
      <c r="C32" s="45"/>
      <c r="D32" s="45"/>
      <c r="E32" s="45"/>
      <c r="F32" s="46" t="s">
        <v>41</v>
      </c>
      <c r="G32" s="45"/>
      <c r="H32" s="45"/>
      <c r="I32" s="45"/>
      <c r="J32" s="45"/>
      <c r="K32" s="45"/>
      <c r="L32" s="235">
        <v>0.2</v>
      </c>
      <c r="M32" s="234"/>
      <c r="N32" s="234"/>
      <c r="O32" s="234"/>
      <c r="P32" s="45"/>
      <c r="Q32" s="45"/>
      <c r="R32" s="45"/>
      <c r="S32" s="45"/>
      <c r="T32" s="48" t="s">
        <v>40</v>
      </c>
      <c r="U32" s="45"/>
      <c r="V32" s="45"/>
      <c r="W32" s="233">
        <f>ROUND(BA87+SUM(CE102:CE106),2)</f>
        <v>0</v>
      </c>
      <c r="X32" s="234"/>
      <c r="Y32" s="234"/>
      <c r="Z32" s="234"/>
      <c r="AA32" s="234"/>
      <c r="AB32" s="234"/>
      <c r="AC32" s="234"/>
      <c r="AD32" s="234"/>
      <c r="AE32" s="234"/>
      <c r="AF32" s="45"/>
      <c r="AG32" s="45"/>
      <c r="AH32" s="45"/>
      <c r="AI32" s="45"/>
      <c r="AJ32" s="45"/>
      <c r="AK32" s="233">
        <f>ROUND(AW87+SUM(BZ102:BZ106),2)</f>
        <v>0</v>
      </c>
      <c r="AL32" s="234"/>
      <c r="AM32" s="234"/>
      <c r="AN32" s="234"/>
      <c r="AO32" s="234"/>
      <c r="AP32" s="45"/>
      <c r="AQ32" s="49"/>
      <c r="BE32" s="257"/>
    </row>
    <row r="33" spans="2:57" s="2" customFormat="1" ht="14.45" hidden="1" customHeight="1">
      <c r="B33" s="44"/>
      <c r="C33" s="45"/>
      <c r="D33" s="45"/>
      <c r="E33" s="45"/>
      <c r="F33" s="46" t="s">
        <v>42</v>
      </c>
      <c r="G33" s="45"/>
      <c r="H33" s="45"/>
      <c r="I33" s="45"/>
      <c r="J33" s="45"/>
      <c r="K33" s="45"/>
      <c r="L33" s="235">
        <v>0.2</v>
      </c>
      <c r="M33" s="234"/>
      <c r="N33" s="234"/>
      <c r="O33" s="234"/>
      <c r="P33" s="45"/>
      <c r="Q33" s="45"/>
      <c r="R33" s="45"/>
      <c r="S33" s="45"/>
      <c r="T33" s="48" t="s">
        <v>40</v>
      </c>
      <c r="U33" s="45"/>
      <c r="V33" s="45"/>
      <c r="W33" s="233">
        <f>ROUND(BB87+SUM(CF102:CF106),2)</f>
        <v>0</v>
      </c>
      <c r="X33" s="234"/>
      <c r="Y33" s="234"/>
      <c r="Z33" s="234"/>
      <c r="AA33" s="234"/>
      <c r="AB33" s="234"/>
      <c r="AC33" s="234"/>
      <c r="AD33" s="234"/>
      <c r="AE33" s="234"/>
      <c r="AF33" s="45"/>
      <c r="AG33" s="45"/>
      <c r="AH33" s="45"/>
      <c r="AI33" s="45"/>
      <c r="AJ33" s="45"/>
      <c r="AK33" s="233">
        <v>0</v>
      </c>
      <c r="AL33" s="234"/>
      <c r="AM33" s="234"/>
      <c r="AN33" s="234"/>
      <c r="AO33" s="234"/>
      <c r="AP33" s="45"/>
      <c r="AQ33" s="49"/>
      <c r="BE33" s="257"/>
    </row>
    <row r="34" spans="2:57" s="2" customFormat="1" ht="14.45" hidden="1" customHeight="1">
      <c r="B34" s="44"/>
      <c r="C34" s="45"/>
      <c r="D34" s="45"/>
      <c r="E34" s="45"/>
      <c r="F34" s="46" t="s">
        <v>43</v>
      </c>
      <c r="G34" s="45"/>
      <c r="H34" s="45"/>
      <c r="I34" s="45"/>
      <c r="J34" s="45"/>
      <c r="K34" s="45"/>
      <c r="L34" s="235">
        <v>0.2</v>
      </c>
      <c r="M34" s="234"/>
      <c r="N34" s="234"/>
      <c r="O34" s="234"/>
      <c r="P34" s="45"/>
      <c r="Q34" s="45"/>
      <c r="R34" s="45"/>
      <c r="S34" s="45"/>
      <c r="T34" s="48" t="s">
        <v>40</v>
      </c>
      <c r="U34" s="45"/>
      <c r="V34" s="45"/>
      <c r="W34" s="233">
        <f>ROUND(BC87+SUM(CG102:CG106),2)</f>
        <v>0</v>
      </c>
      <c r="X34" s="234"/>
      <c r="Y34" s="234"/>
      <c r="Z34" s="234"/>
      <c r="AA34" s="234"/>
      <c r="AB34" s="234"/>
      <c r="AC34" s="234"/>
      <c r="AD34" s="234"/>
      <c r="AE34" s="234"/>
      <c r="AF34" s="45"/>
      <c r="AG34" s="45"/>
      <c r="AH34" s="45"/>
      <c r="AI34" s="45"/>
      <c r="AJ34" s="45"/>
      <c r="AK34" s="233">
        <v>0</v>
      </c>
      <c r="AL34" s="234"/>
      <c r="AM34" s="234"/>
      <c r="AN34" s="234"/>
      <c r="AO34" s="234"/>
      <c r="AP34" s="45"/>
      <c r="AQ34" s="49"/>
      <c r="BE34" s="257"/>
    </row>
    <row r="35" spans="2:57" s="2" customFormat="1" ht="14.45" hidden="1" customHeight="1">
      <c r="B35" s="44"/>
      <c r="C35" s="45"/>
      <c r="D35" s="45"/>
      <c r="E35" s="45"/>
      <c r="F35" s="46" t="s">
        <v>44</v>
      </c>
      <c r="G35" s="45"/>
      <c r="H35" s="45"/>
      <c r="I35" s="45"/>
      <c r="J35" s="45"/>
      <c r="K35" s="45"/>
      <c r="L35" s="235">
        <v>0</v>
      </c>
      <c r="M35" s="234"/>
      <c r="N35" s="234"/>
      <c r="O35" s="234"/>
      <c r="P35" s="45"/>
      <c r="Q35" s="45"/>
      <c r="R35" s="45"/>
      <c r="S35" s="45"/>
      <c r="T35" s="48" t="s">
        <v>40</v>
      </c>
      <c r="U35" s="45"/>
      <c r="V35" s="45"/>
      <c r="W35" s="233">
        <f>ROUND(BD87+SUM(CH102:CH106),2)</f>
        <v>0</v>
      </c>
      <c r="X35" s="234"/>
      <c r="Y35" s="234"/>
      <c r="Z35" s="234"/>
      <c r="AA35" s="234"/>
      <c r="AB35" s="234"/>
      <c r="AC35" s="234"/>
      <c r="AD35" s="234"/>
      <c r="AE35" s="234"/>
      <c r="AF35" s="45"/>
      <c r="AG35" s="45"/>
      <c r="AH35" s="45"/>
      <c r="AI35" s="45"/>
      <c r="AJ35" s="45"/>
      <c r="AK35" s="233">
        <v>0</v>
      </c>
      <c r="AL35" s="234"/>
      <c r="AM35" s="234"/>
      <c r="AN35" s="234"/>
      <c r="AO35" s="234"/>
      <c r="AP35" s="45"/>
      <c r="AQ35" s="49"/>
    </row>
    <row r="36" spans="2:57" s="1" customFormat="1" ht="6.9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</row>
    <row r="37" spans="2:57" s="1" customFormat="1" ht="25.9" customHeight="1">
      <c r="B37" s="39"/>
      <c r="C37" s="50"/>
      <c r="D37" s="51" t="s">
        <v>45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 t="s">
        <v>46</v>
      </c>
      <c r="U37" s="52"/>
      <c r="V37" s="52"/>
      <c r="W37" s="52"/>
      <c r="X37" s="236" t="s">
        <v>47</v>
      </c>
      <c r="Y37" s="237"/>
      <c r="Z37" s="237"/>
      <c r="AA37" s="237"/>
      <c r="AB37" s="237"/>
      <c r="AC37" s="52"/>
      <c r="AD37" s="52"/>
      <c r="AE37" s="52"/>
      <c r="AF37" s="52"/>
      <c r="AG37" s="52"/>
      <c r="AH37" s="52"/>
      <c r="AI37" s="52"/>
      <c r="AJ37" s="52"/>
      <c r="AK37" s="238">
        <f>SUM(AK29:AK35)</f>
        <v>0</v>
      </c>
      <c r="AL37" s="237"/>
      <c r="AM37" s="237"/>
      <c r="AN37" s="237"/>
      <c r="AO37" s="239"/>
      <c r="AP37" s="50"/>
      <c r="AQ37" s="41"/>
    </row>
    <row r="38" spans="2:57" s="1" customFormat="1" ht="14.4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</row>
    <row r="39" spans="2:57">
      <c r="B39" s="27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8"/>
    </row>
    <row r="40" spans="2:57">
      <c r="B40" s="27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8"/>
    </row>
    <row r="41" spans="2:57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 spans="2:57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 spans="2:57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 spans="2:57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 spans="2:57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 spans="2:57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 spans="2:57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 spans="2:57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pans="2:43" s="1" customFormat="1" ht="15">
      <c r="B49" s="39"/>
      <c r="C49" s="40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40"/>
      <c r="AB49" s="40"/>
      <c r="AC49" s="54" t="s">
        <v>49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40"/>
      <c r="AQ49" s="41"/>
    </row>
    <row r="50" spans="2:43">
      <c r="B50" s="27"/>
      <c r="C50" s="30"/>
      <c r="D50" s="5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58"/>
      <c r="AA50" s="30"/>
      <c r="AB50" s="30"/>
      <c r="AC50" s="57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58"/>
      <c r="AP50" s="30"/>
      <c r="AQ50" s="28"/>
    </row>
    <row r="51" spans="2:43">
      <c r="B51" s="27"/>
      <c r="C51" s="30"/>
      <c r="D51" s="5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58"/>
      <c r="AA51" s="30"/>
      <c r="AB51" s="30"/>
      <c r="AC51" s="57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58"/>
      <c r="AP51" s="30"/>
      <c r="AQ51" s="28"/>
    </row>
    <row r="52" spans="2:43">
      <c r="B52" s="27"/>
      <c r="C52" s="30"/>
      <c r="D52" s="5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58"/>
      <c r="AA52" s="30"/>
      <c r="AB52" s="30"/>
      <c r="AC52" s="57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58"/>
      <c r="AP52" s="30"/>
      <c r="AQ52" s="28"/>
    </row>
    <row r="53" spans="2:43">
      <c r="B53" s="27"/>
      <c r="C53" s="30"/>
      <c r="D53" s="5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58"/>
      <c r="AA53" s="30"/>
      <c r="AB53" s="30"/>
      <c r="AC53" s="57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58"/>
      <c r="AP53" s="30"/>
      <c r="AQ53" s="28"/>
    </row>
    <row r="54" spans="2:43">
      <c r="B54" s="27"/>
      <c r="C54" s="30"/>
      <c r="D54" s="57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58"/>
      <c r="AA54" s="30"/>
      <c r="AB54" s="30"/>
      <c r="AC54" s="57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58"/>
      <c r="AP54" s="30"/>
      <c r="AQ54" s="28"/>
    </row>
    <row r="55" spans="2:43">
      <c r="B55" s="27"/>
      <c r="C55" s="30"/>
      <c r="D55" s="57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58"/>
      <c r="AA55" s="30"/>
      <c r="AB55" s="30"/>
      <c r="AC55" s="57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58"/>
      <c r="AP55" s="30"/>
      <c r="AQ55" s="28"/>
    </row>
    <row r="56" spans="2:43">
      <c r="B56" s="27"/>
      <c r="C56" s="30"/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58"/>
      <c r="AA56" s="30"/>
      <c r="AB56" s="30"/>
      <c r="AC56" s="57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58"/>
      <c r="AP56" s="30"/>
      <c r="AQ56" s="28"/>
    </row>
    <row r="57" spans="2:43">
      <c r="B57" s="27"/>
      <c r="C57" s="30"/>
      <c r="D57" s="57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58"/>
      <c r="AA57" s="30"/>
      <c r="AB57" s="30"/>
      <c r="AC57" s="57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58"/>
      <c r="AP57" s="30"/>
      <c r="AQ57" s="28"/>
    </row>
    <row r="58" spans="2:43" s="1" customFormat="1" ht="15">
      <c r="B58" s="39"/>
      <c r="C58" s="40"/>
      <c r="D58" s="59" t="s">
        <v>50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51</v>
      </c>
      <c r="S58" s="60"/>
      <c r="T58" s="60"/>
      <c r="U58" s="60"/>
      <c r="V58" s="60"/>
      <c r="W58" s="60"/>
      <c r="X58" s="60"/>
      <c r="Y58" s="60"/>
      <c r="Z58" s="62"/>
      <c r="AA58" s="40"/>
      <c r="AB58" s="40"/>
      <c r="AC58" s="59" t="s">
        <v>50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51</v>
      </c>
      <c r="AN58" s="60"/>
      <c r="AO58" s="62"/>
      <c r="AP58" s="40"/>
      <c r="AQ58" s="41"/>
    </row>
    <row r="59" spans="2:43">
      <c r="B59" s="27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pans="2:43" s="1" customFormat="1" ht="15">
      <c r="B60" s="39"/>
      <c r="C60" s="40"/>
      <c r="D60" s="54" t="s">
        <v>52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40"/>
      <c r="AB60" s="40"/>
      <c r="AC60" s="54" t="s">
        <v>53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40"/>
      <c r="AQ60" s="41"/>
    </row>
    <row r="61" spans="2:43">
      <c r="B61" s="27"/>
      <c r="C61" s="30"/>
      <c r="D61" s="57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58"/>
      <c r="AA61" s="30"/>
      <c r="AB61" s="30"/>
      <c r="AC61" s="57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58"/>
      <c r="AP61" s="30"/>
      <c r="AQ61" s="28"/>
    </row>
    <row r="62" spans="2:43">
      <c r="B62" s="27"/>
      <c r="C62" s="30"/>
      <c r="D62" s="5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58"/>
      <c r="AA62" s="30"/>
      <c r="AB62" s="30"/>
      <c r="AC62" s="57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58"/>
      <c r="AP62" s="30"/>
      <c r="AQ62" s="28"/>
    </row>
    <row r="63" spans="2:43">
      <c r="B63" s="27"/>
      <c r="C63" s="30"/>
      <c r="D63" s="5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8"/>
      <c r="AA63" s="30"/>
      <c r="AB63" s="30"/>
      <c r="AC63" s="57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58"/>
      <c r="AP63" s="30"/>
      <c r="AQ63" s="28"/>
    </row>
    <row r="64" spans="2:43">
      <c r="B64" s="27"/>
      <c r="C64" s="30"/>
      <c r="D64" s="5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58"/>
      <c r="AA64" s="30"/>
      <c r="AB64" s="30"/>
      <c r="AC64" s="57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58"/>
      <c r="AP64" s="30"/>
      <c r="AQ64" s="28"/>
    </row>
    <row r="65" spans="2:43">
      <c r="B65" s="27"/>
      <c r="C65" s="30"/>
      <c r="D65" s="5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58"/>
      <c r="AA65" s="30"/>
      <c r="AB65" s="30"/>
      <c r="AC65" s="57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58"/>
      <c r="AP65" s="30"/>
      <c r="AQ65" s="28"/>
    </row>
    <row r="66" spans="2:43">
      <c r="B66" s="27"/>
      <c r="C66" s="30"/>
      <c r="D66" s="5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58"/>
      <c r="AA66" s="30"/>
      <c r="AB66" s="30"/>
      <c r="AC66" s="57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58"/>
      <c r="AP66" s="30"/>
      <c r="AQ66" s="28"/>
    </row>
    <row r="67" spans="2:43">
      <c r="B67" s="27"/>
      <c r="C67" s="30"/>
      <c r="D67" s="5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8"/>
      <c r="AA67" s="30"/>
      <c r="AB67" s="30"/>
      <c r="AC67" s="57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58"/>
      <c r="AP67" s="30"/>
      <c r="AQ67" s="28"/>
    </row>
    <row r="68" spans="2:43">
      <c r="B68" s="27"/>
      <c r="C68" s="30"/>
      <c r="D68" s="5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58"/>
      <c r="AA68" s="30"/>
      <c r="AB68" s="30"/>
      <c r="AC68" s="57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58"/>
      <c r="AP68" s="30"/>
      <c r="AQ68" s="28"/>
    </row>
    <row r="69" spans="2:43" s="1" customFormat="1" ht="15">
      <c r="B69" s="39"/>
      <c r="C69" s="40"/>
      <c r="D69" s="59" t="s">
        <v>50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51</v>
      </c>
      <c r="S69" s="60"/>
      <c r="T69" s="60"/>
      <c r="U69" s="60"/>
      <c r="V69" s="60"/>
      <c r="W69" s="60"/>
      <c r="X69" s="60"/>
      <c r="Y69" s="60"/>
      <c r="Z69" s="62"/>
      <c r="AA69" s="40"/>
      <c r="AB69" s="40"/>
      <c r="AC69" s="59" t="s">
        <v>50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51</v>
      </c>
      <c r="AN69" s="60"/>
      <c r="AO69" s="62"/>
      <c r="AP69" s="40"/>
      <c r="AQ69" s="41"/>
    </row>
    <row r="70" spans="2:43" s="1" customFormat="1" ht="6.9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</row>
    <row r="71" spans="2:43" s="1" customFormat="1" ht="6.9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43" s="1" customFormat="1" ht="36.950000000000003" customHeight="1">
      <c r="B76" s="39"/>
      <c r="C76" s="240" t="s">
        <v>54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41"/>
    </row>
    <row r="77" spans="2:43" s="3" customFormat="1" ht="14.45" customHeight="1">
      <c r="B77" s="69"/>
      <c r="C77" s="34" t="s">
        <v>13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pans="2:43" s="4" customFormat="1" ht="36.950000000000003" customHeight="1">
      <c r="B78" s="72"/>
      <c r="C78" s="73" t="s">
        <v>15</v>
      </c>
      <c r="D78" s="74"/>
      <c r="E78" s="74"/>
      <c r="F78" s="74"/>
      <c r="G78" s="74"/>
      <c r="H78" s="74"/>
      <c r="I78" s="74"/>
      <c r="J78" s="74"/>
      <c r="K78" s="74"/>
      <c r="L78" s="242" t="str">
        <f>K6</f>
        <v>CENTRUM INTEGROVANEJ ZDRAVOTNEJ STAROSTLIVOSTI – SLANEC</v>
      </c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74"/>
      <c r="AQ78" s="75"/>
    </row>
    <row r="79" spans="2:43" s="1" customFormat="1" ht="6.9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</row>
    <row r="80" spans="2:43" s="1" customFormat="1" ht="15">
      <c r="B80" s="39"/>
      <c r="C80" s="34" t="s">
        <v>19</v>
      </c>
      <c r="D80" s="40"/>
      <c r="E80" s="40"/>
      <c r="F80" s="40"/>
      <c r="G80" s="40"/>
      <c r="H80" s="40"/>
      <c r="I80" s="40"/>
      <c r="J80" s="40"/>
      <c r="K80" s="40"/>
      <c r="L80" s="76" t="str">
        <f>IF(K8="","",K8)</f>
        <v xml:space="preserve"> 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34" t="s">
        <v>21</v>
      </c>
      <c r="AJ80" s="40"/>
      <c r="AK80" s="40"/>
      <c r="AL80" s="40"/>
      <c r="AM80" s="77" t="str">
        <f>IF(AN8= "","",AN8)</f>
        <v>20. 11. 2018</v>
      </c>
      <c r="AN80" s="40"/>
      <c r="AO80" s="40"/>
      <c r="AP80" s="40"/>
      <c r="AQ80" s="41"/>
    </row>
    <row r="81" spans="1:76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</row>
    <row r="82" spans="1:76" s="1" customFormat="1" ht="15">
      <c r="B82" s="39"/>
      <c r="C82" s="34" t="s">
        <v>23</v>
      </c>
      <c r="D82" s="40"/>
      <c r="E82" s="40"/>
      <c r="F82" s="40"/>
      <c r="G82" s="40"/>
      <c r="H82" s="40"/>
      <c r="I82" s="40"/>
      <c r="J82" s="40"/>
      <c r="K82" s="40"/>
      <c r="L82" s="70" t="str">
        <f>IF(E11= "","",E11)</f>
        <v>Obec Slanec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34" t="s">
        <v>29</v>
      </c>
      <c r="AJ82" s="40"/>
      <c r="AK82" s="40"/>
      <c r="AL82" s="40"/>
      <c r="AM82" s="249" t="str">
        <f>IF(E17="","",E17)</f>
        <v>Ing. Beata Zuštiaková</v>
      </c>
      <c r="AN82" s="249"/>
      <c r="AO82" s="249"/>
      <c r="AP82" s="249"/>
      <c r="AQ82" s="41"/>
      <c r="AS82" s="250" t="s">
        <v>55</v>
      </c>
      <c r="AT82" s="251"/>
      <c r="AU82" s="55"/>
      <c r="AV82" s="55"/>
      <c r="AW82" s="55"/>
      <c r="AX82" s="55"/>
      <c r="AY82" s="55"/>
      <c r="AZ82" s="55"/>
      <c r="BA82" s="55"/>
      <c r="BB82" s="55"/>
      <c r="BC82" s="55"/>
      <c r="BD82" s="56"/>
    </row>
    <row r="83" spans="1:76" s="1" customFormat="1" ht="15">
      <c r="B83" s="39"/>
      <c r="C83" s="34" t="s">
        <v>27</v>
      </c>
      <c r="D83" s="40"/>
      <c r="E83" s="40"/>
      <c r="F83" s="40"/>
      <c r="G83" s="40"/>
      <c r="H83" s="40"/>
      <c r="I83" s="40"/>
      <c r="J83" s="40"/>
      <c r="K83" s="40"/>
      <c r="L83" s="70" t="str">
        <f>IF(E14= "Vyplň údaj","",E14)</f>
        <v/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34" t="s">
        <v>33</v>
      </c>
      <c r="AJ83" s="40"/>
      <c r="AK83" s="40"/>
      <c r="AL83" s="40"/>
      <c r="AM83" s="249" t="str">
        <f>IF(E20="","",E20)</f>
        <v xml:space="preserve"> </v>
      </c>
      <c r="AN83" s="249"/>
      <c r="AO83" s="249"/>
      <c r="AP83" s="249"/>
      <c r="AQ83" s="41"/>
      <c r="AS83" s="252"/>
      <c r="AT83" s="253"/>
      <c r="AU83" s="40"/>
      <c r="AV83" s="40"/>
      <c r="AW83" s="40"/>
      <c r="AX83" s="40"/>
      <c r="AY83" s="40"/>
      <c r="AZ83" s="40"/>
      <c r="BA83" s="40"/>
      <c r="BB83" s="40"/>
      <c r="BC83" s="40"/>
      <c r="BD83" s="78"/>
    </row>
    <row r="84" spans="1:76" s="1" customFormat="1" ht="10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S84" s="252"/>
      <c r="AT84" s="253"/>
      <c r="AU84" s="40"/>
      <c r="AV84" s="40"/>
      <c r="AW84" s="40"/>
      <c r="AX84" s="40"/>
      <c r="AY84" s="40"/>
      <c r="AZ84" s="40"/>
      <c r="BA84" s="40"/>
      <c r="BB84" s="40"/>
      <c r="BC84" s="40"/>
      <c r="BD84" s="78"/>
    </row>
    <row r="85" spans="1:76" s="1" customFormat="1" ht="29.25" customHeight="1">
      <c r="B85" s="39"/>
      <c r="C85" s="225" t="s">
        <v>56</v>
      </c>
      <c r="D85" s="226"/>
      <c r="E85" s="226"/>
      <c r="F85" s="226"/>
      <c r="G85" s="226"/>
      <c r="H85" s="79"/>
      <c r="I85" s="227" t="s">
        <v>57</v>
      </c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7" t="s">
        <v>58</v>
      </c>
      <c r="AH85" s="226"/>
      <c r="AI85" s="226"/>
      <c r="AJ85" s="226"/>
      <c r="AK85" s="226"/>
      <c r="AL85" s="226"/>
      <c r="AM85" s="226"/>
      <c r="AN85" s="227" t="s">
        <v>59</v>
      </c>
      <c r="AO85" s="226"/>
      <c r="AP85" s="254"/>
      <c r="AQ85" s="41"/>
      <c r="AS85" s="80" t="s">
        <v>60</v>
      </c>
      <c r="AT85" s="81" t="s">
        <v>61</v>
      </c>
      <c r="AU85" s="81" t="s">
        <v>62</v>
      </c>
      <c r="AV85" s="81" t="s">
        <v>63</v>
      </c>
      <c r="AW85" s="81" t="s">
        <v>64</v>
      </c>
      <c r="AX85" s="81" t="s">
        <v>65</v>
      </c>
      <c r="AY85" s="81" t="s">
        <v>66</v>
      </c>
      <c r="AZ85" s="81" t="s">
        <v>67</v>
      </c>
      <c r="BA85" s="81" t="s">
        <v>68</v>
      </c>
      <c r="BB85" s="81" t="s">
        <v>69</v>
      </c>
      <c r="BC85" s="81" t="s">
        <v>70</v>
      </c>
      <c r="BD85" s="82" t="s">
        <v>71</v>
      </c>
    </row>
    <row r="86" spans="1:76" s="1" customFormat="1" ht="10.9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S86" s="83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1:76" s="4" customFormat="1" ht="32.450000000000003" customHeight="1">
      <c r="B87" s="72"/>
      <c r="C87" s="84" t="s">
        <v>72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23">
        <f>ROUND(AG88+SUM(AG89:AG91)+SUM(AG98:AG99),2)</f>
        <v>0</v>
      </c>
      <c r="AH87" s="223"/>
      <c r="AI87" s="223"/>
      <c r="AJ87" s="223"/>
      <c r="AK87" s="223"/>
      <c r="AL87" s="223"/>
      <c r="AM87" s="223"/>
      <c r="AN87" s="224">
        <f t="shared" ref="AN87:AN99" si="0">SUM(AG87,AT87)</f>
        <v>0</v>
      </c>
      <c r="AO87" s="224"/>
      <c r="AP87" s="224"/>
      <c r="AQ87" s="75"/>
      <c r="AS87" s="86">
        <f>ROUND(AS88+SUM(AS89:AS91)+SUM(AS98:AS99),2)</f>
        <v>0</v>
      </c>
      <c r="AT87" s="87">
        <f t="shared" ref="AT87:AT99" si="1">ROUND(SUM(AV87:AW87),2)</f>
        <v>0</v>
      </c>
      <c r="AU87" s="88">
        <f>ROUND(AU88+SUM(AU89:AU91)+SUM(AU98:AU99),5)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ROUND(AZ88+SUM(AZ89:AZ91)+SUM(AZ98:AZ99),2)</f>
        <v>0</v>
      </c>
      <c r="BA87" s="87">
        <f>ROUND(BA88+SUM(BA89:BA91)+SUM(BA98:BA99),2)</f>
        <v>0</v>
      </c>
      <c r="BB87" s="87">
        <f>ROUND(BB88+SUM(BB89:BB91)+SUM(BB98:BB99),2)</f>
        <v>0</v>
      </c>
      <c r="BC87" s="87">
        <f>ROUND(BC88+SUM(BC89:BC91)+SUM(BC98:BC99),2)</f>
        <v>0</v>
      </c>
      <c r="BD87" s="89">
        <f>ROUND(BD88+SUM(BD89:BD91)+SUM(BD98:BD99),2)</f>
        <v>0</v>
      </c>
      <c r="BS87" s="90" t="s">
        <v>73</v>
      </c>
      <c r="BT87" s="90" t="s">
        <v>74</v>
      </c>
      <c r="BU87" s="91" t="s">
        <v>75</v>
      </c>
      <c r="BV87" s="90" t="s">
        <v>76</v>
      </c>
      <c r="BW87" s="90" t="s">
        <v>77</v>
      </c>
      <c r="BX87" s="90" t="s">
        <v>78</v>
      </c>
    </row>
    <row r="88" spans="1:76" s="5" customFormat="1" ht="16.5" customHeight="1">
      <c r="A88" s="92" t="s">
        <v>79</v>
      </c>
      <c r="B88" s="93"/>
      <c r="C88" s="94"/>
      <c r="D88" s="218" t="s">
        <v>80</v>
      </c>
      <c r="E88" s="218"/>
      <c r="F88" s="218"/>
      <c r="G88" s="218"/>
      <c r="H88" s="218"/>
      <c r="I88" s="95"/>
      <c r="J88" s="218" t="s">
        <v>81</v>
      </c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9">
        <f>'A - Stavebná časť'!M30</f>
        <v>0</v>
      </c>
      <c r="AH88" s="220"/>
      <c r="AI88" s="220"/>
      <c r="AJ88" s="220"/>
      <c r="AK88" s="220"/>
      <c r="AL88" s="220"/>
      <c r="AM88" s="220"/>
      <c r="AN88" s="219">
        <f t="shared" si="0"/>
        <v>0</v>
      </c>
      <c r="AO88" s="220"/>
      <c r="AP88" s="220"/>
      <c r="AQ88" s="96"/>
      <c r="AS88" s="97">
        <f>'A - Stavebná časť'!M28</f>
        <v>0</v>
      </c>
      <c r="AT88" s="98">
        <f t="shared" si="1"/>
        <v>0</v>
      </c>
      <c r="AU88" s="99">
        <f>'A - Stavebná časť'!W148</f>
        <v>0</v>
      </c>
      <c r="AV88" s="98">
        <f>'A - Stavebná časť'!M32</f>
        <v>0</v>
      </c>
      <c r="AW88" s="98">
        <f>'A - Stavebná časť'!M33</f>
        <v>0</v>
      </c>
      <c r="AX88" s="98">
        <f>'A - Stavebná časť'!M34</f>
        <v>0</v>
      </c>
      <c r="AY88" s="98">
        <f>'A - Stavebná časť'!M35</f>
        <v>0</v>
      </c>
      <c r="AZ88" s="98">
        <f>'A - Stavebná časť'!H32</f>
        <v>0</v>
      </c>
      <c r="BA88" s="98">
        <f>'A - Stavebná časť'!H33</f>
        <v>0</v>
      </c>
      <c r="BB88" s="98">
        <f>'A - Stavebná časť'!H34</f>
        <v>0</v>
      </c>
      <c r="BC88" s="98">
        <f>'A - Stavebná časť'!H35</f>
        <v>0</v>
      </c>
      <c r="BD88" s="100">
        <f>'A - Stavebná časť'!H36</f>
        <v>0</v>
      </c>
      <c r="BT88" s="101" t="s">
        <v>82</v>
      </c>
      <c r="BV88" s="101" t="s">
        <v>76</v>
      </c>
      <c r="BW88" s="101" t="s">
        <v>83</v>
      </c>
      <c r="BX88" s="101" t="s">
        <v>77</v>
      </c>
    </row>
    <row r="89" spans="1:76" s="5" customFormat="1" ht="16.5" customHeight="1">
      <c r="A89" s="92" t="s">
        <v>79</v>
      </c>
      <c r="B89" s="93"/>
      <c r="C89" s="94"/>
      <c r="D89" s="218" t="s">
        <v>84</v>
      </c>
      <c r="E89" s="218"/>
      <c r="F89" s="218"/>
      <c r="G89" s="218"/>
      <c r="H89" s="218"/>
      <c r="I89" s="95"/>
      <c r="J89" s="218" t="s">
        <v>85</v>
      </c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9">
        <f>'B - Bleskozvod'!M30</f>
        <v>0</v>
      </c>
      <c r="AH89" s="220"/>
      <c r="AI89" s="220"/>
      <c r="AJ89" s="220"/>
      <c r="AK89" s="220"/>
      <c r="AL89" s="220"/>
      <c r="AM89" s="220"/>
      <c r="AN89" s="219">
        <f t="shared" si="0"/>
        <v>0</v>
      </c>
      <c r="AO89" s="220"/>
      <c r="AP89" s="220"/>
      <c r="AQ89" s="96"/>
      <c r="AS89" s="97">
        <f>'B - Bleskozvod'!M28</f>
        <v>0</v>
      </c>
      <c r="AT89" s="98">
        <f t="shared" si="1"/>
        <v>0</v>
      </c>
      <c r="AU89" s="99">
        <f>'B - Bleskozvod'!W120</f>
        <v>0</v>
      </c>
      <c r="AV89" s="98">
        <f>'B - Bleskozvod'!M32</f>
        <v>0</v>
      </c>
      <c r="AW89" s="98">
        <f>'B - Bleskozvod'!M33</f>
        <v>0</v>
      </c>
      <c r="AX89" s="98">
        <f>'B - Bleskozvod'!M34</f>
        <v>0</v>
      </c>
      <c r="AY89" s="98">
        <f>'B - Bleskozvod'!M35</f>
        <v>0</v>
      </c>
      <c r="AZ89" s="98">
        <f>'B - Bleskozvod'!H32</f>
        <v>0</v>
      </c>
      <c r="BA89" s="98">
        <f>'B - Bleskozvod'!H33</f>
        <v>0</v>
      </c>
      <c r="BB89" s="98">
        <f>'B - Bleskozvod'!H34</f>
        <v>0</v>
      </c>
      <c r="BC89" s="98">
        <f>'B - Bleskozvod'!H35</f>
        <v>0</v>
      </c>
      <c r="BD89" s="100">
        <f>'B - Bleskozvod'!H36</f>
        <v>0</v>
      </c>
      <c r="BT89" s="101" t="s">
        <v>82</v>
      </c>
      <c r="BV89" s="101" t="s">
        <v>76</v>
      </c>
      <c r="BW89" s="101" t="s">
        <v>86</v>
      </c>
      <c r="BX89" s="101" t="s">
        <v>77</v>
      </c>
    </row>
    <row r="90" spans="1:76" s="5" customFormat="1" ht="16.5" customHeight="1">
      <c r="A90" s="92" t="s">
        <v>79</v>
      </c>
      <c r="B90" s="93"/>
      <c r="C90" s="94"/>
      <c r="D90" s="218" t="s">
        <v>87</v>
      </c>
      <c r="E90" s="218"/>
      <c r="F90" s="218"/>
      <c r="G90" s="218"/>
      <c r="H90" s="218"/>
      <c r="I90" s="95"/>
      <c r="J90" s="218" t="s">
        <v>88</v>
      </c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9">
        <f>'C - Zdravotechnika'!M30</f>
        <v>0</v>
      </c>
      <c r="AH90" s="220"/>
      <c r="AI90" s="220"/>
      <c r="AJ90" s="220"/>
      <c r="AK90" s="220"/>
      <c r="AL90" s="220"/>
      <c r="AM90" s="220"/>
      <c r="AN90" s="219">
        <f t="shared" si="0"/>
        <v>0</v>
      </c>
      <c r="AO90" s="220"/>
      <c r="AP90" s="220"/>
      <c r="AQ90" s="96"/>
      <c r="AS90" s="97">
        <f>'C - Zdravotechnika'!M28</f>
        <v>0</v>
      </c>
      <c r="AT90" s="98">
        <f t="shared" si="1"/>
        <v>0</v>
      </c>
      <c r="AU90" s="99">
        <f>'C - Zdravotechnika'!W126</f>
        <v>0</v>
      </c>
      <c r="AV90" s="98">
        <f>'C - Zdravotechnika'!M32</f>
        <v>0</v>
      </c>
      <c r="AW90" s="98">
        <f>'C - Zdravotechnika'!M33</f>
        <v>0</v>
      </c>
      <c r="AX90" s="98">
        <f>'C - Zdravotechnika'!M34</f>
        <v>0</v>
      </c>
      <c r="AY90" s="98">
        <f>'C - Zdravotechnika'!M35</f>
        <v>0</v>
      </c>
      <c r="AZ90" s="98">
        <f>'C - Zdravotechnika'!H32</f>
        <v>0</v>
      </c>
      <c r="BA90" s="98">
        <f>'C - Zdravotechnika'!H33</f>
        <v>0</v>
      </c>
      <c r="BB90" s="98">
        <f>'C - Zdravotechnika'!H34</f>
        <v>0</v>
      </c>
      <c r="BC90" s="98">
        <f>'C - Zdravotechnika'!H35</f>
        <v>0</v>
      </c>
      <c r="BD90" s="100">
        <f>'C - Zdravotechnika'!H36</f>
        <v>0</v>
      </c>
      <c r="BT90" s="101" t="s">
        <v>82</v>
      </c>
      <c r="BV90" s="101" t="s">
        <v>76</v>
      </c>
      <c r="BW90" s="101" t="s">
        <v>89</v>
      </c>
      <c r="BX90" s="101" t="s">
        <v>77</v>
      </c>
    </row>
    <row r="91" spans="1:76" s="5" customFormat="1" ht="16.5" customHeight="1">
      <c r="B91" s="93"/>
      <c r="C91" s="94"/>
      <c r="D91" s="218" t="s">
        <v>73</v>
      </c>
      <c r="E91" s="218"/>
      <c r="F91" s="218"/>
      <c r="G91" s="218"/>
      <c r="H91" s="218"/>
      <c r="I91" s="95"/>
      <c r="J91" s="218" t="s">
        <v>90</v>
      </c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28">
        <f>ROUND(SUM(AG92:AG97),2)</f>
        <v>0</v>
      </c>
      <c r="AH91" s="220"/>
      <c r="AI91" s="220"/>
      <c r="AJ91" s="220"/>
      <c r="AK91" s="220"/>
      <c r="AL91" s="220"/>
      <c r="AM91" s="220"/>
      <c r="AN91" s="219">
        <f t="shared" si="0"/>
        <v>0</v>
      </c>
      <c r="AO91" s="220"/>
      <c r="AP91" s="220"/>
      <c r="AQ91" s="96"/>
      <c r="AS91" s="97">
        <f>ROUND(SUM(AS92:AS97),2)</f>
        <v>0</v>
      </c>
      <c r="AT91" s="98">
        <f t="shared" si="1"/>
        <v>0</v>
      </c>
      <c r="AU91" s="99">
        <f>ROUND(SUM(AU92:AU97),5)</f>
        <v>0</v>
      </c>
      <c r="AV91" s="98">
        <f>ROUND(AZ91*L31,2)</f>
        <v>0</v>
      </c>
      <c r="AW91" s="98">
        <f>ROUND(BA91*L32,2)</f>
        <v>0</v>
      </c>
      <c r="AX91" s="98">
        <f>ROUND(BB91*L31,2)</f>
        <v>0</v>
      </c>
      <c r="AY91" s="98">
        <f>ROUND(BC91*L32,2)</f>
        <v>0</v>
      </c>
      <c r="AZ91" s="98">
        <f>ROUND(SUM(AZ92:AZ97),2)</f>
        <v>0</v>
      </c>
      <c r="BA91" s="98">
        <f>ROUND(SUM(BA92:BA97),2)</f>
        <v>0</v>
      </c>
      <c r="BB91" s="98">
        <f>ROUND(SUM(BB92:BB97),2)</f>
        <v>0</v>
      </c>
      <c r="BC91" s="98">
        <f>ROUND(SUM(BC92:BC97),2)</f>
        <v>0</v>
      </c>
      <c r="BD91" s="100">
        <f>ROUND(SUM(BD92:BD97),2)</f>
        <v>0</v>
      </c>
      <c r="BS91" s="101" t="s">
        <v>73</v>
      </c>
      <c r="BT91" s="101" t="s">
        <v>82</v>
      </c>
      <c r="BU91" s="101" t="s">
        <v>75</v>
      </c>
      <c r="BV91" s="101" t="s">
        <v>76</v>
      </c>
      <c r="BW91" s="101" t="s">
        <v>91</v>
      </c>
      <c r="BX91" s="101" t="s">
        <v>77</v>
      </c>
    </row>
    <row r="92" spans="1:76" s="6" customFormat="1" ht="16.5" customHeight="1">
      <c r="A92" s="92" t="s">
        <v>79</v>
      </c>
      <c r="B92" s="102"/>
      <c r="C92" s="103"/>
      <c r="D92" s="103"/>
      <c r="E92" s="217" t="s">
        <v>92</v>
      </c>
      <c r="F92" s="217"/>
      <c r="G92" s="217"/>
      <c r="H92" s="217"/>
      <c r="I92" s="217"/>
      <c r="J92" s="103"/>
      <c r="K92" s="217" t="s">
        <v>93</v>
      </c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21">
        <f>'11.0 - Zásuvková a svetel...'!M31</f>
        <v>0</v>
      </c>
      <c r="AH92" s="222"/>
      <c r="AI92" s="222"/>
      <c r="AJ92" s="222"/>
      <c r="AK92" s="222"/>
      <c r="AL92" s="222"/>
      <c r="AM92" s="222"/>
      <c r="AN92" s="221">
        <f t="shared" si="0"/>
        <v>0</v>
      </c>
      <c r="AO92" s="222"/>
      <c r="AP92" s="222"/>
      <c r="AQ92" s="104"/>
      <c r="AS92" s="105">
        <f>'11.0 - Zásuvková a svetel...'!M29</f>
        <v>0</v>
      </c>
      <c r="AT92" s="106">
        <f t="shared" si="1"/>
        <v>0</v>
      </c>
      <c r="AU92" s="107">
        <f>'11.0 - Zásuvková a svetel...'!W124</f>
        <v>0</v>
      </c>
      <c r="AV92" s="106">
        <f>'11.0 - Zásuvková a svetel...'!M33</f>
        <v>0</v>
      </c>
      <c r="AW92" s="106">
        <f>'11.0 - Zásuvková a svetel...'!M34</f>
        <v>0</v>
      </c>
      <c r="AX92" s="106">
        <f>'11.0 - Zásuvková a svetel...'!M35</f>
        <v>0</v>
      </c>
      <c r="AY92" s="106">
        <f>'11.0 - Zásuvková a svetel...'!M36</f>
        <v>0</v>
      </c>
      <c r="AZ92" s="106">
        <f>'11.0 - Zásuvková a svetel...'!H33</f>
        <v>0</v>
      </c>
      <c r="BA92" s="106">
        <f>'11.0 - Zásuvková a svetel...'!H34</f>
        <v>0</v>
      </c>
      <c r="BB92" s="106">
        <f>'11.0 - Zásuvková a svetel...'!H35</f>
        <v>0</v>
      </c>
      <c r="BC92" s="106">
        <f>'11.0 - Zásuvková a svetel...'!H36</f>
        <v>0</v>
      </c>
      <c r="BD92" s="108">
        <f>'11.0 - Zásuvková a svetel...'!H37</f>
        <v>0</v>
      </c>
      <c r="BT92" s="109" t="s">
        <v>94</v>
      </c>
      <c r="BV92" s="109" t="s">
        <v>76</v>
      </c>
      <c r="BW92" s="109" t="s">
        <v>95</v>
      </c>
      <c r="BX92" s="109" t="s">
        <v>91</v>
      </c>
    </row>
    <row r="93" spans="1:76" s="6" customFormat="1" ht="16.5" customHeight="1">
      <c r="A93" s="92" t="s">
        <v>79</v>
      </c>
      <c r="B93" s="102"/>
      <c r="C93" s="103"/>
      <c r="D93" s="103"/>
      <c r="E93" s="217" t="s">
        <v>96</v>
      </c>
      <c r="F93" s="217"/>
      <c r="G93" s="217"/>
      <c r="H93" s="217"/>
      <c r="I93" s="217"/>
      <c r="J93" s="103"/>
      <c r="K93" s="217" t="s">
        <v>97</v>
      </c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21">
        <f>'11.1 - Rozvádzač RH'!M31</f>
        <v>0</v>
      </c>
      <c r="AH93" s="222"/>
      <c r="AI93" s="222"/>
      <c r="AJ93" s="222"/>
      <c r="AK93" s="222"/>
      <c r="AL93" s="222"/>
      <c r="AM93" s="222"/>
      <c r="AN93" s="221">
        <f t="shared" si="0"/>
        <v>0</v>
      </c>
      <c r="AO93" s="222"/>
      <c r="AP93" s="222"/>
      <c r="AQ93" s="104"/>
      <c r="AS93" s="105">
        <f>'11.1 - Rozvádzač RH'!M29</f>
        <v>0</v>
      </c>
      <c r="AT93" s="106">
        <f t="shared" si="1"/>
        <v>0</v>
      </c>
      <c r="AU93" s="107">
        <f>'11.1 - Rozvádzač RH'!W118</f>
        <v>0</v>
      </c>
      <c r="AV93" s="106">
        <f>'11.1 - Rozvádzač RH'!M33</f>
        <v>0</v>
      </c>
      <c r="AW93" s="106">
        <f>'11.1 - Rozvádzač RH'!M34</f>
        <v>0</v>
      </c>
      <c r="AX93" s="106">
        <f>'11.1 - Rozvádzač RH'!M35</f>
        <v>0</v>
      </c>
      <c r="AY93" s="106">
        <f>'11.1 - Rozvádzač RH'!M36</f>
        <v>0</v>
      </c>
      <c r="AZ93" s="106">
        <f>'11.1 - Rozvádzač RH'!H33</f>
        <v>0</v>
      </c>
      <c r="BA93" s="106">
        <f>'11.1 - Rozvádzač RH'!H34</f>
        <v>0</v>
      </c>
      <c r="BB93" s="106">
        <f>'11.1 - Rozvádzač RH'!H35</f>
        <v>0</v>
      </c>
      <c r="BC93" s="106">
        <f>'11.1 - Rozvádzač RH'!H36</f>
        <v>0</v>
      </c>
      <c r="BD93" s="108">
        <f>'11.1 - Rozvádzač RH'!H37</f>
        <v>0</v>
      </c>
      <c r="BT93" s="109" t="s">
        <v>94</v>
      </c>
      <c r="BV93" s="109" t="s">
        <v>76</v>
      </c>
      <c r="BW93" s="109" t="s">
        <v>98</v>
      </c>
      <c r="BX93" s="109" t="s">
        <v>91</v>
      </c>
    </row>
    <row r="94" spans="1:76" s="6" customFormat="1" ht="16.5" customHeight="1">
      <c r="A94" s="92" t="s">
        <v>79</v>
      </c>
      <c r="B94" s="102"/>
      <c r="C94" s="103"/>
      <c r="D94" s="103"/>
      <c r="E94" s="217" t="s">
        <v>99</v>
      </c>
      <c r="F94" s="217"/>
      <c r="G94" s="217"/>
      <c r="H94" s="217"/>
      <c r="I94" s="217"/>
      <c r="J94" s="103"/>
      <c r="K94" s="217" t="s">
        <v>100</v>
      </c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21">
        <f>'11.2 - Rozádzač R1.1 pedi...'!M31</f>
        <v>0</v>
      </c>
      <c r="AH94" s="222"/>
      <c r="AI94" s="222"/>
      <c r="AJ94" s="222"/>
      <c r="AK94" s="222"/>
      <c r="AL94" s="222"/>
      <c r="AM94" s="222"/>
      <c r="AN94" s="221">
        <f t="shared" si="0"/>
        <v>0</v>
      </c>
      <c r="AO94" s="222"/>
      <c r="AP94" s="222"/>
      <c r="AQ94" s="104"/>
      <c r="AS94" s="105">
        <f>'11.2 - Rozádzač R1.1 pedi...'!M29</f>
        <v>0</v>
      </c>
      <c r="AT94" s="106">
        <f t="shared" si="1"/>
        <v>0</v>
      </c>
      <c r="AU94" s="107">
        <f>'11.2 - Rozádzač R1.1 pedi...'!W119</f>
        <v>0</v>
      </c>
      <c r="AV94" s="106">
        <f>'11.2 - Rozádzač R1.1 pedi...'!M33</f>
        <v>0</v>
      </c>
      <c r="AW94" s="106">
        <f>'11.2 - Rozádzač R1.1 pedi...'!M34</f>
        <v>0</v>
      </c>
      <c r="AX94" s="106">
        <f>'11.2 - Rozádzač R1.1 pedi...'!M35</f>
        <v>0</v>
      </c>
      <c r="AY94" s="106">
        <f>'11.2 - Rozádzač R1.1 pedi...'!M36</f>
        <v>0</v>
      </c>
      <c r="AZ94" s="106">
        <f>'11.2 - Rozádzač R1.1 pedi...'!H33</f>
        <v>0</v>
      </c>
      <c r="BA94" s="106">
        <f>'11.2 - Rozádzač R1.1 pedi...'!H34</f>
        <v>0</v>
      </c>
      <c r="BB94" s="106">
        <f>'11.2 - Rozádzač R1.1 pedi...'!H35</f>
        <v>0</v>
      </c>
      <c r="BC94" s="106">
        <f>'11.2 - Rozádzač R1.1 pedi...'!H36</f>
        <v>0</v>
      </c>
      <c r="BD94" s="108">
        <f>'11.2 - Rozádzač R1.1 pedi...'!H37</f>
        <v>0</v>
      </c>
      <c r="BT94" s="109" t="s">
        <v>94</v>
      </c>
      <c r="BV94" s="109" t="s">
        <v>76</v>
      </c>
      <c r="BW94" s="109" t="s">
        <v>101</v>
      </c>
      <c r="BX94" s="109" t="s">
        <v>91</v>
      </c>
    </row>
    <row r="95" spans="1:76" s="6" customFormat="1" ht="16.5" customHeight="1">
      <c r="A95" s="92" t="s">
        <v>79</v>
      </c>
      <c r="B95" s="102"/>
      <c r="C95" s="103"/>
      <c r="D95" s="103"/>
      <c r="E95" s="217" t="s">
        <v>102</v>
      </c>
      <c r="F95" s="217"/>
      <c r="G95" s="217"/>
      <c r="H95" s="217"/>
      <c r="I95" s="217"/>
      <c r="J95" s="103"/>
      <c r="K95" s="217" t="s">
        <v>103</v>
      </c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21">
        <f>'11.3 - Rozvádzač R2.1 lek...'!M31</f>
        <v>0</v>
      </c>
      <c r="AH95" s="222"/>
      <c r="AI95" s="222"/>
      <c r="AJ95" s="222"/>
      <c r="AK95" s="222"/>
      <c r="AL95" s="222"/>
      <c r="AM95" s="222"/>
      <c r="AN95" s="221">
        <f t="shared" si="0"/>
        <v>0</v>
      </c>
      <c r="AO95" s="222"/>
      <c r="AP95" s="222"/>
      <c r="AQ95" s="104"/>
      <c r="AS95" s="105">
        <f>'11.3 - Rozvádzač R2.1 lek...'!M29</f>
        <v>0</v>
      </c>
      <c r="AT95" s="106">
        <f t="shared" si="1"/>
        <v>0</v>
      </c>
      <c r="AU95" s="107">
        <f>'11.3 - Rozvádzač R2.1 lek...'!W118</f>
        <v>0</v>
      </c>
      <c r="AV95" s="106">
        <f>'11.3 - Rozvádzač R2.1 lek...'!M33</f>
        <v>0</v>
      </c>
      <c r="AW95" s="106">
        <f>'11.3 - Rozvádzač R2.1 lek...'!M34</f>
        <v>0</v>
      </c>
      <c r="AX95" s="106">
        <f>'11.3 - Rozvádzač R2.1 lek...'!M35</f>
        <v>0</v>
      </c>
      <c r="AY95" s="106">
        <f>'11.3 - Rozvádzač R2.1 lek...'!M36</f>
        <v>0</v>
      </c>
      <c r="AZ95" s="106">
        <f>'11.3 - Rozvádzač R2.1 lek...'!H33</f>
        <v>0</v>
      </c>
      <c r="BA95" s="106">
        <f>'11.3 - Rozvádzač R2.1 lek...'!H34</f>
        <v>0</v>
      </c>
      <c r="BB95" s="106">
        <f>'11.3 - Rozvádzač R2.1 lek...'!H35</f>
        <v>0</v>
      </c>
      <c r="BC95" s="106">
        <f>'11.3 - Rozvádzač R2.1 lek...'!H36</f>
        <v>0</v>
      </c>
      <c r="BD95" s="108">
        <f>'11.3 - Rozvádzač R2.1 lek...'!H37</f>
        <v>0</v>
      </c>
      <c r="BT95" s="109" t="s">
        <v>94</v>
      </c>
      <c r="BV95" s="109" t="s">
        <v>76</v>
      </c>
      <c r="BW95" s="109" t="s">
        <v>104</v>
      </c>
      <c r="BX95" s="109" t="s">
        <v>91</v>
      </c>
    </row>
    <row r="96" spans="1:76" s="6" customFormat="1" ht="16.5" customHeight="1">
      <c r="A96" s="92" t="s">
        <v>79</v>
      </c>
      <c r="B96" s="102"/>
      <c r="C96" s="103"/>
      <c r="D96" s="103"/>
      <c r="E96" s="217" t="s">
        <v>105</v>
      </c>
      <c r="F96" s="217"/>
      <c r="G96" s="217"/>
      <c r="H96" s="217"/>
      <c r="I96" s="217"/>
      <c r="J96" s="103"/>
      <c r="K96" s="217" t="s">
        <v>106</v>
      </c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21">
        <f>'11.5 - Rozvádzač R2.2- Gy...'!M31</f>
        <v>0</v>
      </c>
      <c r="AH96" s="222"/>
      <c r="AI96" s="222"/>
      <c r="AJ96" s="222"/>
      <c r="AK96" s="222"/>
      <c r="AL96" s="222"/>
      <c r="AM96" s="222"/>
      <c r="AN96" s="221">
        <f t="shared" si="0"/>
        <v>0</v>
      </c>
      <c r="AO96" s="222"/>
      <c r="AP96" s="222"/>
      <c r="AQ96" s="104"/>
      <c r="AS96" s="105">
        <f>'11.5 - Rozvádzač R2.2- Gy...'!M29</f>
        <v>0</v>
      </c>
      <c r="AT96" s="106">
        <f t="shared" si="1"/>
        <v>0</v>
      </c>
      <c r="AU96" s="107">
        <f>'11.5 - Rozvádzač R2.2- Gy...'!W119</f>
        <v>0</v>
      </c>
      <c r="AV96" s="106">
        <f>'11.5 - Rozvádzač R2.2- Gy...'!M33</f>
        <v>0</v>
      </c>
      <c r="AW96" s="106">
        <f>'11.5 - Rozvádzač R2.2- Gy...'!M34</f>
        <v>0</v>
      </c>
      <c r="AX96" s="106">
        <f>'11.5 - Rozvádzač R2.2- Gy...'!M35</f>
        <v>0</v>
      </c>
      <c r="AY96" s="106">
        <f>'11.5 - Rozvádzač R2.2- Gy...'!M36</f>
        <v>0</v>
      </c>
      <c r="AZ96" s="106">
        <f>'11.5 - Rozvádzač R2.2- Gy...'!H33</f>
        <v>0</v>
      </c>
      <c r="BA96" s="106">
        <f>'11.5 - Rozvádzač R2.2- Gy...'!H34</f>
        <v>0</v>
      </c>
      <c r="BB96" s="106">
        <f>'11.5 - Rozvádzač R2.2- Gy...'!H35</f>
        <v>0</v>
      </c>
      <c r="BC96" s="106">
        <f>'11.5 - Rozvádzač R2.2- Gy...'!H36</f>
        <v>0</v>
      </c>
      <c r="BD96" s="108">
        <f>'11.5 - Rozvádzač R2.2- Gy...'!H37</f>
        <v>0</v>
      </c>
      <c r="BT96" s="109" t="s">
        <v>94</v>
      </c>
      <c r="BV96" s="109" t="s">
        <v>76</v>
      </c>
      <c r="BW96" s="109" t="s">
        <v>107</v>
      </c>
      <c r="BX96" s="109" t="s">
        <v>91</v>
      </c>
    </row>
    <row r="97" spans="1:89" s="6" customFormat="1" ht="16.5" customHeight="1">
      <c r="A97" s="92" t="s">
        <v>79</v>
      </c>
      <c r="B97" s="102"/>
      <c r="C97" s="103"/>
      <c r="D97" s="103"/>
      <c r="E97" s="217" t="s">
        <v>108</v>
      </c>
      <c r="F97" s="217"/>
      <c r="G97" s="217"/>
      <c r="H97" s="217"/>
      <c r="I97" s="217"/>
      <c r="J97" s="103"/>
      <c r="K97" s="217" t="s">
        <v>109</v>
      </c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21">
        <f>'11.6 - Rozvádzač R2.3 - S...'!M31</f>
        <v>0</v>
      </c>
      <c r="AH97" s="222"/>
      <c r="AI97" s="222"/>
      <c r="AJ97" s="222"/>
      <c r="AK97" s="222"/>
      <c r="AL97" s="222"/>
      <c r="AM97" s="222"/>
      <c r="AN97" s="221">
        <f t="shared" si="0"/>
        <v>0</v>
      </c>
      <c r="AO97" s="222"/>
      <c r="AP97" s="222"/>
      <c r="AQ97" s="104"/>
      <c r="AS97" s="105">
        <f>'11.6 - Rozvádzač R2.3 - S...'!M29</f>
        <v>0</v>
      </c>
      <c r="AT97" s="106">
        <f t="shared" si="1"/>
        <v>0</v>
      </c>
      <c r="AU97" s="107">
        <f>'11.6 - Rozvádzač R2.3 - S...'!W119</f>
        <v>0</v>
      </c>
      <c r="AV97" s="106">
        <f>'11.6 - Rozvádzač R2.3 - S...'!M33</f>
        <v>0</v>
      </c>
      <c r="AW97" s="106">
        <f>'11.6 - Rozvádzač R2.3 - S...'!M34</f>
        <v>0</v>
      </c>
      <c r="AX97" s="106">
        <f>'11.6 - Rozvádzač R2.3 - S...'!M35</f>
        <v>0</v>
      </c>
      <c r="AY97" s="106">
        <f>'11.6 - Rozvádzač R2.3 - S...'!M36</f>
        <v>0</v>
      </c>
      <c r="AZ97" s="106">
        <f>'11.6 - Rozvádzač R2.3 - S...'!H33</f>
        <v>0</v>
      </c>
      <c r="BA97" s="106">
        <f>'11.6 - Rozvádzač R2.3 - S...'!H34</f>
        <v>0</v>
      </c>
      <c r="BB97" s="106">
        <f>'11.6 - Rozvádzač R2.3 - S...'!H35</f>
        <v>0</v>
      </c>
      <c r="BC97" s="106">
        <f>'11.6 - Rozvádzač R2.3 - S...'!H36</f>
        <v>0</v>
      </c>
      <c r="BD97" s="108">
        <f>'11.6 - Rozvádzač R2.3 - S...'!H37</f>
        <v>0</v>
      </c>
      <c r="BT97" s="109" t="s">
        <v>94</v>
      </c>
      <c r="BV97" s="109" t="s">
        <v>76</v>
      </c>
      <c r="BW97" s="109" t="s">
        <v>110</v>
      </c>
      <c r="BX97" s="109" t="s">
        <v>91</v>
      </c>
    </row>
    <row r="98" spans="1:89" s="5" customFormat="1" ht="16.5" customHeight="1">
      <c r="A98" s="92" t="s">
        <v>79</v>
      </c>
      <c r="B98" s="93"/>
      <c r="C98" s="94"/>
      <c r="D98" s="218" t="s">
        <v>111</v>
      </c>
      <c r="E98" s="218"/>
      <c r="F98" s="218"/>
      <c r="G98" s="218"/>
      <c r="H98" s="218"/>
      <c r="I98" s="95"/>
      <c r="J98" s="218" t="s">
        <v>112</v>
      </c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9">
        <f>'E - Vykurovanie'!M30</f>
        <v>0</v>
      </c>
      <c r="AH98" s="220"/>
      <c r="AI98" s="220"/>
      <c r="AJ98" s="220"/>
      <c r="AK98" s="220"/>
      <c r="AL98" s="220"/>
      <c r="AM98" s="220"/>
      <c r="AN98" s="219">
        <f t="shared" si="0"/>
        <v>0</v>
      </c>
      <c r="AO98" s="220"/>
      <c r="AP98" s="220"/>
      <c r="AQ98" s="96"/>
      <c r="AS98" s="97">
        <f>'E - Vykurovanie'!M28</f>
        <v>0</v>
      </c>
      <c r="AT98" s="98">
        <f t="shared" si="1"/>
        <v>0</v>
      </c>
      <c r="AU98" s="99">
        <f>'E - Vykurovanie'!W128</f>
        <v>0</v>
      </c>
      <c r="AV98" s="98">
        <f>'E - Vykurovanie'!M32</f>
        <v>0</v>
      </c>
      <c r="AW98" s="98">
        <f>'E - Vykurovanie'!M33</f>
        <v>0</v>
      </c>
      <c r="AX98" s="98">
        <f>'E - Vykurovanie'!M34</f>
        <v>0</v>
      </c>
      <c r="AY98" s="98">
        <f>'E - Vykurovanie'!M35</f>
        <v>0</v>
      </c>
      <c r="AZ98" s="98">
        <f>'E - Vykurovanie'!H32</f>
        <v>0</v>
      </c>
      <c r="BA98" s="98">
        <f>'E - Vykurovanie'!H33</f>
        <v>0</v>
      </c>
      <c r="BB98" s="98">
        <f>'E - Vykurovanie'!H34</f>
        <v>0</v>
      </c>
      <c r="BC98" s="98">
        <f>'E - Vykurovanie'!H35</f>
        <v>0</v>
      </c>
      <c r="BD98" s="100">
        <f>'E - Vykurovanie'!H36</f>
        <v>0</v>
      </c>
      <c r="BT98" s="101" t="s">
        <v>82</v>
      </c>
      <c r="BV98" s="101" t="s">
        <v>76</v>
      </c>
      <c r="BW98" s="101" t="s">
        <v>113</v>
      </c>
      <c r="BX98" s="101" t="s">
        <v>77</v>
      </c>
    </row>
    <row r="99" spans="1:89" s="5" customFormat="1" ht="31.5" customHeight="1">
      <c r="A99" s="92" t="s">
        <v>79</v>
      </c>
      <c r="B99" s="93"/>
      <c r="C99" s="94"/>
      <c r="D99" s="218" t="s">
        <v>114</v>
      </c>
      <c r="E99" s="218"/>
      <c r="F99" s="218"/>
      <c r="G99" s="218"/>
      <c r="H99" s="218"/>
      <c r="I99" s="95"/>
      <c r="J99" s="218" t="s">
        <v>115</v>
      </c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9">
        <f>'H - Vybudovanie Štrukturo...'!M30</f>
        <v>0</v>
      </c>
      <c r="AH99" s="220"/>
      <c r="AI99" s="220"/>
      <c r="AJ99" s="220"/>
      <c r="AK99" s="220"/>
      <c r="AL99" s="220"/>
      <c r="AM99" s="220"/>
      <c r="AN99" s="219">
        <f t="shared" si="0"/>
        <v>0</v>
      </c>
      <c r="AO99" s="220"/>
      <c r="AP99" s="220"/>
      <c r="AQ99" s="96"/>
      <c r="AS99" s="97">
        <f>'H - Vybudovanie Štrukturo...'!M28</f>
        <v>0</v>
      </c>
      <c r="AT99" s="98">
        <f t="shared" si="1"/>
        <v>0</v>
      </c>
      <c r="AU99" s="99">
        <f>'H - Vybudovanie Štrukturo...'!W121</f>
        <v>0</v>
      </c>
      <c r="AV99" s="98">
        <f>'H - Vybudovanie Štrukturo...'!M32</f>
        <v>0</v>
      </c>
      <c r="AW99" s="98">
        <f>'H - Vybudovanie Štrukturo...'!M33</f>
        <v>0</v>
      </c>
      <c r="AX99" s="98">
        <f>'H - Vybudovanie Štrukturo...'!M34</f>
        <v>0</v>
      </c>
      <c r="AY99" s="98">
        <f>'H - Vybudovanie Štrukturo...'!M35</f>
        <v>0</v>
      </c>
      <c r="AZ99" s="98">
        <f>'H - Vybudovanie Štrukturo...'!H32</f>
        <v>0</v>
      </c>
      <c r="BA99" s="98">
        <f>'H - Vybudovanie Štrukturo...'!H33</f>
        <v>0</v>
      </c>
      <c r="BB99" s="98">
        <f>'H - Vybudovanie Štrukturo...'!H34</f>
        <v>0</v>
      </c>
      <c r="BC99" s="98">
        <f>'H - Vybudovanie Štrukturo...'!H35</f>
        <v>0</v>
      </c>
      <c r="BD99" s="100">
        <f>'H - Vybudovanie Štrukturo...'!H36</f>
        <v>0</v>
      </c>
      <c r="BT99" s="101" t="s">
        <v>82</v>
      </c>
      <c r="BV99" s="101" t="s">
        <v>76</v>
      </c>
      <c r="BW99" s="101" t="s">
        <v>116</v>
      </c>
      <c r="BX99" s="101" t="s">
        <v>77</v>
      </c>
    </row>
    <row r="100" spans="1:89">
      <c r="B100" s="27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28"/>
    </row>
    <row r="101" spans="1:89" s="1" customFormat="1" ht="30" customHeight="1">
      <c r="B101" s="39"/>
      <c r="C101" s="84" t="s">
        <v>117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224">
        <f>ROUND(SUM(AG102:AG105),2)</f>
        <v>0</v>
      </c>
      <c r="AH101" s="224"/>
      <c r="AI101" s="224"/>
      <c r="AJ101" s="224"/>
      <c r="AK101" s="224"/>
      <c r="AL101" s="224"/>
      <c r="AM101" s="224"/>
      <c r="AN101" s="224">
        <f>ROUND(SUM(AN102:AN105),2)</f>
        <v>0</v>
      </c>
      <c r="AO101" s="224"/>
      <c r="AP101" s="224"/>
      <c r="AQ101" s="41"/>
      <c r="AS101" s="80" t="s">
        <v>118</v>
      </c>
      <c r="AT101" s="81" t="s">
        <v>119</v>
      </c>
      <c r="AU101" s="81" t="s">
        <v>38</v>
      </c>
      <c r="AV101" s="82" t="s">
        <v>61</v>
      </c>
    </row>
    <row r="102" spans="1:89" s="1" customFormat="1" ht="19.899999999999999" customHeight="1">
      <c r="B102" s="39"/>
      <c r="C102" s="40"/>
      <c r="D102" s="110" t="s">
        <v>120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229">
        <f>ROUND(AG87*AS102,2)</f>
        <v>0</v>
      </c>
      <c r="AH102" s="221"/>
      <c r="AI102" s="221"/>
      <c r="AJ102" s="221"/>
      <c r="AK102" s="221"/>
      <c r="AL102" s="221"/>
      <c r="AM102" s="221"/>
      <c r="AN102" s="221">
        <f>ROUND(AG102+AV102,2)</f>
        <v>0</v>
      </c>
      <c r="AO102" s="221"/>
      <c r="AP102" s="221"/>
      <c r="AQ102" s="41"/>
      <c r="AS102" s="111">
        <v>0</v>
      </c>
      <c r="AT102" s="112" t="s">
        <v>121</v>
      </c>
      <c r="AU102" s="112" t="s">
        <v>39</v>
      </c>
      <c r="AV102" s="113">
        <f>ROUND(IF(AU102="základná",AG102*L31,IF(AU102="znížená",AG102*L32,0)),2)</f>
        <v>0</v>
      </c>
      <c r="BV102" s="23" t="s">
        <v>122</v>
      </c>
      <c r="BY102" s="114">
        <f>IF(AU102="základná",AV102,0)</f>
        <v>0</v>
      </c>
      <c r="BZ102" s="114">
        <f>IF(AU102="znížená",AV102,0)</f>
        <v>0</v>
      </c>
      <c r="CA102" s="114">
        <v>0</v>
      </c>
      <c r="CB102" s="114">
        <v>0</v>
      </c>
      <c r="CC102" s="114">
        <v>0</v>
      </c>
      <c r="CD102" s="114">
        <f>IF(AU102="základná",AG102,0)</f>
        <v>0</v>
      </c>
      <c r="CE102" s="114">
        <f>IF(AU102="znížená",AG102,0)</f>
        <v>0</v>
      </c>
      <c r="CF102" s="114">
        <f>IF(AU102="zákl. prenesená",AG102,0)</f>
        <v>0</v>
      </c>
      <c r="CG102" s="114">
        <f>IF(AU102="zníž. prenesená",AG102,0)</f>
        <v>0</v>
      </c>
      <c r="CH102" s="114">
        <f>IF(AU102="nulová",AG102,0)</f>
        <v>0</v>
      </c>
      <c r="CI102" s="23">
        <f>IF(AU102="základná",1,IF(AU102="znížená",2,IF(AU102="zákl. prenesená",4,IF(AU102="zníž. prenesená",5,3))))</f>
        <v>1</v>
      </c>
      <c r="CJ102" s="23">
        <f>IF(AT102="stavebná časť",1,IF(88105="investičná časť",2,3))</f>
        <v>1</v>
      </c>
      <c r="CK102" s="23" t="str">
        <f>IF(D102="Vyplň vlastné","","x")</f>
        <v>x</v>
      </c>
    </row>
    <row r="103" spans="1:89" s="1" customFormat="1" ht="19.899999999999999" customHeight="1">
      <c r="B103" s="39"/>
      <c r="C103" s="40"/>
      <c r="D103" s="255" t="s">
        <v>123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40"/>
      <c r="AD103" s="40"/>
      <c r="AE103" s="40"/>
      <c r="AF103" s="40"/>
      <c r="AG103" s="229">
        <f>AG87*AS103</f>
        <v>0</v>
      </c>
      <c r="AH103" s="221"/>
      <c r="AI103" s="221"/>
      <c r="AJ103" s="221"/>
      <c r="AK103" s="221"/>
      <c r="AL103" s="221"/>
      <c r="AM103" s="221"/>
      <c r="AN103" s="221">
        <f>AG103+AV103</f>
        <v>0</v>
      </c>
      <c r="AO103" s="221"/>
      <c r="AP103" s="221"/>
      <c r="AQ103" s="41"/>
      <c r="AS103" s="115">
        <v>0</v>
      </c>
      <c r="AT103" s="116" t="s">
        <v>121</v>
      </c>
      <c r="AU103" s="116" t="s">
        <v>39</v>
      </c>
      <c r="AV103" s="108">
        <f>ROUND(IF(AU103="nulová",0,IF(OR(AU103="základná",AU103="zákl. prenesená"),AG103*L31,AG103*L32)),2)</f>
        <v>0</v>
      </c>
      <c r="BV103" s="23" t="s">
        <v>124</v>
      </c>
      <c r="BY103" s="114">
        <f>IF(AU103="základná",AV103,0)</f>
        <v>0</v>
      </c>
      <c r="BZ103" s="114">
        <f>IF(AU103="znížená",AV103,0)</f>
        <v>0</v>
      </c>
      <c r="CA103" s="114">
        <f>IF(AU103="zákl. prenesená",AV103,0)</f>
        <v>0</v>
      </c>
      <c r="CB103" s="114">
        <f>IF(AU103="zníž. prenesená",AV103,0)</f>
        <v>0</v>
      </c>
      <c r="CC103" s="114">
        <f>IF(AU103="nulová",AV103,0)</f>
        <v>0</v>
      </c>
      <c r="CD103" s="114">
        <f>IF(AU103="základná",AG103,0)</f>
        <v>0</v>
      </c>
      <c r="CE103" s="114">
        <f>IF(AU103="znížená",AG103,0)</f>
        <v>0</v>
      </c>
      <c r="CF103" s="114">
        <f>IF(AU103="zákl. prenesená",AG103,0)</f>
        <v>0</v>
      </c>
      <c r="CG103" s="114">
        <f>IF(AU103="zníž. prenesená",AG103,0)</f>
        <v>0</v>
      </c>
      <c r="CH103" s="114">
        <f>IF(AU103="nulová",AG103,0)</f>
        <v>0</v>
      </c>
      <c r="CI103" s="23">
        <f>IF(AU103="základná",1,IF(AU103="znížená",2,IF(AU103="zákl. prenesená",4,IF(AU103="zníž. prenesená",5,3))))</f>
        <v>1</v>
      </c>
      <c r="CJ103" s="23">
        <f>IF(AT103="stavebná časť",1,IF(88106="investičná časť",2,3))</f>
        <v>1</v>
      </c>
      <c r="CK103" s="23" t="str">
        <f>IF(D103="Vyplň vlastné","","x")</f>
        <v/>
      </c>
    </row>
    <row r="104" spans="1:89" s="1" customFormat="1" ht="19.899999999999999" customHeight="1">
      <c r="B104" s="39"/>
      <c r="C104" s="40"/>
      <c r="D104" s="255" t="s">
        <v>123</v>
      </c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40"/>
      <c r="AD104" s="40"/>
      <c r="AE104" s="40"/>
      <c r="AF104" s="40"/>
      <c r="AG104" s="229">
        <f>AG87*AS104</f>
        <v>0</v>
      </c>
      <c r="AH104" s="221"/>
      <c r="AI104" s="221"/>
      <c r="AJ104" s="221"/>
      <c r="AK104" s="221"/>
      <c r="AL104" s="221"/>
      <c r="AM104" s="221"/>
      <c r="AN104" s="221">
        <f>AG104+AV104</f>
        <v>0</v>
      </c>
      <c r="AO104" s="221"/>
      <c r="AP104" s="221"/>
      <c r="AQ104" s="41"/>
      <c r="AS104" s="115">
        <v>0</v>
      </c>
      <c r="AT104" s="116" t="s">
        <v>121</v>
      </c>
      <c r="AU104" s="116" t="s">
        <v>39</v>
      </c>
      <c r="AV104" s="108">
        <f>ROUND(IF(AU104="nulová",0,IF(OR(AU104="základná",AU104="zákl. prenesená"),AG104*L31,AG104*L32)),2)</f>
        <v>0</v>
      </c>
      <c r="BV104" s="23" t="s">
        <v>124</v>
      </c>
      <c r="BY104" s="114">
        <f>IF(AU104="základná",AV104,0)</f>
        <v>0</v>
      </c>
      <c r="BZ104" s="114">
        <f>IF(AU104="znížená",AV104,0)</f>
        <v>0</v>
      </c>
      <c r="CA104" s="114">
        <f>IF(AU104="zákl. prenesená",AV104,0)</f>
        <v>0</v>
      </c>
      <c r="CB104" s="114">
        <f>IF(AU104="zníž. prenesená",AV104,0)</f>
        <v>0</v>
      </c>
      <c r="CC104" s="114">
        <f>IF(AU104="nulová",AV104,0)</f>
        <v>0</v>
      </c>
      <c r="CD104" s="114">
        <f>IF(AU104="základná",AG104,0)</f>
        <v>0</v>
      </c>
      <c r="CE104" s="114">
        <f>IF(AU104="znížená",AG104,0)</f>
        <v>0</v>
      </c>
      <c r="CF104" s="114">
        <f>IF(AU104="zákl. prenesená",AG104,0)</f>
        <v>0</v>
      </c>
      <c r="CG104" s="114">
        <f>IF(AU104="zníž. prenesená",AG104,0)</f>
        <v>0</v>
      </c>
      <c r="CH104" s="114">
        <f>IF(AU104="nulová",AG104,0)</f>
        <v>0</v>
      </c>
      <c r="CI104" s="23">
        <f>IF(AU104="základná",1,IF(AU104="znížená",2,IF(AU104="zákl. prenesená",4,IF(AU104="zníž. prenesená",5,3))))</f>
        <v>1</v>
      </c>
      <c r="CJ104" s="23">
        <f>IF(AT104="stavebná časť",1,IF(88107="investičná časť",2,3))</f>
        <v>1</v>
      </c>
      <c r="CK104" s="23" t="str">
        <f>IF(D104="Vyplň vlastné","","x")</f>
        <v/>
      </c>
    </row>
    <row r="105" spans="1:89" s="1" customFormat="1" ht="19.899999999999999" customHeight="1">
      <c r="B105" s="39"/>
      <c r="C105" s="40"/>
      <c r="D105" s="255" t="s">
        <v>123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40"/>
      <c r="AD105" s="40"/>
      <c r="AE105" s="40"/>
      <c r="AF105" s="40"/>
      <c r="AG105" s="229">
        <f>AG87*AS105</f>
        <v>0</v>
      </c>
      <c r="AH105" s="221"/>
      <c r="AI105" s="221"/>
      <c r="AJ105" s="221"/>
      <c r="AK105" s="221"/>
      <c r="AL105" s="221"/>
      <c r="AM105" s="221"/>
      <c r="AN105" s="221">
        <f>AG105+AV105</f>
        <v>0</v>
      </c>
      <c r="AO105" s="221"/>
      <c r="AP105" s="221"/>
      <c r="AQ105" s="41"/>
      <c r="AS105" s="117">
        <v>0</v>
      </c>
      <c r="AT105" s="118" t="s">
        <v>121</v>
      </c>
      <c r="AU105" s="118" t="s">
        <v>39</v>
      </c>
      <c r="AV105" s="119">
        <f>ROUND(IF(AU105="nulová",0,IF(OR(AU105="základná",AU105="zákl. prenesená"),AG105*L31,AG105*L32)),2)</f>
        <v>0</v>
      </c>
      <c r="BV105" s="23" t="s">
        <v>124</v>
      </c>
      <c r="BY105" s="114">
        <f>IF(AU105="základná",AV105,0)</f>
        <v>0</v>
      </c>
      <c r="BZ105" s="114">
        <f>IF(AU105="znížená",AV105,0)</f>
        <v>0</v>
      </c>
      <c r="CA105" s="114">
        <f>IF(AU105="zákl. prenesená",AV105,0)</f>
        <v>0</v>
      </c>
      <c r="CB105" s="114">
        <f>IF(AU105="zníž. prenesená",AV105,0)</f>
        <v>0</v>
      </c>
      <c r="CC105" s="114">
        <f>IF(AU105="nulová",AV105,0)</f>
        <v>0</v>
      </c>
      <c r="CD105" s="114">
        <f>IF(AU105="základná",AG105,0)</f>
        <v>0</v>
      </c>
      <c r="CE105" s="114">
        <f>IF(AU105="znížená",AG105,0)</f>
        <v>0</v>
      </c>
      <c r="CF105" s="114">
        <f>IF(AU105="zákl. prenesená",AG105,0)</f>
        <v>0</v>
      </c>
      <c r="CG105" s="114">
        <f>IF(AU105="zníž. prenesená",AG105,0)</f>
        <v>0</v>
      </c>
      <c r="CH105" s="114">
        <f>IF(AU105="nulová",AG105,0)</f>
        <v>0</v>
      </c>
      <c r="CI105" s="23">
        <f>IF(AU105="základná",1,IF(AU105="znížená",2,IF(AU105="zákl. prenesená",4,IF(AU105="zníž. prenesená",5,3))))</f>
        <v>1</v>
      </c>
      <c r="CJ105" s="23">
        <f>IF(AT105="stavebná časť",1,IF(88108="investičná časť",2,3))</f>
        <v>1</v>
      </c>
      <c r="CK105" s="23" t="str">
        <f>IF(D105="Vyplň vlastné","","x")</f>
        <v/>
      </c>
    </row>
    <row r="106" spans="1:89" s="1" customFormat="1" ht="10.9" customHeight="1"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1"/>
    </row>
    <row r="107" spans="1:89" s="1" customFormat="1" ht="30" customHeight="1">
      <c r="B107" s="39"/>
      <c r="C107" s="120" t="s">
        <v>125</v>
      </c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230">
        <f>ROUND(AG87+AG101,2)</f>
        <v>0</v>
      </c>
      <c r="AH107" s="230"/>
      <c r="AI107" s="230"/>
      <c r="AJ107" s="230"/>
      <c r="AK107" s="230"/>
      <c r="AL107" s="230"/>
      <c r="AM107" s="230"/>
      <c r="AN107" s="230">
        <f>AN87+AN101</f>
        <v>0</v>
      </c>
      <c r="AO107" s="230"/>
      <c r="AP107" s="230"/>
      <c r="AQ107" s="41"/>
    </row>
    <row r="108" spans="1:89" s="1" customFormat="1" ht="6.95" customHeight="1"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5"/>
    </row>
  </sheetData>
  <mergeCells count="102">
    <mergeCell ref="D103:AB103"/>
    <mergeCell ref="D104:AB104"/>
    <mergeCell ref="D105:AB105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D99:H99"/>
    <mergeCell ref="AM82:AP82"/>
    <mergeCell ref="AS82:AT84"/>
    <mergeCell ref="AM83:AP83"/>
    <mergeCell ref="AN85:AP85"/>
    <mergeCell ref="J99:AF99"/>
    <mergeCell ref="E96:I96"/>
    <mergeCell ref="E97:I97"/>
    <mergeCell ref="D98:H98"/>
    <mergeCell ref="C2:AP2"/>
    <mergeCell ref="C4:AP4"/>
    <mergeCell ref="AR2:BE2"/>
    <mergeCell ref="K5:AO5"/>
    <mergeCell ref="AK33:AO33"/>
    <mergeCell ref="L78:AO78"/>
    <mergeCell ref="E94:I94"/>
    <mergeCell ref="D88:H88"/>
    <mergeCell ref="D89:H89"/>
    <mergeCell ref="D90:H90"/>
    <mergeCell ref="D91:H91"/>
    <mergeCell ref="E92:I92"/>
    <mergeCell ref="E93:I93"/>
    <mergeCell ref="E95:I95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AG99:AM99"/>
    <mergeCell ref="AG102:AM102"/>
    <mergeCell ref="AG103:AM103"/>
    <mergeCell ref="AG104:AM104"/>
    <mergeCell ref="AG105:AM105"/>
    <mergeCell ref="AG101:AM101"/>
    <mergeCell ref="AG107:AM107"/>
    <mergeCell ref="AN89:AP89"/>
    <mergeCell ref="AG96:AM96"/>
    <mergeCell ref="AG97:AM97"/>
    <mergeCell ref="AG98:AM98"/>
    <mergeCell ref="AN99:AP99"/>
    <mergeCell ref="AN107:AP107"/>
    <mergeCell ref="AN105:AP105"/>
    <mergeCell ref="AN102:AP102"/>
    <mergeCell ref="AN103:AP103"/>
    <mergeCell ref="AN104:AP104"/>
    <mergeCell ref="AN101:AP101"/>
    <mergeCell ref="AG87:AM87"/>
    <mergeCell ref="AN87:AP87"/>
    <mergeCell ref="C85:G85"/>
    <mergeCell ref="I85:AF85"/>
    <mergeCell ref="AG85:AM85"/>
    <mergeCell ref="J88:AF88"/>
    <mergeCell ref="J89:AF89"/>
    <mergeCell ref="J90:AF90"/>
    <mergeCell ref="J91:AF91"/>
    <mergeCell ref="AN88:AP88"/>
    <mergeCell ref="AG88:AM88"/>
    <mergeCell ref="AG89:AM89"/>
    <mergeCell ref="AG90:AM90"/>
    <mergeCell ref="AG91:AM91"/>
    <mergeCell ref="K92:AF92"/>
    <mergeCell ref="K93:AF93"/>
    <mergeCell ref="K94:AF94"/>
    <mergeCell ref="K95:AF95"/>
    <mergeCell ref="K96:AF96"/>
    <mergeCell ref="K97:AF97"/>
    <mergeCell ref="J98:AF98"/>
    <mergeCell ref="AN90:AP90"/>
    <mergeCell ref="AN95:AP95"/>
    <mergeCell ref="AN93:AP93"/>
    <mergeCell ref="AN91:AP91"/>
    <mergeCell ref="AN92:AP92"/>
    <mergeCell ref="AN94:AP94"/>
    <mergeCell ref="AN96:AP96"/>
    <mergeCell ref="AN97:AP97"/>
    <mergeCell ref="AN98:AP98"/>
    <mergeCell ref="AG92:AM92"/>
    <mergeCell ref="AG93:AM93"/>
    <mergeCell ref="AG94:AM94"/>
    <mergeCell ref="AG95:AM95"/>
  </mergeCells>
  <dataValidations count="2">
    <dataValidation type="list" allowBlank="1" showInputMessage="1" showErrorMessage="1" error="Povolené sú hodnoty základná, znížená, nulová." sqref="AU102:AU106">
      <formula1>"základná, znížená, nulová"</formula1>
    </dataValidation>
    <dataValidation type="list" allowBlank="1" showInputMessage="1" showErrorMessage="1" error="Povolené sú hodnoty stavebná časť, technologická časť, investičná časť." sqref="AT102:AT106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A - Stavebná časť'!C2" display="/"/>
    <hyperlink ref="A89" location="'B - Bleskozvod'!C2" display="/"/>
    <hyperlink ref="A90" location="'C - Zdravotechnika'!C2" display="/"/>
    <hyperlink ref="A92" location="'11.0 - Zásuvková a svetel...'!C2" display="/"/>
    <hyperlink ref="A93" location="'11.1 - Rozvádzač RH'!C2" display="/"/>
    <hyperlink ref="A94" location="'11.2 - Rozádzač R1.1 pedi...'!C2" display="/"/>
    <hyperlink ref="A95" location="'11.3 - Rozvádzač R2.1 lek...'!C2" display="/"/>
    <hyperlink ref="A96" location="'11.5 - Rozvádzač R2.2- Gy...'!C2" display="/"/>
    <hyperlink ref="A97" location="'11.6 - Rozvádzač R2.3 - S...'!C2" display="/"/>
    <hyperlink ref="A98" location="'E - Vykurovanie'!C2" display="/"/>
    <hyperlink ref="A99" location="'H - Vybudovanie Štrukturo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2"/>
      <c r="B1" s="16"/>
      <c r="C1" s="16"/>
      <c r="D1" s="17" t="s">
        <v>0</v>
      </c>
      <c r="E1" s="16"/>
      <c r="F1" s="18" t="s">
        <v>126</v>
      </c>
      <c r="G1" s="18"/>
      <c r="H1" s="286" t="s">
        <v>127</v>
      </c>
      <c r="I1" s="286"/>
      <c r="J1" s="286"/>
      <c r="K1" s="286"/>
      <c r="L1" s="18" t="s">
        <v>128</v>
      </c>
      <c r="M1" s="16"/>
      <c r="N1" s="16"/>
      <c r="O1" s="17" t="s">
        <v>129</v>
      </c>
      <c r="P1" s="16"/>
      <c r="Q1" s="16"/>
      <c r="R1" s="16"/>
      <c r="S1" s="18" t="s">
        <v>130</v>
      </c>
      <c r="T1" s="18"/>
      <c r="U1" s="122"/>
      <c r="V1" s="12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7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3" t="s">
        <v>110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40" t="s">
        <v>131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8"/>
      <c r="T4" s="22" t="s">
        <v>11</v>
      </c>
      <c r="AT4" s="23" t="s">
        <v>5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15</v>
      </c>
      <c r="E6" s="30"/>
      <c r="F6" s="287" t="str">
        <f>'Rekapitulácia stavby'!K6</f>
        <v>CENTRUM INTEGROVANEJ ZDRAVOTNEJ STAROSTLIVOSTI – SLANEC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30"/>
      <c r="R6" s="28"/>
    </row>
    <row r="7" spans="1:66" ht="25.35" customHeight="1">
      <c r="B7" s="27"/>
      <c r="C7" s="30"/>
      <c r="D7" s="34" t="s">
        <v>132</v>
      </c>
      <c r="E7" s="30"/>
      <c r="F7" s="287" t="s">
        <v>2448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0"/>
      <c r="R7" s="28"/>
    </row>
    <row r="8" spans="1:66" s="1" customFormat="1" ht="32.85" customHeight="1">
      <c r="B8" s="39"/>
      <c r="C8" s="40"/>
      <c r="D8" s="33" t="s">
        <v>2449</v>
      </c>
      <c r="E8" s="40"/>
      <c r="F8" s="231" t="s">
        <v>2895</v>
      </c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40"/>
      <c r="R8" s="41"/>
    </row>
    <row r="9" spans="1:66" s="1" customFormat="1" ht="14.45" customHeight="1">
      <c r="B9" s="39"/>
      <c r="C9" s="40"/>
      <c r="D9" s="34" t="s">
        <v>17</v>
      </c>
      <c r="E9" s="40"/>
      <c r="F9" s="32" t="s">
        <v>4</v>
      </c>
      <c r="G9" s="40"/>
      <c r="H9" s="40"/>
      <c r="I9" s="40"/>
      <c r="J9" s="40"/>
      <c r="K9" s="40"/>
      <c r="L9" s="40"/>
      <c r="M9" s="34" t="s">
        <v>18</v>
      </c>
      <c r="N9" s="40"/>
      <c r="O9" s="32" t="s">
        <v>4</v>
      </c>
      <c r="P9" s="40"/>
      <c r="Q9" s="40"/>
      <c r="R9" s="41"/>
    </row>
    <row r="10" spans="1:66" s="1" customFormat="1" ht="14.45" customHeight="1">
      <c r="B10" s="39"/>
      <c r="C10" s="40"/>
      <c r="D10" s="34" t="s">
        <v>19</v>
      </c>
      <c r="E10" s="40"/>
      <c r="F10" s="32" t="s">
        <v>20</v>
      </c>
      <c r="G10" s="40"/>
      <c r="H10" s="40"/>
      <c r="I10" s="40"/>
      <c r="J10" s="40"/>
      <c r="K10" s="40"/>
      <c r="L10" s="40"/>
      <c r="M10" s="34" t="s">
        <v>21</v>
      </c>
      <c r="N10" s="40"/>
      <c r="O10" s="290" t="str">
        <f>'Rekapitulácia stavby'!AN8</f>
        <v>20. 11. 2018</v>
      </c>
      <c r="P10" s="29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48" t="s">
        <v>4</v>
      </c>
      <c r="P12" s="248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48" t="s">
        <v>4</v>
      </c>
      <c r="P13" s="248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92" t="str">
        <f>IF('Rekapitulácia stavby'!AN13="","",'Rekapitulácia stavby'!AN13)</f>
        <v>Vyplň údaj</v>
      </c>
      <c r="P15" s="248"/>
      <c r="Q15" s="40"/>
      <c r="R15" s="41"/>
    </row>
    <row r="16" spans="1:66" s="1" customFormat="1" ht="18" customHeight="1">
      <c r="B16" s="39"/>
      <c r="C16" s="40"/>
      <c r="D16" s="40"/>
      <c r="E16" s="292" t="str">
        <f>IF('Rekapitulácia stavby'!E14="","",'Rekapitulácia stavby'!E14)</f>
        <v>Vyplň údaj</v>
      </c>
      <c r="F16" s="293"/>
      <c r="G16" s="293"/>
      <c r="H16" s="293"/>
      <c r="I16" s="293"/>
      <c r="J16" s="293"/>
      <c r="K16" s="293"/>
      <c r="L16" s="293"/>
      <c r="M16" s="34" t="s">
        <v>26</v>
      </c>
      <c r="N16" s="40"/>
      <c r="O16" s="292" t="str">
        <f>IF('Rekapitulácia stavby'!AN14="","",'Rekapitulácia stavby'!AN14)</f>
        <v>Vyplň údaj</v>
      </c>
      <c r="P16" s="248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48" t="s">
        <v>4</v>
      </c>
      <c r="P18" s="248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48" t="s">
        <v>4</v>
      </c>
      <c r="P19" s="248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48" t="str">
        <f>IF('Rekapitulácia stavby'!AN19="","",'Rekapitulácia stavby'!AN19)</f>
        <v/>
      </c>
      <c r="P21" s="248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48" t="str">
        <f>IF('Rekapitulácia stavby'!AN20="","",'Rekapitulácia stavby'!AN20)</f>
        <v/>
      </c>
      <c r="P22" s="248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0" t="s">
        <v>4</v>
      </c>
      <c r="F25" s="260"/>
      <c r="G25" s="260"/>
      <c r="H25" s="260"/>
      <c r="I25" s="260"/>
      <c r="J25" s="260"/>
      <c r="K25" s="260"/>
      <c r="L25" s="26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3" t="s">
        <v>134</v>
      </c>
      <c r="E28" s="40"/>
      <c r="F28" s="40"/>
      <c r="G28" s="40"/>
      <c r="H28" s="40"/>
      <c r="I28" s="40"/>
      <c r="J28" s="40"/>
      <c r="K28" s="40"/>
      <c r="L28" s="40"/>
      <c r="M28" s="261">
        <f>N89</f>
        <v>0</v>
      </c>
      <c r="N28" s="261"/>
      <c r="O28" s="261"/>
      <c r="P28" s="261"/>
      <c r="Q28" s="40"/>
      <c r="R28" s="41"/>
    </row>
    <row r="29" spans="2:18" s="1" customFormat="1" ht="14.45" customHeight="1">
      <c r="B29" s="39"/>
      <c r="C29" s="40"/>
      <c r="D29" s="38" t="s">
        <v>120</v>
      </c>
      <c r="E29" s="40"/>
      <c r="F29" s="40"/>
      <c r="G29" s="40"/>
      <c r="H29" s="40"/>
      <c r="I29" s="40"/>
      <c r="J29" s="40"/>
      <c r="K29" s="40"/>
      <c r="L29" s="40"/>
      <c r="M29" s="261">
        <f>N93</f>
        <v>0</v>
      </c>
      <c r="N29" s="261"/>
      <c r="O29" s="261"/>
      <c r="P29" s="26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4" t="s">
        <v>37</v>
      </c>
      <c r="E31" s="40"/>
      <c r="F31" s="40"/>
      <c r="G31" s="40"/>
      <c r="H31" s="40"/>
      <c r="I31" s="40"/>
      <c r="J31" s="40"/>
      <c r="K31" s="40"/>
      <c r="L31" s="40"/>
      <c r="M31" s="310">
        <f>ROUND(M28+M29,2)</f>
        <v>0</v>
      </c>
      <c r="N31" s="289"/>
      <c r="O31" s="289"/>
      <c r="P31" s="28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5" t="s">
        <v>40</v>
      </c>
      <c r="H33" s="311">
        <f>ROUND((((SUM(BE93:BE100)+SUM(BE119:BE135))+SUM(BE137:BE141))),2)</f>
        <v>0</v>
      </c>
      <c r="I33" s="289"/>
      <c r="J33" s="289"/>
      <c r="K33" s="40"/>
      <c r="L33" s="40"/>
      <c r="M33" s="311">
        <f>ROUND(((ROUND((SUM(BE93:BE100)+SUM(BE119:BE135)), 2)*F33)+SUM(BE137:BE141)*F33),2)</f>
        <v>0</v>
      </c>
      <c r="N33" s="289"/>
      <c r="O33" s="289"/>
      <c r="P33" s="28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5" t="s">
        <v>40</v>
      </c>
      <c r="H34" s="311">
        <f>ROUND((((SUM(BF93:BF100)+SUM(BF119:BF135))+SUM(BF137:BF141))),2)</f>
        <v>0</v>
      </c>
      <c r="I34" s="289"/>
      <c r="J34" s="289"/>
      <c r="K34" s="40"/>
      <c r="L34" s="40"/>
      <c r="M34" s="311">
        <f>ROUND(((ROUND((SUM(BF93:BF100)+SUM(BF119:BF135)), 2)*F34)+SUM(BF137:BF141)*F34),2)</f>
        <v>0</v>
      </c>
      <c r="N34" s="289"/>
      <c r="O34" s="289"/>
      <c r="P34" s="28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5" t="s">
        <v>40</v>
      </c>
      <c r="H35" s="311">
        <f>ROUND((((SUM(BG93:BG100)+SUM(BG119:BG135))+SUM(BG137:BG141))),2)</f>
        <v>0</v>
      </c>
      <c r="I35" s="289"/>
      <c r="J35" s="289"/>
      <c r="K35" s="40"/>
      <c r="L35" s="40"/>
      <c r="M35" s="311">
        <v>0</v>
      </c>
      <c r="N35" s="289"/>
      <c r="O35" s="289"/>
      <c r="P35" s="28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5" t="s">
        <v>40</v>
      </c>
      <c r="H36" s="311">
        <f>ROUND((((SUM(BH93:BH100)+SUM(BH119:BH135))+SUM(BH137:BH141))),2)</f>
        <v>0</v>
      </c>
      <c r="I36" s="289"/>
      <c r="J36" s="289"/>
      <c r="K36" s="40"/>
      <c r="L36" s="40"/>
      <c r="M36" s="311">
        <v>0</v>
      </c>
      <c r="N36" s="289"/>
      <c r="O36" s="289"/>
      <c r="P36" s="28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5" t="s">
        <v>40</v>
      </c>
      <c r="H37" s="311">
        <f>ROUND((((SUM(BI93:BI100)+SUM(BI119:BI135))+SUM(BI137:BI141))),2)</f>
        <v>0</v>
      </c>
      <c r="I37" s="289"/>
      <c r="J37" s="289"/>
      <c r="K37" s="40"/>
      <c r="L37" s="40"/>
      <c r="M37" s="311">
        <v>0</v>
      </c>
      <c r="N37" s="289"/>
      <c r="O37" s="289"/>
      <c r="P37" s="28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1"/>
      <c r="D39" s="126" t="s">
        <v>45</v>
      </c>
      <c r="E39" s="79"/>
      <c r="F39" s="79"/>
      <c r="G39" s="127" t="s">
        <v>46</v>
      </c>
      <c r="H39" s="128" t="s">
        <v>47</v>
      </c>
      <c r="I39" s="79"/>
      <c r="J39" s="79"/>
      <c r="K39" s="79"/>
      <c r="L39" s="312">
        <f>SUM(M31:M37)</f>
        <v>0</v>
      </c>
      <c r="M39" s="312"/>
      <c r="N39" s="312"/>
      <c r="O39" s="312"/>
      <c r="P39" s="313"/>
      <c r="Q39" s="121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0" t="s">
        <v>135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15</v>
      </c>
      <c r="D78" s="40"/>
      <c r="E78" s="40"/>
      <c r="F78" s="287" t="str">
        <f>F6</f>
        <v>CENTRUM INTEGROVANEJ ZDRAVOTNEJ STAROSTLIVOSTI – SLANEC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40"/>
      <c r="R78" s="41"/>
    </row>
    <row r="79" spans="2:18" ht="30" customHeight="1">
      <c r="B79" s="27"/>
      <c r="C79" s="34" t="s">
        <v>132</v>
      </c>
      <c r="D79" s="30"/>
      <c r="E79" s="30"/>
      <c r="F79" s="287" t="s">
        <v>2448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0"/>
      <c r="R79" s="28"/>
    </row>
    <row r="80" spans="2:18" s="1" customFormat="1" ht="36.950000000000003" customHeight="1">
      <c r="B80" s="39"/>
      <c r="C80" s="73" t="s">
        <v>2449</v>
      </c>
      <c r="D80" s="40"/>
      <c r="E80" s="40"/>
      <c r="F80" s="242" t="str">
        <f>F8</f>
        <v>11.6 - Rozvádzač R2.3 - Stomatológia</v>
      </c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40"/>
      <c r="R80" s="41"/>
    </row>
    <row r="81" spans="2:65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65" s="1" customFormat="1" ht="18" customHeight="1">
      <c r="B82" s="39"/>
      <c r="C82" s="34" t="s">
        <v>19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21</v>
      </c>
      <c r="L82" s="40"/>
      <c r="M82" s="291" t="str">
        <f>IF(O10="","",O10)</f>
        <v>20. 11. 2018</v>
      </c>
      <c r="N82" s="291"/>
      <c r="O82" s="291"/>
      <c r="P82" s="291"/>
      <c r="Q82" s="40"/>
      <c r="R82" s="41"/>
    </row>
    <row r="83" spans="2:65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65" s="1" customFormat="1" ht="15">
      <c r="B84" s="39"/>
      <c r="C84" s="34" t="s">
        <v>23</v>
      </c>
      <c r="D84" s="40"/>
      <c r="E84" s="40"/>
      <c r="F84" s="32" t="str">
        <f>E13</f>
        <v>Obec Slanec</v>
      </c>
      <c r="G84" s="40"/>
      <c r="H84" s="40"/>
      <c r="I84" s="40"/>
      <c r="J84" s="40"/>
      <c r="K84" s="34" t="s">
        <v>29</v>
      </c>
      <c r="L84" s="40"/>
      <c r="M84" s="248" t="str">
        <f>E19</f>
        <v>Ing. Beata Zuštiaková</v>
      </c>
      <c r="N84" s="248"/>
      <c r="O84" s="248"/>
      <c r="P84" s="248"/>
      <c r="Q84" s="248"/>
      <c r="R84" s="41"/>
    </row>
    <row r="85" spans="2:65" s="1" customFormat="1" ht="14.45" customHeight="1">
      <c r="B85" s="39"/>
      <c r="C85" s="34" t="s">
        <v>27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33</v>
      </c>
      <c r="L85" s="40"/>
      <c r="M85" s="248" t="str">
        <f>E22</f>
        <v xml:space="preserve"> </v>
      </c>
      <c r="N85" s="248"/>
      <c r="O85" s="248"/>
      <c r="P85" s="248"/>
      <c r="Q85" s="248"/>
      <c r="R85" s="41"/>
    </row>
    <row r="86" spans="2:65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65" s="1" customFormat="1" ht="29.25" customHeight="1">
      <c r="B87" s="39"/>
      <c r="C87" s="306" t="s">
        <v>136</v>
      </c>
      <c r="D87" s="307"/>
      <c r="E87" s="307"/>
      <c r="F87" s="307"/>
      <c r="G87" s="307"/>
      <c r="H87" s="121"/>
      <c r="I87" s="121"/>
      <c r="J87" s="121"/>
      <c r="K87" s="121"/>
      <c r="L87" s="121"/>
      <c r="M87" s="121"/>
      <c r="N87" s="306" t="s">
        <v>137</v>
      </c>
      <c r="O87" s="307"/>
      <c r="P87" s="307"/>
      <c r="Q87" s="307"/>
      <c r="R87" s="41"/>
    </row>
    <row r="88" spans="2:65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65" s="1" customFormat="1" ht="29.25" customHeight="1">
      <c r="B89" s="39"/>
      <c r="C89" s="129" t="s">
        <v>138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4">
        <f>N119</f>
        <v>0</v>
      </c>
      <c r="O89" s="303"/>
      <c r="P89" s="303"/>
      <c r="Q89" s="303"/>
      <c r="R89" s="41"/>
      <c r="AU89" s="23" t="s">
        <v>139</v>
      </c>
    </row>
    <row r="90" spans="2:65" s="7" customFormat="1" ht="24.95" customHeight="1">
      <c r="B90" s="130"/>
      <c r="C90" s="131"/>
      <c r="D90" s="132" t="s">
        <v>2819</v>
      </c>
      <c r="E90" s="131"/>
      <c r="F90" s="131"/>
      <c r="G90" s="131"/>
      <c r="H90" s="131"/>
      <c r="I90" s="131"/>
      <c r="J90" s="131"/>
      <c r="K90" s="131"/>
      <c r="L90" s="131"/>
      <c r="M90" s="131"/>
      <c r="N90" s="301">
        <f>N120</f>
        <v>0</v>
      </c>
      <c r="O90" s="302"/>
      <c r="P90" s="302"/>
      <c r="Q90" s="302"/>
      <c r="R90" s="133"/>
    </row>
    <row r="91" spans="2:65" s="7" customFormat="1" ht="21.75" customHeight="1">
      <c r="B91" s="130"/>
      <c r="C91" s="131"/>
      <c r="D91" s="132" t="s">
        <v>172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99">
        <f>N136</f>
        <v>0</v>
      </c>
      <c r="O91" s="302"/>
      <c r="P91" s="302"/>
      <c r="Q91" s="302"/>
      <c r="R91" s="133"/>
    </row>
    <row r="92" spans="2:65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</row>
    <row r="93" spans="2:65" s="1" customFormat="1" ht="29.25" customHeight="1">
      <c r="B93" s="39"/>
      <c r="C93" s="129" t="s">
        <v>173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303">
        <f>ROUND(N94+N95+N96+N97+N98+N99,2)</f>
        <v>0</v>
      </c>
      <c r="O93" s="304"/>
      <c r="P93" s="304"/>
      <c r="Q93" s="304"/>
      <c r="R93" s="41"/>
      <c r="T93" s="136"/>
      <c r="U93" s="137" t="s">
        <v>38</v>
      </c>
    </row>
    <row r="94" spans="2:65" s="1" customFormat="1" ht="18" customHeight="1">
      <c r="B94" s="138"/>
      <c r="C94" s="139"/>
      <c r="D94" s="255" t="s">
        <v>174</v>
      </c>
      <c r="E94" s="305"/>
      <c r="F94" s="305"/>
      <c r="G94" s="305"/>
      <c r="H94" s="305"/>
      <c r="I94" s="139"/>
      <c r="J94" s="139"/>
      <c r="K94" s="139"/>
      <c r="L94" s="139"/>
      <c r="M94" s="139"/>
      <c r="N94" s="229">
        <f>ROUND(N89*T94,2)</f>
        <v>0</v>
      </c>
      <c r="O94" s="294"/>
      <c r="P94" s="294"/>
      <c r="Q94" s="294"/>
      <c r="R94" s="141"/>
      <c r="S94" s="142"/>
      <c r="T94" s="143"/>
      <c r="U94" s="144" t="s">
        <v>41</v>
      </c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5" t="s">
        <v>175</v>
      </c>
      <c r="AZ94" s="142"/>
      <c r="BA94" s="142"/>
      <c r="BB94" s="142"/>
      <c r="BC94" s="142"/>
      <c r="BD94" s="142"/>
      <c r="BE94" s="146">
        <f t="shared" ref="BE94:BE99" si="0">IF(U94="základná",N94,0)</f>
        <v>0</v>
      </c>
      <c r="BF94" s="146">
        <f t="shared" ref="BF94:BF99" si="1">IF(U94="znížená",N94,0)</f>
        <v>0</v>
      </c>
      <c r="BG94" s="146">
        <f t="shared" ref="BG94:BG99" si="2">IF(U94="zákl. prenesená",N94,0)</f>
        <v>0</v>
      </c>
      <c r="BH94" s="146">
        <f t="shared" ref="BH94:BH99" si="3">IF(U94="zníž. prenesená",N94,0)</f>
        <v>0</v>
      </c>
      <c r="BI94" s="146">
        <f t="shared" ref="BI94:BI99" si="4">IF(U94="nulová",N94,0)</f>
        <v>0</v>
      </c>
      <c r="BJ94" s="145" t="s">
        <v>94</v>
      </c>
      <c r="BK94" s="142"/>
      <c r="BL94" s="142"/>
      <c r="BM94" s="142"/>
    </row>
    <row r="95" spans="2:65" s="1" customFormat="1" ht="18" customHeight="1">
      <c r="B95" s="138"/>
      <c r="C95" s="139"/>
      <c r="D95" s="255" t="s">
        <v>2092</v>
      </c>
      <c r="E95" s="305"/>
      <c r="F95" s="305"/>
      <c r="G95" s="305"/>
      <c r="H95" s="305"/>
      <c r="I95" s="139"/>
      <c r="J95" s="139"/>
      <c r="K95" s="139"/>
      <c r="L95" s="139"/>
      <c r="M95" s="139"/>
      <c r="N95" s="229">
        <f>ROUND(N89*T95,2)</f>
        <v>0</v>
      </c>
      <c r="O95" s="294"/>
      <c r="P95" s="294"/>
      <c r="Q95" s="294"/>
      <c r="R95" s="141"/>
      <c r="S95" s="142"/>
      <c r="T95" s="143"/>
      <c r="U95" s="144" t="s">
        <v>41</v>
      </c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5" t="s">
        <v>175</v>
      </c>
      <c r="AZ95" s="142"/>
      <c r="BA95" s="142"/>
      <c r="BB95" s="142"/>
      <c r="BC95" s="142"/>
      <c r="BD95" s="142"/>
      <c r="BE95" s="146">
        <f t="shared" si="0"/>
        <v>0</v>
      </c>
      <c r="BF95" s="146">
        <f t="shared" si="1"/>
        <v>0</v>
      </c>
      <c r="BG95" s="146">
        <f t="shared" si="2"/>
        <v>0</v>
      </c>
      <c r="BH95" s="146">
        <f t="shared" si="3"/>
        <v>0</v>
      </c>
      <c r="BI95" s="146">
        <f t="shared" si="4"/>
        <v>0</v>
      </c>
      <c r="BJ95" s="145" t="s">
        <v>94</v>
      </c>
      <c r="BK95" s="142"/>
      <c r="BL95" s="142"/>
      <c r="BM95" s="142"/>
    </row>
    <row r="96" spans="2:65" s="1" customFormat="1" ht="18" customHeight="1">
      <c r="B96" s="138"/>
      <c r="C96" s="139"/>
      <c r="D96" s="255" t="s">
        <v>177</v>
      </c>
      <c r="E96" s="305"/>
      <c r="F96" s="305"/>
      <c r="G96" s="305"/>
      <c r="H96" s="305"/>
      <c r="I96" s="139"/>
      <c r="J96" s="139"/>
      <c r="K96" s="139"/>
      <c r="L96" s="139"/>
      <c r="M96" s="139"/>
      <c r="N96" s="229">
        <f>ROUND(N89*T96,2)</f>
        <v>0</v>
      </c>
      <c r="O96" s="294"/>
      <c r="P96" s="294"/>
      <c r="Q96" s="294"/>
      <c r="R96" s="141"/>
      <c r="S96" s="142"/>
      <c r="T96" s="143"/>
      <c r="U96" s="144" t="s">
        <v>41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5" t="s">
        <v>175</v>
      </c>
      <c r="AZ96" s="142"/>
      <c r="BA96" s="142"/>
      <c r="BB96" s="142"/>
      <c r="BC96" s="142"/>
      <c r="BD96" s="142"/>
      <c r="BE96" s="146">
        <f t="shared" si="0"/>
        <v>0</v>
      </c>
      <c r="BF96" s="146">
        <f t="shared" si="1"/>
        <v>0</v>
      </c>
      <c r="BG96" s="146">
        <f t="shared" si="2"/>
        <v>0</v>
      </c>
      <c r="BH96" s="146">
        <f t="shared" si="3"/>
        <v>0</v>
      </c>
      <c r="BI96" s="146">
        <f t="shared" si="4"/>
        <v>0</v>
      </c>
      <c r="BJ96" s="145" t="s">
        <v>94</v>
      </c>
      <c r="BK96" s="142"/>
      <c r="BL96" s="142"/>
      <c r="BM96" s="142"/>
    </row>
    <row r="97" spans="2:65" s="1" customFormat="1" ht="18" customHeight="1">
      <c r="B97" s="138"/>
      <c r="C97" s="139"/>
      <c r="D97" s="255" t="s">
        <v>178</v>
      </c>
      <c r="E97" s="305"/>
      <c r="F97" s="305"/>
      <c r="G97" s="305"/>
      <c r="H97" s="305"/>
      <c r="I97" s="139"/>
      <c r="J97" s="139"/>
      <c r="K97" s="139"/>
      <c r="L97" s="139"/>
      <c r="M97" s="139"/>
      <c r="N97" s="229">
        <f>ROUND(N89*T97,2)</f>
        <v>0</v>
      </c>
      <c r="O97" s="294"/>
      <c r="P97" s="294"/>
      <c r="Q97" s="294"/>
      <c r="R97" s="141"/>
      <c r="S97" s="142"/>
      <c r="T97" s="143"/>
      <c r="U97" s="144" t="s">
        <v>41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5" t="s">
        <v>175</v>
      </c>
      <c r="AZ97" s="142"/>
      <c r="BA97" s="142"/>
      <c r="BB97" s="142"/>
      <c r="BC97" s="142"/>
      <c r="BD97" s="142"/>
      <c r="BE97" s="146">
        <f t="shared" si="0"/>
        <v>0</v>
      </c>
      <c r="BF97" s="146">
        <f t="shared" si="1"/>
        <v>0</v>
      </c>
      <c r="BG97" s="146">
        <f t="shared" si="2"/>
        <v>0</v>
      </c>
      <c r="BH97" s="146">
        <f t="shared" si="3"/>
        <v>0</v>
      </c>
      <c r="BI97" s="146">
        <f t="shared" si="4"/>
        <v>0</v>
      </c>
      <c r="BJ97" s="145" t="s">
        <v>94</v>
      </c>
      <c r="BK97" s="142"/>
      <c r="BL97" s="142"/>
      <c r="BM97" s="142"/>
    </row>
    <row r="98" spans="2:65" s="1" customFormat="1" ht="18" customHeight="1">
      <c r="B98" s="138"/>
      <c r="C98" s="139"/>
      <c r="D98" s="255" t="s">
        <v>2093</v>
      </c>
      <c r="E98" s="305"/>
      <c r="F98" s="305"/>
      <c r="G98" s="305"/>
      <c r="H98" s="305"/>
      <c r="I98" s="139"/>
      <c r="J98" s="139"/>
      <c r="K98" s="139"/>
      <c r="L98" s="139"/>
      <c r="M98" s="139"/>
      <c r="N98" s="229">
        <f>ROUND(N89*T98,2)</f>
        <v>0</v>
      </c>
      <c r="O98" s="294"/>
      <c r="P98" s="294"/>
      <c r="Q98" s="294"/>
      <c r="R98" s="141"/>
      <c r="S98" s="142"/>
      <c r="T98" s="143"/>
      <c r="U98" s="144" t="s">
        <v>41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5" t="s">
        <v>175</v>
      </c>
      <c r="AZ98" s="142"/>
      <c r="BA98" s="142"/>
      <c r="BB98" s="142"/>
      <c r="BC98" s="142"/>
      <c r="BD98" s="142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94</v>
      </c>
      <c r="BK98" s="142"/>
      <c r="BL98" s="142"/>
      <c r="BM98" s="142"/>
    </row>
    <row r="99" spans="2:65" s="1" customFormat="1" ht="18" customHeight="1">
      <c r="B99" s="138"/>
      <c r="C99" s="139"/>
      <c r="D99" s="140" t="s">
        <v>180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29">
        <f>ROUND(N89*T99,2)</f>
        <v>0</v>
      </c>
      <c r="O99" s="294"/>
      <c r="P99" s="294"/>
      <c r="Q99" s="294"/>
      <c r="R99" s="141"/>
      <c r="S99" s="142"/>
      <c r="T99" s="147"/>
      <c r="U99" s="148" t="s">
        <v>41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5" t="s">
        <v>181</v>
      </c>
      <c r="AZ99" s="142"/>
      <c r="BA99" s="142"/>
      <c r="BB99" s="142"/>
      <c r="BC99" s="142"/>
      <c r="BD99" s="142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94</v>
      </c>
      <c r="BK99" s="142"/>
      <c r="BL99" s="142"/>
      <c r="BM99" s="142"/>
    </row>
    <row r="100" spans="2:65" s="1" customFormat="1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65" s="1" customFormat="1" ht="29.25" customHeight="1">
      <c r="B101" s="39"/>
      <c r="C101" s="120" t="s">
        <v>125</v>
      </c>
      <c r="D101" s="121"/>
      <c r="E101" s="121"/>
      <c r="F101" s="121"/>
      <c r="G101" s="121"/>
      <c r="H101" s="121"/>
      <c r="I101" s="121"/>
      <c r="J101" s="121"/>
      <c r="K101" s="121"/>
      <c r="L101" s="230">
        <f>ROUND(SUM(N89+N93),2)</f>
        <v>0</v>
      </c>
      <c r="M101" s="230"/>
      <c r="N101" s="230"/>
      <c r="O101" s="230"/>
      <c r="P101" s="230"/>
      <c r="Q101" s="230"/>
      <c r="R101" s="41"/>
    </row>
    <row r="102" spans="2:65" s="1" customFormat="1" ht="6.95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6" spans="2:65" s="1" customFormat="1" ht="6.95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65" s="1" customFormat="1" ht="36.950000000000003" customHeight="1">
      <c r="B107" s="39"/>
      <c r="C107" s="240" t="s">
        <v>182</v>
      </c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41"/>
    </row>
    <row r="108" spans="2:65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65" s="1" customFormat="1" ht="30" customHeight="1">
      <c r="B109" s="39"/>
      <c r="C109" s="34" t="s">
        <v>15</v>
      </c>
      <c r="D109" s="40"/>
      <c r="E109" s="40"/>
      <c r="F109" s="287" t="str">
        <f>F6</f>
        <v>CENTRUM INTEGROVANEJ ZDRAVOTNEJ STAROSTLIVOSTI – SLANEC</v>
      </c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40"/>
      <c r="R109" s="41"/>
    </row>
    <row r="110" spans="2:65" ht="30" customHeight="1">
      <c r="B110" s="27"/>
      <c r="C110" s="34" t="s">
        <v>132</v>
      </c>
      <c r="D110" s="30"/>
      <c r="E110" s="30"/>
      <c r="F110" s="287" t="s">
        <v>2448</v>
      </c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30"/>
      <c r="R110" s="28"/>
    </row>
    <row r="111" spans="2:65" s="1" customFormat="1" ht="36.950000000000003" customHeight="1">
      <c r="B111" s="39"/>
      <c r="C111" s="73" t="s">
        <v>2449</v>
      </c>
      <c r="D111" s="40"/>
      <c r="E111" s="40"/>
      <c r="F111" s="242" t="str">
        <f>F8</f>
        <v>11.6 - Rozvádzač R2.3 - Stomatológia</v>
      </c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40"/>
      <c r="R111" s="41"/>
    </row>
    <row r="112" spans="2:65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spans="2:65" s="1" customFormat="1" ht="18" customHeight="1">
      <c r="B113" s="39"/>
      <c r="C113" s="34" t="s">
        <v>19</v>
      </c>
      <c r="D113" s="40"/>
      <c r="E113" s="40"/>
      <c r="F113" s="32" t="str">
        <f>F10</f>
        <v xml:space="preserve"> </v>
      </c>
      <c r="G113" s="40"/>
      <c r="H113" s="40"/>
      <c r="I113" s="40"/>
      <c r="J113" s="40"/>
      <c r="K113" s="34" t="s">
        <v>21</v>
      </c>
      <c r="L113" s="40"/>
      <c r="M113" s="291" t="str">
        <f>IF(O10="","",O10)</f>
        <v>20. 11. 2018</v>
      </c>
      <c r="N113" s="291"/>
      <c r="O113" s="291"/>
      <c r="P113" s="291"/>
      <c r="Q113" s="40"/>
      <c r="R113" s="41"/>
    </row>
    <row r="114" spans="2:65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65" s="1" customFormat="1" ht="15">
      <c r="B115" s="39"/>
      <c r="C115" s="34" t="s">
        <v>23</v>
      </c>
      <c r="D115" s="40"/>
      <c r="E115" s="40"/>
      <c r="F115" s="32" t="str">
        <f>E13</f>
        <v>Obec Slanec</v>
      </c>
      <c r="G115" s="40"/>
      <c r="H115" s="40"/>
      <c r="I115" s="40"/>
      <c r="J115" s="40"/>
      <c r="K115" s="34" t="s">
        <v>29</v>
      </c>
      <c r="L115" s="40"/>
      <c r="M115" s="248" t="str">
        <f>E19</f>
        <v>Ing. Beata Zuštiaková</v>
      </c>
      <c r="N115" s="248"/>
      <c r="O115" s="248"/>
      <c r="P115" s="248"/>
      <c r="Q115" s="248"/>
      <c r="R115" s="41"/>
    </row>
    <row r="116" spans="2:65" s="1" customFormat="1" ht="14.45" customHeight="1">
      <c r="B116" s="39"/>
      <c r="C116" s="34" t="s">
        <v>27</v>
      </c>
      <c r="D116" s="40"/>
      <c r="E116" s="40"/>
      <c r="F116" s="32" t="str">
        <f>IF(E16="","",E16)</f>
        <v>Vyplň údaj</v>
      </c>
      <c r="G116" s="40"/>
      <c r="H116" s="40"/>
      <c r="I116" s="40"/>
      <c r="J116" s="40"/>
      <c r="K116" s="34" t="s">
        <v>33</v>
      </c>
      <c r="L116" s="40"/>
      <c r="M116" s="248" t="str">
        <f>E22</f>
        <v xml:space="preserve"> </v>
      </c>
      <c r="N116" s="248"/>
      <c r="O116" s="248"/>
      <c r="P116" s="248"/>
      <c r="Q116" s="248"/>
      <c r="R116" s="41"/>
    </row>
    <row r="117" spans="2:65" s="1" customFormat="1" ht="10.3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9" customFormat="1" ht="29.25" customHeight="1">
      <c r="B118" s="149"/>
      <c r="C118" s="150" t="s">
        <v>183</v>
      </c>
      <c r="D118" s="151" t="s">
        <v>184</v>
      </c>
      <c r="E118" s="151" t="s">
        <v>56</v>
      </c>
      <c r="F118" s="295" t="s">
        <v>185</v>
      </c>
      <c r="G118" s="295"/>
      <c r="H118" s="295"/>
      <c r="I118" s="295"/>
      <c r="J118" s="151" t="s">
        <v>186</v>
      </c>
      <c r="K118" s="151" t="s">
        <v>187</v>
      </c>
      <c r="L118" s="295" t="s">
        <v>188</v>
      </c>
      <c r="M118" s="295"/>
      <c r="N118" s="295" t="s">
        <v>137</v>
      </c>
      <c r="O118" s="295"/>
      <c r="P118" s="295"/>
      <c r="Q118" s="296"/>
      <c r="R118" s="152"/>
      <c r="T118" s="80" t="s">
        <v>189</v>
      </c>
      <c r="U118" s="81" t="s">
        <v>38</v>
      </c>
      <c r="V118" s="81" t="s">
        <v>190</v>
      </c>
      <c r="W118" s="81" t="s">
        <v>191</v>
      </c>
      <c r="X118" s="81" t="s">
        <v>192</v>
      </c>
      <c r="Y118" s="81" t="s">
        <v>193</v>
      </c>
      <c r="Z118" s="81" t="s">
        <v>194</v>
      </c>
      <c r="AA118" s="82" t="s">
        <v>195</v>
      </c>
    </row>
    <row r="119" spans="2:65" s="1" customFormat="1" ht="29.25" customHeight="1">
      <c r="B119" s="39"/>
      <c r="C119" s="84" t="s">
        <v>134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297">
        <f>BK119</f>
        <v>0</v>
      </c>
      <c r="O119" s="298"/>
      <c r="P119" s="298"/>
      <c r="Q119" s="298"/>
      <c r="R119" s="41"/>
      <c r="T119" s="83"/>
      <c r="U119" s="55"/>
      <c r="V119" s="55"/>
      <c r="W119" s="153">
        <f>W120+W136</f>
        <v>0</v>
      </c>
      <c r="X119" s="55"/>
      <c r="Y119" s="153">
        <f>Y120+Y136</f>
        <v>0</v>
      </c>
      <c r="Z119" s="55"/>
      <c r="AA119" s="154">
        <f>AA120+AA136</f>
        <v>0</v>
      </c>
      <c r="AT119" s="23" t="s">
        <v>73</v>
      </c>
      <c r="AU119" s="23" t="s">
        <v>139</v>
      </c>
      <c r="BK119" s="155">
        <f>BK120+BK136</f>
        <v>0</v>
      </c>
    </row>
    <row r="120" spans="2:65" s="10" customFormat="1" ht="37.35" customHeight="1">
      <c r="B120" s="156"/>
      <c r="C120" s="157"/>
      <c r="D120" s="158" t="s">
        <v>2819</v>
      </c>
      <c r="E120" s="158"/>
      <c r="F120" s="158"/>
      <c r="G120" s="158"/>
      <c r="H120" s="158"/>
      <c r="I120" s="158"/>
      <c r="J120" s="158"/>
      <c r="K120" s="158"/>
      <c r="L120" s="158"/>
      <c r="M120" s="158"/>
      <c r="N120" s="322">
        <f>BK120</f>
        <v>0</v>
      </c>
      <c r="O120" s="323"/>
      <c r="P120" s="323"/>
      <c r="Q120" s="323"/>
      <c r="R120" s="159"/>
      <c r="T120" s="160"/>
      <c r="U120" s="157"/>
      <c r="V120" s="157"/>
      <c r="W120" s="161">
        <f>SUM(W121:W135)</f>
        <v>0</v>
      </c>
      <c r="X120" s="157"/>
      <c r="Y120" s="161">
        <f>SUM(Y121:Y135)</f>
        <v>0</v>
      </c>
      <c r="Z120" s="157"/>
      <c r="AA120" s="162">
        <f>SUM(AA121:AA135)</f>
        <v>0</v>
      </c>
      <c r="AR120" s="163" t="s">
        <v>214</v>
      </c>
      <c r="AT120" s="164" t="s">
        <v>73</v>
      </c>
      <c r="AU120" s="164" t="s">
        <v>74</v>
      </c>
      <c r="AY120" s="163" t="s">
        <v>196</v>
      </c>
      <c r="BK120" s="165">
        <f>SUM(BK121:BK135)</f>
        <v>0</v>
      </c>
    </row>
    <row r="121" spans="2:65" s="1" customFormat="1" ht="25.5" customHeight="1">
      <c r="B121" s="138"/>
      <c r="C121" s="167" t="s">
        <v>82</v>
      </c>
      <c r="D121" s="167" t="s">
        <v>197</v>
      </c>
      <c r="E121" s="168" t="s">
        <v>2745</v>
      </c>
      <c r="F121" s="264" t="s">
        <v>2746</v>
      </c>
      <c r="G121" s="264"/>
      <c r="H121" s="264"/>
      <c r="I121" s="264"/>
      <c r="J121" s="169" t="s">
        <v>2747</v>
      </c>
      <c r="K121" s="170">
        <v>0</v>
      </c>
      <c r="L121" s="265">
        <v>0</v>
      </c>
      <c r="M121" s="265"/>
      <c r="N121" s="266">
        <f t="shared" ref="N121:N135" si="5">ROUND(L121*K121,3)</f>
        <v>0</v>
      </c>
      <c r="O121" s="266"/>
      <c r="P121" s="266"/>
      <c r="Q121" s="266"/>
      <c r="R121" s="141"/>
      <c r="T121" s="172" t="s">
        <v>4</v>
      </c>
      <c r="U121" s="48" t="s">
        <v>41</v>
      </c>
      <c r="V121" s="40"/>
      <c r="W121" s="173">
        <f t="shared" ref="W121:W135" si="6">V121*K121</f>
        <v>0</v>
      </c>
      <c r="X121" s="173">
        <v>0</v>
      </c>
      <c r="Y121" s="173">
        <f t="shared" ref="Y121:Y135" si="7">X121*K121</f>
        <v>0</v>
      </c>
      <c r="Z121" s="173">
        <v>0</v>
      </c>
      <c r="AA121" s="174">
        <f t="shared" ref="AA121:AA135" si="8">Z121*K121</f>
        <v>0</v>
      </c>
      <c r="AR121" s="23" t="s">
        <v>622</v>
      </c>
      <c r="AT121" s="23" t="s">
        <v>197</v>
      </c>
      <c r="AU121" s="23" t="s">
        <v>82</v>
      </c>
      <c r="AY121" s="23" t="s">
        <v>196</v>
      </c>
      <c r="BE121" s="114">
        <f t="shared" ref="BE121:BE135" si="9">IF(U121="základná",N121,0)</f>
        <v>0</v>
      </c>
      <c r="BF121" s="114">
        <f t="shared" ref="BF121:BF135" si="10">IF(U121="znížená",N121,0)</f>
        <v>0</v>
      </c>
      <c r="BG121" s="114">
        <f t="shared" ref="BG121:BG135" si="11">IF(U121="zákl. prenesená",N121,0)</f>
        <v>0</v>
      </c>
      <c r="BH121" s="114">
        <f t="shared" ref="BH121:BH135" si="12">IF(U121="zníž. prenesená",N121,0)</f>
        <v>0</v>
      </c>
      <c r="BI121" s="114">
        <f t="shared" ref="BI121:BI135" si="13">IF(U121="nulová",N121,0)</f>
        <v>0</v>
      </c>
      <c r="BJ121" s="23" t="s">
        <v>94</v>
      </c>
      <c r="BK121" s="175">
        <f t="shared" ref="BK121:BK135" si="14">ROUND(L121*K121,3)</f>
        <v>0</v>
      </c>
      <c r="BL121" s="23" t="s">
        <v>622</v>
      </c>
      <c r="BM121" s="23" t="s">
        <v>2896</v>
      </c>
    </row>
    <row r="122" spans="2:65" s="1" customFormat="1" ht="38.25" customHeight="1">
      <c r="B122" s="138"/>
      <c r="C122" s="167" t="s">
        <v>94</v>
      </c>
      <c r="D122" s="167" t="s">
        <v>197</v>
      </c>
      <c r="E122" s="168" t="s">
        <v>2749</v>
      </c>
      <c r="F122" s="264" t="s">
        <v>2750</v>
      </c>
      <c r="G122" s="264"/>
      <c r="H122" s="264"/>
      <c r="I122" s="264"/>
      <c r="J122" s="169" t="s">
        <v>2747</v>
      </c>
      <c r="K122" s="170">
        <v>0</v>
      </c>
      <c r="L122" s="265">
        <v>0</v>
      </c>
      <c r="M122" s="265"/>
      <c r="N122" s="266">
        <f t="shared" si="5"/>
        <v>0</v>
      </c>
      <c r="O122" s="266"/>
      <c r="P122" s="266"/>
      <c r="Q122" s="266"/>
      <c r="R122" s="141"/>
      <c r="T122" s="172" t="s">
        <v>4</v>
      </c>
      <c r="U122" s="48" t="s">
        <v>41</v>
      </c>
      <c r="V122" s="40"/>
      <c r="W122" s="173">
        <f t="shared" si="6"/>
        <v>0</v>
      </c>
      <c r="X122" s="173">
        <v>0</v>
      </c>
      <c r="Y122" s="173">
        <f t="shared" si="7"/>
        <v>0</v>
      </c>
      <c r="Z122" s="173">
        <v>0</v>
      </c>
      <c r="AA122" s="174">
        <f t="shared" si="8"/>
        <v>0</v>
      </c>
      <c r="AR122" s="23" t="s">
        <v>622</v>
      </c>
      <c r="AT122" s="23" t="s">
        <v>197</v>
      </c>
      <c r="AU122" s="23" t="s">
        <v>82</v>
      </c>
      <c r="AY122" s="23" t="s">
        <v>196</v>
      </c>
      <c r="BE122" s="114">
        <f t="shared" si="9"/>
        <v>0</v>
      </c>
      <c r="BF122" s="114">
        <f t="shared" si="10"/>
        <v>0</v>
      </c>
      <c r="BG122" s="114">
        <f t="shared" si="11"/>
        <v>0</v>
      </c>
      <c r="BH122" s="114">
        <f t="shared" si="12"/>
        <v>0</v>
      </c>
      <c r="BI122" s="114">
        <f t="shared" si="13"/>
        <v>0</v>
      </c>
      <c r="BJ122" s="23" t="s">
        <v>94</v>
      </c>
      <c r="BK122" s="175">
        <f t="shared" si="14"/>
        <v>0</v>
      </c>
      <c r="BL122" s="23" t="s">
        <v>622</v>
      </c>
      <c r="BM122" s="23" t="s">
        <v>2897</v>
      </c>
    </row>
    <row r="123" spans="2:65" s="1" customFormat="1" ht="38.25" customHeight="1">
      <c r="B123" s="138"/>
      <c r="C123" s="167" t="s">
        <v>214</v>
      </c>
      <c r="D123" s="167" t="s">
        <v>197</v>
      </c>
      <c r="E123" s="168" t="s">
        <v>2752</v>
      </c>
      <c r="F123" s="264" t="s">
        <v>2753</v>
      </c>
      <c r="G123" s="264"/>
      <c r="H123" s="264"/>
      <c r="I123" s="264"/>
      <c r="J123" s="169" t="s">
        <v>2747</v>
      </c>
      <c r="K123" s="170">
        <v>2</v>
      </c>
      <c r="L123" s="265">
        <v>0</v>
      </c>
      <c r="M123" s="265"/>
      <c r="N123" s="266">
        <f t="shared" si="5"/>
        <v>0</v>
      </c>
      <c r="O123" s="266"/>
      <c r="P123" s="266"/>
      <c r="Q123" s="266"/>
      <c r="R123" s="141"/>
      <c r="T123" s="172" t="s">
        <v>4</v>
      </c>
      <c r="U123" s="48" t="s">
        <v>41</v>
      </c>
      <c r="V123" s="40"/>
      <c r="W123" s="173">
        <f t="shared" si="6"/>
        <v>0</v>
      </c>
      <c r="X123" s="173">
        <v>0</v>
      </c>
      <c r="Y123" s="173">
        <f t="shared" si="7"/>
        <v>0</v>
      </c>
      <c r="Z123" s="173">
        <v>0</v>
      </c>
      <c r="AA123" s="174">
        <f t="shared" si="8"/>
        <v>0</v>
      </c>
      <c r="AR123" s="23" t="s">
        <v>622</v>
      </c>
      <c r="AT123" s="23" t="s">
        <v>197</v>
      </c>
      <c r="AU123" s="23" t="s">
        <v>82</v>
      </c>
      <c r="AY123" s="23" t="s">
        <v>196</v>
      </c>
      <c r="BE123" s="114">
        <f t="shared" si="9"/>
        <v>0</v>
      </c>
      <c r="BF123" s="114">
        <f t="shared" si="10"/>
        <v>0</v>
      </c>
      <c r="BG123" s="114">
        <f t="shared" si="11"/>
        <v>0</v>
      </c>
      <c r="BH123" s="114">
        <f t="shared" si="12"/>
        <v>0</v>
      </c>
      <c r="BI123" s="114">
        <f t="shared" si="13"/>
        <v>0</v>
      </c>
      <c r="BJ123" s="23" t="s">
        <v>94</v>
      </c>
      <c r="BK123" s="175">
        <f t="shared" si="14"/>
        <v>0</v>
      </c>
      <c r="BL123" s="23" t="s">
        <v>622</v>
      </c>
      <c r="BM123" s="23" t="s">
        <v>2898</v>
      </c>
    </row>
    <row r="124" spans="2:65" s="1" customFormat="1" ht="38.25" customHeight="1">
      <c r="B124" s="138"/>
      <c r="C124" s="167" t="s">
        <v>201</v>
      </c>
      <c r="D124" s="167" t="s">
        <v>197</v>
      </c>
      <c r="E124" s="168" t="s">
        <v>2755</v>
      </c>
      <c r="F124" s="264" t="s">
        <v>2756</v>
      </c>
      <c r="G124" s="264"/>
      <c r="H124" s="264"/>
      <c r="I124" s="264"/>
      <c r="J124" s="169" t="s">
        <v>2747</v>
      </c>
      <c r="K124" s="170">
        <v>11</v>
      </c>
      <c r="L124" s="265">
        <v>0</v>
      </c>
      <c r="M124" s="265"/>
      <c r="N124" s="266">
        <f t="shared" si="5"/>
        <v>0</v>
      </c>
      <c r="O124" s="266"/>
      <c r="P124" s="266"/>
      <c r="Q124" s="266"/>
      <c r="R124" s="141"/>
      <c r="T124" s="172" t="s">
        <v>4</v>
      </c>
      <c r="U124" s="48" t="s">
        <v>41</v>
      </c>
      <c r="V124" s="40"/>
      <c r="W124" s="173">
        <f t="shared" si="6"/>
        <v>0</v>
      </c>
      <c r="X124" s="173">
        <v>0</v>
      </c>
      <c r="Y124" s="173">
        <f t="shared" si="7"/>
        <v>0</v>
      </c>
      <c r="Z124" s="173">
        <v>0</v>
      </c>
      <c r="AA124" s="174">
        <f t="shared" si="8"/>
        <v>0</v>
      </c>
      <c r="AR124" s="23" t="s">
        <v>622</v>
      </c>
      <c r="AT124" s="23" t="s">
        <v>197</v>
      </c>
      <c r="AU124" s="23" t="s">
        <v>82</v>
      </c>
      <c r="AY124" s="23" t="s">
        <v>196</v>
      </c>
      <c r="BE124" s="114">
        <f t="shared" si="9"/>
        <v>0</v>
      </c>
      <c r="BF124" s="114">
        <f t="shared" si="10"/>
        <v>0</v>
      </c>
      <c r="BG124" s="114">
        <f t="shared" si="11"/>
        <v>0</v>
      </c>
      <c r="BH124" s="114">
        <f t="shared" si="12"/>
        <v>0</v>
      </c>
      <c r="BI124" s="114">
        <f t="shared" si="13"/>
        <v>0</v>
      </c>
      <c r="BJ124" s="23" t="s">
        <v>94</v>
      </c>
      <c r="BK124" s="175">
        <f t="shared" si="14"/>
        <v>0</v>
      </c>
      <c r="BL124" s="23" t="s">
        <v>622</v>
      </c>
      <c r="BM124" s="23" t="s">
        <v>2899</v>
      </c>
    </row>
    <row r="125" spans="2:65" s="1" customFormat="1" ht="38.25" customHeight="1">
      <c r="B125" s="138"/>
      <c r="C125" s="167" t="s">
        <v>234</v>
      </c>
      <c r="D125" s="167" t="s">
        <v>197</v>
      </c>
      <c r="E125" s="168" t="s">
        <v>2758</v>
      </c>
      <c r="F125" s="264" t="s">
        <v>2759</v>
      </c>
      <c r="G125" s="264"/>
      <c r="H125" s="264"/>
      <c r="I125" s="264"/>
      <c r="J125" s="169" t="s">
        <v>2747</v>
      </c>
      <c r="K125" s="170">
        <v>1</v>
      </c>
      <c r="L125" s="265">
        <v>0</v>
      </c>
      <c r="M125" s="265"/>
      <c r="N125" s="266">
        <f t="shared" si="5"/>
        <v>0</v>
      </c>
      <c r="O125" s="266"/>
      <c r="P125" s="266"/>
      <c r="Q125" s="266"/>
      <c r="R125" s="141"/>
      <c r="T125" s="172" t="s">
        <v>4</v>
      </c>
      <c r="U125" s="48" t="s">
        <v>41</v>
      </c>
      <c r="V125" s="40"/>
      <c r="W125" s="173">
        <f t="shared" si="6"/>
        <v>0</v>
      </c>
      <c r="X125" s="173">
        <v>0</v>
      </c>
      <c r="Y125" s="173">
        <f t="shared" si="7"/>
        <v>0</v>
      </c>
      <c r="Z125" s="173">
        <v>0</v>
      </c>
      <c r="AA125" s="174">
        <f t="shared" si="8"/>
        <v>0</v>
      </c>
      <c r="AR125" s="23" t="s">
        <v>622</v>
      </c>
      <c r="AT125" s="23" t="s">
        <v>197</v>
      </c>
      <c r="AU125" s="23" t="s">
        <v>82</v>
      </c>
      <c r="AY125" s="23" t="s">
        <v>196</v>
      </c>
      <c r="BE125" s="114">
        <f t="shared" si="9"/>
        <v>0</v>
      </c>
      <c r="BF125" s="114">
        <f t="shared" si="10"/>
        <v>0</v>
      </c>
      <c r="BG125" s="114">
        <f t="shared" si="11"/>
        <v>0</v>
      </c>
      <c r="BH125" s="114">
        <f t="shared" si="12"/>
        <v>0</v>
      </c>
      <c r="BI125" s="114">
        <f t="shared" si="13"/>
        <v>0</v>
      </c>
      <c r="BJ125" s="23" t="s">
        <v>94</v>
      </c>
      <c r="BK125" s="175">
        <f t="shared" si="14"/>
        <v>0</v>
      </c>
      <c r="BL125" s="23" t="s">
        <v>622</v>
      </c>
      <c r="BM125" s="23" t="s">
        <v>2900</v>
      </c>
    </row>
    <row r="126" spans="2:65" s="1" customFormat="1" ht="38.25" customHeight="1">
      <c r="B126" s="138"/>
      <c r="C126" s="167" t="s">
        <v>239</v>
      </c>
      <c r="D126" s="167" t="s">
        <v>197</v>
      </c>
      <c r="E126" s="168" t="s">
        <v>2761</v>
      </c>
      <c r="F126" s="264" t="s">
        <v>2762</v>
      </c>
      <c r="G126" s="264"/>
      <c r="H126" s="264"/>
      <c r="I126" s="264"/>
      <c r="J126" s="169" t="s">
        <v>2747</v>
      </c>
      <c r="K126" s="170">
        <v>0</v>
      </c>
      <c r="L126" s="265">
        <v>0</v>
      </c>
      <c r="M126" s="265"/>
      <c r="N126" s="266">
        <f t="shared" si="5"/>
        <v>0</v>
      </c>
      <c r="O126" s="266"/>
      <c r="P126" s="266"/>
      <c r="Q126" s="266"/>
      <c r="R126" s="141"/>
      <c r="T126" s="172" t="s">
        <v>4</v>
      </c>
      <c r="U126" s="48" t="s">
        <v>41</v>
      </c>
      <c r="V126" s="40"/>
      <c r="W126" s="173">
        <f t="shared" si="6"/>
        <v>0</v>
      </c>
      <c r="X126" s="173">
        <v>0</v>
      </c>
      <c r="Y126" s="173">
        <f t="shared" si="7"/>
        <v>0</v>
      </c>
      <c r="Z126" s="173">
        <v>0</v>
      </c>
      <c r="AA126" s="174">
        <f t="shared" si="8"/>
        <v>0</v>
      </c>
      <c r="AR126" s="23" t="s">
        <v>622</v>
      </c>
      <c r="AT126" s="23" t="s">
        <v>197</v>
      </c>
      <c r="AU126" s="23" t="s">
        <v>82</v>
      </c>
      <c r="AY126" s="23" t="s">
        <v>196</v>
      </c>
      <c r="BE126" s="114">
        <f t="shared" si="9"/>
        <v>0</v>
      </c>
      <c r="BF126" s="114">
        <f t="shared" si="10"/>
        <v>0</v>
      </c>
      <c r="BG126" s="114">
        <f t="shared" si="11"/>
        <v>0</v>
      </c>
      <c r="BH126" s="114">
        <f t="shared" si="12"/>
        <v>0</v>
      </c>
      <c r="BI126" s="114">
        <f t="shared" si="13"/>
        <v>0</v>
      </c>
      <c r="BJ126" s="23" t="s">
        <v>94</v>
      </c>
      <c r="BK126" s="175">
        <f t="shared" si="14"/>
        <v>0</v>
      </c>
      <c r="BL126" s="23" t="s">
        <v>622</v>
      </c>
      <c r="BM126" s="23" t="s">
        <v>2901</v>
      </c>
    </row>
    <row r="127" spans="2:65" s="1" customFormat="1" ht="16.5" customHeight="1">
      <c r="B127" s="138"/>
      <c r="C127" s="167" t="s">
        <v>250</v>
      </c>
      <c r="D127" s="167" t="s">
        <v>197</v>
      </c>
      <c r="E127" s="168" t="s">
        <v>2862</v>
      </c>
      <c r="F127" s="264" t="s">
        <v>2833</v>
      </c>
      <c r="G127" s="264"/>
      <c r="H127" s="264"/>
      <c r="I127" s="264"/>
      <c r="J127" s="169" t="s">
        <v>2747</v>
      </c>
      <c r="K127" s="170">
        <v>1</v>
      </c>
      <c r="L127" s="265">
        <v>0</v>
      </c>
      <c r="M127" s="265"/>
      <c r="N127" s="266">
        <f t="shared" si="5"/>
        <v>0</v>
      </c>
      <c r="O127" s="266"/>
      <c r="P127" s="266"/>
      <c r="Q127" s="266"/>
      <c r="R127" s="141"/>
      <c r="T127" s="172" t="s">
        <v>4</v>
      </c>
      <c r="U127" s="48" t="s">
        <v>41</v>
      </c>
      <c r="V127" s="40"/>
      <c r="W127" s="173">
        <f t="shared" si="6"/>
        <v>0</v>
      </c>
      <c r="X127" s="173">
        <v>0</v>
      </c>
      <c r="Y127" s="173">
        <f t="shared" si="7"/>
        <v>0</v>
      </c>
      <c r="Z127" s="173">
        <v>0</v>
      </c>
      <c r="AA127" s="174">
        <f t="shared" si="8"/>
        <v>0</v>
      </c>
      <c r="AR127" s="23" t="s">
        <v>622</v>
      </c>
      <c r="AT127" s="23" t="s">
        <v>197</v>
      </c>
      <c r="AU127" s="23" t="s">
        <v>82</v>
      </c>
      <c r="AY127" s="23" t="s">
        <v>196</v>
      </c>
      <c r="BE127" s="114">
        <f t="shared" si="9"/>
        <v>0</v>
      </c>
      <c r="BF127" s="114">
        <f t="shared" si="10"/>
        <v>0</v>
      </c>
      <c r="BG127" s="114">
        <f t="shared" si="11"/>
        <v>0</v>
      </c>
      <c r="BH127" s="114">
        <f t="shared" si="12"/>
        <v>0</v>
      </c>
      <c r="BI127" s="114">
        <f t="shared" si="13"/>
        <v>0</v>
      </c>
      <c r="BJ127" s="23" t="s">
        <v>94</v>
      </c>
      <c r="BK127" s="175">
        <f t="shared" si="14"/>
        <v>0</v>
      </c>
      <c r="BL127" s="23" t="s">
        <v>622</v>
      </c>
      <c r="BM127" s="23" t="s">
        <v>2902</v>
      </c>
    </row>
    <row r="128" spans="2:65" s="1" customFormat="1" ht="25.5" customHeight="1">
      <c r="B128" s="138"/>
      <c r="C128" s="167" t="s">
        <v>254</v>
      </c>
      <c r="D128" s="167" t="s">
        <v>197</v>
      </c>
      <c r="E128" s="168" t="s">
        <v>2864</v>
      </c>
      <c r="F128" s="264" t="s">
        <v>2836</v>
      </c>
      <c r="G128" s="264"/>
      <c r="H128" s="264"/>
      <c r="I128" s="264"/>
      <c r="J128" s="169" t="s">
        <v>2747</v>
      </c>
      <c r="K128" s="170">
        <v>1</v>
      </c>
      <c r="L128" s="265">
        <v>0</v>
      </c>
      <c r="M128" s="265"/>
      <c r="N128" s="266">
        <f t="shared" si="5"/>
        <v>0</v>
      </c>
      <c r="O128" s="266"/>
      <c r="P128" s="266"/>
      <c r="Q128" s="266"/>
      <c r="R128" s="141"/>
      <c r="T128" s="172" t="s">
        <v>4</v>
      </c>
      <c r="U128" s="48" t="s">
        <v>41</v>
      </c>
      <c r="V128" s="40"/>
      <c r="W128" s="173">
        <f t="shared" si="6"/>
        <v>0</v>
      </c>
      <c r="X128" s="173">
        <v>0</v>
      </c>
      <c r="Y128" s="173">
        <f t="shared" si="7"/>
        <v>0</v>
      </c>
      <c r="Z128" s="173">
        <v>0</v>
      </c>
      <c r="AA128" s="174">
        <f t="shared" si="8"/>
        <v>0</v>
      </c>
      <c r="AR128" s="23" t="s">
        <v>622</v>
      </c>
      <c r="AT128" s="23" t="s">
        <v>197</v>
      </c>
      <c r="AU128" s="23" t="s">
        <v>82</v>
      </c>
      <c r="AY128" s="23" t="s">
        <v>196</v>
      </c>
      <c r="BE128" s="114">
        <f t="shared" si="9"/>
        <v>0</v>
      </c>
      <c r="BF128" s="114">
        <f t="shared" si="10"/>
        <v>0</v>
      </c>
      <c r="BG128" s="114">
        <f t="shared" si="11"/>
        <v>0</v>
      </c>
      <c r="BH128" s="114">
        <f t="shared" si="12"/>
        <v>0</v>
      </c>
      <c r="BI128" s="114">
        <f t="shared" si="13"/>
        <v>0</v>
      </c>
      <c r="BJ128" s="23" t="s">
        <v>94</v>
      </c>
      <c r="BK128" s="175">
        <f t="shared" si="14"/>
        <v>0</v>
      </c>
      <c r="BL128" s="23" t="s">
        <v>622</v>
      </c>
      <c r="BM128" s="23" t="s">
        <v>2903</v>
      </c>
    </row>
    <row r="129" spans="2:65" s="1" customFormat="1" ht="38.25" customHeight="1">
      <c r="B129" s="138"/>
      <c r="C129" s="200" t="s">
        <v>259</v>
      </c>
      <c r="D129" s="200" t="s">
        <v>612</v>
      </c>
      <c r="E129" s="201" t="s">
        <v>2866</v>
      </c>
      <c r="F129" s="282" t="s">
        <v>2839</v>
      </c>
      <c r="G129" s="282"/>
      <c r="H129" s="282"/>
      <c r="I129" s="282"/>
      <c r="J129" s="202" t="s">
        <v>2747</v>
      </c>
      <c r="K129" s="203">
        <v>1</v>
      </c>
      <c r="L129" s="273">
        <v>0</v>
      </c>
      <c r="M129" s="273"/>
      <c r="N129" s="283">
        <f t="shared" si="5"/>
        <v>0</v>
      </c>
      <c r="O129" s="266"/>
      <c r="P129" s="266"/>
      <c r="Q129" s="266"/>
      <c r="R129" s="141"/>
      <c r="T129" s="172" t="s">
        <v>4</v>
      </c>
      <c r="U129" s="48" t="s">
        <v>41</v>
      </c>
      <c r="V129" s="40"/>
      <c r="W129" s="173">
        <f t="shared" si="6"/>
        <v>0</v>
      </c>
      <c r="X129" s="173">
        <v>0</v>
      </c>
      <c r="Y129" s="173">
        <f t="shared" si="7"/>
        <v>0</v>
      </c>
      <c r="Z129" s="173">
        <v>0</v>
      </c>
      <c r="AA129" s="174">
        <f t="shared" si="8"/>
        <v>0</v>
      </c>
      <c r="AR129" s="23" t="s">
        <v>1472</v>
      </c>
      <c r="AT129" s="23" t="s">
        <v>612</v>
      </c>
      <c r="AU129" s="23" t="s">
        <v>82</v>
      </c>
      <c r="AY129" s="23" t="s">
        <v>196</v>
      </c>
      <c r="BE129" s="114">
        <f t="shared" si="9"/>
        <v>0</v>
      </c>
      <c r="BF129" s="114">
        <f t="shared" si="10"/>
        <v>0</v>
      </c>
      <c r="BG129" s="114">
        <f t="shared" si="11"/>
        <v>0</v>
      </c>
      <c r="BH129" s="114">
        <f t="shared" si="12"/>
        <v>0</v>
      </c>
      <c r="BI129" s="114">
        <f t="shared" si="13"/>
        <v>0</v>
      </c>
      <c r="BJ129" s="23" t="s">
        <v>94</v>
      </c>
      <c r="BK129" s="175">
        <f t="shared" si="14"/>
        <v>0</v>
      </c>
      <c r="BL129" s="23" t="s">
        <v>622</v>
      </c>
      <c r="BM129" s="23" t="s">
        <v>2904</v>
      </c>
    </row>
    <row r="130" spans="2:65" s="1" customFormat="1" ht="16.5" customHeight="1">
      <c r="B130" s="138"/>
      <c r="C130" s="200" t="s">
        <v>264</v>
      </c>
      <c r="D130" s="200" t="s">
        <v>612</v>
      </c>
      <c r="E130" s="201" t="s">
        <v>2868</v>
      </c>
      <c r="F130" s="282" t="s">
        <v>2777</v>
      </c>
      <c r="G130" s="282"/>
      <c r="H130" s="282"/>
      <c r="I130" s="282"/>
      <c r="J130" s="202" t="s">
        <v>2747</v>
      </c>
      <c r="K130" s="203">
        <v>1</v>
      </c>
      <c r="L130" s="273">
        <v>0</v>
      </c>
      <c r="M130" s="273"/>
      <c r="N130" s="283">
        <f t="shared" si="5"/>
        <v>0</v>
      </c>
      <c r="O130" s="266"/>
      <c r="P130" s="266"/>
      <c r="Q130" s="266"/>
      <c r="R130" s="141"/>
      <c r="T130" s="172" t="s">
        <v>4</v>
      </c>
      <c r="U130" s="48" t="s">
        <v>41</v>
      </c>
      <c r="V130" s="40"/>
      <c r="W130" s="173">
        <f t="shared" si="6"/>
        <v>0</v>
      </c>
      <c r="X130" s="173">
        <v>0</v>
      </c>
      <c r="Y130" s="173">
        <f t="shared" si="7"/>
        <v>0</v>
      </c>
      <c r="Z130" s="173">
        <v>0</v>
      </c>
      <c r="AA130" s="174">
        <f t="shared" si="8"/>
        <v>0</v>
      </c>
      <c r="AR130" s="23" t="s">
        <v>1472</v>
      </c>
      <c r="AT130" s="23" t="s">
        <v>612</v>
      </c>
      <c r="AU130" s="23" t="s">
        <v>82</v>
      </c>
      <c r="AY130" s="23" t="s">
        <v>196</v>
      </c>
      <c r="BE130" s="114">
        <f t="shared" si="9"/>
        <v>0</v>
      </c>
      <c r="BF130" s="114">
        <f t="shared" si="10"/>
        <v>0</v>
      </c>
      <c r="BG130" s="114">
        <f t="shared" si="11"/>
        <v>0</v>
      </c>
      <c r="BH130" s="114">
        <f t="shared" si="12"/>
        <v>0</v>
      </c>
      <c r="BI130" s="114">
        <f t="shared" si="13"/>
        <v>0</v>
      </c>
      <c r="BJ130" s="23" t="s">
        <v>94</v>
      </c>
      <c r="BK130" s="175">
        <f t="shared" si="14"/>
        <v>0</v>
      </c>
      <c r="BL130" s="23" t="s">
        <v>622</v>
      </c>
      <c r="BM130" s="23" t="s">
        <v>2905</v>
      </c>
    </row>
    <row r="131" spans="2:65" s="1" customFormat="1" ht="25.5" customHeight="1">
      <c r="B131" s="138"/>
      <c r="C131" s="200" t="s">
        <v>278</v>
      </c>
      <c r="D131" s="200" t="s">
        <v>612</v>
      </c>
      <c r="E131" s="201" t="s">
        <v>2870</v>
      </c>
      <c r="F131" s="282" t="s">
        <v>2780</v>
      </c>
      <c r="G131" s="282"/>
      <c r="H131" s="282"/>
      <c r="I131" s="282"/>
      <c r="J131" s="202" t="s">
        <v>2747</v>
      </c>
      <c r="K131" s="203">
        <v>1</v>
      </c>
      <c r="L131" s="273">
        <v>0</v>
      </c>
      <c r="M131" s="273"/>
      <c r="N131" s="283">
        <f t="shared" si="5"/>
        <v>0</v>
      </c>
      <c r="O131" s="266"/>
      <c r="P131" s="266"/>
      <c r="Q131" s="266"/>
      <c r="R131" s="141"/>
      <c r="T131" s="172" t="s">
        <v>4</v>
      </c>
      <c r="U131" s="48" t="s">
        <v>41</v>
      </c>
      <c r="V131" s="40"/>
      <c r="W131" s="173">
        <f t="shared" si="6"/>
        <v>0</v>
      </c>
      <c r="X131" s="173">
        <v>0</v>
      </c>
      <c r="Y131" s="173">
        <f t="shared" si="7"/>
        <v>0</v>
      </c>
      <c r="Z131" s="173">
        <v>0</v>
      </c>
      <c r="AA131" s="174">
        <f t="shared" si="8"/>
        <v>0</v>
      </c>
      <c r="AR131" s="23" t="s">
        <v>1472</v>
      </c>
      <c r="AT131" s="23" t="s">
        <v>612</v>
      </c>
      <c r="AU131" s="23" t="s">
        <v>82</v>
      </c>
      <c r="AY131" s="23" t="s">
        <v>196</v>
      </c>
      <c r="BE131" s="114">
        <f t="shared" si="9"/>
        <v>0</v>
      </c>
      <c r="BF131" s="114">
        <f t="shared" si="10"/>
        <v>0</v>
      </c>
      <c r="BG131" s="114">
        <f t="shared" si="11"/>
        <v>0</v>
      </c>
      <c r="BH131" s="114">
        <f t="shared" si="12"/>
        <v>0</v>
      </c>
      <c r="BI131" s="114">
        <f t="shared" si="13"/>
        <v>0</v>
      </c>
      <c r="BJ131" s="23" t="s">
        <v>94</v>
      </c>
      <c r="BK131" s="175">
        <f t="shared" si="14"/>
        <v>0</v>
      </c>
      <c r="BL131" s="23" t="s">
        <v>622</v>
      </c>
      <c r="BM131" s="23" t="s">
        <v>2906</v>
      </c>
    </row>
    <row r="132" spans="2:65" s="1" customFormat="1" ht="25.5" customHeight="1">
      <c r="B132" s="138"/>
      <c r="C132" s="200" t="s">
        <v>282</v>
      </c>
      <c r="D132" s="200" t="s">
        <v>612</v>
      </c>
      <c r="E132" s="201" t="s">
        <v>2872</v>
      </c>
      <c r="F132" s="282" t="s">
        <v>2846</v>
      </c>
      <c r="G132" s="282"/>
      <c r="H132" s="282"/>
      <c r="I132" s="282"/>
      <c r="J132" s="202" t="s">
        <v>2747</v>
      </c>
      <c r="K132" s="203">
        <v>1</v>
      </c>
      <c r="L132" s="273">
        <v>0</v>
      </c>
      <c r="M132" s="273"/>
      <c r="N132" s="283">
        <f t="shared" si="5"/>
        <v>0</v>
      </c>
      <c r="O132" s="266"/>
      <c r="P132" s="266"/>
      <c r="Q132" s="266"/>
      <c r="R132" s="141"/>
      <c r="T132" s="172" t="s">
        <v>4</v>
      </c>
      <c r="U132" s="48" t="s">
        <v>41</v>
      </c>
      <c r="V132" s="40"/>
      <c r="W132" s="173">
        <f t="shared" si="6"/>
        <v>0</v>
      </c>
      <c r="X132" s="173">
        <v>0</v>
      </c>
      <c r="Y132" s="173">
        <f t="shared" si="7"/>
        <v>0</v>
      </c>
      <c r="Z132" s="173">
        <v>0</v>
      </c>
      <c r="AA132" s="174">
        <f t="shared" si="8"/>
        <v>0</v>
      </c>
      <c r="AR132" s="23" t="s">
        <v>1472</v>
      </c>
      <c r="AT132" s="23" t="s">
        <v>612</v>
      </c>
      <c r="AU132" s="23" t="s">
        <v>82</v>
      </c>
      <c r="AY132" s="23" t="s">
        <v>196</v>
      </c>
      <c r="BE132" s="114">
        <f t="shared" si="9"/>
        <v>0</v>
      </c>
      <c r="BF132" s="114">
        <f t="shared" si="10"/>
        <v>0</v>
      </c>
      <c r="BG132" s="114">
        <f t="shared" si="11"/>
        <v>0</v>
      </c>
      <c r="BH132" s="114">
        <f t="shared" si="12"/>
        <v>0</v>
      </c>
      <c r="BI132" s="114">
        <f t="shared" si="13"/>
        <v>0</v>
      </c>
      <c r="BJ132" s="23" t="s">
        <v>94</v>
      </c>
      <c r="BK132" s="175">
        <f t="shared" si="14"/>
        <v>0</v>
      </c>
      <c r="BL132" s="23" t="s">
        <v>622</v>
      </c>
      <c r="BM132" s="23" t="s">
        <v>2907</v>
      </c>
    </row>
    <row r="133" spans="2:65" s="1" customFormat="1" ht="38.25" customHeight="1">
      <c r="B133" s="138"/>
      <c r="C133" s="200" t="s">
        <v>288</v>
      </c>
      <c r="D133" s="200" t="s">
        <v>612</v>
      </c>
      <c r="E133" s="201" t="s">
        <v>2874</v>
      </c>
      <c r="F133" s="282" t="s">
        <v>2849</v>
      </c>
      <c r="G133" s="282"/>
      <c r="H133" s="282"/>
      <c r="I133" s="282"/>
      <c r="J133" s="202" t="s">
        <v>2747</v>
      </c>
      <c r="K133" s="203">
        <v>1</v>
      </c>
      <c r="L133" s="273">
        <v>0</v>
      </c>
      <c r="M133" s="273"/>
      <c r="N133" s="283">
        <f t="shared" si="5"/>
        <v>0</v>
      </c>
      <c r="O133" s="266"/>
      <c r="P133" s="266"/>
      <c r="Q133" s="266"/>
      <c r="R133" s="141"/>
      <c r="T133" s="172" t="s">
        <v>4</v>
      </c>
      <c r="U133" s="48" t="s">
        <v>41</v>
      </c>
      <c r="V133" s="40"/>
      <c r="W133" s="173">
        <f t="shared" si="6"/>
        <v>0</v>
      </c>
      <c r="X133" s="173">
        <v>0</v>
      </c>
      <c r="Y133" s="173">
        <f t="shared" si="7"/>
        <v>0</v>
      </c>
      <c r="Z133" s="173">
        <v>0</v>
      </c>
      <c r="AA133" s="174">
        <f t="shared" si="8"/>
        <v>0</v>
      </c>
      <c r="AR133" s="23" t="s">
        <v>1472</v>
      </c>
      <c r="AT133" s="23" t="s">
        <v>612</v>
      </c>
      <c r="AU133" s="23" t="s">
        <v>82</v>
      </c>
      <c r="AY133" s="23" t="s">
        <v>196</v>
      </c>
      <c r="BE133" s="114">
        <f t="shared" si="9"/>
        <v>0</v>
      </c>
      <c r="BF133" s="114">
        <f t="shared" si="10"/>
        <v>0</v>
      </c>
      <c r="BG133" s="114">
        <f t="shared" si="11"/>
        <v>0</v>
      </c>
      <c r="BH133" s="114">
        <f t="shared" si="12"/>
        <v>0</v>
      </c>
      <c r="BI133" s="114">
        <f t="shared" si="13"/>
        <v>0</v>
      </c>
      <c r="BJ133" s="23" t="s">
        <v>94</v>
      </c>
      <c r="BK133" s="175">
        <f t="shared" si="14"/>
        <v>0</v>
      </c>
      <c r="BL133" s="23" t="s">
        <v>622</v>
      </c>
      <c r="BM133" s="23" t="s">
        <v>2908</v>
      </c>
    </row>
    <row r="134" spans="2:65" s="1" customFormat="1" ht="25.5" customHeight="1">
      <c r="B134" s="138"/>
      <c r="C134" s="200" t="s">
        <v>294</v>
      </c>
      <c r="D134" s="200" t="s">
        <v>612</v>
      </c>
      <c r="E134" s="201" t="s">
        <v>2797</v>
      </c>
      <c r="F134" s="282" t="s">
        <v>2798</v>
      </c>
      <c r="G134" s="282"/>
      <c r="H134" s="282"/>
      <c r="I134" s="282"/>
      <c r="J134" s="202" t="s">
        <v>2747</v>
      </c>
      <c r="K134" s="203">
        <v>2</v>
      </c>
      <c r="L134" s="273">
        <v>0</v>
      </c>
      <c r="M134" s="273"/>
      <c r="N134" s="283">
        <f t="shared" si="5"/>
        <v>0</v>
      </c>
      <c r="O134" s="266"/>
      <c r="P134" s="266"/>
      <c r="Q134" s="266"/>
      <c r="R134" s="141"/>
      <c r="T134" s="172" t="s">
        <v>4</v>
      </c>
      <c r="U134" s="48" t="s">
        <v>41</v>
      </c>
      <c r="V134" s="40"/>
      <c r="W134" s="173">
        <f t="shared" si="6"/>
        <v>0</v>
      </c>
      <c r="X134" s="173">
        <v>0</v>
      </c>
      <c r="Y134" s="173">
        <f t="shared" si="7"/>
        <v>0</v>
      </c>
      <c r="Z134" s="173">
        <v>0</v>
      </c>
      <c r="AA134" s="174">
        <f t="shared" si="8"/>
        <v>0</v>
      </c>
      <c r="AR134" s="23" t="s">
        <v>1472</v>
      </c>
      <c r="AT134" s="23" t="s">
        <v>612</v>
      </c>
      <c r="AU134" s="23" t="s">
        <v>82</v>
      </c>
      <c r="AY134" s="23" t="s">
        <v>196</v>
      </c>
      <c r="BE134" s="114">
        <f t="shared" si="9"/>
        <v>0</v>
      </c>
      <c r="BF134" s="114">
        <f t="shared" si="10"/>
        <v>0</v>
      </c>
      <c r="BG134" s="114">
        <f t="shared" si="11"/>
        <v>0</v>
      </c>
      <c r="BH134" s="114">
        <f t="shared" si="12"/>
        <v>0</v>
      </c>
      <c r="BI134" s="114">
        <f t="shared" si="13"/>
        <v>0</v>
      </c>
      <c r="BJ134" s="23" t="s">
        <v>94</v>
      </c>
      <c r="BK134" s="175">
        <f t="shared" si="14"/>
        <v>0</v>
      </c>
      <c r="BL134" s="23" t="s">
        <v>622</v>
      </c>
      <c r="BM134" s="23" t="s">
        <v>2909</v>
      </c>
    </row>
    <row r="135" spans="2:65" s="1" customFormat="1" ht="38.25" customHeight="1">
      <c r="B135" s="138"/>
      <c r="C135" s="200" t="s">
        <v>300</v>
      </c>
      <c r="D135" s="200" t="s">
        <v>612</v>
      </c>
      <c r="E135" s="201" t="s">
        <v>2800</v>
      </c>
      <c r="F135" s="282" t="s">
        <v>2877</v>
      </c>
      <c r="G135" s="282"/>
      <c r="H135" s="282"/>
      <c r="I135" s="282"/>
      <c r="J135" s="202" t="s">
        <v>2747</v>
      </c>
      <c r="K135" s="203">
        <v>11</v>
      </c>
      <c r="L135" s="273">
        <v>0</v>
      </c>
      <c r="M135" s="273"/>
      <c r="N135" s="283">
        <f t="shared" si="5"/>
        <v>0</v>
      </c>
      <c r="O135" s="266"/>
      <c r="P135" s="266"/>
      <c r="Q135" s="266"/>
      <c r="R135" s="141"/>
      <c r="T135" s="172" t="s">
        <v>4</v>
      </c>
      <c r="U135" s="48" t="s">
        <v>41</v>
      </c>
      <c r="V135" s="40"/>
      <c r="W135" s="173">
        <f t="shared" si="6"/>
        <v>0</v>
      </c>
      <c r="X135" s="173">
        <v>0</v>
      </c>
      <c r="Y135" s="173">
        <f t="shared" si="7"/>
        <v>0</v>
      </c>
      <c r="Z135" s="173">
        <v>0</v>
      </c>
      <c r="AA135" s="174">
        <f t="shared" si="8"/>
        <v>0</v>
      </c>
      <c r="AR135" s="23" t="s">
        <v>1472</v>
      </c>
      <c r="AT135" s="23" t="s">
        <v>612</v>
      </c>
      <c r="AU135" s="23" t="s">
        <v>82</v>
      </c>
      <c r="AY135" s="23" t="s">
        <v>196</v>
      </c>
      <c r="BE135" s="114">
        <f t="shared" si="9"/>
        <v>0</v>
      </c>
      <c r="BF135" s="114">
        <f t="shared" si="10"/>
        <v>0</v>
      </c>
      <c r="BG135" s="114">
        <f t="shared" si="11"/>
        <v>0</v>
      </c>
      <c r="BH135" s="114">
        <f t="shared" si="12"/>
        <v>0</v>
      </c>
      <c r="BI135" s="114">
        <f t="shared" si="13"/>
        <v>0</v>
      </c>
      <c r="BJ135" s="23" t="s">
        <v>94</v>
      </c>
      <c r="BK135" s="175">
        <f t="shared" si="14"/>
        <v>0</v>
      </c>
      <c r="BL135" s="23" t="s">
        <v>622</v>
      </c>
      <c r="BM135" s="23" t="s">
        <v>2910</v>
      </c>
    </row>
    <row r="136" spans="2:65" s="1" customFormat="1" ht="49.9" customHeight="1">
      <c r="B136" s="39"/>
      <c r="C136" s="40"/>
      <c r="D136" s="158" t="s">
        <v>2085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308">
        <f t="shared" ref="N136:N141" si="15">BK136</f>
        <v>0</v>
      </c>
      <c r="O136" s="309"/>
      <c r="P136" s="309"/>
      <c r="Q136" s="309"/>
      <c r="R136" s="41"/>
      <c r="T136" s="205"/>
      <c r="U136" s="40"/>
      <c r="V136" s="40"/>
      <c r="W136" s="40"/>
      <c r="X136" s="40"/>
      <c r="Y136" s="40"/>
      <c r="Z136" s="40"/>
      <c r="AA136" s="78"/>
      <c r="AT136" s="23" t="s">
        <v>73</v>
      </c>
      <c r="AU136" s="23" t="s">
        <v>74</v>
      </c>
      <c r="AY136" s="23" t="s">
        <v>2086</v>
      </c>
      <c r="BK136" s="175">
        <f>SUM(BK137:BK141)</f>
        <v>0</v>
      </c>
    </row>
    <row r="137" spans="2:65" s="1" customFormat="1" ht="22.35" customHeight="1">
      <c r="B137" s="39"/>
      <c r="C137" s="206" t="s">
        <v>4</v>
      </c>
      <c r="D137" s="206" t="s">
        <v>197</v>
      </c>
      <c r="E137" s="207" t="s">
        <v>4</v>
      </c>
      <c r="F137" s="314" t="s">
        <v>4</v>
      </c>
      <c r="G137" s="314"/>
      <c r="H137" s="314"/>
      <c r="I137" s="314"/>
      <c r="J137" s="208" t="s">
        <v>4</v>
      </c>
      <c r="K137" s="171"/>
      <c r="L137" s="265"/>
      <c r="M137" s="315"/>
      <c r="N137" s="315">
        <f t="shared" si="15"/>
        <v>0</v>
      </c>
      <c r="O137" s="315"/>
      <c r="P137" s="315"/>
      <c r="Q137" s="315"/>
      <c r="R137" s="41"/>
      <c r="T137" s="172" t="s">
        <v>4</v>
      </c>
      <c r="U137" s="209" t="s">
        <v>41</v>
      </c>
      <c r="V137" s="40"/>
      <c r="W137" s="40"/>
      <c r="X137" s="40"/>
      <c r="Y137" s="40"/>
      <c r="Z137" s="40"/>
      <c r="AA137" s="78"/>
      <c r="AT137" s="23" t="s">
        <v>2086</v>
      </c>
      <c r="AU137" s="23" t="s">
        <v>82</v>
      </c>
      <c r="AY137" s="23" t="s">
        <v>2086</v>
      </c>
      <c r="BE137" s="114">
        <f>IF(U137="základná",N137,0)</f>
        <v>0</v>
      </c>
      <c r="BF137" s="114">
        <f>IF(U137="znížená",N137,0)</f>
        <v>0</v>
      </c>
      <c r="BG137" s="114">
        <f>IF(U137="zákl. prenesená",N137,0)</f>
        <v>0</v>
      </c>
      <c r="BH137" s="114">
        <f>IF(U137="zníž. prenesená",N137,0)</f>
        <v>0</v>
      </c>
      <c r="BI137" s="114">
        <f>IF(U137="nulová",N137,0)</f>
        <v>0</v>
      </c>
      <c r="BJ137" s="23" t="s">
        <v>94</v>
      </c>
      <c r="BK137" s="175">
        <f>L137*K137</f>
        <v>0</v>
      </c>
    </row>
    <row r="138" spans="2:65" s="1" customFormat="1" ht="22.35" customHeight="1">
      <c r="B138" s="39"/>
      <c r="C138" s="206" t="s">
        <v>4</v>
      </c>
      <c r="D138" s="206" t="s">
        <v>197</v>
      </c>
      <c r="E138" s="207" t="s">
        <v>4</v>
      </c>
      <c r="F138" s="314" t="s">
        <v>4</v>
      </c>
      <c r="G138" s="314"/>
      <c r="H138" s="314"/>
      <c r="I138" s="314"/>
      <c r="J138" s="208" t="s">
        <v>4</v>
      </c>
      <c r="K138" s="171"/>
      <c r="L138" s="265"/>
      <c r="M138" s="315"/>
      <c r="N138" s="315">
        <f t="shared" si="15"/>
        <v>0</v>
      </c>
      <c r="O138" s="315"/>
      <c r="P138" s="315"/>
      <c r="Q138" s="315"/>
      <c r="R138" s="41"/>
      <c r="T138" s="172" t="s">
        <v>4</v>
      </c>
      <c r="U138" s="209" t="s">
        <v>41</v>
      </c>
      <c r="V138" s="40"/>
      <c r="W138" s="40"/>
      <c r="X138" s="40"/>
      <c r="Y138" s="40"/>
      <c r="Z138" s="40"/>
      <c r="AA138" s="78"/>
      <c r="AT138" s="23" t="s">
        <v>2086</v>
      </c>
      <c r="AU138" s="23" t="s">
        <v>82</v>
      </c>
      <c r="AY138" s="23" t="s">
        <v>2086</v>
      </c>
      <c r="BE138" s="114">
        <f>IF(U138="základná",N138,0)</f>
        <v>0</v>
      </c>
      <c r="BF138" s="114">
        <f>IF(U138="znížená",N138,0)</f>
        <v>0</v>
      </c>
      <c r="BG138" s="114">
        <f>IF(U138="zákl. prenesená",N138,0)</f>
        <v>0</v>
      </c>
      <c r="BH138" s="114">
        <f>IF(U138="zníž. prenesená",N138,0)</f>
        <v>0</v>
      </c>
      <c r="BI138" s="114">
        <f>IF(U138="nulová",N138,0)</f>
        <v>0</v>
      </c>
      <c r="BJ138" s="23" t="s">
        <v>94</v>
      </c>
      <c r="BK138" s="175">
        <f>L138*K138</f>
        <v>0</v>
      </c>
    </row>
    <row r="139" spans="2:65" s="1" customFormat="1" ht="22.35" customHeight="1">
      <c r="B139" s="39"/>
      <c r="C139" s="206" t="s">
        <v>4</v>
      </c>
      <c r="D139" s="206" t="s">
        <v>197</v>
      </c>
      <c r="E139" s="207" t="s">
        <v>4</v>
      </c>
      <c r="F139" s="314" t="s">
        <v>4</v>
      </c>
      <c r="G139" s="314"/>
      <c r="H139" s="314"/>
      <c r="I139" s="314"/>
      <c r="J139" s="208" t="s">
        <v>4</v>
      </c>
      <c r="K139" s="171"/>
      <c r="L139" s="265"/>
      <c r="M139" s="315"/>
      <c r="N139" s="315">
        <f t="shared" si="15"/>
        <v>0</v>
      </c>
      <c r="O139" s="315"/>
      <c r="P139" s="315"/>
      <c r="Q139" s="315"/>
      <c r="R139" s="41"/>
      <c r="T139" s="172" t="s">
        <v>4</v>
      </c>
      <c r="U139" s="209" t="s">
        <v>41</v>
      </c>
      <c r="V139" s="40"/>
      <c r="W139" s="40"/>
      <c r="X139" s="40"/>
      <c r="Y139" s="40"/>
      <c r="Z139" s="40"/>
      <c r="AA139" s="78"/>
      <c r="AT139" s="23" t="s">
        <v>2086</v>
      </c>
      <c r="AU139" s="23" t="s">
        <v>82</v>
      </c>
      <c r="AY139" s="23" t="s">
        <v>2086</v>
      </c>
      <c r="BE139" s="114">
        <f>IF(U139="základná",N139,0)</f>
        <v>0</v>
      </c>
      <c r="BF139" s="114">
        <f>IF(U139="znížená",N139,0)</f>
        <v>0</v>
      </c>
      <c r="BG139" s="114">
        <f>IF(U139="zákl. prenesená",N139,0)</f>
        <v>0</v>
      </c>
      <c r="BH139" s="114">
        <f>IF(U139="zníž. prenesená",N139,0)</f>
        <v>0</v>
      </c>
      <c r="BI139" s="114">
        <f>IF(U139="nulová",N139,0)</f>
        <v>0</v>
      </c>
      <c r="BJ139" s="23" t="s">
        <v>94</v>
      </c>
      <c r="BK139" s="175">
        <f>L139*K139</f>
        <v>0</v>
      </c>
    </row>
    <row r="140" spans="2:65" s="1" customFormat="1" ht="22.35" customHeight="1">
      <c r="B140" s="39"/>
      <c r="C140" s="206" t="s">
        <v>4</v>
      </c>
      <c r="D140" s="206" t="s">
        <v>197</v>
      </c>
      <c r="E140" s="207" t="s">
        <v>4</v>
      </c>
      <c r="F140" s="314" t="s">
        <v>4</v>
      </c>
      <c r="G140" s="314"/>
      <c r="H140" s="314"/>
      <c r="I140" s="314"/>
      <c r="J140" s="208" t="s">
        <v>4</v>
      </c>
      <c r="K140" s="171"/>
      <c r="L140" s="265"/>
      <c r="M140" s="315"/>
      <c r="N140" s="315">
        <f t="shared" si="15"/>
        <v>0</v>
      </c>
      <c r="O140" s="315"/>
      <c r="P140" s="315"/>
      <c r="Q140" s="315"/>
      <c r="R140" s="41"/>
      <c r="T140" s="172" t="s">
        <v>4</v>
      </c>
      <c r="U140" s="209" t="s">
        <v>41</v>
      </c>
      <c r="V140" s="40"/>
      <c r="W140" s="40"/>
      <c r="X140" s="40"/>
      <c r="Y140" s="40"/>
      <c r="Z140" s="40"/>
      <c r="AA140" s="78"/>
      <c r="AT140" s="23" t="s">
        <v>2086</v>
      </c>
      <c r="AU140" s="23" t="s">
        <v>82</v>
      </c>
      <c r="AY140" s="23" t="s">
        <v>2086</v>
      </c>
      <c r="BE140" s="114">
        <f>IF(U140="základná",N140,0)</f>
        <v>0</v>
      </c>
      <c r="BF140" s="114">
        <f>IF(U140="znížená",N140,0)</f>
        <v>0</v>
      </c>
      <c r="BG140" s="114">
        <f>IF(U140="zákl. prenesená",N140,0)</f>
        <v>0</v>
      </c>
      <c r="BH140" s="114">
        <f>IF(U140="zníž. prenesená",N140,0)</f>
        <v>0</v>
      </c>
      <c r="BI140" s="114">
        <f>IF(U140="nulová",N140,0)</f>
        <v>0</v>
      </c>
      <c r="BJ140" s="23" t="s">
        <v>94</v>
      </c>
      <c r="BK140" s="175">
        <f>L140*K140</f>
        <v>0</v>
      </c>
    </row>
    <row r="141" spans="2:65" s="1" customFormat="1" ht="22.35" customHeight="1">
      <c r="B141" s="39"/>
      <c r="C141" s="206" t="s">
        <v>4</v>
      </c>
      <c r="D141" s="206" t="s">
        <v>197</v>
      </c>
      <c r="E141" s="207" t="s">
        <v>4</v>
      </c>
      <c r="F141" s="314" t="s">
        <v>4</v>
      </c>
      <c r="G141" s="314"/>
      <c r="H141" s="314"/>
      <c r="I141" s="314"/>
      <c r="J141" s="208" t="s">
        <v>4</v>
      </c>
      <c r="K141" s="171"/>
      <c r="L141" s="265"/>
      <c r="M141" s="315"/>
      <c r="N141" s="315">
        <f t="shared" si="15"/>
        <v>0</v>
      </c>
      <c r="O141" s="315"/>
      <c r="P141" s="315"/>
      <c r="Q141" s="315"/>
      <c r="R141" s="41"/>
      <c r="T141" s="172" t="s">
        <v>4</v>
      </c>
      <c r="U141" s="209" t="s">
        <v>41</v>
      </c>
      <c r="V141" s="60"/>
      <c r="W141" s="60"/>
      <c r="X141" s="60"/>
      <c r="Y141" s="60"/>
      <c r="Z141" s="60"/>
      <c r="AA141" s="62"/>
      <c r="AT141" s="23" t="s">
        <v>2086</v>
      </c>
      <c r="AU141" s="23" t="s">
        <v>82</v>
      </c>
      <c r="AY141" s="23" t="s">
        <v>2086</v>
      </c>
      <c r="BE141" s="114">
        <f>IF(U141="základná",N141,0)</f>
        <v>0</v>
      </c>
      <c r="BF141" s="114">
        <f>IF(U141="znížená",N141,0)</f>
        <v>0</v>
      </c>
      <c r="BG141" s="114">
        <f>IF(U141="zákl. prenesená",N141,0)</f>
        <v>0</v>
      </c>
      <c r="BH141" s="114">
        <f>IF(U141="zníž. prenesená",N141,0)</f>
        <v>0</v>
      </c>
      <c r="BI141" s="114">
        <f>IF(U141="nulová",N141,0)</f>
        <v>0</v>
      </c>
      <c r="BJ141" s="23" t="s">
        <v>94</v>
      </c>
      <c r="BK141" s="175">
        <f>L141*K141</f>
        <v>0</v>
      </c>
    </row>
    <row r="142" spans="2:65" s="1" customFormat="1" ht="6.95" customHeight="1"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5"/>
    </row>
  </sheetData>
  <mergeCells count="130">
    <mergeCell ref="D95:H95"/>
    <mergeCell ref="D94:H94"/>
    <mergeCell ref="D96:H96"/>
    <mergeCell ref="D97:H97"/>
    <mergeCell ref="D98:H9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7:J37"/>
    <mergeCell ref="M37:P37"/>
    <mergeCell ref="L39:P39"/>
    <mergeCell ref="F139:I139"/>
    <mergeCell ref="F137:I137"/>
    <mergeCell ref="F138:I138"/>
    <mergeCell ref="F140:I140"/>
    <mergeCell ref="F141:I141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N119:Q119"/>
    <mergeCell ref="N120:Q120"/>
    <mergeCell ref="L139:M139"/>
    <mergeCell ref="L137:M137"/>
    <mergeCell ref="L138:M138"/>
    <mergeCell ref="F121:I121"/>
    <mergeCell ref="L121:M121"/>
    <mergeCell ref="N121:Q121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N131:Q131"/>
    <mergeCell ref="F122:I122"/>
    <mergeCell ref="F129:I129"/>
    <mergeCell ref="F130:I130"/>
    <mergeCell ref="F131:I131"/>
    <mergeCell ref="L140:M140"/>
    <mergeCell ref="L141:M141"/>
    <mergeCell ref="N135:Q135"/>
    <mergeCell ref="N132:Q132"/>
    <mergeCell ref="N133:Q133"/>
    <mergeCell ref="N134:Q134"/>
    <mergeCell ref="N137:Q137"/>
    <mergeCell ref="N138:Q138"/>
    <mergeCell ref="N139:Q139"/>
    <mergeCell ref="N140:Q140"/>
    <mergeCell ref="N141:Q141"/>
    <mergeCell ref="N136:Q136"/>
    <mergeCell ref="F132:I132"/>
    <mergeCell ref="F133:I133"/>
    <mergeCell ref="F134:I134"/>
    <mergeCell ref="F135:I135"/>
    <mergeCell ref="L122:M122"/>
    <mergeCell ref="L128:M128"/>
    <mergeCell ref="L123:M123"/>
    <mergeCell ref="L124:M124"/>
    <mergeCell ref="L125:M125"/>
    <mergeCell ref="L126:M126"/>
    <mergeCell ref="L127:M127"/>
    <mergeCell ref="L129:M129"/>
    <mergeCell ref="L130:M130"/>
    <mergeCell ref="L131:M131"/>
    <mergeCell ref="L132:M132"/>
    <mergeCell ref="L133:M133"/>
    <mergeCell ref="L134:M134"/>
    <mergeCell ref="L135:M135"/>
    <mergeCell ref="F126:I126"/>
    <mergeCell ref="F125:I125"/>
    <mergeCell ref="F123:I123"/>
    <mergeCell ref="F124:I124"/>
    <mergeCell ref="F127:I127"/>
    <mergeCell ref="F128:I128"/>
  </mergeCells>
  <dataValidations count="2">
    <dataValidation type="list" allowBlank="1" showInputMessage="1" showErrorMessage="1" error="Povolené sú hodnoty K, M." sqref="D137:D142">
      <formula1>"K, M"</formula1>
    </dataValidation>
    <dataValidation type="list" allowBlank="1" showInputMessage="1" showErrorMessage="1" error="Povolené sú hodnoty základná, znížená, nulová." sqref="U137:U142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1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2"/>
      <c r="B1" s="16"/>
      <c r="C1" s="16"/>
      <c r="D1" s="17" t="s">
        <v>0</v>
      </c>
      <c r="E1" s="16"/>
      <c r="F1" s="18" t="s">
        <v>126</v>
      </c>
      <c r="G1" s="18"/>
      <c r="H1" s="286" t="s">
        <v>127</v>
      </c>
      <c r="I1" s="286"/>
      <c r="J1" s="286"/>
      <c r="K1" s="286"/>
      <c r="L1" s="18" t="s">
        <v>128</v>
      </c>
      <c r="M1" s="16"/>
      <c r="N1" s="16"/>
      <c r="O1" s="17" t="s">
        <v>129</v>
      </c>
      <c r="P1" s="16"/>
      <c r="Q1" s="16"/>
      <c r="R1" s="16"/>
      <c r="S1" s="18" t="s">
        <v>130</v>
      </c>
      <c r="T1" s="18"/>
      <c r="U1" s="122"/>
      <c r="V1" s="12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7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3" t="s">
        <v>113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40" t="s">
        <v>131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8"/>
      <c r="T4" s="22" t="s">
        <v>11</v>
      </c>
      <c r="AT4" s="23" t="s">
        <v>5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15</v>
      </c>
      <c r="E6" s="30"/>
      <c r="F6" s="287" t="str">
        <f>'Rekapitulácia stavby'!K6</f>
        <v>CENTRUM INTEGROVANEJ ZDRAVOTNEJ STAROSTLIVOSTI – SLANEC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30"/>
      <c r="R6" s="28"/>
    </row>
    <row r="7" spans="1:66" s="1" customFormat="1" ht="32.85" customHeight="1">
      <c r="B7" s="39"/>
      <c r="C7" s="40"/>
      <c r="D7" s="33" t="s">
        <v>132</v>
      </c>
      <c r="E7" s="40"/>
      <c r="F7" s="231" t="s">
        <v>2911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40"/>
      <c r="R7" s="41"/>
    </row>
    <row r="8" spans="1:66" s="1" customFormat="1" ht="14.45" customHeight="1">
      <c r="B8" s="39"/>
      <c r="C8" s="40"/>
      <c r="D8" s="34" t="s">
        <v>17</v>
      </c>
      <c r="E8" s="40"/>
      <c r="F8" s="32" t="s">
        <v>4</v>
      </c>
      <c r="G8" s="40"/>
      <c r="H8" s="40"/>
      <c r="I8" s="40"/>
      <c r="J8" s="40"/>
      <c r="K8" s="40"/>
      <c r="L8" s="40"/>
      <c r="M8" s="34" t="s">
        <v>18</v>
      </c>
      <c r="N8" s="40"/>
      <c r="O8" s="32" t="s">
        <v>4</v>
      </c>
      <c r="P8" s="40"/>
      <c r="Q8" s="40"/>
      <c r="R8" s="41"/>
    </row>
    <row r="9" spans="1:66" s="1" customFormat="1" ht="14.45" customHeight="1">
      <c r="B9" s="39"/>
      <c r="C9" s="40"/>
      <c r="D9" s="34" t="s">
        <v>19</v>
      </c>
      <c r="E9" s="40"/>
      <c r="F9" s="32" t="s">
        <v>20</v>
      </c>
      <c r="G9" s="40"/>
      <c r="H9" s="40"/>
      <c r="I9" s="40"/>
      <c r="J9" s="40"/>
      <c r="K9" s="40"/>
      <c r="L9" s="40"/>
      <c r="M9" s="34" t="s">
        <v>21</v>
      </c>
      <c r="N9" s="40"/>
      <c r="O9" s="290" t="str">
        <f>'Rekapitulácia stavby'!AN8</f>
        <v>20. 11. 2018</v>
      </c>
      <c r="P9" s="291"/>
      <c r="Q9" s="40"/>
      <c r="R9" s="41"/>
    </row>
    <row r="10" spans="1:66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66" s="1" customFormat="1" ht="14.45" customHeight="1">
      <c r="B11" s="39"/>
      <c r="C11" s="40"/>
      <c r="D11" s="34" t="s">
        <v>23</v>
      </c>
      <c r="E11" s="40"/>
      <c r="F11" s="40"/>
      <c r="G11" s="40"/>
      <c r="H11" s="40"/>
      <c r="I11" s="40"/>
      <c r="J11" s="40"/>
      <c r="K11" s="40"/>
      <c r="L11" s="40"/>
      <c r="M11" s="34" t="s">
        <v>24</v>
      </c>
      <c r="N11" s="40"/>
      <c r="O11" s="248" t="s">
        <v>4</v>
      </c>
      <c r="P11" s="248"/>
      <c r="Q11" s="40"/>
      <c r="R11" s="41"/>
    </row>
    <row r="12" spans="1:66" s="1" customFormat="1" ht="18" customHeight="1">
      <c r="B12" s="39"/>
      <c r="C12" s="40"/>
      <c r="D12" s="40"/>
      <c r="E12" s="32" t="s">
        <v>25</v>
      </c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48" t="s">
        <v>4</v>
      </c>
      <c r="P12" s="248"/>
      <c r="Q12" s="40"/>
      <c r="R12" s="41"/>
    </row>
    <row r="13" spans="1:66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66" s="1" customFormat="1" ht="14.45" customHeight="1">
      <c r="B14" s="39"/>
      <c r="C14" s="40"/>
      <c r="D14" s="34" t="s">
        <v>27</v>
      </c>
      <c r="E14" s="40"/>
      <c r="F14" s="40"/>
      <c r="G14" s="40"/>
      <c r="H14" s="40"/>
      <c r="I14" s="40"/>
      <c r="J14" s="40"/>
      <c r="K14" s="40"/>
      <c r="L14" s="40"/>
      <c r="M14" s="34" t="s">
        <v>24</v>
      </c>
      <c r="N14" s="40"/>
      <c r="O14" s="292" t="str">
        <f>IF('Rekapitulácia stavby'!AN13="","",'Rekapitulácia stavby'!AN13)</f>
        <v>Vyplň údaj</v>
      </c>
      <c r="P14" s="248"/>
      <c r="Q14" s="40"/>
      <c r="R14" s="41"/>
    </row>
    <row r="15" spans="1:66" s="1" customFormat="1" ht="18" customHeight="1">
      <c r="B15" s="39"/>
      <c r="C15" s="40"/>
      <c r="D15" s="40"/>
      <c r="E15" s="292" t="str">
        <f>IF('Rekapitulácia stavby'!E14="","",'Rekapitulácia stavby'!E14)</f>
        <v>Vyplň údaj</v>
      </c>
      <c r="F15" s="293"/>
      <c r="G15" s="293"/>
      <c r="H15" s="293"/>
      <c r="I15" s="293"/>
      <c r="J15" s="293"/>
      <c r="K15" s="293"/>
      <c r="L15" s="293"/>
      <c r="M15" s="34" t="s">
        <v>26</v>
      </c>
      <c r="N15" s="40"/>
      <c r="O15" s="292" t="str">
        <f>IF('Rekapitulácia stavby'!AN14="","",'Rekapitulácia stavby'!AN14)</f>
        <v>Vyplň údaj</v>
      </c>
      <c r="P15" s="248"/>
      <c r="Q15" s="40"/>
      <c r="R15" s="41"/>
    </row>
    <row r="16" spans="1:66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29</v>
      </c>
      <c r="E17" s="40"/>
      <c r="F17" s="40"/>
      <c r="G17" s="40"/>
      <c r="H17" s="40"/>
      <c r="I17" s="40"/>
      <c r="J17" s="40"/>
      <c r="K17" s="40"/>
      <c r="L17" s="40"/>
      <c r="M17" s="34" t="s">
        <v>24</v>
      </c>
      <c r="N17" s="40"/>
      <c r="O17" s="248" t="s">
        <v>4</v>
      </c>
      <c r="P17" s="248"/>
      <c r="Q17" s="40"/>
      <c r="R17" s="41"/>
    </row>
    <row r="18" spans="2:18" s="1" customFormat="1" ht="18" customHeight="1">
      <c r="B18" s="39"/>
      <c r="C18" s="40"/>
      <c r="D18" s="40"/>
      <c r="E18" s="32" t="s">
        <v>30</v>
      </c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48" t="s">
        <v>4</v>
      </c>
      <c r="P18" s="248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33</v>
      </c>
      <c r="E20" s="40"/>
      <c r="F20" s="40"/>
      <c r="G20" s="40"/>
      <c r="H20" s="40"/>
      <c r="I20" s="40"/>
      <c r="J20" s="40"/>
      <c r="K20" s="40"/>
      <c r="L20" s="40"/>
      <c r="M20" s="34" t="s">
        <v>24</v>
      </c>
      <c r="N20" s="40"/>
      <c r="O20" s="248" t="str">
        <f>IF('Rekapitulácia stavby'!AN19="","",'Rekapitulácia stavby'!AN19)</f>
        <v/>
      </c>
      <c r="P20" s="248"/>
      <c r="Q20" s="40"/>
      <c r="R20" s="41"/>
    </row>
    <row r="21" spans="2:18" s="1" customFormat="1" ht="18" customHeight="1">
      <c r="B21" s="39"/>
      <c r="C21" s="40"/>
      <c r="D21" s="40"/>
      <c r="E21" s="32" t="str">
        <f>IF('Rekapitulácia stavby'!E20="","",'Rekapitulácia stavby'!E20)</f>
        <v xml:space="preserve"> </v>
      </c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48" t="str">
        <f>IF('Rekapitulácia stavby'!AN20="","",'Rekapitulácia stavby'!AN20)</f>
        <v/>
      </c>
      <c r="P21" s="248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34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60" t="s">
        <v>4</v>
      </c>
      <c r="F24" s="260"/>
      <c r="G24" s="260"/>
      <c r="H24" s="260"/>
      <c r="I24" s="260"/>
      <c r="J24" s="260"/>
      <c r="K24" s="260"/>
      <c r="L24" s="260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3" t="s">
        <v>134</v>
      </c>
      <c r="E27" s="40"/>
      <c r="F27" s="40"/>
      <c r="G27" s="40"/>
      <c r="H27" s="40"/>
      <c r="I27" s="40"/>
      <c r="J27" s="40"/>
      <c r="K27" s="40"/>
      <c r="L27" s="40"/>
      <c r="M27" s="261">
        <f>N88</f>
        <v>0</v>
      </c>
      <c r="N27" s="261"/>
      <c r="O27" s="261"/>
      <c r="P27" s="261"/>
      <c r="Q27" s="40"/>
      <c r="R27" s="41"/>
    </row>
    <row r="28" spans="2:18" s="1" customFormat="1" ht="14.45" customHeight="1">
      <c r="B28" s="39"/>
      <c r="C28" s="40"/>
      <c r="D28" s="38" t="s">
        <v>120</v>
      </c>
      <c r="E28" s="40"/>
      <c r="F28" s="40"/>
      <c r="G28" s="40"/>
      <c r="H28" s="40"/>
      <c r="I28" s="40"/>
      <c r="J28" s="40"/>
      <c r="K28" s="40"/>
      <c r="L28" s="40"/>
      <c r="M28" s="261">
        <f>N103</f>
        <v>0</v>
      </c>
      <c r="N28" s="261"/>
      <c r="O28" s="261"/>
      <c r="P28" s="261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4" t="s">
        <v>37</v>
      </c>
      <c r="E30" s="40"/>
      <c r="F30" s="40"/>
      <c r="G30" s="40"/>
      <c r="H30" s="40"/>
      <c r="I30" s="40"/>
      <c r="J30" s="40"/>
      <c r="K30" s="40"/>
      <c r="L30" s="40"/>
      <c r="M30" s="310">
        <f>ROUND(M27+M28,2)</f>
        <v>0</v>
      </c>
      <c r="N30" s="289"/>
      <c r="O30" s="289"/>
      <c r="P30" s="289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38</v>
      </c>
      <c r="E32" s="46" t="s">
        <v>39</v>
      </c>
      <c r="F32" s="47">
        <v>0.2</v>
      </c>
      <c r="G32" s="125" t="s">
        <v>40</v>
      </c>
      <c r="H32" s="311">
        <f>ROUND((((SUM(BE103:BE110)+SUM(BE128:BE258))+SUM(BE260:BE264))),2)</f>
        <v>0</v>
      </c>
      <c r="I32" s="289"/>
      <c r="J32" s="289"/>
      <c r="K32" s="40"/>
      <c r="L32" s="40"/>
      <c r="M32" s="311">
        <f>ROUND(((ROUND((SUM(BE103:BE110)+SUM(BE128:BE258)), 2)*F32)+SUM(BE260:BE264)*F32),2)</f>
        <v>0</v>
      </c>
      <c r="N32" s="289"/>
      <c r="O32" s="289"/>
      <c r="P32" s="289"/>
      <c r="Q32" s="40"/>
      <c r="R32" s="41"/>
    </row>
    <row r="33" spans="2:18" s="1" customFormat="1" ht="14.45" customHeight="1">
      <c r="B33" s="39"/>
      <c r="C33" s="40"/>
      <c r="D33" s="40"/>
      <c r="E33" s="46" t="s">
        <v>41</v>
      </c>
      <c r="F33" s="47">
        <v>0.2</v>
      </c>
      <c r="G33" s="125" t="s">
        <v>40</v>
      </c>
      <c r="H33" s="311">
        <f>ROUND((((SUM(BF103:BF110)+SUM(BF128:BF258))+SUM(BF260:BF264))),2)</f>
        <v>0</v>
      </c>
      <c r="I33" s="289"/>
      <c r="J33" s="289"/>
      <c r="K33" s="40"/>
      <c r="L33" s="40"/>
      <c r="M33" s="311">
        <f>ROUND(((ROUND((SUM(BF103:BF110)+SUM(BF128:BF258)), 2)*F33)+SUM(BF260:BF264)*F33),2)</f>
        <v>0</v>
      </c>
      <c r="N33" s="289"/>
      <c r="O33" s="289"/>
      <c r="P33" s="289"/>
      <c r="Q33" s="40"/>
      <c r="R33" s="41"/>
    </row>
    <row r="34" spans="2:18" s="1" customFormat="1" ht="14.45" hidden="1" customHeight="1">
      <c r="B34" s="39"/>
      <c r="C34" s="40"/>
      <c r="D34" s="40"/>
      <c r="E34" s="46" t="s">
        <v>42</v>
      </c>
      <c r="F34" s="47">
        <v>0.2</v>
      </c>
      <c r="G34" s="125" t="s">
        <v>40</v>
      </c>
      <c r="H34" s="311">
        <f>ROUND((((SUM(BG103:BG110)+SUM(BG128:BG258))+SUM(BG260:BG264))),2)</f>
        <v>0</v>
      </c>
      <c r="I34" s="289"/>
      <c r="J34" s="289"/>
      <c r="K34" s="40"/>
      <c r="L34" s="40"/>
      <c r="M34" s="311">
        <v>0</v>
      </c>
      <c r="N34" s="289"/>
      <c r="O34" s="289"/>
      <c r="P34" s="28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5" t="s">
        <v>40</v>
      </c>
      <c r="H35" s="311">
        <f>ROUND((((SUM(BH103:BH110)+SUM(BH128:BH258))+SUM(BH260:BH264))),2)</f>
        <v>0</v>
      </c>
      <c r="I35" s="289"/>
      <c r="J35" s="289"/>
      <c r="K35" s="40"/>
      <c r="L35" s="40"/>
      <c r="M35" s="311">
        <v>0</v>
      </c>
      <c r="N35" s="289"/>
      <c r="O35" s="289"/>
      <c r="P35" s="28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</v>
      </c>
      <c r="G36" s="125" t="s">
        <v>40</v>
      </c>
      <c r="H36" s="311">
        <f>ROUND((((SUM(BI103:BI110)+SUM(BI128:BI258))+SUM(BI260:BI264))),2)</f>
        <v>0</v>
      </c>
      <c r="I36" s="289"/>
      <c r="J36" s="289"/>
      <c r="K36" s="40"/>
      <c r="L36" s="40"/>
      <c r="M36" s="311">
        <v>0</v>
      </c>
      <c r="N36" s="289"/>
      <c r="O36" s="289"/>
      <c r="P36" s="289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1"/>
      <c r="D38" s="126" t="s">
        <v>45</v>
      </c>
      <c r="E38" s="79"/>
      <c r="F38" s="79"/>
      <c r="G38" s="127" t="s">
        <v>46</v>
      </c>
      <c r="H38" s="128" t="s">
        <v>47</v>
      </c>
      <c r="I38" s="79"/>
      <c r="J38" s="79"/>
      <c r="K38" s="79"/>
      <c r="L38" s="312">
        <f>SUM(M30:M36)</f>
        <v>0</v>
      </c>
      <c r="M38" s="312"/>
      <c r="N38" s="312"/>
      <c r="O38" s="312"/>
      <c r="P38" s="313"/>
      <c r="Q38" s="121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0" t="s">
        <v>135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15</v>
      </c>
      <c r="D78" s="40"/>
      <c r="E78" s="40"/>
      <c r="F78" s="287" t="str">
        <f>F6</f>
        <v>CENTRUM INTEGROVANEJ ZDRAVOTNEJ STAROSTLIVOSTI – SLANEC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40"/>
      <c r="R78" s="41"/>
    </row>
    <row r="79" spans="2:18" s="1" customFormat="1" ht="36.950000000000003" customHeight="1">
      <c r="B79" s="39"/>
      <c r="C79" s="73" t="s">
        <v>132</v>
      </c>
      <c r="D79" s="40"/>
      <c r="E79" s="40"/>
      <c r="F79" s="242" t="str">
        <f>F7</f>
        <v>E - Vykurovanie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47" s="1" customFormat="1" ht="18" customHeight="1">
      <c r="B81" s="39"/>
      <c r="C81" s="34" t="s">
        <v>19</v>
      </c>
      <c r="D81" s="40"/>
      <c r="E81" s="40"/>
      <c r="F81" s="32" t="str">
        <f>F9</f>
        <v xml:space="preserve"> </v>
      </c>
      <c r="G81" s="40"/>
      <c r="H81" s="40"/>
      <c r="I81" s="40"/>
      <c r="J81" s="40"/>
      <c r="K81" s="34" t="s">
        <v>21</v>
      </c>
      <c r="L81" s="40"/>
      <c r="M81" s="291" t="str">
        <f>IF(O9="","",O9)</f>
        <v>20. 11. 2018</v>
      </c>
      <c r="N81" s="291"/>
      <c r="O81" s="291"/>
      <c r="P81" s="291"/>
      <c r="Q81" s="40"/>
      <c r="R81" s="41"/>
    </row>
    <row r="82" spans="2:47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47" s="1" customFormat="1" ht="15">
      <c r="B83" s="39"/>
      <c r="C83" s="34" t="s">
        <v>23</v>
      </c>
      <c r="D83" s="40"/>
      <c r="E83" s="40"/>
      <c r="F83" s="32" t="str">
        <f>E12</f>
        <v>Obec Slanec</v>
      </c>
      <c r="G83" s="40"/>
      <c r="H83" s="40"/>
      <c r="I83" s="40"/>
      <c r="J83" s="40"/>
      <c r="K83" s="34" t="s">
        <v>29</v>
      </c>
      <c r="L83" s="40"/>
      <c r="M83" s="248" t="str">
        <f>E18</f>
        <v>Ing. Beata Zuštiaková</v>
      </c>
      <c r="N83" s="248"/>
      <c r="O83" s="248"/>
      <c r="P83" s="248"/>
      <c r="Q83" s="248"/>
      <c r="R83" s="41"/>
    </row>
    <row r="84" spans="2:47" s="1" customFormat="1" ht="14.45" customHeight="1">
      <c r="B84" s="39"/>
      <c r="C84" s="34" t="s">
        <v>27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33</v>
      </c>
      <c r="L84" s="40"/>
      <c r="M84" s="248" t="str">
        <f>E21</f>
        <v xml:space="preserve"> </v>
      </c>
      <c r="N84" s="248"/>
      <c r="O84" s="248"/>
      <c r="P84" s="248"/>
      <c r="Q84" s="248"/>
      <c r="R84" s="41"/>
    </row>
    <row r="85" spans="2:47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47" s="1" customFormat="1" ht="29.25" customHeight="1">
      <c r="B86" s="39"/>
      <c r="C86" s="306" t="s">
        <v>136</v>
      </c>
      <c r="D86" s="307"/>
      <c r="E86" s="307"/>
      <c r="F86" s="307"/>
      <c r="G86" s="307"/>
      <c r="H86" s="121"/>
      <c r="I86" s="121"/>
      <c r="J86" s="121"/>
      <c r="K86" s="121"/>
      <c r="L86" s="121"/>
      <c r="M86" s="121"/>
      <c r="N86" s="306" t="s">
        <v>137</v>
      </c>
      <c r="O86" s="307"/>
      <c r="P86" s="307"/>
      <c r="Q86" s="307"/>
      <c r="R86" s="41"/>
    </row>
    <row r="87" spans="2:47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29" t="s">
        <v>138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24">
        <f>N128</f>
        <v>0</v>
      </c>
      <c r="O88" s="303"/>
      <c r="P88" s="303"/>
      <c r="Q88" s="303"/>
      <c r="R88" s="41"/>
      <c r="AU88" s="23" t="s">
        <v>139</v>
      </c>
    </row>
    <row r="89" spans="2:47" s="7" customFormat="1" ht="24.95" customHeight="1">
      <c r="B89" s="130"/>
      <c r="C89" s="131"/>
      <c r="D89" s="132" t="s">
        <v>2912</v>
      </c>
      <c r="E89" s="131"/>
      <c r="F89" s="131"/>
      <c r="G89" s="131"/>
      <c r="H89" s="131"/>
      <c r="I89" s="131"/>
      <c r="J89" s="131"/>
      <c r="K89" s="131"/>
      <c r="L89" s="131"/>
      <c r="M89" s="131"/>
      <c r="N89" s="301">
        <f>N129</f>
        <v>0</v>
      </c>
      <c r="O89" s="302"/>
      <c r="P89" s="302"/>
      <c r="Q89" s="302"/>
      <c r="R89" s="133"/>
    </row>
    <row r="90" spans="2:47" s="8" customFormat="1" ht="19.899999999999999" customHeight="1">
      <c r="B90" s="134"/>
      <c r="C90" s="103"/>
      <c r="D90" s="110" t="s">
        <v>2913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1">
        <f>N130</f>
        <v>0</v>
      </c>
      <c r="O90" s="222"/>
      <c r="P90" s="222"/>
      <c r="Q90" s="222"/>
      <c r="R90" s="135"/>
    </row>
    <row r="91" spans="2:47" s="7" customFormat="1" ht="24.95" customHeight="1">
      <c r="B91" s="130"/>
      <c r="C91" s="131"/>
      <c r="D91" s="132" t="s">
        <v>2914</v>
      </c>
      <c r="E91" s="131"/>
      <c r="F91" s="131"/>
      <c r="G91" s="131"/>
      <c r="H91" s="131"/>
      <c r="I91" s="131"/>
      <c r="J91" s="131"/>
      <c r="K91" s="131"/>
      <c r="L91" s="131"/>
      <c r="M91" s="131"/>
      <c r="N91" s="301">
        <f>N133</f>
        <v>0</v>
      </c>
      <c r="O91" s="302"/>
      <c r="P91" s="302"/>
      <c r="Q91" s="302"/>
      <c r="R91" s="133"/>
    </row>
    <row r="92" spans="2:47" s="8" customFormat="1" ht="19.899999999999999" customHeight="1">
      <c r="B92" s="134"/>
      <c r="C92" s="103"/>
      <c r="D92" s="110" t="s">
        <v>2915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N134</f>
        <v>0</v>
      </c>
      <c r="O92" s="222"/>
      <c r="P92" s="222"/>
      <c r="Q92" s="222"/>
      <c r="R92" s="135"/>
    </row>
    <row r="93" spans="2:47" s="8" customFormat="1" ht="19.899999999999999" customHeight="1">
      <c r="B93" s="134"/>
      <c r="C93" s="103"/>
      <c r="D93" s="110" t="s">
        <v>2916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N144</f>
        <v>0</v>
      </c>
      <c r="O93" s="222"/>
      <c r="P93" s="222"/>
      <c r="Q93" s="222"/>
      <c r="R93" s="135"/>
    </row>
    <row r="94" spans="2:47" s="8" customFormat="1" ht="19.899999999999999" customHeight="1">
      <c r="B94" s="134"/>
      <c r="C94" s="103"/>
      <c r="D94" s="110" t="s">
        <v>2917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N158</f>
        <v>0</v>
      </c>
      <c r="O94" s="222"/>
      <c r="P94" s="222"/>
      <c r="Q94" s="222"/>
      <c r="R94" s="135"/>
    </row>
    <row r="95" spans="2:47" s="8" customFormat="1" ht="19.899999999999999" customHeight="1">
      <c r="B95" s="134"/>
      <c r="C95" s="103"/>
      <c r="D95" s="110" t="s">
        <v>2918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1">
        <f>N160</f>
        <v>0</v>
      </c>
      <c r="O95" s="222"/>
      <c r="P95" s="222"/>
      <c r="Q95" s="222"/>
      <c r="R95" s="135"/>
    </row>
    <row r="96" spans="2:47" s="8" customFormat="1" ht="19.899999999999999" customHeight="1">
      <c r="B96" s="134"/>
      <c r="C96" s="103"/>
      <c r="D96" s="110" t="s">
        <v>2919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1">
        <f>N182</f>
        <v>0</v>
      </c>
      <c r="O96" s="222"/>
      <c r="P96" s="222"/>
      <c r="Q96" s="222"/>
      <c r="R96" s="135"/>
    </row>
    <row r="97" spans="2:65" s="8" customFormat="1" ht="19.899999999999999" customHeight="1">
      <c r="B97" s="134"/>
      <c r="C97" s="103"/>
      <c r="D97" s="110" t="s">
        <v>2920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1">
        <f>N199</f>
        <v>0</v>
      </c>
      <c r="O97" s="222"/>
      <c r="P97" s="222"/>
      <c r="Q97" s="222"/>
      <c r="R97" s="135"/>
    </row>
    <row r="98" spans="2:65" s="8" customFormat="1" ht="19.899999999999999" customHeight="1">
      <c r="B98" s="134"/>
      <c r="C98" s="103"/>
      <c r="D98" s="110" t="s">
        <v>2921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1">
        <f>N212</f>
        <v>0</v>
      </c>
      <c r="O98" s="222"/>
      <c r="P98" s="222"/>
      <c r="Q98" s="222"/>
      <c r="R98" s="135"/>
    </row>
    <row r="99" spans="2:65" s="8" customFormat="1" ht="19.899999999999999" customHeight="1">
      <c r="B99" s="134"/>
      <c r="C99" s="103"/>
      <c r="D99" s="110" t="s">
        <v>2922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1">
        <f>N232</f>
        <v>0</v>
      </c>
      <c r="O99" s="222"/>
      <c r="P99" s="222"/>
      <c r="Q99" s="222"/>
      <c r="R99" s="135"/>
    </row>
    <row r="100" spans="2:65" s="8" customFormat="1" ht="19.899999999999999" customHeight="1">
      <c r="B100" s="134"/>
      <c r="C100" s="103"/>
      <c r="D100" s="110" t="s">
        <v>2923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1">
        <f>N257</f>
        <v>0</v>
      </c>
      <c r="O100" s="222"/>
      <c r="P100" s="222"/>
      <c r="Q100" s="222"/>
      <c r="R100" s="135"/>
    </row>
    <row r="101" spans="2:65" s="7" customFormat="1" ht="21.75" customHeight="1">
      <c r="B101" s="130"/>
      <c r="C101" s="131"/>
      <c r="D101" s="132" t="s">
        <v>172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299">
        <f>N259</f>
        <v>0</v>
      </c>
      <c r="O101" s="302"/>
      <c r="P101" s="302"/>
      <c r="Q101" s="302"/>
      <c r="R101" s="133"/>
    </row>
    <row r="102" spans="2:65" s="1" customFormat="1" ht="21.75" customHeigh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2:65" s="1" customFormat="1" ht="29.25" customHeight="1">
      <c r="B103" s="39"/>
      <c r="C103" s="129" t="s">
        <v>173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303">
        <f>ROUND(N104+N105+N106+N107+N108+N109,2)</f>
        <v>0</v>
      </c>
      <c r="O103" s="304"/>
      <c r="P103" s="304"/>
      <c r="Q103" s="304"/>
      <c r="R103" s="41"/>
      <c r="T103" s="136"/>
      <c r="U103" s="137" t="s">
        <v>38</v>
      </c>
    </row>
    <row r="104" spans="2:65" s="1" customFormat="1" ht="18" customHeight="1">
      <c r="B104" s="138"/>
      <c r="C104" s="139"/>
      <c r="D104" s="255" t="s">
        <v>174</v>
      </c>
      <c r="E104" s="305"/>
      <c r="F104" s="305"/>
      <c r="G104" s="305"/>
      <c r="H104" s="305"/>
      <c r="I104" s="139"/>
      <c r="J104" s="139"/>
      <c r="K104" s="139"/>
      <c r="L104" s="139"/>
      <c r="M104" s="139"/>
      <c r="N104" s="229">
        <f>ROUND(N88*T104,2)</f>
        <v>0</v>
      </c>
      <c r="O104" s="294"/>
      <c r="P104" s="294"/>
      <c r="Q104" s="294"/>
      <c r="R104" s="141"/>
      <c r="S104" s="142"/>
      <c r="T104" s="143"/>
      <c r="U104" s="144" t="s">
        <v>41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5" t="s">
        <v>175</v>
      </c>
      <c r="AZ104" s="142"/>
      <c r="BA104" s="142"/>
      <c r="BB104" s="142"/>
      <c r="BC104" s="142"/>
      <c r="BD104" s="142"/>
      <c r="BE104" s="146">
        <f t="shared" ref="BE104:BE109" si="0">IF(U104="základná",N104,0)</f>
        <v>0</v>
      </c>
      <c r="BF104" s="146">
        <f t="shared" ref="BF104:BF109" si="1">IF(U104="znížená",N104,0)</f>
        <v>0</v>
      </c>
      <c r="BG104" s="146">
        <f t="shared" ref="BG104:BG109" si="2">IF(U104="zákl. prenesená",N104,0)</f>
        <v>0</v>
      </c>
      <c r="BH104" s="146">
        <f t="shared" ref="BH104:BH109" si="3">IF(U104="zníž. prenesená",N104,0)</f>
        <v>0</v>
      </c>
      <c r="BI104" s="146">
        <f t="shared" ref="BI104:BI109" si="4">IF(U104="nulová",N104,0)</f>
        <v>0</v>
      </c>
      <c r="BJ104" s="145" t="s">
        <v>94</v>
      </c>
      <c r="BK104" s="142"/>
      <c r="BL104" s="142"/>
      <c r="BM104" s="142"/>
    </row>
    <row r="105" spans="2:65" s="1" customFormat="1" ht="18" customHeight="1">
      <c r="B105" s="138"/>
      <c r="C105" s="139"/>
      <c r="D105" s="255" t="s">
        <v>176</v>
      </c>
      <c r="E105" s="305"/>
      <c r="F105" s="305"/>
      <c r="G105" s="305"/>
      <c r="H105" s="305"/>
      <c r="I105" s="139"/>
      <c r="J105" s="139"/>
      <c r="K105" s="139"/>
      <c r="L105" s="139"/>
      <c r="M105" s="139"/>
      <c r="N105" s="229">
        <f>ROUND(N88*T105,2)</f>
        <v>0</v>
      </c>
      <c r="O105" s="294"/>
      <c r="P105" s="294"/>
      <c r="Q105" s="294"/>
      <c r="R105" s="141"/>
      <c r="S105" s="142"/>
      <c r="T105" s="143"/>
      <c r="U105" s="144" t="s">
        <v>41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5" t="s">
        <v>175</v>
      </c>
      <c r="AZ105" s="142"/>
      <c r="BA105" s="142"/>
      <c r="BB105" s="142"/>
      <c r="BC105" s="142"/>
      <c r="BD105" s="142"/>
      <c r="BE105" s="146">
        <f t="shared" si="0"/>
        <v>0</v>
      </c>
      <c r="BF105" s="146">
        <f t="shared" si="1"/>
        <v>0</v>
      </c>
      <c r="BG105" s="146">
        <f t="shared" si="2"/>
        <v>0</v>
      </c>
      <c r="BH105" s="146">
        <f t="shared" si="3"/>
        <v>0</v>
      </c>
      <c r="BI105" s="146">
        <f t="shared" si="4"/>
        <v>0</v>
      </c>
      <c r="BJ105" s="145" t="s">
        <v>94</v>
      </c>
      <c r="BK105" s="142"/>
      <c r="BL105" s="142"/>
      <c r="BM105" s="142"/>
    </row>
    <row r="106" spans="2:65" s="1" customFormat="1" ht="18" customHeight="1">
      <c r="B106" s="138"/>
      <c r="C106" s="139"/>
      <c r="D106" s="255" t="s">
        <v>177</v>
      </c>
      <c r="E106" s="305"/>
      <c r="F106" s="305"/>
      <c r="G106" s="305"/>
      <c r="H106" s="305"/>
      <c r="I106" s="139"/>
      <c r="J106" s="139"/>
      <c r="K106" s="139"/>
      <c r="L106" s="139"/>
      <c r="M106" s="139"/>
      <c r="N106" s="229">
        <f>ROUND(N88*T106,2)</f>
        <v>0</v>
      </c>
      <c r="O106" s="294"/>
      <c r="P106" s="294"/>
      <c r="Q106" s="294"/>
      <c r="R106" s="141"/>
      <c r="S106" s="142"/>
      <c r="T106" s="143"/>
      <c r="U106" s="144" t="s">
        <v>41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5" t="s">
        <v>175</v>
      </c>
      <c r="AZ106" s="142"/>
      <c r="BA106" s="142"/>
      <c r="BB106" s="142"/>
      <c r="BC106" s="142"/>
      <c r="BD106" s="142"/>
      <c r="BE106" s="146">
        <f t="shared" si="0"/>
        <v>0</v>
      </c>
      <c r="BF106" s="146">
        <f t="shared" si="1"/>
        <v>0</v>
      </c>
      <c r="BG106" s="146">
        <f t="shared" si="2"/>
        <v>0</v>
      </c>
      <c r="BH106" s="146">
        <f t="shared" si="3"/>
        <v>0</v>
      </c>
      <c r="BI106" s="146">
        <f t="shared" si="4"/>
        <v>0</v>
      </c>
      <c r="BJ106" s="145" t="s">
        <v>94</v>
      </c>
      <c r="BK106" s="142"/>
      <c r="BL106" s="142"/>
      <c r="BM106" s="142"/>
    </row>
    <row r="107" spans="2:65" s="1" customFormat="1" ht="18" customHeight="1">
      <c r="B107" s="138"/>
      <c r="C107" s="139"/>
      <c r="D107" s="255" t="s">
        <v>178</v>
      </c>
      <c r="E107" s="305"/>
      <c r="F107" s="305"/>
      <c r="G107" s="305"/>
      <c r="H107" s="305"/>
      <c r="I107" s="139"/>
      <c r="J107" s="139"/>
      <c r="K107" s="139"/>
      <c r="L107" s="139"/>
      <c r="M107" s="139"/>
      <c r="N107" s="229">
        <f>ROUND(N88*T107,2)</f>
        <v>0</v>
      </c>
      <c r="O107" s="294"/>
      <c r="P107" s="294"/>
      <c r="Q107" s="294"/>
      <c r="R107" s="141"/>
      <c r="S107" s="142"/>
      <c r="T107" s="143"/>
      <c r="U107" s="144" t="s">
        <v>41</v>
      </c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5" t="s">
        <v>175</v>
      </c>
      <c r="AZ107" s="142"/>
      <c r="BA107" s="142"/>
      <c r="BB107" s="142"/>
      <c r="BC107" s="142"/>
      <c r="BD107" s="142"/>
      <c r="BE107" s="146">
        <f t="shared" si="0"/>
        <v>0</v>
      </c>
      <c r="BF107" s="146">
        <f t="shared" si="1"/>
        <v>0</v>
      </c>
      <c r="BG107" s="146">
        <f t="shared" si="2"/>
        <v>0</v>
      </c>
      <c r="BH107" s="146">
        <f t="shared" si="3"/>
        <v>0</v>
      </c>
      <c r="BI107" s="146">
        <f t="shared" si="4"/>
        <v>0</v>
      </c>
      <c r="BJ107" s="145" t="s">
        <v>94</v>
      </c>
      <c r="BK107" s="142"/>
      <c r="BL107" s="142"/>
      <c r="BM107" s="142"/>
    </row>
    <row r="108" spans="2:65" s="1" customFormat="1" ht="18" customHeight="1">
      <c r="B108" s="138"/>
      <c r="C108" s="139"/>
      <c r="D108" s="255" t="s">
        <v>179</v>
      </c>
      <c r="E108" s="305"/>
      <c r="F108" s="305"/>
      <c r="G108" s="305"/>
      <c r="H108" s="305"/>
      <c r="I108" s="139"/>
      <c r="J108" s="139"/>
      <c r="K108" s="139"/>
      <c r="L108" s="139"/>
      <c r="M108" s="139"/>
      <c r="N108" s="229">
        <f>ROUND(N88*T108,2)</f>
        <v>0</v>
      </c>
      <c r="O108" s="294"/>
      <c r="P108" s="294"/>
      <c r="Q108" s="294"/>
      <c r="R108" s="141"/>
      <c r="S108" s="142"/>
      <c r="T108" s="143"/>
      <c r="U108" s="144" t="s">
        <v>41</v>
      </c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5" t="s">
        <v>175</v>
      </c>
      <c r="AZ108" s="142"/>
      <c r="BA108" s="142"/>
      <c r="BB108" s="142"/>
      <c r="BC108" s="142"/>
      <c r="BD108" s="142"/>
      <c r="BE108" s="146">
        <f t="shared" si="0"/>
        <v>0</v>
      </c>
      <c r="BF108" s="146">
        <f t="shared" si="1"/>
        <v>0</v>
      </c>
      <c r="BG108" s="146">
        <f t="shared" si="2"/>
        <v>0</v>
      </c>
      <c r="BH108" s="146">
        <f t="shared" si="3"/>
        <v>0</v>
      </c>
      <c r="BI108" s="146">
        <f t="shared" si="4"/>
        <v>0</v>
      </c>
      <c r="BJ108" s="145" t="s">
        <v>94</v>
      </c>
      <c r="BK108" s="142"/>
      <c r="BL108" s="142"/>
      <c r="BM108" s="142"/>
    </row>
    <row r="109" spans="2:65" s="1" customFormat="1" ht="18" customHeight="1">
      <c r="B109" s="138"/>
      <c r="C109" s="139"/>
      <c r="D109" s="140" t="s">
        <v>180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229">
        <f>ROUND(N88*T109,2)</f>
        <v>0</v>
      </c>
      <c r="O109" s="294"/>
      <c r="P109" s="294"/>
      <c r="Q109" s="294"/>
      <c r="R109" s="141"/>
      <c r="S109" s="142"/>
      <c r="T109" s="147"/>
      <c r="U109" s="148" t="s">
        <v>41</v>
      </c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5" t="s">
        <v>181</v>
      </c>
      <c r="AZ109" s="142"/>
      <c r="BA109" s="142"/>
      <c r="BB109" s="142"/>
      <c r="BC109" s="142"/>
      <c r="BD109" s="142"/>
      <c r="BE109" s="146">
        <f t="shared" si="0"/>
        <v>0</v>
      </c>
      <c r="BF109" s="146">
        <f t="shared" si="1"/>
        <v>0</v>
      </c>
      <c r="BG109" s="146">
        <f t="shared" si="2"/>
        <v>0</v>
      </c>
      <c r="BH109" s="146">
        <f t="shared" si="3"/>
        <v>0</v>
      </c>
      <c r="BI109" s="146">
        <f t="shared" si="4"/>
        <v>0</v>
      </c>
      <c r="BJ109" s="145" t="s">
        <v>94</v>
      </c>
      <c r="BK109" s="142"/>
      <c r="BL109" s="142"/>
      <c r="BM109" s="142"/>
    </row>
    <row r="110" spans="2:65" s="1" customForma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65" s="1" customFormat="1" ht="29.25" customHeight="1">
      <c r="B111" s="39"/>
      <c r="C111" s="120" t="s">
        <v>125</v>
      </c>
      <c r="D111" s="121"/>
      <c r="E111" s="121"/>
      <c r="F111" s="121"/>
      <c r="G111" s="121"/>
      <c r="H111" s="121"/>
      <c r="I111" s="121"/>
      <c r="J111" s="121"/>
      <c r="K111" s="121"/>
      <c r="L111" s="230">
        <f>ROUND(SUM(N88+N103),2)</f>
        <v>0</v>
      </c>
      <c r="M111" s="230"/>
      <c r="N111" s="230"/>
      <c r="O111" s="230"/>
      <c r="P111" s="230"/>
      <c r="Q111" s="230"/>
      <c r="R111" s="41"/>
    </row>
    <row r="112" spans="2:65" s="1" customFormat="1" ht="6.95" customHeight="1"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6" spans="2:63" s="1" customFormat="1" ht="6.95" customHeight="1"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8"/>
    </row>
    <row r="117" spans="2:63" s="1" customFormat="1" ht="36.950000000000003" customHeight="1">
      <c r="B117" s="39"/>
      <c r="C117" s="240" t="s">
        <v>182</v>
      </c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41"/>
    </row>
    <row r="118" spans="2:63" s="1" customFormat="1" ht="6.9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spans="2:63" s="1" customFormat="1" ht="30" customHeight="1">
      <c r="B119" s="39"/>
      <c r="C119" s="34" t="s">
        <v>15</v>
      </c>
      <c r="D119" s="40"/>
      <c r="E119" s="40"/>
      <c r="F119" s="287" t="str">
        <f>F6</f>
        <v>CENTRUM INTEGROVANEJ ZDRAVOTNEJ STAROSTLIVOSTI – SLANEC</v>
      </c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40"/>
      <c r="R119" s="41"/>
    </row>
    <row r="120" spans="2:63" s="1" customFormat="1" ht="36.950000000000003" customHeight="1">
      <c r="B120" s="39"/>
      <c r="C120" s="73" t="s">
        <v>132</v>
      </c>
      <c r="D120" s="40"/>
      <c r="E120" s="40"/>
      <c r="F120" s="242" t="str">
        <f>F7</f>
        <v>E - Vykurovanie</v>
      </c>
      <c r="G120" s="289"/>
      <c r="H120" s="289"/>
      <c r="I120" s="289"/>
      <c r="J120" s="289"/>
      <c r="K120" s="289"/>
      <c r="L120" s="289"/>
      <c r="M120" s="289"/>
      <c r="N120" s="289"/>
      <c r="O120" s="289"/>
      <c r="P120" s="289"/>
      <c r="Q120" s="40"/>
      <c r="R120" s="41"/>
    </row>
    <row r="121" spans="2:63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3" s="1" customFormat="1" ht="18" customHeight="1">
      <c r="B122" s="39"/>
      <c r="C122" s="34" t="s">
        <v>19</v>
      </c>
      <c r="D122" s="40"/>
      <c r="E122" s="40"/>
      <c r="F122" s="32" t="str">
        <f>F9</f>
        <v xml:space="preserve"> </v>
      </c>
      <c r="G122" s="40"/>
      <c r="H122" s="40"/>
      <c r="I122" s="40"/>
      <c r="J122" s="40"/>
      <c r="K122" s="34" t="s">
        <v>21</v>
      </c>
      <c r="L122" s="40"/>
      <c r="M122" s="291" t="str">
        <f>IF(O9="","",O9)</f>
        <v>20. 11. 2018</v>
      </c>
      <c r="N122" s="291"/>
      <c r="O122" s="291"/>
      <c r="P122" s="291"/>
      <c r="Q122" s="40"/>
      <c r="R122" s="41"/>
    </row>
    <row r="123" spans="2:63" s="1" customFormat="1" ht="6.95" customHeight="1"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1"/>
    </row>
    <row r="124" spans="2:63" s="1" customFormat="1" ht="15">
      <c r="B124" s="39"/>
      <c r="C124" s="34" t="s">
        <v>23</v>
      </c>
      <c r="D124" s="40"/>
      <c r="E124" s="40"/>
      <c r="F124" s="32" t="str">
        <f>E12</f>
        <v>Obec Slanec</v>
      </c>
      <c r="G124" s="40"/>
      <c r="H124" s="40"/>
      <c r="I124" s="40"/>
      <c r="J124" s="40"/>
      <c r="K124" s="34" t="s">
        <v>29</v>
      </c>
      <c r="L124" s="40"/>
      <c r="M124" s="248" t="str">
        <f>E18</f>
        <v>Ing. Beata Zuštiaková</v>
      </c>
      <c r="N124" s="248"/>
      <c r="O124" s="248"/>
      <c r="P124" s="248"/>
      <c r="Q124" s="248"/>
      <c r="R124" s="41"/>
    </row>
    <row r="125" spans="2:63" s="1" customFormat="1" ht="14.45" customHeight="1">
      <c r="B125" s="39"/>
      <c r="C125" s="34" t="s">
        <v>27</v>
      </c>
      <c r="D125" s="40"/>
      <c r="E125" s="40"/>
      <c r="F125" s="32" t="str">
        <f>IF(E15="","",E15)</f>
        <v>Vyplň údaj</v>
      </c>
      <c r="G125" s="40"/>
      <c r="H125" s="40"/>
      <c r="I125" s="40"/>
      <c r="J125" s="40"/>
      <c r="K125" s="34" t="s">
        <v>33</v>
      </c>
      <c r="L125" s="40"/>
      <c r="M125" s="248" t="str">
        <f>E21</f>
        <v xml:space="preserve"> </v>
      </c>
      <c r="N125" s="248"/>
      <c r="O125" s="248"/>
      <c r="P125" s="248"/>
      <c r="Q125" s="248"/>
      <c r="R125" s="41"/>
    </row>
    <row r="126" spans="2:63" s="1" customFormat="1" ht="10.35" customHeight="1"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1"/>
    </row>
    <row r="127" spans="2:63" s="9" customFormat="1" ht="29.25" customHeight="1">
      <c r="B127" s="149"/>
      <c r="C127" s="150" t="s">
        <v>183</v>
      </c>
      <c r="D127" s="151" t="s">
        <v>184</v>
      </c>
      <c r="E127" s="151" t="s">
        <v>56</v>
      </c>
      <c r="F127" s="295" t="s">
        <v>185</v>
      </c>
      <c r="G127" s="295"/>
      <c r="H127" s="295"/>
      <c r="I127" s="295"/>
      <c r="J127" s="151" t="s">
        <v>186</v>
      </c>
      <c r="K127" s="151" t="s">
        <v>187</v>
      </c>
      <c r="L127" s="295" t="s">
        <v>188</v>
      </c>
      <c r="M127" s="295"/>
      <c r="N127" s="295" t="s">
        <v>137</v>
      </c>
      <c r="O127" s="295"/>
      <c r="P127" s="295"/>
      <c r="Q127" s="296"/>
      <c r="R127" s="152"/>
      <c r="T127" s="80" t="s">
        <v>189</v>
      </c>
      <c r="U127" s="81" t="s">
        <v>38</v>
      </c>
      <c r="V127" s="81" t="s">
        <v>190</v>
      </c>
      <c r="W127" s="81" t="s">
        <v>191</v>
      </c>
      <c r="X127" s="81" t="s">
        <v>192</v>
      </c>
      <c r="Y127" s="81" t="s">
        <v>193</v>
      </c>
      <c r="Z127" s="81" t="s">
        <v>194</v>
      </c>
      <c r="AA127" s="82" t="s">
        <v>195</v>
      </c>
    </row>
    <row r="128" spans="2:63" s="1" customFormat="1" ht="29.25" customHeight="1">
      <c r="B128" s="39"/>
      <c r="C128" s="84" t="s">
        <v>134</v>
      </c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297">
        <f>BK128</f>
        <v>0</v>
      </c>
      <c r="O128" s="298"/>
      <c r="P128" s="298"/>
      <c r="Q128" s="298"/>
      <c r="R128" s="41"/>
      <c r="T128" s="83"/>
      <c r="U128" s="55"/>
      <c r="V128" s="55"/>
      <c r="W128" s="153">
        <f>W129+W133+W259</f>
        <v>0</v>
      </c>
      <c r="X128" s="55"/>
      <c r="Y128" s="153">
        <f>Y129+Y133+Y259</f>
        <v>0</v>
      </c>
      <c r="Z128" s="55"/>
      <c r="AA128" s="154">
        <f>AA129+AA133+AA259</f>
        <v>0</v>
      </c>
      <c r="AT128" s="23" t="s">
        <v>73</v>
      </c>
      <c r="AU128" s="23" t="s">
        <v>139</v>
      </c>
      <c r="BK128" s="155">
        <f>BK129+BK133+BK259</f>
        <v>0</v>
      </c>
    </row>
    <row r="129" spans="2:65" s="10" customFormat="1" ht="37.35" customHeight="1">
      <c r="B129" s="156"/>
      <c r="C129" s="157"/>
      <c r="D129" s="158" t="s">
        <v>2912</v>
      </c>
      <c r="E129" s="158"/>
      <c r="F129" s="158"/>
      <c r="G129" s="158"/>
      <c r="H129" s="158"/>
      <c r="I129" s="158"/>
      <c r="J129" s="158"/>
      <c r="K129" s="158"/>
      <c r="L129" s="158"/>
      <c r="M129" s="158"/>
      <c r="N129" s="299">
        <f>BK129</f>
        <v>0</v>
      </c>
      <c r="O129" s="300"/>
      <c r="P129" s="300"/>
      <c r="Q129" s="300"/>
      <c r="R129" s="159"/>
      <c r="T129" s="160"/>
      <c r="U129" s="157"/>
      <c r="V129" s="157"/>
      <c r="W129" s="161">
        <f>W130</f>
        <v>0</v>
      </c>
      <c r="X129" s="157"/>
      <c r="Y129" s="161">
        <f>Y130</f>
        <v>0</v>
      </c>
      <c r="Z129" s="157"/>
      <c r="AA129" s="162">
        <f>AA130</f>
        <v>0</v>
      </c>
      <c r="AR129" s="163" t="s">
        <v>82</v>
      </c>
      <c r="AT129" s="164" t="s">
        <v>73</v>
      </c>
      <c r="AU129" s="164" t="s">
        <v>74</v>
      </c>
      <c r="AY129" s="163" t="s">
        <v>196</v>
      </c>
      <c r="BK129" s="165">
        <f>BK130</f>
        <v>0</v>
      </c>
    </row>
    <row r="130" spans="2:65" s="10" customFormat="1" ht="19.899999999999999" customHeight="1">
      <c r="B130" s="156"/>
      <c r="C130" s="157"/>
      <c r="D130" s="166" t="s">
        <v>2913</v>
      </c>
      <c r="E130" s="166"/>
      <c r="F130" s="166"/>
      <c r="G130" s="166"/>
      <c r="H130" s="166"/>
      <c r="I130" s="166"/>
      <c r="J130" s="166"/>
      <c r="K130" s="166"/>
      <c r="L130" s="166"/>
      <c r="M130" s="166"/>
      <c r="N130" s="280">
        <f>BK130</f>
        <v>0</v>
      </c>
      <c r="O130" s="281"/>
      <c r="P130" s="281"/>
      <c r="Q130" s="281"/>
      <c r="R130" s="159"/>
      <c r="T130" s="160"/>
      <c r="U130" s="157"/>
      <c r="V130" s="157"/>
      <c r="W130" s="161">
        <f>SUM(W131:W132)</f>
        <v>0</v>
      </c>
      <c r="X130" s="157"/>
      <c r="Y130" s="161">
        <f>SUM(Y131:Y132)</f>
        <v>0</v>
      </c>
      <c r="Z130" s="157"/>
      <c r="AA130" s="162">
        <f>SUM(AA131:AA132)</f>
        <v>0</v>
      </c>
      <c r="AR130" s="163" t="s">
        <v>82</v>
      </c>
      <c r="AT130" s="164" t="s">
        <v>73</v>
      </c>
      <c r="AU130" s="164" t="s">
        <v>82</v>
      </c>
      <c r="AY130" s="163" t="s">
        <v>196</v>
      </c>
      <c r="BK130" s="165">
        <f>SUM(BK131:BK132)</f>
        <v>0</v>
      </c>
    </row>
    <row r="131" spans="2:65" s="1" customFormat="1" ht="25.5" customHeight="1">
      <c r="B131" s="138"/>
      <c r="C131" s="167" t="s">
        <v>82</v>
      </c>
      <c r="D131" s="167" t="s">
        <v>197</v>
      </c>
      <c r="E131" s="168" t="s">
        <v>2924</v>
      </c>
      <c r="F131" s="264" t="s">
        <v>2925</v>
      </c>
      <c r="G131" s="264"/>
      <c r="H131" s="264"/>
      <c r="I131" s="264"/>
      <c r="J131" s="169" t="s">
        <v>1865</v>
      </c>
      <c r="K131" s="170">
        <v>30</v>
      </c>
      <c r="L131" s="265">
        <v>0</v>
      </c>
      <c r="M131" s="265"/>
      <c r="N131" s="266">
        <f>ROUND(L131*K131,3)</f>
        <v>0</v>
      </c>
      <c r="O131" s="266"/>
      <c r="P131" s="266"/>
      <c r="Q131" s="266"/>
      <c r="R131" s="141"/>
      <c r="T131" s="172" t="s">
        <v>4</v>
      </c>
      <c r="U131" s="48" t="s">
        <v>41</v>
      </c>
      <c r="V131" s="40"/>
      <c r="W131" s="173">
        <f>V131*K131</f>
        <v>0</v>
      </c>
      <c r="X131" s="173">
        <v>0</v>
      </c>
      <c r="Y131" s="173">
        <f>X131*K131</f>
        <v>0</v>
      </c>
      <c r="Z131" s="173">
        <v>0</v>
      </c>
      <c r="AA131" s="174">
        <f>Z131*K131</f>
        <v>0</v>
      </c>
      <c r="AR131" s="23" t="s">
        <v>201</v>
      </c>
      <c r="AT131" s="23" t="s">
        <v>197</v>
      </c>
      <c r="AU131" s="23" t="s">
        <v>94</v>
      </c>
      <c r="AY131" s="23" t="s">
        <v>196</v>
      </c>
      <c r="BE131" s="114">
        <f>IF(U131="základná",N131,0)</f>
        <v>0</v>
      </c>
      <c r="BF131" s="114">
        <f>IF(U131="znížená",N131,0)</f>
        <v>0</v>
      </c>
      <c r="BG131" s="114">
        <f>IF(U131="zákl. prenesená",N131,0)</f>
        <v>0</v>
      </c>
      <c r="BH131" s="114">
        <f>IF(U131="zníž. prenesená",N131,0)</f>
        <v>0</v>
      </c>
      <c r="BI131" s="114">
        <f>IF(U131="nulová",N131,0)</f>
        <v>0</v>
      </c>
      <c r="BJ131" s="23" t="s">
        <v>94</v>
      </c>
      <c r="BK131" s="175">
        <f>ROUND(L131*K131,3)</f>
        <v>0</v>
      </c>
      <c r="BL131" s="23" t="s">
        <v>201</v>
      </c>
      <c r="BM131" s="23" t="s">
        <v>94</v>
      </c>
    </row>
    <row r="132" spans="2:65" s="1" customFormat="1" ht="25.5" customHeight="1">
      <c r="B132" s="138"/>
      <c r="C132" s="200" t="s">
        <v>94</v>
      </c>
      <c r="D132" s="200" t="s">
        <v>612</v>
      </c>
      <c r="E132" s="201" t="s">
        <v>2926</v>
      </c>
      <c r="F132" s="282" t="s">
        <v>2927</v>
      </c>
      <c r="G132" s="282"/>
      <c r="H132" s="282"/>
      <c r="I132" s="282"/>
      <c r="J132" s="202" t="s">
        <v>361</v>
      </c>
      <c r="K132" s="203">
        <v>0.03</v>
      </c>
      <c r="L132" s="273">
        <v>0</v>
      </c>
      <c r="M132" s="273"/>
      <c r="N132" s="283">
        <f>ROUND(L132*K132,3)</f>
        <v>0</v>
      </c>
      <c r="O132" s="266"/>
      <c r="P132" s="266"/>
      <c r="Q132" s="266"/>
      <c r="R132" s="141"/>
      <c r="T132" s="172" t="s">
        <v>4</v>
      </c>
      <c r="U132" s="48" t="s">
        <v>41</v>
      </c>
      <c r="V132" s="40"/>
      <c r="W132" s="173">
        <f>V132*K132</f>
        <v>0</v>
      </c>
      <c r="X132" s="173">
        <v>0</v>
      </c>
      <c r="Y132" s="173">
        <f>X132*K132</f>
        <v>0</v>
      </c>
      <c r="Z132" s="173">
        <v>0</v>
      </c>
      <c r="AA132" s="174">
        <f>Z132*K132</f>
        <v>0</v>
      </c>
      <c r="AR132" s="23" t="s">
        <v>250</v>
      </c>
      <c r="AT132" s="23" t="s">
        <v>612</v>
      </c>
      <c r="AU132" s="23" t="s">
        <v>94</v>
      </c>
      <c r="AY132" s="23" t="s">
        <v>196</v>
      </c>
      <c r="BE132" s="114">
        <f>IF(U132="základná",N132,0)</f>
        <v>0</v>
      </c>
      <c r="BF132" s="114">
        <f>IF(U132="znížená",N132,0)</f>
        <v>0</v>
      </c>
      <c r="BG132" s="114">
        <f>IF(U132="zákl. prenesená",N132,0)</f>
        <v>0</v>
      </c>
      <c r="BH132" s="114">
        <f>IF(U132="zníž. prenesená",N132,0)</f>
        <v>0</v>
      </c>
      <c r="BI132" s="114">
        <f>IF(U132="nulová",N132,0)</f>
        <v>0</v>
      </c>
      <c r="BJ132" s="23" t="s">
        <v>94</v>
      </c>
      <c r="BK132" s="175">
        <f>ROUND(L132*K132,3)</f>
        <v>0</v>
      </c>
      <c r="BL132" s="23" t="s">
        <v>201</v>
      </c>
      <c r="BM132" s="23" t="s">
        <v>201</v>
      </c>
    </row>
    <row r="133" spans="2:65" s="10" customFormat="1" ht="37.35" customHeight="1">
      <c r="B133" s="156"/>
      <c r="C133" s="157"/>
      <c r="D133" s="158" t="s">
        <v>2914</v>
      </c>
      <c r="E133" s="158"/>
      <c r="F133" s="158"/>
      <c r="G133" s="158"/>
      <c r="H133" s="158"/>
      <c r="I133" s="158"/>
      <c r="J133" s="158"/>
      <c r="K133" s="158"/>
      <c r="L133" s="158"/>
      <c r="M133" s="158"/>
      <c r="N133" s="284">
        <f>BK133</f>
        <v>0</v>
      </c>
      <c r="O133" s="285"/>
      <c r="P133" s="285"/>
      <c r="Q133" s="285"/>
      <c r="R133" s="159"/>
      <c r="T133" s="160"/>
      <c r="U133" s="157"/>
      <c r="V133" s="157"/>
      <c r="W133" s="161">
        <f>W134+W144+W158+W160+W182+W199+W212+W232+W257</f>
        <v>0</v>
      </c>
      <c r="X133" s="157"/>
      <c r="Y133" s="161">
        <f>Y134+Y144+Y158+Y160+Y182+Y199+Y212+Y232+Y257</f>
        <v>0</v>
      </c>
      <c r="Z133" s="157"/>
      <c r="AA133" s="162">
        <f>AA134+AA144+AA158+AA160+AA182+AA199+AA212+AA232+AA257</f>
        <v>0</v>
      </c>
      <c r="AR133" s="163" t="s">
        <v>82</v>
      </c>
      <c r="AT133" s="164" t="s">
        <v>73</v>
      </c>
      <c r="AU133" s="164" t="s">
        <v>74</v>
      </c>
      <c r="AY133" s="163" t="s">
        <v>196</v>
      </c>
      <c r="BK133" s="165">
        <f>BK134+BK144+BK158+BK160+BK182+BK199+BK212+BK232+BK257</f>
        <v>0</v>
      </c>
    </row>
    <row r="134" spans="2:65" s="10" customFormat="1" ht="19.899999999999999" customHeight="1">
      <c r="B134" s="156"/>
      <c r="C134" s="157"/>
      <c r="D134" s="166" t="s">
        <v>2915</v>
      </c>
      <c r="E134" s="166"/>
      <c r="F134" s="166"/>
      <c r="G134" s="166"/>
      <c r="H134" s="166"/>
      <c r="I134" s="166"/>
      <c r="J134" s="166"/>
      <c r="K134" s="166"/>
      <c r="L134" s="166"/>
      <c r="M134" s="166"/>
      <c r="N134" s="280">
        <f>BK134</f>
        <v>0</v>
      </c>
      <c r="O134" s="281"/>
      <c r="P134" s="281"/>
      <c r="Q134" s="281"/>
      <c r="R134" s="159"/>
      <c r="T134" s="160"/>
      <c r="U134" s="157"/>
      <c r="V134" s="157"/>
      <c r="W134" s="161">
        <f>SUM(W135:W143)</f>
        <v>0</v>
      </c>
      <c r="X134" s="157"/>
      <c r="Y134" s="161">
        <f>SUM(Y135:Y143)</f>
        <v>0</v>
      </c>
      <c r="Z134" s="157"/>
      <c r="AA134" s="162">
        <f>SUM(AA135:AA143)</f>
        <v>0</v>
      </c>
      <c r="AR134" s="163" t="s">
        <v>82</v>
      </c>
      <c r="AT134" s="164" t="s">
        <v>73</v>
      </c>
      <c r="AU134" s="164" t="s">
        <v>82</v>
      </c>
      <c r="AY134" s="163" t="s">
        <v>196</v>
      </c>
      <c r="BK134" s="165">
        <f>SUM(BK135:BK143)</f>
        <v>0</v>
      </c>
    </row>
    <row r="135" spans="2:65" s="1" customFormat="1" ht="25.5" customHeight="1">
      <c r="B135" s="138"/>
      <c r="C135" s="167" t="s">
        <v>214</v>
      </c>
      <c r="D135" s="167" t="s">
        <v>197</v>
      </c>
      <c r="E135" s="168" t="s">
        <v>2928</v>
      </c>
      <c r="F135" s="264" t="s">
        <v>2929</v>
      </c>
      <c r="G135" s="264"/>
      <c r="H135" s="264"/>
      <c r="I135" s="264"/>
      <c r="J135" s="169" t="s">
        <v>262</v>
      </c>
      <c r="K135" s="170">
        <v>30</v>
      </c>
      <c r="L135" s="265">
        <v>0</v>
      </c>
      <c r="M135" s="265"/>
      <c r="N135" s="266">
        <f t="shared" ref="N135:N143" si="5">ROUND(L135*K135,3)</f>
        <v>0</v>
      </c>
      <c r="O135" s="266"/>
      <c r="P135" s="266"/>
      <c r="Q135" s="266"/>
      <c r="R135" s="141"/>
      <c r="T135" s="172" t="s">
        <v>4</v>
      </c>
      <c r="U135" s="48" t="s">
        <v>41</v>
      </c>
      <c r="V135" s="40"/>
      <c r="W135" s="173">
        <f t="shared" ref="W135:W143" si="6">V135*K135</f>
        <v>0</v>
      </c>
      <c r="X135" s="173">
        <v>0</v>
      </c>
      <c r="Y135" s="173">
        <f t="shared" ref="Y135:Y143" si="7">X135*K135</f>
        <v>0</v>
      </c>
      <c r="Z135" s="173">
        <v>0</v>
      </c>
      <c r="AA135" s="174">
        <f t="shared" ref="AA135:AA143" si="8">Z135*K135</f>
        <v>0</v>
      </c>
      <c r="AR135" s="23" t="s">
        <v>201</v>
      </c>
      <c r="AT135" s="23" t="s">
        <v>197</v>
      </c>
      <c r="AU135" s="23" t="s">
        <v>94</v>
      </c>
      <c r="AY135" s="23" t="s">
        <v>196</v>
      </c>
      <c r="BE135" s="114">
        <f t="shared" ref="BE135:BE143" si="9">IF(U135="základná",N135,0)</f>
        <v>0</v>
      </c>
      <c r="BF135" s="114">
        <f t="shared" ref="BF135:BF143" si="10">IF(U135="znížená",N135,0)</f>
        <v>0</v>
      </c>
      <c r="BG135" s="114">
        <f t="shared" ref="BG135:BG143" si="11">IF(U135="zákl. prenesená",N135,0)</f>
        <v>0</v>
      </c>
      <c r="BH135" s="114">
        <f t="shared" ref="BH135:BH143" si="12">IF(U135="zníž. prenesená",N135,0)</f>
        <v>0</v>
      </c>
      <c r="BI135" s="114">
        <f t="shared" ref="BI135:BI143" si="13">IF(U135="nulová",N135,0)</f>
        <v>0</v>
      </c>
      <c r="BJ135" s="23" t="s">
        <v>94</v>
      </c>
      <c r="BK135" s="175">
        <f t="shared" ref="BK135:BK143" si="14">ROUND(L135*K135,3)</f>
        <v>0</v>
      </c>
      <c r="BL135" s="23" t="s">
        <v>201</v>
      </c>
      <c r="BM135" s="23" t="s">
        <v>239</v>
      </c>
    </row>
    <row r="136" spans="2:65" s="1" customFormat="1" ht="25.5" customHeight="1">
      <c r="B136" s="138"/>
      <c r="C136" s="167" t="s">
        <v>201</v>
      </c>
      <c r="D136" s="167" t="s">
        <v>197</v>
      </c>
      <c r="E136" s="168" t="s">
        <v>2930</v>
      </c>
      <c r="F136" s="264" t="s">
        <v>2931</v>
      </c>
      <c r="G136" s="264"/>
      <c r="H136" s="264"/>
      <c r="I136" s="264"/>
      <c r="J136" s="169" t="s">
        <v>307</v>
      </c>
      <c r="K136" s="170">
        <v>30</v>
      </c>
      <c r="L136" s="265">
        <v>0</v>
      </c>
      <c r="M136" s="265"/>
      <c r="N136" s="266">
        <f t="shared" si="5"/>
        <v>0</v>
      </c>
      <c r="O136" s="266"/>
      <c r="P136" s="266"/>
      <c r="Q136" s="266"/>
      <c r="R136" s="141"/>
      <c r="T136" s="172" t="s">
        <v>4</v>
      </c>
      <c r="U136" s="48" t="s">
        <v>41</v>
      </c>
      <c r="V136" s="40"/>
      <c r="W136" s="173">
        <f t="shared" si="6"/>
        <v>0</v>
      </c>
      <c r="X136" s="173">
        <v>0</v>
      </c>
      <c r="Y136" s="173">
        <f t="shared" si="7"/>
        <v>0</v>
      </c>
      <c r="Z136" s="173">
        <v>0</v>
      </c>
      <c r="AA136" s="174">
        <f t="shared" si="8"/>
        <v>0</v>
      </c>
      <c r="AR136" s="23" t="s">
        <v>201</v>
      </c>
      <c r="AT136" s="23" t="s">
        <v>197</v>
      </c>
      <c r="AU136" s="23" t="s">
        <v>94</v>
      </c>
      <c r="AY136" s="23" t="s">
        <v>196</v>
      </c>
      <c r="BE136" s="114">
        <f t="shared" si="9"/>
        <v>0</v>
      </c>
      <c r="BF136" s="114">
        <f t="shared" si="10"/>
        <v>0</v>
      </c>
      <c r="BG136" s="114">
        <f t="shared" si="11"/>
        <v>0</v>
      </c>
      <c r="BH136" s="114">
        <f t="shared" si="12"/>
        <v>0</v>
      </c>
      <c r="BI136" s="114">
        <f t="shared" si="13"/>
        <v>0</v>
      </c>
      <c r="BJ136" s="23" t="s">
        <v>94</v>
      </c>
      <c r="BK136" s="175">
        <f t="shared" si="14"/>
        <v>0</v>
      </c>
      <c r="BL136" s="23" t="s">
        <v>201</v>
      </c>
      <c r="BM136" s="23" t="s">
        <v>250</v>
      </c>
    </row>
    <row r="137" spans="2:65" s="1" customFormat="1" ht="25.5" customHeight="1">
      <c r="B137" s="138"/>
      <c r="C137" s="200" t="s">
        <v>234</v>
      </c>
      <c r="D137" s="200" t="s">
        <v>612</v>
      </c>
      <c r="E137" s="201" t="s">
        <v>2932</v>
      </c>
      <c r="F137" s="282" t="s">
        <v>2933</v>
      </c>
      <c r="G137" s="282"/>
      <c r="H137" s="282"/>
      <c r="I137" s="282"/>
      <c r="J137" s="202" t="s">
        <v>307</v>
      </c>
      <c r="K137" s="203">
        <v>30</v>
      </c>
      <c r="L137" s="273">
        <v>0</v>
      </c>
      <c r="M137" s="273"/>
      <c r="N137" s="283">
        <f t="shared" si="5"/>
        <v>0</v>
      </c>
      <c r="O137" s="266"/>
      <c r="P137" s="266"/>
      <c r="Q137" s="266"/>
      <c r="R137" s="141"/>
      <c r="T137" s="172" t="s">
        <v>4</v>
      </c>
      <c r="U137" s="48" t="s">
        <v>41</v>
      </c>
      <c r="V137" s="40"/>
      <c r="W137" s="173">
        <f t="shared" si="6"/>
        <v>0</v>
      </c>
      <c r="X137" s="173">
        <v>0</v>
      </c>
      <c r="Y137" s="173">
        <f t="shared" si="7"/>
        <v>0</v>
      </c>
      <c r="Z137" s="173">
        <v>0</v>
      </c>
      <c r="AA137" s="174">
        <f t="shared" si="8"/>
        <v>0</v>
      </c>
      <c r="AR137" s="23" t="s">
        <v>250</v>
      </c>
      <c r="AT137" s="23" t="s">
        <v>612</v>
      </c>
      <c r="AU137" s="23" t="s">
        <v>94</v>
      </c>
      <c r="AY137" s="23" t="s">
        <v>196</v>
      </c>
      <c r="BE137" s="114">
        <f t="shared" si="9"/>
        <v>0</v>
      </c>
      <c r="BF137" s="114">
        <f t="shared" si="10"/>
        <v>0</v>
      </c>
      <c r="BG137" s="114">
        <f t="shared" si="11"/>
        <v>0</v>
      </c>
      <c r="BH137" s="114">
        <f t="shared" si="12"/>
        <v>0</v>
      </c>
      <c r="BI137" s="114">
        <f t="shared" si="13"/>
        <v>0</v>
      </c>
      <c r="BJ137" s="23" t="s">
        <v>94</v>
      </c>
      <c r="BK137" s="175">
        <f t="shared" si="14"/>
        <v>0</v>
      </c>
      <c r="BL137" s="23" t="s">
        <v>201</v>
      </c>
      <c r="BM137" s="23" t="s">
        <v>259</v>
      </c>
    </row>
    <row r="138" spans="2:65" s="1" customFormat="1" ht="25.5" customHeight="1">
      <c r="B138" s="138"/>
      <c r="C138" s="167" t="s">
        <v>239</v>
      </c>
      <c r="D138" s="167" t="s">
        <v>197</v>
      </c>
      <c r="E138" s="168" t="s">
        <v>2934</v>
      </c>
      <c r="F138" s="264" t="s">
        <v>2935</v>
      </c>
      <c r="G138" s="264"/>
      <c r="H138" s="264"/>
      <c r="I138" s="264"/>
      <c r="J138" s="169" t="s">
        <v>307</v>
      </c>
      <c r="K138" s="170">
        <v>40</v>
      </c>
      <c r="L138" s="265">
        <v>0</v>
      </c>
      <c r="M138" s="265"/>
      <c r="N138" s="266">
        <f t="shared" si="5"/>
        <v>0</v>
      </c>
      <c r="O138" s="266"/>
      <c r="P138" s="266"/>
      <c r="Q138" s="266"/>
      <c r="R138" s="141"/>
      <c r="T138" s="172" t="s">
        <v>4</v>
      </c>
      <c r="U138" s="48" t="s">
        <v>41</v>
      </c>
      <c r="V138" s="40"/>
      <c r="W138" s="173">
        <f t="shared" si="6"/>
        <v>0</v>
      </c>
      <c r="X138" s="173">
        <v>0</v>
      </c>
      <c r="Y138" s="173">
        <f t="shared" si="7"/>
        <v>0</v>
      </c>
      <c r="Z138" s="173">
        <v>0</v>
      </c>
      <c r="AA138" s="174">
        <f t="shared" si="8"/>
        <v>0</v>
      </c>
      <c r="AR138" s="23" t="s">
        <v>201</v>
      </c>
      <c r="AT138" s="23" t="s">
        <v>197</v>
      </c>
      <c r="AU138" s="23" t="s">
        <v>94</v>
      </c>
      <c r="AY138" s="23" t="s">
        <v>196</v>
      </c>
      <c r="BE138" s="114">
        <f t="shared" si="9"/>
        <v>0</v>
      </c>
      <c r="BF138" s="114">
        <f t="shared" si="10"/>
        <v>0</v>
      </c>
      <c r="BG138" s="114">
        <f t="shared" si="11"/>
        <v>0</v>
      </c>
      <c r="BH138" s="114">
        <f t="shared" si="12"/>
        <v>0</v>
      </c>
      <c r="BI138" s="114">
        <f t="shared" si="13"/>
        <v>0</v>
      </c>
      <c r="BJ138" s="23" t="s">
        <v>94</v>
      </c>
      <c r="BK138" s="175">
        <f t="shared" si="14"/>
        <v>0</v>
      </c>
      <c r="BL138" s="23" t="s">
        <v>201</v>
      </c>
      <c r="BM138" s="23" t="s">
        <v>278</v>
      </c>
    </row>
    <row r="139" spans="2:65" s="1" customFormat="1" ht="25.5" customHeight="1">
      <c r="B139" s="138"/>
      <c r="C139" s="200" t="s">
        <v>246</v>
      </c>
      <c r="D139" s="200" t="s">
        <v>612</v>
      </c>
      <c r="E139" s="201" t="s">
        <v>2936</v>
      </c>
      <c r="F139" s="282" t="s">
        <v>2937</v>
      </c>
      <c r="G139" s="282"/>
      <c r="H139" s="282"/>
      <c r="I139" s="282"/>
      <c r="J139" s="202" t="s">
        <v>307</v>
      </c>
      <c r="K139" s="203">
        <v>40</v>
      </c>
      <c r="L139" s="273">
        <v>0</v>
      </c>
      <c r="M139" s="273"/>
      <c r="N139" s="283">
        <f t="shared" si="5"/>
        <v>0</v>
      </c>
      <c r="O139" s="266"/>
      <c r="P139" s="266"/>
      <c r="Q139" s="266"/>
      <c r="R139" s="141"/>
      <c r="T139" s="172" t="s">
        <v>4</v>
      </c>
      <c r="U139" s="48" t="s">
        <v>41</v>
      </c>
      <c r="V139" s="40"/>
      <c r="W139" s="173">
        <f t="shared" si="6"/>
        <v>0</v>
      </c>
      <c r="X139" s="173">
        <v>0</v>
      </c>
      <c r="Y139" s="173">
        <f t="shared" si="7"/>
        <v>0</v>
      </c>
      <c r="Z139" s="173">
        <v>0</v>
      </c>
      <c r="AA139" s="174">
        <f t="shared" si="8"/>
        <v>0</v>
      </c>
      <c r="AR139" s="23" t="s">
        <v>250</v>
      </c>
      <c r="AT139" s="23" t="s">
        <v>612</v>
      </c>
      <c r="AU139" s="23" t="s">
        <v>94</v>
      </c>
      <c r="AY139" s="23" t="s">
        <v>196</v>
      </c>
      <c r="BE139" s="114">
        <f t="shared" si="9"/>
        <v>0</v>
      </c>
      <c r="BF139" s="114">
        <f t="shared" si="10"/>
        <v>0</v>
      </c>
      <c r="BG139" s="114">
        <f t="shared" si="11"/>
        <v>0</v>
      </c>
      <c r="BH139" s="114">
        <f t="shared" si="12"/>
        <v>0</v>
      </c>
      <c r="BI139" s="114">
        <f t="shared" si="13"/>
        <v>0</v>
      </c>
      <c r="BJ139" s="23" t="s">
        <v>94</v>
      </c>
      <c r="BK139" s="175">
        <f t="shared" si="14"/>
        <v>0</v>
      </c>
      <c r="BL139" s="23" t="s">
        <v>201</v>
      </c>
      <c r="BM139" s="23" t="s">
        <v>288</v>
      </c>
    </row>
    <row r="140" spans="2:65" s="1" customFormat="1" ht="25.5" customHeight="1">
      <c r="B140" s="138"/>
      <c r="C140" s="167" t="s">
        <v>250</v>
      </c>
      <c r="D140" s="167" t="s">
        <v>197</v>
      </c>
      <c r="E140" s="168" t="s">
        <v>2938</v>
      </c>
      <c r="F140" s="264" t="s">
        <v>2939</v>
      </c>
      <c r="G140" s="264"/>
      <c r="H140" s="264"/>
      <c r="I140" s="264"/>
      <c r="J140" s="169" t="s">
        <v>307</v>
      </c>
      <c r="K140" s="170">
        <v>38</v>
      </c>
      <c r="L140" s="265">
        <v>0</v>
      </c>
      <c r="M140" s="265"/>
      <c r="N140" s="266">
        <f t="shared" si="5"/>
        <v>0</v>
      </c>
      <c r="O140" s="266"/>
      <c r="P140" s="266"/>
      <c r="Q140" s="266"/>
      <c r="R140" s="141"/>
      <c r="T140" s="172" t="s">
        <v>4</v>
      </c>
      <c r="U140" s="48" t="s">
        <v>41</v>
      </c>
      <c r="V140" s="40"/>
      <c r="W140" s="173">
        <f t="shared" si="6"/>
        <v>0</v>
      </c>
      <c r="X140" s="173">
        <v>0</v>
      </c>
      <c r="Y140" s="173">
        <f t="shared" si="7"/>
        <v>0</v>
      </c>
      <c r="Z140" s="173">
        <v>0</v>
      </c>
      <c r="AA140" s="174">
        <f t="shared" si="8"/>
        <v>0</v>
      </c>
      <c r="AR140" s="23" t="s">
        <v>201</v>
      </c>
      <c r="AT140" s="23" t="s">
        <v>197</v>
      </c>
      <c r="AU140" s="23" t="s">
        <v>94</v>
      </c>
      <c r="AY140" s="23" t="s">
        <v>196</v>
      </c>
      <c r="BE140" s="114">
        <f t="shared" si="9"/>
        <v>0</v>
      </c>
      <c r="BF140" s="114">
        <f t="shared" si="10"/>
        <v>0</v>
      </c>
      <c r="BG140" s="114">
        <f t="shared" si="11"/>
        <v>0</v>
      </c>
      <c r="BH140" s="114">
        <f t="shared" si="12"/>
        <v>0</v>
      </c>
      <c r="BI140" s="114">
        <f t="shared" si="13"/>
        <v>0</v>
      </c>
      <c r="BJ140" s="23" t="s">
        <v>94</v>
      </c>
      <c r="BK140" s="175">
        <f t="shared" si="14"/>
        <v>0</v>
      </c>
      <c r="BL140" s="23" t="s">
        <v>201</v>
      </c>
      <c r="BM140" s="23" t="s">
        <v>300</v>
      </c>
    </row>
    <row r="141" spans="2:65" s="1" customFormat="1" ht="25.5" customHeight="1">
      <c r="B141" s="138"/>
      <c r="C141" s="200" t="s">
        <v>254</v>
      </c>
      <c r="D141" s="200" t="s">
        <v>612</v>
      </c>
      <c r="E141" s="201" t="s">
        <v>2940</v>
      </c>
      <c r="F141" s="282" t="s">
        <v>2941</v>
      </c>
      <c r="G141" s="282"/>
      <c r="H141" s="282"/>
      <c r="I141" s="282"/>
      <c r="J141" s="202" t="s">
        <v>307</v>
      </c>
      <c r="K141" s="203">
        <v>38</v>
      </c>
      <c r="L141" s="273">
        <v>0</v>
      </c>
      <c r="M141" s="273"/>
      <c r="N141" s="283">
        <f t="shared" si="5"/>
        <v>0</v>
      </c>
      <c r="O141" s="266"/>
      <c r="P141" s="266"/>
      <c r="Q141" s="266"/>
      <c r="R141" s="141"/>
      <c r="T141" s="172" t="s">
        <v>4</v>
      </c>
      <c r="U141" s="48" t="s">
        <v>41</v>
      </c>
      <c r="V141" s="40"/>
      <c r="W141" s="173">
        <f t="shared" si="6"/>
        <v>0</v>
      </c>
      <c r="X141" s="173">
        <v>0</v>
      </c>
      <c r="Y141" s="173">
        <f t="shared" si="7"/>
        <v>0</v>
      </c>
      <c r="Z141" s="173">
        <v>0</v>
      </c>
      <c r="AA141" s="174">
        <f t="shared" si="8"/>
        <v>0</v>
      </c>
      <c r="AR141" s="23" t="s">
        <v>250</v>
      </c>
      <c r="AT141" s="23" t="s">
        <v>612</v>
      </c>
      <c r="AU141" s="23" t="s">
        <v>94</v>
      </c>
      <c r="AY141" s="23" t="s">
        <v>196</v>
      </c>
      <c r="BE141" s="114">
        <f t="shared" si="9"/>
        <v>0</v>
      </c>
      <c r="BF141" s="114">
        <f t="shared" si="10"/>
        <v>0</v>
      </c>
      <c r="BG141" s="114">
        <f t="shared" si="11"/>
        <v>0</v>
      </c>
      <c r="BH141" s="114">
        <f t="shared" si="12"/>
        <v>0</v>
      </c>
      <c r="BI141" s="114">
        <f t="shared" si="13"/>
        <v>0</v>
      </c>
      <c r="BJ141" s="23" t="s">
        <v>94</v>
      </c>
      <c r="BK141" s="175">
        <f t="shared" si="14"/>
        <v>0</v>
      </c>
      <c r="BL141" s="23" t="s">
        <v>201</v>
      </c>
      <c r="BM141" s="23" t="s">
        <v>309</v>
      </c>
    </row>
    <row r="142" spans="2:65" s="1" customFormat="1" ht="16.5" customHeight="1">
      <c r="B142" s="138"/>
      <c r="C142" s="167" t="s">
        <v>259</v>
      </c>
      <c r="D142" s="167" t="s">
        <v>197</v>
      </c>
      <c r="E142" s="168" t="s">
        <v>2942</v>
      </c>
      <c r="F142" s="264" t="s">
        <v>2943</v>
      </c>
      <c r="G142" s="264"/>
      <c r="H142" s="264"/>
      <c r="I142" s="264"/>
      <c r="J142" s="169" t="s">
        <v>307</v>
      </c>
      <c r="K142" s="170">
        <v>12</v>
      </c>
      <c r="L142" s="265">
        <v>0</v>
      </c>
      <c r="M142" s="265"/>
      <c r="N142" s="266">
        <f t="shared" si="5"/>
        <v>0</v>
      </c>
      <c r="O142" s="266"/>
      <c r="P142" s="266"/>
      <c r="Q142" s="266"/>
      <c r="R142" s="141"/>
      <c r="T142" s="172" t="s">
        <v>4</v>
      </c>
      <c r="U142" s="48" t="s">
        <v>41</v>
      </c>
      <c r="V142" s="40"/>
      <c r="W142" s="173">
        <f t="shared" si="6"/>
        <v>0</v>
      </c>
      <c r="X142" s="173">
        <v>0</v>
      </c>
      <c r="Y142" s="173">
        <f t="shared" si="7"/>
        <v>0</v>
      </c>
      <c r="Z142" s="173">
        <v>0</v>
      </c>
      <c r="AA142" s="174">
        <f t="shared" si="8"/>
        <v>0</v>
      </c>
      <c r="AR142" s="23" t="s">
        <v>201</v>
      </c>
      <c r="AT142" s="23" t="s">
        <v>197</v>
      </c>
      <c r="AU142" s="23" t="s">
        <v>94</v>
      </c>
      <c r="AY142" s="23" t="s">
        <v>196</v>
      </c>
      <c r="BE142" s="114">
        <f t="shared" si="9"/>
        <v>0</v>
      </c>
      <c r="BF142" s="114">
        <f t="shared" si="10"/>
        <v>0</v>
      </c>
      <c r="BG142" s="114">
        <f t="shared" si="11"/>
        <v>0</v>
      </c>
      <c r="BH142" s="114">
        <f t="shared" si="12"/>
        <v>0</v>
      </c>
      <c r="BI142" s="114">
        <f t="shared" si="13"/>
        <v>0</v>
      </c>
      <c r="BJ142" s="23" t="s">
        <v>94</v>
      </c>
      <c r="BK142" s="175">
        <f t="shared" si="14"/>
        <v>0</v>
      </c>
      <c r="BL142" s="23" t="s">
        <v>201</v>
      </c>
      <c r="BM142" s="23" t="s">
        <v>9</v>
      </c>
    </row>
    <row r="143" spans="2:65" s="1" customFormat="1" ht="25.5" customHeight="1">
      <c r="B143" s="138"/>
      <c r="C143" s="200" t="s">
        <v>264</v>
      </c>
      <c r="D143" s="200" t="s">
        <v>612</v>
      </c>
      <c r="E143" s="201" t="s">
        <v>2944</v>
      </c>
      <c r="F143" s="282" t="s">
        <v>2945</v>
      </c>
      <c r="G143" s="282"/>
      <c r="H143" s="282"/>
      <c r="I143" s="282"/>
      <c r="J143" s="202" t="s">
        <v>307</v>
      </c>
      <c r="K143" s="203">
        <v>12</v>
      </c>
      <c r="L143" s="273">
        <v>0</v>
      </c>
      <c r="M143" s="273"/>
      <c r="N143" s="283">
        <f t="shared" si="5"/>
        <v>0</v>
      </c>
      <c r="O143" s="266"/>
      <c r="P143" s="266"/>
      <c r="Q143" s="266"/>
      <c r="R143" s="141"/>
      <c r="T143" s="172" t="s">
        <v>4</v>
      </c>
      <c r="U143" s="48" t="s">
        <v>41</v>
      </c>
      <c r="V143" s="40"/>
      <c r="W143" s="173">
        <f t="shared" si="6"/>
        <v>0</v>
      </c>
      <c r="X143" s="173">
        <v>0</v>
      </c>
      <c r="Y143" s="173">
        <f t="shared" si="7"/>
        <v>0</v>
      </c>
      <c r="Z143" s="173">
        <v>0</v>
      </c>
      <c r="AA143" s="174">
        <f t="shared" si="8"/>
        <v>0</v>
      </c>
      <c r="AR143" s="23" t="s">
        <v>250</v>
      </c>
      <c r="AT143" s="23" t="s">
        <v>612</v>
      </c>
      <c r="AU143" s="23" t="s">
        <v>94</v>
      </c>
      <c r="AY143" s="23" t="s">
        <v>196</v>
      </c>
      <c r="BE143" s="114">
        <f t="shared" si="9"/>
        <v>0</v>
      </c>
      <c r="BF143" s="114">
        <f t="shared" si="10"/>
        <v>0</v>
      </c>
      <c r="BG143" s="114">
        <f t="shared" si="11"/>
        <v>0</v>
      </c>
      <c r="BH143" s="114">
        <f t="shared" si="12"/>
        <v>0</v>
      </c>
      <c r="BI143" s="114">
        <f t="shared" si="13"/>
        <v>0</v>
      </c>
      <c r="BJ143" s="23" t="s">
        <v>94</v>
      </c>
      <c r="BK143" s="175">
        <f t="shared" si="14"/>
        <v>0</v>
      </c>
      <c r="BL143" s="23" t="s">
        <v>201</v>
      </c>
      <c r="BM143" s="23" t="s">
        <v>354</v>
      </c>
    </row>
    <row r="144" spans="2:65" s="10" customFormat="1" ht="29.85" customHeight="1">
      <c r="B144" s="156"/>
      <c r="C144" s="157"/>
      <c r="D144" s="166" t="s">
        <v>2916</v>
      </c>
      <c r="E144" s="166"/>
      <c r="F144" s="166"/>
      <c r="G144" s="166"/>
      <c r="H144" s="166"/>
      <c r="I144" s="166"/>
      <c r="J144" s="166"/>
      <c r="K144" s="166"/>
      <c r="L144" s="166"/>
      <c r="M144" s="166"/>
      <c r="N144" s="271">
        <f>BK144</f>
        <v>0</v>
      </c>
      <c r="O144" s="272"/>
      <c r="P144" s="272"/>
      <c r="Q144" s="272"/>
      <c r="R144" s="159"/>
      <c r="T144" s="160"/>
      <c r="U144" s="157"/>
      <c r="V144" s="157"/>
      <c r="W144" s="161">
        <f>SUM(W145:W157)</f>
        <v>0</v>
      </c>
      <c r="X144" s="157"/>
      <c r="Y144" s="161">
        <f>SUM(Y145:Y157)</f>
        <v>0</v>
      </c>
      <c r="Z144" s="157"/>
      <c r="AA144" s="162">
        <f>SUM(AA145:AA157)</f>
        <v>0</v>
      </c>
      <c r="AR144" s="163" t="s">
        <v>82</v>
      </c>
      <c r="AT144" s="164" t="s">
        <v>73</v>
      </c>
      <c r="AU144" s="164" t="s">
        <v>82</v>
      </c>
      <c r="AY144" s="163" t="s">
        <v>196</v>
      </c>
      <c r="BK144" s="165">
        <f>SUM(BK145:BK157)</f>
        <v>0</v>
      </c>
    </row>
    <row r="145" spans="2:65" s="1" customFormat="1" ht="25.5" customHeight="1">
      <c r="B145" s="138"/>
      <c r="C145" s="167" t="s">
        <v>278</v>
      </c>
      <c r="D145" s="167" t="s">
        <v>197</v>
      </c>
      <c r="E145" s="168" t="s">
        <v>2946</v>
      </c>
      <c r="F145" s="264" t="s">
        <v>2947</v>
      </c>
      <c r="G145" s="264"/>
      <c r="H145" s="264"/>
      <c r="I145" s="264"/>
      <c r="J145" s="169" t="s">
        <v>307</v>
      </c>
      <c r="K145" s="170">
        <v>6</v>
      </c>
      <c r="L145" s="265">
        <v>0</v>
      </c>
      <c r="M145" s="265"/>
      <c r="N145" s="266">
        <f t="shared" ref="N145:N157" si="15">ROUND(L145*K145,3)</f>
        <v>0</v>
      </c>
      <c r="O145" s="266"/>
      <c r="P145" s="266"/>
      <c r="Q145" s="266"/>
      <c r="R145" s="141"/>
      <c r="T145" s="172" t="s">
        <v>4</v>
      </c>
      <c r="U145" s="48" t="s">
        <v>41</v>
      </c>
      <c r="V145" s="40"/>
      <c r="W145" s="173">
        <f t="shared" ref="W145:W157" si="16">V145*K145</f>
        <v>0</v>
      </c>
      <c r="X145" s="173">
        <v>0</v>
      </c>
      <c r="Y145" s="173">
        <f t="shared" ref="Y145:Y157" si="17">X145*K145</f>
        <v>0</v>
      </c>
      <c r="Z145" s="173">
        <v>0</v>
      </c>
      <c r="AA145" s="174">
        <f t="shared" ref="AA145:AA157" si="18">Z145*K145</f>
        <v>0</v>
      </c>
      <c r="AR145" s="23" t="s">
        <v>201</v>
      </c>
      <c r="AT145" s="23" t="s">
        <v>197</v>
      </c>
      <c r="AU145" s="23" t="s">
        <v>94</v>
      </c>
      <c r="AY145" s="23" t="s">
        <v>196</v>
      </c>
      <c r="BE145" s="114">
        <f t="shared" ref="BE145:BE157" si="19">IF(U145="základná",N145,0)</f>
        <v>0</v>
      </c>
      <c r="BF145" s="114">
        <f t="shared" ref="BF145:BF157" si="20">IF(U145="znížená",N145,0)</f>
        <v>0</v>
      </c>
      <c r="BG145" s="114">
        <f t="shared" ref="BG145:BG157" si="21">IF(U145="zákl. prenesená",N145,0)</f>
        <v>0</v>
      </c>
      <c r="BH145" s="114">
        <f t="shared" ref="BH145:BH157" si="22">IF(U145="zníž. prenesená",N145,0)</f>
        <v>0</v>
      </c>
      <c r="BI145" s="114">
        <f t="shared" ref="BI145:BI157" si="23">IF(U145="nulová",N145,0)</f>
        <v>0</v>
      </c>
      <c r="BJ145" s="23" t="s">
        <v>94</v>
      </c>
      <c r="BK145" s="175">
        <f t="shared" ref="BK145:BK157" si="24">ROUND(L145*K145,3)</f>
        <v>0</v>
      </c>
      <c r="BL145" s="23" t="s">
        <v>201</v>
      </c>
      <c r="BM145" s="23" t="s">
        <v>363</v>
      </c>
    </row>
    <row r="146" spans="2:65" s="1" customFormat="1" ht="25.5" customHeight="1">
      <c r="B146" s="138"/>
      <c r="C146" s="167" t="s">
        <v>282</v>
      </c>
      <c r="D146" s="167" t="s">
        <v>197</v>
      </c>
      <c r="E146" s="168" t="s">
        <v>2948</v>
      </c>
      <c r="F146" s="264" t="s">
        <v>2949</v>
      </c>
      <c r="G146" s="264"/>
      <c r="H146" s="264"/>
      <c r="I146" s="264"/>
      <c r="J146" s="169" t="s">
        <v>307</v>
      </c>
      <c r="K146" s="170">
        <v>40</v>
      </c>
      <c r="L146" s="265">
        <v>0</v>
      </c>
      <c r="M146" s="265"/>
      <c r="N146" s="266">
        <f t="shared" si="15"/>
        <v>0</v>
      </c>
      <c r="O146" s="266"/>
      <c r="P146" s="266"/>
      <c r="Q146" s="266"/>
      <c r="R146" s="141"/>
      <c r="T146" s="172" t="s">
        <v>4</v>
      </c>
      <c r="U146" s="48" t="s">
        <v>41</v>
      </c>
      <c r="V146" s="40"/>
      <c r="W146" s="173">
        <f t="shared" si="16"/>
        <v>0</v>
      </c>
      <c r="X146" s="173">
        <v>0</v>
      </c>
      <c r="Y146" s="173">
        <f t="shared" si="17"/>
        <v>0</v>
      </c>
      <c r="Z146" s="173">
        <v>0</v>
      </c>
      <c r="AA146" s="174">
        <f t="shared" si="18"/>
        <v>0</v>
      </c>
      <c r="AR146" s="23" t="s">
        <v>201</v>
      </c>
      <c r="AT146" s="23" t="s">
        <v>197</v>
      </c>
      <c r="AU146" s="23" t="s">
        <v>94</v>
      </c>
      <c r="AY146" s="23" t="s">
        <v>196</v>
      </c>
      <c r="BE146" s="114">
        <f t="shared" si="19"/>
        <v>0</v>
      </c>
      <c r="BF146" s="114">
        <f t="shared" si="20"/>
        <v>0</v>
      </c>
      <c r="BG146" s="114">
        <f t="shared" si="21"/>
        <v>0</v>
      </c>
      <c r="BH146" s="114">
        <f t="shared" si="22"/>
        <v>0</v>
      </c>
      <c r="BI146" s="114">
        <f t="shared" si="23"/>
        <v>0</v>
      </c>
      <c r="BJ146" s="23" t="s">
        <v>94</v>
      </c>
      <c r="BK146" s="175">
        <f t="shared" si="24"/>
        <v>0</v>
      </c>
      <c r="BL146" s="23" t="s">
        <v>201</v>
      </c>
      <c r="BM146" s="23" t="s">
        <v>376</v>
      </c>
    </row>
    <row r="147" spans="2:65" s="1" customFormat="1" ht="25.5" customHeight="1">
      <c r="B147" s="138"/>
      <c r="C147" s="167" t="s">
        <v>288</v>
      </c>
      <c r="D147" s="167" t="s">
        <v>197</v>
      </c>
      <c r="E147" s="168" t="s">
        <v>2950</v>
      </c>
      <c r="F147" s="264" t="s">
        <v>2951</v>
      </c>
      <c r="G147" s="264"/>
      <c r="H147" s="264"/>
      <c r="I147" s="264"/>
      <c r="J147" s="169" t="s">
        <v>307</v>
      </c>
      <c r="K147" s="170">
        <v>40</v>
      </c>
      <c r="L147" s="265">
        <v>0</v>
      </c>
      <c r="M147" s="265"/>
      <c r="N147" s="266">
        <f t="shared" si="15"/>
        <v>0</v>
      </c>
      <c r="O147" s="266"/>
      <c r="P147" s="266"/>
      <c r="Q147" s="266"/>
      <c r="R147" s="141"/>
      <c r="T147" s="172" t="s">
        <v>4</v>
      </c>
      <c r="U147" s="48" t="s">
        <v>41</v>
      </c>
      <c r="V147" s="40"/>
      <c r="W147" s="173">
        <f t="shared" si="16"/>
        <v>0</v>
      </c>
      <c r="X147" s="173">
        <v>0</v>
      </c>
      <c r="Y147" s="173">
        <f t="shared" si="17"/>
        <v>0</v>
      </c>
      <c r="Z147" s="173">
        <v>0</v>
      </c>
      <c r="AA147" s="174">
        <f t="shared" si="18"/>
        <v>0</v>
      </c>
      <c r="AR147" s="23" t="s">
        <v>201</v>
      </c>
      <c r="AT147" s="23" t="s">
        <v>197</v>
      </c>
      <c r="AU147" s="23" t="s">
        <v>94</v>
      </c>
      <c r="AY147" s="23" t="s">
        <v>196</v>
      </c>
      <c r="BE147" s="114">
        <f t="shared" si="19"/>
        <v>0</v>
      </c>
      <c r="BF147" s="114">
        <f t="shared" si="20"/>
        <v>0</v>
      </c>
      <c r="BG147" s="114">
        <f t="shared" si="21"/>
        <v>0</v>
      </c>
      <c r="BH147" s="114">
        <f t="shared" si="22"/>
        <v>0</v>
      </c>
      <c r="BI147" s="114">
        <f t="shared" si="23"/>
        <v>0</v>
      </c>
      <c r="BJ147" s="23" t="s">
        <v>94</v>
      </c>
      <c r="BK147" s="175">
        <f t="shared" si="24"/>
        <v>0</v>
      </c>
      <c r="BL147" s="23" t="s">
        <v>201</v>
      </c>
      <c r="BM147" s="23" t="s">
        <v>400</v>
      </c>
    </row>
    <row r="148" spans="2:65" s="1" customFormat="1" ht="25.5" customHeight="1">
      <c r="B148" s="138"/>
      <c r="C148" s="167" t="s">
        <v>294</v>
      </c>
      <c r="D148" s="167" t="s">
        <v>197</v>
      </c>
      <c r="E148" s="168" t="s">
        <v>2952</v>
      </c>
      <c r="F148" s="264" t="s">
        <v>2953</v>
      </c>
      <c r="G148" s="264"/>
      <c r="H148" s="264"/>
      <c r="I148" s="264"/>
      <c r="J148" s="169" t="s">
        <v>307</v>
      </c>
      <c r="K148" s="170">
        <v>80</v>
      </c>
      <c r="L148" s="265">
        <v>0</v>
      </c>
      <c r="M148" s="265"/>
      <c r="N148" s="266">
        <f t="shared" si="15"/>
        <v>0</v>
      </c>
      <c r="O148" s="266"/>
      <c r="P148" s="266"/>
      <c r="Q148" s="266"/>
      <c r="R148" s="141"/>
      <c r="T148" s="172" t="s">
        <v>4</v>
      </c>
      <c r="U148" s="48" t="s">
        <v>41</v>
      </c>
      <c r="V148" s="40"/>
      <c r="W148" s="173">
        <f t="shared" si="16"/>
        <v>0</v>
      </c>
      <c r="X148" s="173">
        <v>0</v>
      </c>
      <c r="Y148" s="173">
        <f t="shared" si="17"/>
        <v>0</v>
      </c>
      <c r="Z148" s="173">
        <v>0</v>
      </c>
      <c r="AA148" s="174">
        <f t="shared" si="18"/>
        <v>0</v>
      </c>
      <c r="AR148" s="23" t="s">
        <v>201</v>
      </c>
      <c r="AT148" s="23" t="s">
        <v>197</v>
      </c>
      <c r="AU148" s="23" t="s">
        <v>94</v>
      </c>
      <c r="AY148" s="23" t="s">
        <v>196</v>
      </c>
      <c r="BE148" s="114">
        <f t="shared" si="19"/>
        <v>0</v>
      </c>
      <c r="BF148" s="114">
        <f t="shared" si="20"/>
        <v>0</v>
      </c>
      <c r="BG148" s="114">
        <f t="shared" si="21"/>
        <v>0</v>
      </c>
      <c r="BH148" s="114">
        <f t="shared" si="22"/>
        <v>0</v>
      </c>
      <c r="BI148" s="114">
        <f t="shared" si="23"/>
        <v>0</v>
      </c>
      <c r="BJ148" s="23" t="s">
        <v>94</v>
      </c>
      <c r="BK148" s="175">
        <f t="shared" si="24"/>
        <v>0</v>
      </c>
      <c r="BL148" s="23" t="s">
        <v>201</v>
      </c>
      <c r="BM148" s="23" t="s">
        <v>415</v>
      </c>
    </row>
    <row r="149" spans="2:65" s="1" customFormat="1" ht="25.5" customHeight="1">
      <c r="B149" s="138"/>
      <c r="C149" s="167" t="s">
        <v>300</v>
      </c>
      <c r="D149" s="167" t="s">
        <v>197</v>
      </c>
      <c r="E149" s="168" t="s">
        <v>2954</v>
      </c>
      <c r="F149" s="264" t="s">
        <v>2955</v>
      </c>
      <c r="G149" s="264"/>
      <c r="H149" s="264"/>
      <c r="I149" s="264"/>
      <c r="J149" s="169" t="s">
        <v>2747</v>
      </c>
      <c r="K149" s="170">
        <v>1</v>
      </c>
      <c r="L149" s="265">
        <v>0</v>
      </c>
      <c r="M149" s="265"/>
      <c r="N149" s="266">
        <f t="shared" si="15"/>
        <v>0</v>
      </c>
      <c r="O149" s="266"/>
      <c r="P149" s="266"/>
      <c r="Q149" s="266"/>
      <c r="R149" s="141"/>
      <c r="T149" s="172" t="s">
        <v>4</v>
      </c>
      <c r="U149" s="48" t="s">
        <v>41</v>
      </c>
      <c r="V149" s="40"/>
      <c r="W149" s="173">
        <f t="shared" si="16"/>
        <v>0</v>
      </c>
      <c r="X149" s="173">
        <v>0</v>
      </c>
      <c r="Y149" s="173">
        <f t="shared" si="17"/>
        <v>0</v>
      </c>
      <c r="Z149" s="173">
        <v>0</v>
      </c>
      <c r="AA149" s="174">
        <f t="shared" si="18"/>
        <v>0</v>
      </c>
      <c r="AR149" s="23" t="s">
        <v>201</v>
      </c>
      <c r="AT149" s="23" t="s">
        <v>197</v>
      </c>
      <c r="AU149" s="23" t="s">
        <v>94</v>
      </c>
      <c r="AY149" s="23" t="s">
        <v>196</v>
      </c>
      <c r="BE149" s="114">
        <f t="shared" si="19"/>
        <v>0</v>
      </c>
      <c r="BF149" s="114">
        <f t="shared" si="20"/>
        <v>0</v>
      </c>
      <c r="BG149" s="114">
        <f t="shared" si="21"/>
        <v>0</v>
      </c>
      <c r="BH149" s="114">
        <f t="shared" si="22"/>
        <v>0</v>
      </c>
      <c r="BI149" s="114">
        <f t="shared" si="23"/>
        <v>0</v>
      </c>
      <c r="BJ149" s="23" t="s">
        <v>94</v>
      </c>
      <c r="BK149" s="175">
        <f t="shared" si="24"/>
        <v>0</v>
      </c>
      <c r="BL149" s="23" t="s">
        <v>201</v>
      </c>
      <c r="BM149" s="23" t="s">
        <v>423</v>
      </c>
    </row>
    <row r="150" spans="2:65" s="1" customFormat="1" ht="16.5" customHeight="1">
      <c r="B150" s="138"/>
      <c r="C150" s="200" t="s">
        <v>304</v>
      </c>
      <c r="D150" s="200" t="s">
        <v>612</v>
      </c>
      <c r="E150" s="201" t="s">
        <v>2956</v>
      </c>
      <c r="F150" s="282" t="s">
        <v>2957</v>
      </c>
      <c r="G150" s="282"/>
      <c r="H150" s="282"/>
      <c r="I150" s="282"/>
      <c r="J150" s="202" t="s">
        <v>2747</v>
      </c>
      <c r="K150" s="203">
        <v>1</v>
      </c>
      <c r="L150" s="273">
        <v>0</v>
      </c>
      <c r="M150" s="273"/>
      <c r="N150" s="283">
        <f t="shared" si="15"/>
        <v>0</v>
      </c>
      <c r="O150" s="266"/>
      <c r="P150" s="266"/>
      <c r="Q150" s="266"/>
      <c r="R150" s="141"/>
      <c r="T150" s="172" t="s">
        <v>4</v>
      </c>
      <c r="U150" s="48" t="s">
        <v>41</v>
      </c>
      <c r="V150" s="40"/>
      <c r="W150" s="173">
        <f t="shared" si="16"/>
        <v>0</v>
      </c>
      <c r="X150" s="173">
        <v>0</v>
      </c>
      <c r="Y150" s="173">
        <f t="shared" si="17"/>
        <v>0</v>
      </c>
      <c r="Z150" s="173">
        <v>0</v>
      </c>
      <c r="AA150" s="174">
        <f t="shared" si="18"/>
        <v>0</v>
      </c>
      <c r="AR150" s="23" t="s">
        <v>250</v>
      </c>
      <c r="AT150" s="23" t="s">
        <v>612</v>
      </c>
      <c r="AU150" s="23" t="s">
        <v>94</v>
      </c>
      <c r="AY150" s="23" t="s">
        <v>196</v>
      </c>
      <c r="BE150" s="114">
        <f t="shared" si="19"/>
        <v>0</v>
      </c>
      <c r="BF150" s="114">
        <f t="shared" si="20"/>
        <v>0</v>
      </c>
      <c r="BG150" s="114">
        <f t="shared" si="21"/>
        <v>0</v>
      </c>
      <c r="BH150" s="114">
        <f t="shared" si="22"/>
        <v>0</v>
      </c>
      <c r="BI150" s="114">
        <f t="shared" si="23"/>
        <v>0</v>
      </c>
      <c r="BJ150" s="23" t="s">
        <v>94</v>
      </c>
      <c r="BK150" s="175">
        <f t="shared" si="24"/>
        <v>0</v>
      </c>
      <c r="BL150" s="23" t="s">
        <v>201</v>
      </c>
      <c r="BM150" s="23" t="s">
        <v>432</v>
      </c>
    </row>
    <row r="151" spans="2:65" s="1" customFormat="1" ht="25.5" customHeight="1">
      <c r="B151" s="138"/>
      <c r="C151" s="167" t="s">
        <v>309</v>
      </c>
      <c r="D151" s="167" t="s">
        <v>197</v>
      </c>
      <c r="E151" s="168" t="s">
        <v>2958</v>
      </c>
      <c r="F151" s="264" t="s">
        <v>2959</v>
      </c>
      <c r="G151" s="264"/>
      <c r="H151" s="264"/>
      <c r="I151" s="264"/>
      <c r="J151" s="169" t="s">
        <v>2747</v>
      </c>
      <c r="K151" s="170">
        <v>1</v>
      </c>
      <c r="L151" s="265">
        <v>0</v>
      </c>
      <c r="M151" s="265"/>
      <c r="N151" s="266">
        <f t="shared" si="15"/>
        <v>0</v>
      </c>
      <c r="O151" s="266"/>
      <c r="P151" s="266"/>
      <c r="Q151" s="266"/>
      <c r="R151" s="141"/>
      <c r="T151" s="172" t="s">
        <v>4</v>
      </c>
      <c r="U151" s="48" t="s">
        <v>41</v>
      </c>
      <c r="V151" s="40"/>
      <c r="W151" s="173">
        <f t="shared" si="16"/>
        <v>0</v>
      </c>
      <c r="X151" s="173">
        <v>0</v>
      </c>
      <c r="Y151" s="173">
        <f t="shared" si="17"/>
        <v>0</v>
      </c>
      <c r="Z151" s="173">
        <v>0</v>
      </c>
      <c r="AA151" s="174">
        <f t="shared" si="18"/>
        <v>0</v>
      </c>
      <c r="AR151" s="23" t="s">
        <v>201</v>
      </c>
      <c r="AT151" s="23" t="s">
        <v>197</v>
      </c>
      <c r="AU151" s="23" t="s">
        <v>94</v>
      </c>
      <c r="AY151" s="23" t="s">
        <v>196</v>
      </c>
      <c r="BE151" s="114">
        <f t="shared" si="19"/>
        <v>0</v>
      </c>
      <c r="BF151" s="114">
        <f t="shared" si="20"/>
        <v>0</v>
      </c>
      <c r="BG151" s="114">
        <f t="shared" si="21"/>
        <v>0</v>
      </c>
      <c r="BH151" s="114">
        <f t="shared" si="22"/>
        <v>0</v>
      </c>
      <c r="BI151" s="114">
        <f t="shared" si="23"/>
        <v>0</v>
      </c>
      <c r="BJ151" s="23" t="s">
        <v>94</v>
      </c>
      <c r="BK151" s="175">
        <f t="shared" si="24"/>
        <v>0</v>
      </c>
      <c r="BL151" s="23" t="s">
        <v>201</v>
      </c>
      <c r="BM151" s="23" t="s">
        <v>442</v>
      </c>
    </row>
    <row r="152" spans="2:65" s="1" customFormat="1" ht="16.5" customHeight="1">
      <c r="B152" s="138"/>
      <c r="C152" s="200" t="s">
        <v>316</v>
      </c>
      <c r="D152" s="200" t="s">
        <v>612</v>
      </c>
      <c r="E152" s="201" t="s">
        <v>2960</v>
      </c>
      <c r="F152" s="282" t="s">
        <v>2961</v>
      </c>
      <c r="G152" s="282"/>
      <c r="H152" s="282"/>
      <c r="I152" s="282"/>
      <c r="J152" s="202" t="s">
        <v>2747</v>
      </c>
      <c r="K152" s="203">
        <v>1</v>
      </c>
      <c r="L152" s="273">
        <v>0</v>
      </c>
      <c r="M152" s="273"/>
      <c r="N152" s="283">
        <f t="shared" si="15"/>
        <v>0</v>
      </c>
      <c r="O152" s="266"/>
      <c r="P152" s="266"/>
      <c r="Q152" s="266"/>
      <c r="R152" s="141"/>
      <c r="T152" s="172" t="s">
        <v>4</v>
      </c>
      <c r="U152" s="48" t="s">
        <v>41</v>
      </c>
      <c r="V152" s="40"/>
      <c r="W152" s="173">
        <f t="shared" si="16"/>
        <v>0</v>
      </c>
      <c r="X152" s="173">
        <v>0</v>
      </c>
      <c r="Y152" s="173">
        <f t="shared" si="17"/>
        <v>0</v>
      </c>
      <c r="Z152" s="173">
        <v>0</v>
      </c>
      <c r="AA152" s="174">
        <f t="shared" si="18"/>
        <v>0</v>
      </c>
      <c r="AR152" s="23" t="s">
        <v>250</v>
      </c>
      <c r="AT152" s="23" t="s">
        <v>612</v>
      </c>
      <c r="AU152" s="23" t="s">
        <v>94</v>
      </c>
      <c r="AY152" s="23" t="s">
        <v>196</v>
      </c>
      <c r="BE152" s="114">
        <f t="shared" si="19"/>
        <v>0</v>
      </c>
      <c r="BF152" s="114">
        <f t="shared" si="20"/>
        <v>0</v>
      </c>
      <c r="BG152" s="114">
        <f t="shared" si="21"/>
        <v>0</v>
      </c>
      <c r="BH152" s="114">
        <f t="shared" si="22"/>
        <v>0</v>
      </c>
      <c r="BI152" s="114">
        <f t="shared" si="23"/>
        <v>0</v>
      </c>
      <c r="BJ152" s="23" t="s">
        <v>94</v>
      </c>
      <c r="BK152" s="175">
        <f t="shared" si="24"/>
        <v>0</v>
      </c>
      <c r="BL152" s="23" t="s">
        <v>201</v>
      </c>
      <c r="BM152" s="23" t="s">
        <v>453</v>
      </c>
    </row>
    <row r="153" spans="2:65" s="1" customFormat="1" ht="25.5" customHeight="1">
      <c r="B153" s="138"/>
      <c r="C153" s="167" t="s">
        <v>9</v>
      </c>
      <c r="D153" s="167" t="s">
        <v>197</v>
      </c>
      <c r="E153" s="168" t="s">
        <v>2962</v>
      </c>
      <c r="F153" s="264" t="s">
        <v>2963</v>
      </c>
      <c r="G153" s="264"/>
      <c r="H153" s="264"/>
      <c r="I153" s="264"/>
      <c r="J153" s="169" t="s">
        <v>2747</v>
      </c>
      <c r="K153" s="170">
        <v>2</v>
      </c>
      <c r="L153" s="265">
        <v>0</v>
      </c>
      <c r="M153" s="265"/>
      <c r="N153" s="266">
        <f t="shared" si="15"/>
        <v>0</v>
      </c>
      <c r="O153" s="266"/>
      <c r="P153" s="266"/>
      <c r="Q153" s="266"/>
      <c r="R153" s="141"/>
      <c r="T153" s="172" t="s">
        <v>4</v>
      </c>
      <c r="U153" s="48" t="s">
        <v>41</v>
      </c>
      <c r="V153" s="40"/>
      <c r="W153" s="173">
        <f t="shared" si="16"/>
        <v>0</v>
      </c>
      <c r="X153" s="173">
        <v>0</v>
      </c>
      <c r="Y153" s="173">
        <f t="shared" si="17"/>
        <v>0</v>
      </c>
      <c r="Z153" s="173">
        <v>0</v>
      </c>
      <c r="AA153" s="174">
        <f t="shared" si="18"/>
        <v>0</v>
      </c>
      <c r="AR153" s="23" t="s">
        <v>201</v>
      </c>
      <c r="AT153" s="23" t="s">
        <v>197</v>
      </c>
      <c r="AU153" s="23" t="s">
        <v>94</v>
      </c>
      <c r="AY153" s="23" t="s">
        <v>196</v>
      </c>
      <c r="BE153" s="114">
        <f t="shared" si="19"/>
        <v>0</v>
      </c>
      <c r="BF153" s="114">
        <f t="shared" si="20"/>
        <v>0</v>
      </c>
      <c r="BG153" s="114">
        <f t="shared" si="21"/>
        <v>0</v>
      </c>
      <c r="BH153" s="114">
        <f t="shared" si="22"/>
        <v>0</v>
      </c>
      <c r="BI153" s="114">
        <f t="shared" si="23"/>
        <v>0</v>
      </c>
      <c r="BJ153" s="23" t="s">
        <v>94</v>
      </c>
      <c r="BK153" s="175">
        <f t="shared" si="24"/>
        <v>0</v>
      </c>
      <c r="BL153" s="23" t="s">
        <v>201</v>
      </c>
      <c r="BM153" s="23" t="s">
        <v>469</v>
      </c>
    </row>
    <row r="154" spans="2:65" s="1" customFormat="1" ht="25.5" customHeight="1">
      <c r="B154" s="138"/>
      <c r="C154" s="167" t="s">
        <v>336</v>
      </c>
      <c r="D154" s="167" t="s">
        <v>197</v>
      </c>
      <c r="E154" s="168" t="s">
        <v>2964</v>
      </c>
      <c r="F154" s="264" t="s">
        <v>2965</v>
      </c>
      <c r="G154" s="264"/>
      <c r="H154" s="264"/>
      <c r="I154" s="264"/>
      <c r="J154" s="169" t="s">
        <v>2747</v>
      </c>
      <c r="K154" s="170">
        <v>6</v>
      </c>
      <c r="L154" s="265">
        <v>0</v>
      </c>
      <c r="M154" s="265"/>
      <c r="N154" s="266">
        <f t="shared" si="15"/>
        <v>0</v>
      </c>
      <c r="O154" s="266"/>
      <c r="P154" s="266"/>
      <c r="Q154" s="266"/>
      <c r="R154" s="141"/>
      <c r="T154" s="172" t="s">
        <v>4</v>
      </c>
      <c r="U154" s="48" t="s">
        <v>41</v>
      </c>
      <c r="V154" s="40"/>
      <c r="W154" s="173">
        <f t="shared" si="16"/>
        <v>0</v>
      </c>
      <c r="X154" s="173">
        <v>0</v>
      </c>
      <c r="Y154" s="173">
        <f t="shared" si="17"/>
        <v>0</v>
      </c>
      <c r="Z154" s="173">
        <v>0</v>
      </c>
      <c r="AA154" s="174">
        <f t="shared" si="18"/>
        <v>0</v>
      </c>
      <c r="AR154" s="23" t="s">
        <v>201</v>
      </c>
      <c r="AT154" s="23" t="s">
        <v>197</v>
      </c>
      <c r="AU154" s="23" t="s">
        <v>94</v>
      </c>
      <c r="AY154" s="23" t="s">
        <v>196</v>
      </c>
      <c r="BE154" s="114">
        <f t="shared" si="19"/>
        <v>0</v>
      </c>
      <c r="BF154" s="114">
        <f t="shared" si="20"/>
        <v>0</v>
      </c>
      <c r="BG154" s="114">
        <f t="shared" si="21"/>
        <v>0</v>
      </c>
      <c r="BH154" s="114">
        <f t="shared" si="22"/>
        <v>0</v>
      </c>
      <c r="BI154" s="114">
        <f t="shared" si="23"/>
        <v>0</v>
      </c>
      <c r="BJ154" s="23" t="s">
        <v>94</v>
      </c>
      <c r="BK154" s="175">
        <f t="shared" si="24"/>
        <v>0</v>
      </c>
      <c r="BL154" s="23" t="s">
        <v>201</v>
      </c>
      <c r="BM154" s="23" t="s">
        <v>488</v>
      </c>
    </row>
    <row r="155" spans="2:65" s="1" customFormat="1" ht="25.5" customHeight="1">
      <c r="B155" s="138"/>
      <c r="C155" s="167" t="s">
        <v>354</v>
      </c>
      <c r="D155" s="167" t="s">
        <v>197</v>
      </c>
      <c r="E155" s="168" t="s">
        <v>2966</v>
      </c>
      <c r="F155" s="264" t="s">
        <v>2967</v>
      </c>
      <c r="G155" s="264"/>
      <c r="H155" s="264"/>
      <c r="I155" s="264"/>
      <c r="J155" s="169" t="s">
        <v>2747</v>
      </c>
      <c r="K155" s="170">
        <v>1</v>
      </c>
      <c r="L155" s="265">
        <v>0</v>
      </c>
      <c r="M155" s="265"/>
      <c r="N155" s="266">
        <f t="shared" si="15"/>
        <v>0</v>
      </c>
      <c r="O155" s="266"/>
      <c r="P155" s="266"/>
      <c r="Q155" s="266"/>
      <c r="R155" s="141"/>
      <c r="T155" s="172" t="s">
        <v>4</v>
      </c>
      <c r="U155" s="48" t="s">
        <v>41</v>
      </c>
      <c r="V155" s="40"/>
      <c r="W155" s="173">
        <f t="shared" si="16"/>
        <v>0</v>
      </c>
      <c r="X155" s="173">
        <v>0</v>
      </c>
      <c r="Y155" s="173">
        <f t="shared" si="17"/>
        <v>0</v>
      </c>
      <c r="Z155" s="173">
        <v>0</v>
      </c>
      <c r="AA155" s="174">
        <f t="shared" si="18"/>
        <v>0</v>
      </c>
      <c r="AR155" s="23" t="s">
        <v>201</v>
      </c>
      <c r="AT155" s="23" t="s">
        <v>197</v>
      </c>
      <c r="AU155" s="23" t="s">
        <v>94</v>
      </c>
      <c r="AY155" s="23" t="s">
        <v>196</v>
      </c>
      <c r="BE155" s="114">
        <f t="shared" si="19"/>
        <v>0</v>
      </c>
      <c r="BF155" s="114">
        <f t="shared" si="20"/>
        <v>0</v>
      </c>
      <c r="BG155" s="114">
        <f t="shared" si="21"/>
        <v>0</v>
      </c>
      <c r="BH155" s="114">
        <f t="shared" si="22"/>
        <v>0</v>
      </c>
      <c r="BI155" s="114">
        <f t="shared" si="23"/>
        <v>0</v>
      </c>
      <c r="BJ155" s="23" t="s">
        <v>94</v>
      </c>
      <c r="BK155" s="175">
        <f t="shared" si="24"/>
        <v>0</v>
      </c>
      <c r="BL155" s="23" t="s">
        <v>201</v>
      </c>
      <c r="BM155" s="23" t="s">
        <v>504</v>
      </c>
    </row>
    <row r="156" spans="2:65" s="1" customFormat="1" ht="25.5" customHeight="1">
      <c r="B156" s="138"/>
      <c r="C156" s="167" t="s">
        <v>358</v>
      </c>
      <c r="D156" s="167" t="s">
        <v>197</v>
      </c>
      <c r="E156" s="168" t="s">
        <v>2968</v>
      </c>
      <c r="F156" s="264" t="s">
        <v>2969</v>
      </c>
      <c r="G156" s="264"/>
      <c r="H156" s="264"/>
      <c r="I156" s="264"/>
      <c r="J156" s="169" t="s">
        <v>2747</v>
      </c>
      <c r="K156" s="170">
        <v>3</v>
      </c>
      <c r="L156" s="265">
        <v>0</v>
      </c>
      <c r="M156" s="265"/>
      <c r="N156" s="266">
        <f t="shared" si="15"/>
        <v>0</v>
      </c>
      <c r="O156" s="266"/>
      <c r="P156" s="266"/>
      <c r="Q156" s="266"/>
      <c r="R156" s="141"/>
      <c r="T156" s="172" t="s">
        <v>4</v>
      </c>
      <c r="U156" s="48" t="s">
        <v>41</v>
      </c>
      <c r="V156" s="40"/>
      <c r="W156" s="173">
        <f t="shared" si="16"/>
        <v>0</v>
      </c>
      <c r="X156" s="173">
        <v>0</v>
      </c>
      <c r="Y156" s="173">
        <f t="shared" si="17"/>
        <v>0</v>
      </c>
      <c r="Z156" s="173">
        <v>0</v>
      </c>
      <c r="AA156" s="174">
        <f t="shared" si="18"/>
        <v>0</v>
      </c>
      <c r="AR156" s="23" t="s">
        <v>201</v>
      </c>
      <c r="AT156" s="23" t="s">
        <v>197</v>
      </c>
      <c r="AU156" s="23" t="s">
        <v>94</v>
      </c>
      <c r="AY156" s="23" t="s">
        <v>196</v>
      </c>
      <c r="BE156" s="114">
        <f t="shared" si="19"/>
        <v>0</v>
      </c>
      <c r="BF156" s="114">
        <f t="shared" si="20"/>
        <v>0</v>
      </c>
      <c r="BG156" s="114">
        <f t="shared" si="21"/>
        <v>0</v>
      </c>
      <c r="BH156" s="114">
        <f t="shared" si="22"/>
        <v>0</v>
      </c>
      <c r="BI156" s="114">
        <f t="shared" si="23"/>
        <v>0</v>
      </c>
      <c r="BJ156" s="23" t="s">
        <v>94</v>
      </c>
      <c r="BK156" s="175">
        <f t="shared" si="24"/>
        <v>0</v>
      </c>
      <c r="BL156" s="23" t="s">
        <v>201</v>
      </c>
      <c r="BM156" s="23" t="s">
        <v>515</v>
      </c>
    </row>
    <row r="157" spans="2:65" s="1" customFormat="1" ht="25.5" customHeight="1">
      <c r="B157" s="138"/>
      <c r="C157" s="167" t="s">
        <v>363</v>
      </c>
      <c r="D157" s="167" t="s">
        <v>197</v>
      </c>
      <c r="E157" s="168" t="s">
        <v>2970</v>
      </c>
      <c r="F157" s="264" t="s">
        <v>2971</v>
      </c>
      <c r="G157" s="264"/>
      <c r="H157" s="264"/>
      <c r="I157" s="264"/>
      <c r="J157" s="169" t="s">
        <v>2747</v>
      </c>
      <c r="K157" s="170">
        <v>1</v>
      </c>
      <c r="L157" s="265">
        <v>0</v>
      </c>
      <c r="M157" s="265"/>
      <c r="N157" s="266">
        <f t="shared" si="15"/>
        <v>0</v>
      </c>
      <c r="O157" s="266"/>
      <c r="P157" s="266"/>
      <c r="Q157" s="266"/>
      <c r="R157" s="141"/>
      <c r="T157" s="172" t="s">
        <v>4</v>
      </c>
      <c r="U157" s="48" t="s">
        <v>41</v>
      </c>
      <c r="V157" s="40"/>
      <c r="W157" s="173">
        <f t="shared" si="16"/>
        <v>0</v>
      </c>
      <c r="X157" s="173">
        <v>0</v>
      </c>
      <c r="Y157" s="173">
        <f t="shared" si="17"/>
        <v>0</v>
      </c>
      <c r="Z157" s="173">
        <v>0</v>
      </c>
      <c r="AA157" s="174">
        <f t="shared" si="18"/>
        <v>0</v>
      </c>
      <c r="AR157" s="23" t="s">
        <v>201</v>
      </c>
      <c r="AT157" s="23" t="s">
        <v>197</v>
      </c>
      <c r="AU157" s="23" t="s">
        <v>94</v>
      </c>
      <c r="AY157" s="23" t="s">
        <v>196</v>
      </c>
      <c r="BE157" s="114">
        <f t="shared" si="19"/>
        <v>0</v>
      </c>
      <c r="BF157" s="114">
        <f t="shared" si="20"/>
        <v>0</v>
      </c>
      <c r="BG157" s="114">
        <f t="shared" si="21"/>
        <v>0</v>
      </c>
      <c r="BH157" s="114">
        <f t="shared" si="22"/>
        <v>0</v>
      </c>
      <c r="BI157" s="114">
        <f t="shared" si="23"/>
        <v>0</v>
      </c>
      <c r="BJ157" s="23" t="s">
        <v>94</v>
      </c>
      <c r="BK157" s="175">
        <f t="shared" si="24"/>
        <v>0</v>
      </c>
      <c r="BL157" s="23" t="s">
        <v>201</v>
      </c>
      <c r="BM157" s="23" t="s">
        <v>530</v>
      </c>
    </row>
    <row r="158" spans="2:65" s="10" customFormat="1" ht="29.85" customHeight="1">
      <c r="B158" s="156"/>
      <c r="C158" s="157"/>
      <c r="D158" s="166" t="s">
        <v>2917</v>
      </c>
      <c r="E158" s="166"/>
      <c r="F158" s="166"/>
      <c r="G158" s="166"/>
      <c r="H158" s="166"/>
      <c r="I158" s="166"/>
      <c r="J158" s="166"/>
      <c r="K158" s="166"/>
      <c r="L158" s="166"/>
      <c r="M158" s="166"/>
      <c r="N158" s="271">
        <f>BK158</f>
        <v>0</v>
      </c>
      <c r="O158" s="272"/>
      <c r="P158" s="272"/>
      <c r="Q158" s="272"/>
      <c r="R158" s="159"/>
      <c r="T158" s="160"/>
      <c r="U158" s="157"/>
      <c r="V158" s="157"/>
      <c r="W158" s="161">
        <f>W159</f>
        <v>0</v>
      </c>
      <c r="X158" s="157"/>
      <c r="Y158" s="161">
        <f>Y159</f>
        <v>0</v>
      </c>
      <c r="Z158" s="157"/>
      <c r="AA158" s="162">
        <f>AA159</f>
        <v>0</v>
      </c>
      <c r="AR158" s="163" t="s">
        <v>82</v>
      </c>
      <c r="AT158" s="164" t="s">
        <v>73</v>
      </c>
      <c r="AU158" s="164" t="s">
        <v>82</v>
      </c>
      <c r="AY158" s="163" t="s">
        <v>196</v>
      </c>
      <c r="BK158" s="165">
        <f>BK159</f>
        <v>0</v>
      </c>
    </row>
    <row r="159" spans="2:65" s="1" customFormat="1" ht="38.25" customHeight="1">
      <c r="B159" s="138"/>
      <c r="C159" s="167" t="s">
        <v>367</v>
      </c>
      <c r="D159" s="167" t="s">
        <v>197</v>
      </c>
      <c r="E159" s="168" t="s">
        <v>2972</v>
      </c>
      <c r="F159" s="264" t="s">
        <v>2973</v>
      </c>
      <c r="G159" s="264"/>
      <c r="H159" s="264"/>
      <c r="I159" s="264"/>
      <c r="J159" s="169" t="s">
        <v>2974</v>
      </c>
      <c r="K159" s="170">
        <v>2</v>
      </c>
      <c r="L159" s="265">
        <v>0</v>
      </c>
      <c r="M159" s="265"/>
      <c r="N159" s="266">
        <f>ROUND(L159*K159,3)</f>
        <v>0</v>
      </c>
      <c r="O159" s="266"/>
      <c r="P159" s="266"/>
      <c r="Q159" s="266"/>
      <c r="R159" s="141"/>
      <c r="T159" s="172" t="s">
        <v>4</v>
      </c>
      <c r="U159" s="48" t="s">
        <v>41</v>
      </c>
      <c r="V159" s="40"/>
      <c r="W159" s="173">
        <f>V159*K159</f>
        <v>0</v>
      </c>
      <c r="X159" s="173">
        <v>0</v>
      </c>
      <c r="Y159" s="173">
        <f>X159*K159</f>
        <v>0</v>
      </c>
      <c r="Z159" s="173">
        <v>0</v>
      </c>
      <c r="AA159" s="174">
        <f>Z159*K159</f>
        <v>0</v>
      </c>
      <c r="AR159" s="23" t="s">
        <v>201</v>
      </c>
      <c r="AT159" s="23" t="s">
        <v>197</v>
      </c>
      <c r="AU159" s="23" t="s">
        <v>94</v>
      </c>
      <c r="AY159" s="23" t="s">
        <v>196</v>
      </c>
      <c r="BE159" s="114">
        <f>IF(U159="základná",N159,0)</f>
        <v>0</v>
      </c>
      <c r="BF159" s="114">
        <f>IF(U159="znížená",N159,0)</f>
        <v>0</v>
      </c>
      <c r="BG159" s="114">
        <f>IF(U159="zákl. prenesená",N159,0)</f>
        <v>0</v>
      </c>
      <c r="BH159" s="114">
        <f>IF(U159="zníž. prenesená",N159,0)</f>
        <v>0</v>
      </c>
      <c r="BI159" s="114">
        <f>IF(U159="nulová",N159,0)</f>
        <v>0</v>
      </c>
      <c r="BJ159" s="23" t="s">
        <v>94</v>
      </c>
      <c r="BK159" s="175">
        <f>ROUND(L159*K159,3)</f>
        <v>0</v>
      </c>
      <c r="BL159" s="23" t="s">
        <v>201</v>
      </c>
      <c r="BM159" s="23" t="s">
        <v>540</v>
      </c>
    </row>
    <row r="160" spans="2:65" s="10" customFormat="1" ht="29.85" customHeight="1">
      <c r="B160" s="156"/>
      <c r="C160" s="157"/>
      <c r="D160" s="166" t="s">
        <v>2918</v>
      </c>
      <c r="E160" s="166"/>
      <c r="F160" s="166"/>
      <c r="G160" s="166"/>
      <c r="H160" s="166"/>
      <c r="I160" s="166"/>
      <c r="J160" s="166"/>
      <c r="K160" s="166"/>
      <c r="L160" s="166"/>
      <c r="M160" s="166"/>
      <c r="N160" s="271">
        <f>BK160</f>
        <v>0</v>
      </c>
      <c r="O160" s="272"/>
      <c r="P160" s="272"/>
      <c r="Q160" s="272"/>
      <c r="R160" s="159"/>
      <c r="T160" s="160"/>
      <c r="U160" s="157"/>
      <c r="V160" s="157"/>
      <c r="W160" s="161">
        <f>SUM(W161:W181)</f>
        <v>0</v>
      </c>
      <c r="X160" s="157"/>
      <c r="Y160" s="161">
        <f>SUM(Y161:Y181)</f>
        <v>0</v>
      </c>
      <c r="Z160" s="157"/>
      <c r="AA160" s="162">
        <f>SUM(AA161:AA181)</f>
        <v>0</v>
      </c>
      <c r="AR160" s="163" t="s">
        <v>82</v>
      </c>
      <c r="AT160" s="164" t="s">
        <v>73</v>
      </c>
      <c r="AU160" s="164" t="s">
        <v>82</v>
      </c>
      <c r="AY160" s="163" t="s">
        <v>196</v>
      </c>
      <c r="BK160" s="165">
        <f>SUM(BK161:BK181)</f>
        <v>0</v>
      </c>
    </row>
    <row r="161" spans="2:65" s="1" customFormat="1" ht="16.5" customHeight="1">
      <c r="B161" s="138"/>
      <c r="C161" s="200" t="s">
        <v>376</v>
      </c>
      <c r="D161" s="200" t="s">
        <v>612</v>
      </c>
      <c r="E161" s="201" t="s">
        <v>2975</v>
      </c>
      <c r="F161" s="282" t="s">
        <v>2976</v>
      </c>
      <c r="G161" s="282"/>
      <c r="H161" s="282"/>
      <c r="I161" s="282"/>
      <c r="J161" s="202" t="s">
        <v>2747</v>
      </c>
      <c r="K161" s="203">
        <v>1</v>
      </c>
      <c r="L161" s="273">
        <v>0</v>
      </c>
      <c r="M161" s="273"/>
      <c r="N161" s="283">
        <f t="shared" ref="N161:N181" si="25">ROUND(L161*K161,3)</f>
        <v>0</v>
      </c>
      <c r="O161" s="266"/>
      <c r="P161" s="266"/>
      <c r="Q161" s="266"/>
      <c r="R161" s="141"/>
      <c r="T161" s="172" t="s">
        <v>4</v>
      </c>
      <c r="U161" s="48" t="s">
        <v>41</v>
      </c>
      <c r="V161" s="40"/>
      <c r="W161" s="173">
        <f t="shared" ref="W161:W181" si="26">V161*K161</f>
        <v>0</v>
      </c>
      <c r="X161" s="173">
        <v>0</v>
      </c>
      <c r="Y161" s="173">
        <f t="shared" ref="Y161:Y181" si="27">X161*K161</f>
        <v>0</v>
      </c>
      <c r="Z161" s="173">
        <v>0</v>
      </c>
      <c r="AA161" s="174">
        <f t="shared" ref="AA161:AA181" si="28">Z161*K161</f>
        <v>0</v>
      </c>
      <c r="AR161" s="23" t="s">
        <v>250</v>
      </c>
      <c r="AT161" s="23" t="s">
        <v>612</v>
      </c>
      <c r="AU161" s="23" t="s">
        <v>94</v>
      </c>
      <c r="AY161" s="23" t="s">
        <v>196</v>
      </c>
      <c r="BE161" s="114">
        <f t="shared" ref="BE161:BE181" si="29">IF(U161="základná",N161,0)</f>
        <v>0</v>
      </c>
      <c r="BF161" s="114">
        <f t="shared" ref="BF161:BF181" si="30">IF(U161="znížená",N161,0)</f>
        <v>0</v>
      </c>
      <c r="BG161" s="114">
        <f t="shared" ref="BG161:BG181" si="31">IF(U161="zákl. prenesená",N161,0)</f>
        <v>0</v>
      </c>
      <c r="BH161" s="114">
        <f t="shared" ref="BH161:BH181" si="32">IF(U161="zníž. prenesená",N161,0)</f>
        <v>0</v>
      </c>
      <c r="BI161" s="114">
        <f t="shared" ref="BI161:BI181" si="33">IF(U161="nulová",N161,0)</f>
        <v>0</v>
      </c>
      <c r="BJ161" s="23" t="s">
        <v>94</v>
      </c>
      <c r="BK161" s="175">
        <f t="shared" ref="BK161:BK181" si="34">ROUND(L161*K161,3)</f>
        <v>0</v>
      </c>
      <c r="BL161" s="23" t="s">
        <v>201</v>
      </c>
      <c r="BM161" s="23" t="s">
        <v>550</v>
      </c>
    </row>
    <row r="162" spans="2:65" s="1" customFormat="1" ht="16.5" customHeight="1">
      <c r="B162" s="138"/>
      <c r="C162" s="200" t="s">
        <v>395</v>
      </c>
      <c r="D162" s="200" t="s">
        <v>612</v>
      </c>
      <c r="E162" s="201" t="s">
        <v>2977</v>
      </c>
      <c r="F162" s="282" t="s">
        <v>2978</v>
      </c>
      <c r="G162" s="282"/>
      <c r="H162" s="282"/>
      <c r="I162" s="282"/>
      <c r="J162" s="202" t="s">
        <v>2979</v>
      </c>
      <c r="K162" s="203">
        <v>1</v>
      </c>
      <c r="L162" s="273">
        <v>0</v>
      </c>
      <c r="M162" s="273"/>
      <c r="N162" s="283">
        <f t="shared" si="25"/>
        <v>0</v>
      </c>
      <c r="O162" s="266"/>
      <c r="P162" s="266"/>
      <c r="Q162" s="266"/>
      <c r="R162" s="141"/>
      <c r="T162" s="172" t="s">
        <v>4</v>
      </c>
      <c r="U162" s="48" t="s">
        <v>41</v>
      </c>
      <c r="V162" s="40"/>
      <c r="W162" s="173">
        <f t="shared" si="26"/>
        <v>0</v>
      </c>
      <c r="X162" s="173">
        <v>0</v>
      </c>
      <c r="Y162" s="173">
        <f t="shared" si="27"/>
        <v>0</v>
      </c>
      <c r="Z162" s="173">
        <v>0</v>
      </c>
      <c r="AA162" s="174">
        <f t="shared" si="28"/>
        <v>0</v>
      </c>
      <c r="AR162" s="23" t="s">
        <v>250</v>
      </c>
      <c r="AT162" s="23" t="s">
        <v>612</v>
      </c>
      <c r="AU162" s="23" t="s">
        <v>94</v>
      </c>
      <c r="AY162" s="23" t="s">
        <v>196</v>
      </c>
      <c r="BE162" s="114">
        <f t="shared" si="29"/>
        <v>0</v>
      </c>
      <c r="BF162" s="114">
        <f t="shared" si="30"/>
        <v>0</v>
      </c>
      <c r="BG162" s="114">
        <f t="shared" si="31"/>
        <v>0</v>
      </c>
      <c r="BH162" s="114">
        <f t="shared" si="32"/>
        <v>0</v>
      </c>
      <c r="BI162" s="114">
        <f t="shared" si="33"/>
        <v>0</v>
      </c>
      <c r="BJ162" s="23" t="s">
        <v>94</v>
      </c>
      <c r="BK162" s="175">
        <f t="shared" si="34"/>
        <v>0</v>
      </c>
      <c r="BL162" s="23" t="s">
        <v>201</v>
      </c>
      <c r="BM162" s="23" t="s">
        <v>568</v>
      </c>
    </row>
    <row r="163" spans="2:65" s="1" customFormat="1" ht="16.5" customHeight="1">
      <c r="B163" s="138"/>
      <c r="C163" s="200" t="s">
        <v>400</v>
      </c>
      <c r="D163" s="200" t="s">
        <v>612</v>
      </c>
      <c r="E163" s="201" t="s">
        <v>2980</v>
      </c>
      <c r="F163" s="282" t="s">
        <v>2981</v>
      </c>
      <c r="G163" s="282"/>
      <c r="H163" s="282"/>
      <c r="I163" s="282"/>
      <c r="J163" s="202" t="s">
        <v>2747</v>
      </c>
      <c r="K163" s="203">
        <v>4</v>
      </c>
      <c r="L163" s="273">
        <v>0</v>
      </c>
      <c r="M163" s="273"/>
      <c r="N163" s="283">
        <f t="shared" si="25"/>
        <v>0</v>
      </c>
      <c r="O163" s="266"/>
      <c r="P163" s="266"/>
      <c r="Q163" s="266"/>
      <c r="R163" s="141"/>
      <c r="T163" s="172" t="s">
        <v>4</v>
      </c>
      <c r="U163" s="48" t="s">
        <v>41</v>
      </c>
      <c r="V163" s="40"/>
      <c r="W163" s="173">
        <f t="shared" si="26"/>
        <v>0</v>
      </c>
      <c r="X163" s="173">
        <v>0</v>
      </c>
      <c r="Y163" s="173">
        <f t="shared" si="27"/>
        <v>0</v>
      </c>
      <c r="Z163" s="173">
        <v>0</v>
      </c>
      <c r="AA163" s="174">
        <f t="shared" si="28"/>
        <v>0</v>
      </c>
      <c r="AR163" s="23" t="s">
        <v>250</v>
      </c>
      <c r="AT163" s="23" t="s">
        <v>612</v>
      </c>
      <c r="AU163" s="23" t="s">
        <v>94</v>
      </c>
      <c r="AY163" s="23" t="s">
        <v>196</v>
      </c>
      <c r="BE163" s="114">
        <f t="shared" si="29"/>
        <v>0</v>
      </c>
      <c r="BF163" s="114">
        <f t="shared" si="30"/>
        <v>0</v>
      </c>
      <c r="BG163" s="114">
        <f t="shared" si="31"/>
        <v>0</v>
      </c>
      <c r="BH163" s="114">
        <f t="shared" si="32"/>
        <v>0</v>
      </c>
      <c r="BI163" s="114">
        <f t="shared" si="33"/>
        <v>0</v>
      </c>
      <c r="BJ163" s="23" t="s">
        <v>94</v>
      </c>
      <c r="BK163" s="175">
        <f t="shared" si="34"/>
        <v>0</v>
      </c>
      <c r="BL163" s="23" t="s">
        <v>201</v>
      </c>
      <c r="BM163" s="23" t="s">
        <v>580</v>
      </c>
    </row>
    <row r="164" spans="2:65" s="1" customFormat="1" ht="16.5" customHeight="1">
      <c r="B164" s="138"/>
      <c r="C164" s="200" t="s">
        <v>405</v>
      </c>
      <c r="D164" s="200" t="s">
        <v>612</v>
      </c>
      <c r="E164" s="201" t="s">
        <v>2982</v>
      </c>
      <c r="F164" s="282" t="s">
        <v>2983</v>
      </c>
      <c r="G164" s="282"/>
      <c r="H164" s="282"/>
      <c r="I164" s="282"/>
      <c r="J164" s="202" t="s">
        <v>2747</v>
      </c>
      <c r="K164" s="203">
        <v>1</v>
      </c>
      <c r="L164" s="273">
        <v>0</v>
      </c>
      <c r="M164" s="273"/>
      <c r="N164" s="283">
        <f t="shared" si="25"/>
        <v>0</v>
      </c>
      <c r="O164" s="266"/>
      <c r="P164" s="266"/>
      <c r="Q164" s="266"/>
      <c r="R164" s="141"/>
      <c r="T164" s="172" t="s">
        <v>4</v>
      </c>
      <c r="U164" s="48" t="s">
        <v>41</v>
      </c>
      <c r="V164" s="40"/>
      <c r="W164" s="173">
        <f t="shared" si="26"/>
        <v>0</v>
      </c>
      <c r="X164" s="173">
        <v>0</v>
      </c>
      <c r="Y164" s="173">
        <f t="shared" si="27"/>
        <v>0</v>
      </c>
      <c r="Z164" s="173">
        <v>0</v>
      </c>
      <c r="AA164" s="174">
        <f t="shared" si="28"/>
        <v>0</v>
      </c>
      <c r="AR164" s="23" t="s">
        <v>250</v>
      </c>
      <c r="AT164" s="23" t="s">
        <v>612</v>
      </c>
      <c r="AU164" s="23" t="s">
        <v>94</v>
      </c>
      <c r="AY164" s="23" t="s">
        <v>196</v>
      </c>
      <c r="BE164" s="114">
        <f t="shared" si="29"/>
        <v>0</v>
      </c>
      <c r="BF164" s="114">
        <f t="shared" si="30"/>
        <v>0</v>
      </c>
      <c r="BG164" s="114">
        <f t="shared" si="31"/>
        <v>0</v>
      </c>
      <c r="BH164" s="114">
        <f t="shared" si="32"/>
        <v>0</v>
      </c>
      <c r="BI164" s="114">
        <f t="shared" si="33"/>
        <v>0</v>
      </c>
      <c r="BJ164" s="23" t="s">
        <v>94</v>
      </c>
      <c r="BK164" s="175">
        <f t="shared" si="34"/>
        <v>0</v>
      </c>
      <c r="BL164" s="23" t="s">
        <v>201</v>
      </c>
      <c r="BM164" s="23" t="s">
        <v>589</v>
      </c>
    </row>
    <row r="165" spans="2:65" s="1" customFormat="1" ht="25.5" customHeight="1">
      <c r="B165" s="138"/>
      <c r="C165" s="200" t="s">
        <v>415</v>
      </c>
      <c r="D165" s="200" t="s">
        <v>612</v>
      </c>
      <c r="E165" s="201" t="s">
        <v>2984</v>
      </c>
      <c r="F165" s="282" t="s">
        <v>2985</v>
      </c>
      <c r="G165" s="282"/>
      <c r="H165" s="282"/>
      <c r="I165" s="282"/>
      <c r="J165" s="202" t="s">
        <v>2747</v>
      </c>
      <c r="K165" s="203">
        <v>1</v>
      </c>
      <c r="L165" s="273">
        <v>0</v>
      </c>
      <c r="M165" s="273"/>
      <c r="N165" s="283">
        <f t="shared" si="25"/>
        <v>0</v>
      </c>
      <c r="O165" s="266"/>
      <c r="P165" s="266"/>
      <c r="Q165" s="266"/>
      <c r="R165" s="141"/>
      <c r="T165" s="172" t="s">
        <v>4</v>
      </c>
      <c r="U165" s="48" t="s">
        <v>41</v>
      </c>
      <c r="V165" s="40"/>
      <c r="W165" s="173">
        <f t="shared" si="26"/>
        <v>0</v>
      </c>
      <c r="X165" s="173">
        <v>0</v>
      </c>
      <c r="Y165" s="173">
        <f t="shared" si="27"/>
        <v>0</v>
      </c>
      <c r="Z165" s="173">
        <v>0</v>
      </c>
      <c r="AA165" s="174">
        <f t="shared" si="28"/>
        <v>0</v>
      </c>
      <c r="AR165" s="23" t="s">
        <v>250</v>
      </c>
      <c r="AT165" s="23" t="s">
        <v>612</v>
      </c>
      <c r="AU165" s="23" t="s">
        <v>94</v>
      </c>
      <c r="AY165" s="23" t="s">
        <v>196</v>
      </c>
      <c r="BE165" s="114">
        <f t="shared" si="29"/>
        <v>0</v>
      </c>
      <c r="BF165" s="114">
        <f t="shared" si="30"/>
        <v>0</v>
      </c>
      <c r="BG165" s="114">
        <f t="shared" si="31"/>
        <v>0</v>
      </c>
      <c r="BH165" s="114">
        <f t="shared" si="32"/>
        <v>0</v>
      </c>
      <c r="BI165" s="114">
        <f t="shared" si="33"/>
        <v>0</v>
      </c>
      <c r="BJ165" s="23" t="s">
        <v>94</v>
      </c>
      <c r="BK165" s="175">
        <f t="shared" si="34"/>
        <v>0</v>
      </c>
      <c r="BL165" s="23" t="s">
        <v>201</v>
      </c>
      <c r="BM165" s="23" t="s">
        <v>601</v>
      </c>
    </row>
    <row r="166" spans="2:65" s="1" customFormat="1" ht="16.5" customHeight="1">
      <c r="B166" s="138"/>
      <c r="C166" s="200" t="s">
        <v>419</v>
      </c>
      <c r="D166" s="200" t="s">
        <v>612</v>
      </c>
      <c r="E166" s="201" t="s">
        <v>2986</v>
      </c>
      <c r="F166" s="282" t="s">
        <v>2987</v>
      </c>
      <c r="G166" s="282"/>
      <c r="H166" s="282"/>
      <c r="I166" s="282"/>
      <c r="J166" s="202" t="s">
        <v>2747</v>
      </c>
      <c r="K166" s="203">
        <v>1</v>
      </c>
      <c r="L166" s="273">
        <v>0</v>
      </c>
      <c r="M166" s="273"/>
      <c r="N166" s="283">
        <f t="shared" si="25"/>
        <v>0</v>
      </c>
      <c r="O166" s="266"/>
      <c r="P166" s="266"/>
      <c r="Q166" s="266"/>
      <c r="R166" s="141"/>
      <c r="T166" s="172" t="s">
        <v>4</v>
      </c>
      <c r="U166" s="48" t="s">
        <v>41</v>
      </c>
      <c r="V166" s="40"/>
      <c r="W166" s="173">
        <f t="shared" si="26"/>
        <v>0</v>
      </c>
      <c r="X166" s="173">
        <v>0</v>
      </c>
      <c r="Y166" s="173">
        <f t="shared" si="27"/>
        <v>0</v>
      </c>
      <c r="Z166" s="173">
        <v>0</v>
      </c>
      <c r="AA166" s="174">
        <f t="shared" si="28"/>
        <v>0</v>
      </c>
      <c r="AR166" s="23" t="s">
        <v>250</v>
      </c>
      <c r="AT166" s="23" t="s">
        <v>612</v>
      </c>
      <c r="AU166" s="23" t="s">
        <v>94</v>
      </c>
      <c r="AY166" s="23" t="s">
        <v>196</v>
      </c>
      <c r="BE166" s="114">
        <f t="shared" si="29"/>
        <v>0</v>
      </c>
      <c r="BF166" s="114">
        <f t="shared" si="30"/>
        <v>0</v>
      </c>
      <c r="BG166" s="114">
        <f t="shared" si="31"/>
        <v>0</v>
      </c>
      <c r="BH166" s="114">
        <f t="shared" si="32"/>
        <v>0</v>
      </c>
      <c r="BI166" s="114">
        <f t="shared" si="33"/>
        <v>0</v>
      </c>
      <c r="BJ166" s="23" t="s">
        <v>94</v>
      </c>
      <c r="BK166" s="175">
        <f t="shared" si="34"/>
        <v>0</v>
      </c>
      <c r="BL166" s="23" t="s">
        <v>201</v>
      </c>
      <c r="BM166" s="23" t="s">
        <v>611</v>
      </c>
    </row>
    <row r="167" spans="2:65" s="1" customFormat="1" ht="16.5" customHeight="1">
      <c r="B167" s="138"/>
      <c r="C167" s="200" t="s">
        <v>423</v>
      </c>
      <c r="D167" s="200" t="s">
        <v>612</v>
      </c>
      <c r="E167" s="201" t="s">
        <v>2988</v>
      </c>
      <c r="F167" s="282" t="s">
        <v>2989</v>
      </c>
      <c r="G167" s="282"/>
      <c r="H167" s="282"/>
      <c r="I167" s="282"/>
      <c r="J167" s="202" t="s">
        <v>2747</v>
      </c>
      <c r="K167" s="203">
        <v>1</v>
      </c>
      <c r="L167" s="273">
        <v>0</v>
      </c>
      <c r="M167" s="273"/>
      <c r="N167" s="283">
        <f t="shared" si="25"/>
        <v>0</v>
      </c>
      <c r="O167" s="266"/>
      <c r="P167" s="266"/>
      <c r="Q167" s="266"/>
      <c r="R167" s="141"/>
      <c r="T167" s="172" t="s">
        <v>4</v>
      </c>
      <c r="U167" s="48" t="s">
        <v>41</v>
      </c>
      <c r="V167" s="40"/>
      <c r="W167" s="173">
        <f t="shared" si="26"/>
        <v>0</v>
      </c>
      <c r="X167" s="173">
        <v>0</v>
      </c>
      <c r="Y167" s="173">
        <f t="shared" si="27"/>
        <v>0</v>
      </c>
      <c r="Z167" s="173">
        <v>0</v>
      </c>
      <c r="AA167" s="174">
        <f t="shared" si="28"/>
        <v>0</v>
      </c>
      <c r="AR167" s="23" t="s">
        <v>250</v>
      </c>
      <c r="AT167" s="23" t="s">
        <v>612</v>
      </c>
      <c r="AU167" s="23" t="s">
        <v>94</v>
      </c>
      <c r="AY167" s="23" t="s">
        <v>196</v>
      </c>
      <c r="BE167" s="114">
        <f t="shared" si="29"/>
        <v>0</v>
      </c>
      <c r="BF167" s="114">
        <f t="shared" si="30"/>
        <v>0</v>
      </c>
      <c r="BG167" s="114">
        <f t="shared" si="31"/>
        <v>0</v>
      </c>
      <c r="BH167" s="114">
        <f t="shared" si="32"/>
        <v>0</v>
      </c>
      <c r="BI167" s="114">
        <f t="shared" si="33"/>
        <v>0</v>
      </c>
      <c r="BJ167" s="23" t="s">
        <v>94</v>
      </c>
      <c r="BK167" s="175">
        <f t="shared" si="34"/>
        <v>0</v>
      </c>
      <c r="BL167" s="23" t="s">
        <v>201</v>
      </c>
      <c r="BM167" s="23" t="s">
        <v>622</v>
      </c>
    </row>
    <row r="168" spans="2:65" s="1" customFormat="1" ht="16.5" customHeight="1">
      <c r="B168" s="138"/>
      <c r="C168" s="200" t="s">
        <v>427</v>
      </c>
      <c r="D168" s="200" t="s">
        <v>612</v>
      </c>
      <c r="E168" s="201" t="s">
        <v>2990</v>
      </c>
      <c r="F168" s="282" t="s">
        <v>2991</v>
      </c>
      <c r="G168" s="282"/>
      <c r="H168" s="282"/>
      <c r="I168" s="282"/>
      <c r="J168" s="202" t="s">
        <v>2747</v>
      </c>
      <c r="K168" s="203">
        <v>1</v>
      </c>
      <c r="L168" s="273">
        <v>0</v>
      </c>
      <c r="M168" s="273"/>
      <c r="N168" s="283">
        <f t="shared" si="25"/>
        <v>0</v>
      </c>
      <c r="O168" s="266"/>
      <c r="P168" s="266"/>
      <c r="Q168" s="266"/>
      <c r="R168" s="141"/>
      <c r="T168" s="172" t="s">
        <v>4</v>
      </c>
      <c r="U168" s="48" t="s">
        <v>41</v>
      </c>
      <c r="V168" s="40"/>
      <c r="W168" s="173">
        <f t="shared" si="26"/>
        <v>0</v>
      </c>
      <c r="X168" s="173">
        <v>0</v>
      </c>
      <c r="Y168" s="173">
        <f t="shared" si="27"/>
        <v>0</v>
      </c>
      <c r="Z168" s="173">
        <v>0</v>
      </c>
      <c r="AA168" s="174">
        <f t="shared" si="28"/>
        <v>0</v>
      </c>
      <c r="AR168" s="23" t="s">
        <v>250</v>
      </c>
      <c r="AT168" s="23" t="s">
        <v>612</v>
      </c>
      <c r="AU168" s="23" t="s">
        <v>94</v>
      </c>
      <c r="AY168" s="23" t="s">
        <v>196</v>
      </c>
      <c r="BE168" s="114">
        <f t="shared" si="29"/>
        <v>0</v>
      </c>
      <c r="BF168" s="114">
        <f t="shared" si="30"/>
        <v>0</v>
      </c>
      <c r="BG168" s="114">
        <f t="shared" si="31"/>
        <v>0</v>
      </c>
      <c r="BH168" s="114">
        <f t="shared" si="32"/>
        <v>0</v>
      </c>
      <c r="BI168" s="114">
        <f t="shared" si="33"/>
        <v>0</v>
      </c>
      <c r="BJ168" s="23" t="s">
        <v>94</v>
      </c>
      <c r="BK168" s="175">
        <f t="shared" si="34"/>
        <v>0</v>
      </c>
      <c r="BL168" s="23" t="s">
        <v>201</v>
      </c>
      <c r="BM168" s="23" t="s">
        <v>630</v>
      </c>
    </row>
    <row r="169" spans="2:65" s="1" customFormat="1" ht="25.5" customHeight="1">
      <c r="B169" s="138"/>
      <c r="C169" s="200" t="s">
        <v>432</v>
      </c>
      <c r="D169" s="200" t="s">
        <v>612</v>
      </c>
      <c r="E169" s="201" t="s">
        <v>2992</v>
      </c>
      <c r="F169" s="282" t="s">
        <v>2993</v>
      </c>
      <c r="G169" s="282"/>
      <c r="H169" s="282"/>
      <c r="I169" s="282"/>
      <c r="J169" s="202" t="s">
        <v>2747</v>
      </c>
      <c r="K169" s="203">
        <v>1</v>
      </c>
      <c r="L169" s="273">
        <v>0</v>
      </c>
      <c r="M169" s="273"/>
      <c r="N169" s="283">
        <f t="shared" si="25"/>
        <v>0</v>
      </c>
      <c r="O169" s="266"/>
      <c r="P169" s="266"/>
      <c r="Q169" s="266"/>
      <c r="R169" s="141"/>
      <c r="T169" s="172" t="s">
        <v>4</v>
      </c>
      <c r="U169" s="48" t="s">
        <v>41</v>
      </c>
      <c r="V169" s="40"/>
      <c r="W169" s="173">
        <f t="shared" si="26"/>
        <v>0</v>
      </c>
      <c r="X169" s="173">
        <v>0</v>
      </c>
      <c r="Y169" s="173">
        <f t="shared" si="27"/>
        <v>0</v>
      </c>
      <c r="Z169" s="173">
        <v>0</v>
      </c>
      <c r="AA169" s="174">
        <f t="shared" si="28"/>
        <v>0</v>
      </c>
      <c r="AR169" s="23" t="s">
        <v>250</v>
      </c>
      <c r="AT169" s="23" t="s">
        <v>612</v>
      </c>
      <c r="AU169" s="23" t="s">
        <v>94</v>
      </c>
      <c r="AY169" s="23" t="s">
        <v>196</v>
      </c>
      <c r="BE169" s="114">
        <f t="shared" si="29"/>
        <v>0</v>
      </c>
      <c r="BF169" s="114">
        <f t="shared" si="30"/>
        <v>0</v>
      </c>
      <c r="BG169" s="114">
        <f t="shared" si="31"/>
        <v>0</v>
      </c>
      <c r="BH169" s="114">
        <f t="shared" si="32"/>
        <v>0</v>
      </c>
      <c r="BI169" s="114">
        <f t="shared" si="33"/>
        <v>0</v>
      </c>
      <c r="BJ169" s="23" t="s">
        <v>94</v>
      </c>
      <c r="BK169" s="175">
        <f t="shared" si="34"/>
        <v>0</v>
      </c>
      <c r="BL169" s="23" t="s">
        <v>201</v>
      </c>
      <c r="BM169" s="23" t="s">
        <v>639</v>
      </c>
    </row>
    <row r="170" spans="2:65" s="1" customFormat="1" ht="25.5" customHeight="1">
      <c r="B170" s="138"/>
      <c r="C170" s="200" t="s">
        <v>438</v>
      </c>
      <c r="D170" s="200" t="s">
        <v>612</v>
      </c>
      <c r="E170" s="201" t="s">
        <v>2994</v>
      </c>
      <c r="F170" s="282" t="s">
        <v>2995</v>
      </c>
      <c r="G170" s="282"/>
      <c r="H170" s="282"/>
      <c r="I170" s="282"/>
      <c r="J170" s="202" t="s">
        <v>2747</v>
      </c>
      <c r="K170" s="203">
        <v>2</v>
      </c>
      <c r="L170" s="273">
        <v>0</v>
      </c>
      <c r="M170" s="273"/>
      <c r="N170" s="283">
        <f t="shared" si="25"/>
        <v>0</v>
      </c>
      <c r="O170" s="266"/>
      <c r="P170" s="266"/>
      <c r="Q170" s="266"/>
      <c r="R170" s="141"/>
      <c r="T170" s="172" t="s">
        <v>4</v>
      </c>
      <c r="U170" s="48" t="s">
        <v>41</v>
      </c>
      <c r="V170" s="40"/>
      <c r="W170" s="173">
        <f t="shared" si="26"/>
        <v>0</v>
      </c>
      <c r="X170" s="173">
        <v>0</v>
      </c>
      <c r="Y170" s="173">
        <f t="shared" si="27"/>
        <v>0</v>
      </c>
      <c r="Z170" s="173">
        <v>0</v>
      </c>
      <c r="AA170" s="174">
        <f t="shared" si="28"/>
        <v>0</v>
      </c>
      <c r="AR170" s="23" t="s">
        <v>250</v>
      </c>
      <c r="AT170" s="23" t="s">
        <v>612</v>
      </c>
      <c r="AU170" s="23" t="s">
        <v>94</v>
      </c>
      <c r="AY170" s="23" t="s">
        <v>196</v>
      </c>
      <c r="BE170" s="114">
        <f t="shared" si="29"/>
        <v>0</v>
      </c>
      <c r="BF170" s="114">
        <f t="shared" si="30"/>
        <v>0</v>
      </c>
      <c r="BG170" s="114">
        <f t="shared" si="31"/>
        <v>0</v>
      </c>
      <c r="BH170" s="114">
        <f t="shared" si="32"/>
        <v>0</v>
      </c>
      <c r="BI170" s="114">
        <f t="shared" si="33"/>
        <v>0</v>
      </c>
      <c r="BJ170" s="23" t="s">
        <v>94</v>
      </c>
      <c r="BK170" s="175">
        <f t="shared" si="34"/>
        <v>0</v>
      </c>
      <c r="BL170" s="23" t="s">
        <v>201</v>
      </c>
      <c r="BM170" s="23" t="s">
        <v>648</v>
      </c>
    </row>
    <row r="171" spans="2:65" s="1" customFormat="1" ht="25.5" customHeight="1">
      <c r="B171" s="138"/>
      <c r="C171" s="200" t="s">
        <v>442</v>
      </c>
      <c r="D171" s="200" t="s">
        <v>612</v>
      </c>
      <c r="E171" s="201" t="s">
        <v>2996</v>
      </c>
      <c r="F171" s="282" t="s">
        <v>2997</v>
      </c>
      <c r="G171" s="282"/>
      <c r="H171" s="282"/>
      <c r="I171" s="282"/>
      <c r="J171" s="202" t="s">
        <v>2979</v>
      </c>
      <c r="K171" s="203">
        <v>2</v>
      </c>
      <c r="L171" s="273">
        <v>0</v>
      </c>
      <c r="M171" s="273"/>
      <c r="N171" s="283">
        <f t="shared" si="25"/>
        <v>0</v>
      </c>
      <c r="O171" s="266"/>
      <c r="P171" s="266"/>
      <c r="Q171" s="266"/>
      <c r="R171" s="141"/>
      <c r="T171" s="172" t="s">
        <v>4</v>
      </c>
      <c r="U171" s="48" t="s">
        <v>41</v>
      </c>
      <c r="V171" s="40"/>
      <c r="W171" s="173">
        <f t="shared" si="26"/>
        <v>0</v>
      </c>
      <c r="X171" s="173">
        <v>0</v>
      </c>
      <c r="Y171" s="173">
        <f t="shared" si="27"/>
        <v>0</v>
      </c>
      <c r="Z171" s="173">
        <v>0</v>
      </c>
      <c r="AA171" s="174">
        <f t="shared" si="28"/>
        <v>0</v>
      </c>
      <c r="AR171" s="23" t="s">
        <v>250</v>
      </c>
      <c r="AT171" s="23" t="s">
        <v>612</v>
      </c>
      <c r="AU171" s="23" t="s">
        <v>94</v>
      </c>
      <c r="AY171" s="23" t="s">
        <v>196</v>
      </c>
      <c r="BE171" s="114">
        <f t="shared" si="29"/>
        <v>0</v>
      </c>
      <c r="BF171" s="114">
        <f t="shared" si="30"/>
        <v>0</v>
      </c>
      <c r="BG171" s="114">
        <f t="shared" si="31"/>
        <v>0</v>
      </c>
      <c r="BH171" s="114">
        <f t="shared" si="32"/>
        <v>0</v>
      </c>
      <c r="BI171" s="114">
        <f t="shared" si="33"/>
        <v>0</v>
      </c>
      <c r="BJ171" s="23" t="s">
        <v>94</v>
      </c>
      <c r="BK171" s="175">
        <f t="shared" si="34"/>
        <v>0</v>
      </c>
      <c r="BL171" s="23" t="s">
        <v>201</v>
      </c>
      <c r="BM171" s="23" t="s">
        <v>660</v>
      </c>
    </row>
    <row r="172" spans="2:65" s="1" customFormat="1" ht="16.5" customHeight="1">
      <c r="B172" s="138"/>
      <c r="C172" s="200" t="s">
        <v>449</v>
      </c>
      <c r="D172" s="200" t="s">
        <v>612</v>
      </c>
      <c r="E172" s="201" t="s">
        <v>2998</v>
      </c>
      <c r="F172" s="282" t="s">
        <v>2999</v>
      </c>
      <c r="G172" s="282"/>
      <c r="H172" s="282"/>
      <c r="I172" s="282"/>
      <c r="J172" s="202" t="s">
        <v>2979</v>
      </c>
      <c r="K172" s="203">
        <v>2</v>
      </c>
      <c r="L172" s="273">
        <v>0</v>
      </c>
      <c r="M172" s="273"/>
      <c r="N172" s="283">
        <f t="shared" si="25"/>
        <v>0</v>
      </c>
      <c r="O172" s="266"/>
      <c r="P172" s="266"/>
      <c r="Q172" s="266"/>
      <c r="R172" s="141"/>
      <c r="T172" s="172" t="s">
        <v>4</v>
      </c>
      <c r="U172" s="48" t="s">
        <v>41</v>
      </c>
      <c r="V172" s="40"/>
      <c r="W172" s="173">
        <f t="shared" si="26"/>
        <v>0</v>
      </c>
      <c r="X172" s="173">
        <v>0</v>
      </c>
      <c r="Y172" s="173">
        <f t="shared" si="27"/>
        <v>0</v>
      </c>
      <c r="Z172" s="173">
        <v>0</v>
      </c>
      <c r="AA172" s="174">
        <f t="shared" si="28"/>
        <v>0</v>
      </c>
      <c r="AR172" s="23" t="s">
        <v>250</v>
      </c>
      <c r="AT172" s="23" t="s">
        <v>612</v>
      </c>
      <c r="AU172" s="23" t="s">
        <v>94</v>
      </c>
      <c r="AY172" s="23" t="s">
        <v>196</v>
      </c>
      <c r="BE172" s="114">
        <f t="shared" si="29"/>
        <v>0</v>
      </c>
      <c r="BF172" s="114">
        <f t="shared" si="30"/>
        <v>0</v>
      </c>
      <c r="BG172" s="114">
        <f t="shared" si="31"/>
        <v>0</v>
      </c>
      <c r="BH172" s="114">
        <f t="shared" si="32"/>
        <v>0</v>
      </c>
      <c r="BI172" s="114">
        <f t="shared" si="33"/>
        <v>0</v>
      </c>
      <c r="BJ172" s="23" t="s">
        <v>94</v>
      </c>
      <c r="BK172" s="175">
        <f t="shared" si="34"/>
        <v>0</v>
      </c>
      <c r="BL172" s="23" t="s">
        <v>201</v>
      </c>
      <c r="BM172" s="23" t="s">
        <v>669</v>
      </c>
    </row>
    <row r="173" spans="2:65" s="1" customFormat="1" ht="25.5" customHeight="1">
      <c r="B173" s="138"/>
      <c r="C173" s="167" t="s">
        <v>453</v>
      </c>
      <c r="D173" s="167" t="s">
        <v>197</v>
      </c>
      <c r="E173" s="168" t="s">
        <v>3000</v>
      </c>
      <c r="F173" s="264" t="s">
        <v>3001</v>
      </c>
      <c r="G173" s="264"/>
      <c r="H173" s="264"/>
      <c r="I173" s="264"/>
      <c r="J173" s="169" t="s">
        <v>2747</v>
      </c>
      <c r="K173" s="170">
        <v>2</v>
      </c>
      <c r="L173" s="265">
        <v>0</v>
      </c>
      <c r="M173" s="265"/>
      <c r="N173" s="266">
        <f t="shared" si="25"/>
        <v>0</v>
      </c>
      <c r="O173" s="266"/>
      <c r="P173" s="266"/>
      <c r="Q173" s="266"/>
      <c r="R173" s="141"/>
      <c r="T173" s="172" t="s">
        <v>4</v>
      </c>
      <c r="U173" s="48" t="s">
        <v>41</v>
      </c>
      <c r="V173" s="40"/>
      <c r="W173" s="173">
        <f t="shared" si="26"/>
        <v>0</v>
      </c>
      <c r="X173" s="173">
        <v>0</v>
      </c>
      <c r="Y173" s="173">
        <f t="shared" si="27"/>
        <v>0</v>
      </c>
      <c r="Z173" s="173">
        <v>0</v>
      </c>
      <c r="AA173" s="174">
        <f t="shared" si="28"/>
        <v>0</v>
      </c>
      <c r="AR173" s="23" t="s">
        <v>201</v>
      </c>
      <c r="AT173" s="23" t="s">
        <v>197</v>
      </c>
      <c r="AU173" s="23" t="s">
        <v>94</v>
      </c>
      <c r="AY173" s="23" t="s">
        <v>196</v>
      </c>
      <c r="BE173" s="114">
        <f t="shared" si="29"/>
        <v>0</v>
      </c>
      <c r="BF173" s="114">
        <f t="shared" si="30"/>
        <v>0</v>
      </c>
      <c r="BG173" s="114">
        <f t="shared" si="31"/>
        <v>0</v>
      </c>
      <c r="BH173" s="114">
        <f t="shared" si="32"/>
        <v>0</v>
      </c>
      <c r="BI173" s="114">
        <f t="shared" si="33"/>
        <v>0</v>
      </c>
      <c r="BJ173" s="23" t="s">
        <v>94</v>
      </c>
      <c r="BK173" s="175">
        <f t="shared" si="34"/>
        <v>0</v>
      </c>
      <c r="BL173" s="23" t="s">
        <v>201</v>
      </c>
      <c r="BM173" s="23" t="s">
        <v>677</v>
      </c>
    </row>
    <row r="174" spans="2:65" s="1" customFormat="1" ht="25.5" customHeight="1">
      <c r="B174" s="138"/>
      <c r="C174" s="200" t="s">
        <v>459</v>
      </c>
      <c r="D174" s="200" t="s">
        <v>612</v>
      </c>
      <c r="E174" s="201" t="s">
        <v>3002</v>
      </c>
      <c r="F174" s="282" t="s">
        <v>3003</v>
      </c>
      <c r="G174" s="282"/>
      <c r="H174" s="282"/>
      <c r="I174" s="282"/>
      <c r="J174" s="202" t="s">
        <v>2979</v>
      </c>
      <c r="K174" s="203">
        <v>1</v>
      </c>
      <c r="L174" s="273">
        <v>0</v>
      </c>
      <c r="M174" s="273"/>
      <c r="N174" s="283">
        <f t="shared" si="25"/>
        <v>0</v>
      </c>
      <c r="O174" s="266"/>
      <c r="P174" s="266"/>
      <c r="Q174" s="266"/>
      <c r="R174" s="141"/>
      <c r="T174" s="172" t="s">
        <v>4</v>
      </c>
      <c r="U174" s="48" t="s">
        <v>41</v>
      </c>
      <c r="V174" s="40"/>
      <c r="W174" s="173">
        <f t="shared" si="26"/>
        <v>0</v>
      </c>
      <c r="X174" s="173">
        <v>0</v>
      </c>
      <c r="Y174" s="173">
        <f t="shared" si="27"/>
        <v>0</v>
      </c>
      <c r="Z174" s="173">
        <v>0</v>
      </c>
      <c r="AA174" s="174">
        <f t="shared" si="28"/>
        <v>0</v>
      </c>
      <c r="AR174" s="23" t="s">
        <v>250</v>
      </c>
      <c r="AT174" s="23" t="s">
        <v>612</v>
      </c>
      <c r="AU174" s="23" t="s">
        <v>94</v>
      </c>
      <c r="AY174" s="23" t="s">
        <v>196</v>
      </c>
      <c r="BE174" s="114">
        <f t="shared" si="29"/>
        <v>0</v>
      </c>
      <c r="BF174" s="114">
        <f t="shared" si="30"/>
        <v>0</v>
      </c>
      <c r="BG174" s="114">
        <f t="shared" si="31"/>
        <v>0</v>
      </c>
      <c r="BH174" s="114">
        <f t="shared" si="32"/>
        <v>0</v>
      </c>
      <c r="BI174" s="114">
        <f t="shared" si="33"/>
        <v>0</v>
      </c>
      <c r="BJ174" s="23" t="s">
        <v>94</v>
      </c>
      <c r="BK174" s="175">
        <f t="shared" si="34"/>
        <v>0</v>
      </c>
      <c r="BL174" s="23" t="s">
        <v>201</v>
      </c>
      <c r="BM174" s="23" t="s">
        <v>689</v>
      </c>
    </row>
    <row r="175" spans="2:65" s="1" customFormat="1" ht="16.5" customHeight="1">
      <c r="B175" s="138"/>
      <c r="C175" s="200" t="s">
        <v>469</v>
      </c>
      <c r="D175" s="200" t="s">
        <v>612</v>
      </c>
      <c r="E175" s="201" t="s">
        <v>3004</v>
      </c>
      <c r="F175" s="282" t="s">
        <v>3005</v>
      </c>
      <c r="G175" s="282"/>
      <c r="H175" s="282"/>
      <c r="I175" s="282"/>
      <c r="J175" s="202" t="s">
        <v>2747</v>
      </c>
      <c r="K175" s="203">
        <v>3</v>
      </c>
      <c r="L175" s="273">
        <v>0</v>
      </c>
      <c r="M175" s="273"/>
      <c r="N175" s="283">
        <f t="shared" si="25"/>
        <v>0</v>
      </c>
      <c r="O175" s="266"/>
      <c r="P175" s="266"/>
      <c r="Q175" s="266"/>
      <c r="R175" s="141"/>
      <c r="T175" s="172" t="s">
        <v>4</v>
      </c>
      <c r="U175" s="48" t="s">
        <v>41</v>
      </c>
      <c r="V175" s="40"/>
      <c r="W175" s="173">
        <f t="shared" si="26"/>
        <v>0</v>
      </c>
      <c r="X175" s="173">
        <v>0</v>
      </c>
      <c r="Y175" s="173">
        <f t="shared" si="27"/>
        <v>0</v>
      </c>
      <c r="Z175" s="173">
        <v>0</v>
      </c>
      <c r="AA175" s="174">
        <f t="shared" si="28"/>
        <v>0</v>
      </c>
      <c r="AR175" s="23" t="s">
        <v>250</v>
      </c>
      <c r="AT175" s="23" t="s">
        <v>612</v>
      </c>
      <c r="AU175" s="23" t="s">
        <v>94</v>
      </c>
      <c r="AY175" s="23" t="s">
        <v>196</v>
      </c>
      <c r="BE175" s="114">
        <f t="shared" si="29"/>
        <v>0</v>
      </c>
      <c r="BF175" s="114">
        <f t="shared" si="30"/>
        <v>0</v>
      </c>
      <c r="BG175" s="114">
        <f t="shared" si="31"/>
        <v>0</v>
      </c>
      <c r="BH175" s="114">
        <f t="shared" si="32"/>
        <v>0</v>
      </c>
      <c r="BI175" s="114">
        <f t="shared" si="33"/>
        <v>0</v>
      </c>
      <c r="BJ175" s="23" t="s">
        <v>94</v>
      </c>
      <c r="BK175" s="175">
        <f t="shared" si="34"/>
        <v>0</v>
      </c>
      <c r="BL175" s="23" t="s">
        <v>201</v>
      </c>
      <c r="BM175" s="23" t="s">
        <v>699</v>
      </c>
    </row>
    <row r="176" spans="2:65" s="1" customFormat="1" ht="16.5" customHeight="1">
      <c r="B176" s="138"/>
      <c r="C176" s="200" t="s">
        <v>473</v>
      </c>
      <c r="D176" s="200" t="s">
        <v>612</v>
      </c>
      <c r="E176" s="201" t="s">
        <v>3004</v>
      </c>
      <c r="F176" s="282" t="s">
        <v>3005</v>
      </c>
      <c r="G176" s="282"/>
      <c r="H176" s="282"/>
      <c r="I176" s="282"/>
      <c r="J176" s="202" t="s">
        <v>2747</v>
      </c>
      <c r="K176" s="203">
        <v>1</v>
      </c>
      <c r="L176" s="273">
        <v>0</v>
      </c>
      <c r="M176" s="273"/>
      <c r="N176" s="283">
        <f t="shared" si="25"/>
        <v>0</v>
      </c>
      <c r="O176" s="266"/>
      <c r="P176" s="266"/>
      <c r="Q176" s="266"/>
      <c r="R176" s="141"/>
      <c r="T176" s="172" t="s">
        <v>4</v>
      </c>
      <c r="U176" s="48" t="s">
        <v>41</v>
      </c>
      <c r="V176" s="40"/>
      <c r="W176" s="173">
        <f t="shared" si="26"/>
        <v>0</v>
      </c>
      <c r="X176" s="173">
        <v>0</v>
      </c>
      <c r="Y176" s="173">
        <f t="shared" si="27"/>
        <v>0</v>
      </c>
      <c r="Z176" s="173">
        <v>0</v>
      </c>
      <c r="AA176" s="174">
        <f t="shared" si="28"/>
        <v>0</v>
      </c>
      <c r="AR176" s="23" t="s">
        <v>250</v>
      </c>
      <c r="AT176" s="23" t="s">
        <v>612</v>
      </c>
      <c r="AU176" s="23" t="s">
        <v>94</v>
      </c>
      <c r="AY176" s="23" t="s">
        <v>196</v>
      </c>
      <c r="BE176" s="114">
        <f t="shared" si="29"/>
        <v>0</v>
      </c>
      <c r="BF176" s="114">
        <f t="shared" si="30"/>
        <v>0</v>
      </c>
      <c r="BG176" s="114">
        <f t="shared" si="31"/>
        <v>0</v>
      </c>
      <c r="BH176" s="114">
        <f t="shared" si="32"/>
        <v>0</v>
      </c>
      <c r="BI176" s="114">
        <f t="shared" si="33"/>
        <v>0</v>
      </c>
      <c r="BJ176" s="23" t="s">
        <v>94</v>
      </c>
      <c r="BK176" s="175">
        <f t="shared" si="34"/>
        <v>0</v>
      </c>
      <c r="BL176" s="23" t="s">
        <v>201</v>
      </c>
      <c r="BM176" s="23" t="s">
        <v>708</v>
      </c>
    </row>
    <row r="177" spans="2:65" s="1" customFormat="1" ht="25.5" customHeight="1">
      <c r="B177" s="138"/>
      <c r="C177" s="200" t="s">
        <v>488</v>
      </c>
      <c r="D177" s="200" t="s">
        <v>612</v>
      </c>
      <c r="E177" s="201" t="s">
        <v>3006</v>
      </c>
      <c r="F177" s="282" t="s">
        <v>3007</v>
      </c>
      <c r="G177" s="282"/>
      <c r="H177" s="282"/>
      <c r="I177" s="282"/>
      <c r="J177" s="202" t="s">
        <v>2747</v>
      </c>
      <c r="K177" s="203">
        <v>1</v>
      </c>
      <c r="L177" s="273">
        <v>0</v>
      </c>
      <c r="M177" s="273"/>
      <c r="N177" s="283">
        <f t="shared" si="25"/>
        <v>0</v>
      </c>
      <c r="O177" s="266"/>
      <c r="P177" s="266"/>
      <c r="Q177" s="266"/>
      <c r="R177" s="141"/>
      <c r="T177" s="172" t="s">
        <v>4</v>
      </c>
      <c r="U177" s="48" t="s">
        <v>41</v>
      </c>
      <c r="V177" s="40"/>
      <c r="W177" s="173">
        <f t="shared" si="26"/>
        <v>0</v>
      </c>
      <c r="X177" s="173">
        <v>0</v>
      </c>
      <c r="Y177" s="173">
        <f t="shared" si="27"/>
        <v>0</v>
      </c>
      <c r="Z177" s="173">
        <v>0</v>
      </c>
      <c r="AA177" s="174">
        <f t="shared" si="28"/>
        <v>0</v>
      </c>
      <c r="AR177" s="23" t="s">
        <v>250</v>
      </c>
      <c r="AT177" s="23" t="s">
        <v>612</v>
      </c>
      <c r="AU177" s="23" t="s">
        <v>94</v>
      </c>
      <c r="AY177" s="23" t="s">
        <v>196</v>
      </c>
      <c r="BE177" s="114">
        <f t="shared" si="29"/>
        <v>0</v>
      </c>
      <c r="BF177" s="114">
        <f t="shared" si="30"/>
        <v>0</v>
      </c>
      <c r="BG177" s="114">
        <f t="shared" si="31"/>
        <v>0</v>
      </c>
      <c r="BH177" s="114">
        <f t="shared" si="32"/>
        <v>0</v>
      </c>
      <c r="BI177" s="114">
        <f t="shared" si="33"/>
        <v>0</v>
      </c>
      <c r="BJ177" s="23" t="s">
        <v>94</v>
      </c>
      <c r="BK177" s="175">
        <f t="shared" si="34"/>
        <v>0</v>
      </c>
      <c r="BL177" s="23" t="s">
        <v>201</v>
      </c>
      <c r="BM177" s="23" t="s">
        <v>721</v>
      </c>
    </row>
    <row r="178" spans="2:65" s="1" customFormat="1" ht="25.5" customHeight="1">
      <c r="B178" s="138"/>
      <c r="C178" s="200" t="s">
        <v>494</v>
      </c>
      <c r="D178" s="200" t="s">
        <v>612</v>
      </c>
      <c r="E178" s="201" t="s">
        <v>3008</v>
      </c>
      <c r="F178" s="282" t="s">
        <v>3009</v>
      </c>
      <c r="G178" s="282"/>
      <c r="H178" s="282"/>
      <c r="I178" s="282"/>
      <c r="J178" s="202" t="s">
        <v>2747</v>
      </c>
      <c r="K178" s="203">
        <v>5</v>
      </c>
      <c r="L178" s="273">
        <v>0</v>
      </c>
      <c r="M178" s="273"/>
      <c r="N178" s="283">
        <f t="shared" si="25"/>
        <v>0</v>
      </c>
      <c r="O178" s="266"/>
      <c r="P178" s="266"/>
      <c r="Q178" s="266"/>
      <c r="R178" s="141"/>
      <c r="T178" s="172" t="s">
        <v>4</v>
      </c>
      <c r="U178" s="48" t="s">
        <v>41</v>
      </c>
      <c r="V178" s="40"/>
      <c r="W178" s="173">
        <f t="shared" si="26"/>
        <v>0</v>
      </c>
      <c r="X178" s="173">
        <v>0</v>
      </c>
      <c r="Y178" s="173">
        <f t="shared" si="27"/>
        <v>0</v>
      </c>
      <c r="Z178" s="173">
        <v>0</v>
      </c>
      <c r="AA178" s="174">
        <f t="shared" si="28"/>
        <v>0</v>
      </c>
      <c r="AR178" s="23" t="s">
        <v>250</v>
      </c>
      <c r="AT178" s="23" t="s">
        <v>612</v>
      </c>
      <c r="AU178" s="23" t="s">
        <v>94</v>
      </c>
      <c r="AY178" s="23" t="s">
        <v>196</v>
      </c>
      <c r="BE178" s="114">
        <f t="shared" si="29"/>
        <v>0</v>
      </c>
      <c r="BF178" s="114">
        <f t="shared" si="30"/>
        <v>0</v>
      </c>
      <c r="BG178" s="114">
        <f t="shared" si="31"/>
        <v>0</v>
      </c>
      <c r="BH178" s="114">
        <f t="shared" si="32"/>
        <v>0</v>
      </c>
      <c r="BI178" s="114">
        <f t="shared" si="33"/>
        <v>0</v>
      </c>
      <c r="BJ178" s="23" t="s">
        <v>94</v>
      </c>
      <c r="BK178" s="175">
        <f t="shared" si="34"/>
        <v>0</v>
      </c>
      <c r="BL178" s="23" t="s">
        <v>201</v>
      </c>
      <c r="BM178" s="23" t="s">
        <v>729</v>
      </c>
    </row>
    <row r="179" spans="2:65" s="1" customFormat="1" ht="16.5" customHeight="1">
      <c r="B179" s="138"/>
      <c r="C179" s="200" t="s">
        <v>504</v>
      </c>
      <c r="D179" s="200" t="s">
        <v>612</v>
      </c>
      <c r="E179" s="201" t="s">
        <v>3010</v>
      </c>
      <c r="F179" s="282" t="s">
        <v>3011</v>
      </c>
      <c r="G179" s="282"/>
      <c r="H179" s="282"/>
      <c r="I179" s="282"/>
      <c r="J179" s="202" t="s">
        <v>2979</v>
      </c>
      <c r="K179" s="203">
        <v>2</v>
      </c>
      <c r="L179" s="273">
        <v>0</v>
      </c>
      <c r="M179" s="273"/>
      <c r="N179" s="283">
        <f t="shared" si="25"/>
        <v>0</v>
      </c>
      <c r="O179" s="266"/>
      <c r="P179" s="266"/>
      <c r="Q179" s="266"/>
      <c r="R179" s="141"/>
      <c r="T179" s="172" t="s">
        <v>4</v>
      </c>
      <c r="U179" s="48" t="s">
        <v>41</v>
      </c>
      <c r="V179" s="40"/>
      <c r="W179" s="173">
        <f t="shared" si="26"/>
        <v>0</v>
      </c>
      <c r="X179" s="173">
        <v>0</v>
      </c>
      <c r="Y179" s="173">
        <f t="shared" si="27"/>
        <v>0</v>
      </c>
      <c r="Z179" s="173">
        <v>0</v>
      </c>
      <c r="AA179" s="174">
        <f t="shared" si="28"/>
        <v>0</v>
      </c>
      <c r="AR179" s="23" t="s">
        <v>250</v>
      </c>
      <c r="AT179" s="23" t="s">
        <v>612</v>
      </c>
      <c r="AU179" s="23" t="s">
        <v>94</v>
      </c>
      <c r="AY179" s="23" t="s">
        <v>196</v>
      </c>
      <c r="BE179" s="114">
        <f t="shared" si="29"/>
        <v>0</v>
      </c>
      <c r="BF179" s="114">
        <f t="shared" si="30"/>
        <v>0</v>
      </c>
      <c r="BG179" s="114">
        <f t="shared" si="31"/>
        <v>0</v>
      </c>
      <c r="BH179" s="114">
        <f t="shared" si="32"/>
        <v>0</v>
      </c>
      <c r="BI179" s="114">
        <f t="shared" si="33"/>
        <v>0</v>
      </c>
      <c r="BJ179" s="23" t="s">
        <v>94</v>
      </c>
      <c r="BK179" s="175">
        <f t="shared" si="34"/>
        <v>0</v>
      </c>
      <c r="BL179" s="23" t="s">
        <v>201</v>
      </c>
      <c r="BM179" s="23" t="s">
        <v>752</v>
      </c>
    </row>
    <row r="180" spans="2:65" s="1" customFormat="1" ht="25.5" customHeight="1">
      <c r="B180" s="138"/>
      <c r="C180" s="167" t="s">
        <v>508</v>
      </c>
      <c r="D180" s="167" t="s">
        <v>197</v>
      </c>
      <c r="E180" s="168" t="s">
        <v>3012</v>
      </c>
      <c r="F180" s="264" t="s">
        <v>3013</v>
      </c>
      <c r="G180" s="264"/>
      <c r="H180" s="264"/>
      <c r="I180" s="264"/>
      <c r="J180" s="169" t="s">
        <v>2974</v>
      </c>
      <c r="K180" s="170">
        <v>2</v>
      </c>
      <c r="L180" s="265">
        <v>0</v>
      </c>
      <c r="M180" s="265"/>
      <c r="N180" s="266">
        <f t="shared" si="25"/>
        <v>0</v>
      </c>
      <c r="O180" s="266"/>
      <c r="P180" s="266"/>
      <c r="Q180" s="266"/>
      <c r="R180" s="141"/>
      <c r="T180" s="172" t="s">
        <v>4</v>
      </c>
      <c r="U180" s="48" t="s">
        <v>41</v>
      </c>
      <c r="V180" s="40"/>
      <c r="W180" s="173">
        <f t="shared" si="26"/>
        <v>0</v>
      </c>
      <c r="X180" s="173">
        <v>0</v>
      </c>
      <c r="Y180" s="173">
        <f t="shared" si="27"/>
        <v>0</v>
      </c>
      <c r="Z180" s="173">
        <v>0</v>
      </c>
      <c r="AA180" s="174">
        <f t="shared" si="28"/>
        <v>0</v>
      </c>
      <c r="AR180" s="23" t="s">
        <v>201</v>
      </c>
      <c r="AT180" s="23" t="s">
        <v>197</v>
      </c>
      <c r="AU180" s="23" t="s">
        <v>94</v>
      </c>
      <c r="AY180" s="23" t="s">
        <v>196</v>
      </c>
      <c r="BE180" s="114">
        <f t="shared" si="29"/>
        <v>0</v>
      </c>
      <c r="BF180" s="114">
        <f t="shared" si="30"/>
        <v>0</v>
      </c>
      <c r="BG180" s="114">
        <f t="shared" si="31"/>
        <v>0</v>
      </c>
      <c r="BH180" s="114">
        <f t="shared" si="32"/>
        <v>0</v>
      </c>
      <c r="BI180" s="114">
        <f t="shared" si="33"/>
        <v>0</v>
      </c>
      <c r="BJ180" s="23" t="s">
        <v>94</v>
      </c>
      <c r="BK180" s="175">
        <f t="shared" si="34"/>
        <v>0</v>
      </c>
      <c r="BL180" s="23" t="s">
        <v>201</v>
      </c>
      <c r="BM180" s="23" t="s">
        <v>768</v>
      </c>
    </row>
    <row r="181" spans="2:65" s="1" customFormat="1" ht="25.5" customHeight="1">
      <c r="B181" s="138"/>
      <c r="C181" s="200" t="s">
        <v>515</v>
      </c>
      <c r="D181" s="200" t="s">
        <v>612</v>
      </c>
      <c r="E181" s="201" t="s">
        <v>3014</v>
      </c>
      <c r="F181" s="282" t="s">
        <v>3015</v>
      </c>
      <c r="G181" s="282"/>
      <c r="H181" s="282"/>
      <c r="I181" s="282"/>
      <c r="J181" s="202" t="s">
        <v>2747</v>
      </c>
      <c r="K181" s="203">
        <v>2</v>
      </c>
      <c r="L181" s="273">
        <v>0</v>
      </c>
      <c r="M181" s="273"/>
      <c r="N181" s="283">
        <f t="shared" si="25"/>
        <v>0</v>
      </c>
      <c r="O181" s="266"/>
      <c r="P181" s="266"/>
      <c r="Q181" s="266"/>
      <c r="R181" s="141"/>
      <c r="T181" s="172" t="s">
        <v>4</v>
      </c>
      <c r="U181" s="48" t="s">
        <v>41</v>
      </c>
      <c r="V181" s="40"/>
      <c r="W181" s="173">
        <f t="shared" si="26"/>
        <v>0</v>
      </c>
      <c r="X181" s="173">
        <v>0</v>
      </c>
      <c r="Y181" s="173">
        <f t="shared" si="27"/>
        <v>0</v>
      </c>
      <c r="Z181" s="173">
        <v>0</v>
      </c>
      <c r="AA181" s="174">
        <f t="shared" si="28"/>
        <v>0</v>
      </c>
      <c r="AR181" s="23" t="s">
        <v>250</v>
      </c>
      <c r="AT181" s="23" t="s">
        <v>612</v>
      </c>
      <c r="AU181" s="23" t="s">
        <v>94</v>
      </c>
      <c r="AY181" s="23" t="s">
        <v>196</v>
      </c>
      <c r="BE181" s="114">
        <f t="shared" si="29"/>
        <v>0</v>
      </c>
      <c r="BF181" s="114">
        <f t="shared" si="30"/>
        <v>0</v>
      </c>
      <c r="BG181" s="114">
        <f t="shared" si="31"/>
        <v>0</v>
      </c>
      <c r="BH181" s="114">
        <f t="shared" si="32"/>
        <v>0</v>
      </c>
      <c r="BI181" s="114">
        <f t="shared" si="33"/>
        <v>0</v>
      </c>
      <c r="BJ181" s="23" t="s">
        <v>94</v>
      </c>
      <c r="BK181" s="175">
        <f t="shared" si="34"/>
        <v>0</v>
      </c>
      <c r="BL181" s="23" t="s">
        <v>201</v>
      </c>
      <c r="BM181" s="23" t="s">
        <v>780</v>
      </c>
    </row>
    <row r="182" spans="2:65" s="10" customFormat="1" ht="29.85" customHeight="1">
      <c r="B182" s="156"/>
      <c r="C182" s="157"/>
      <c r="D182" s="166" t="s">
        <v>2919</v>
      </c>
      <c r="E182" s="166"/>
      <c r="F182" s="166"/>
      <c r="G182" s="166"/>
      <c r="H182" s="166"/>
      <c r="I182" s="166"/>
      <c r="J182" s="166"/>
      <c r="K182" s="166"/>
      <c r="L182" s="166"/>
      <c r="M182" s="166"/>
      <c r="N182" s="271">
        <f>BK182</f>
        <v>0</v>
      </c>
      <c r="O182" s="272"/>
      <c r="P182" s="272"/>
      <c r="Q182" s="272"/>
      <c r="R182" s="159"/>
      <c r="T182" s="160"/>
      <c r="U182" s="157"/>
      <c r="V182" s="157"/>
      <c r="W182" s="161">
        <f>SUM(W183:W198)</f>
        <v>0</v>
      </c>
      <c r="X182" s="157"/>
      <c r="Y182" s="161">
        <f>SUM(Y183:Y198)</f>
        <v>0</v>
      </c>
      <c r="Z182" s="157"/>
      <c r="AA182" s="162">
        <f>SUM(AA183:AA198)</f>
        <v>0</v>
      </c>
      <c r="AR182" s="163" t="s">
        <v>82</v>
      </c>
      <c r="AT182" s="164" t="s">
        <v>73</v>
      </c>
      <c r="AU182" s="164" t="s">
        <v>82</v>
      </c>
      <c r="AY182" s="163" t="s">
        <v>196</v>
      </c>
      <c r="BK182" s="165">
        <f>SUM(BK183:BK198)</f>
        <v>0</v>
      </c>
    </row>
    <row r="183" spans="2:65" s="1" customFormat="1" ht="16.5" customHeight="1">
      <c r="B183" s="138"/>
      <c r="C183" s="167" t="s">
        <v>524</v>
      </c>
      <c r="D183" s="167" t="s">
        <v>197</v>
      </c>
      <c r="E183" s="168" t="s">
        <v>3016</v>
      </c>
      <c r="F183" s="264" t="s">
        <v>3017</v>
      </c>
      <c r="G183" s="264"/>
      <c r="H183" s="264"/>
      <c r="I183" s="264"/>
      <c r="J183" s="169" t="s">
        <v>2747</v>
      </c>
      <c r="K183" s="170">
        <v>1</v>
      </c>
      <c r="L183" s="265">
        <v>0</v>
      </c>
      <c r="M183" s="265"/>
      <c r="N183" s="266">
        <f t="shared" ref="N183:N198" si="35">ROUND(L183*K183,3)</f>
        <v>0</v>
      </c>
      <c r="O183" s="266"/>
      <c r="P183" s="266"/>
      <c r="Q183" s="266"/>
      <c r="R183" s="141"/>
      <c r="T183" s="172" t="s">
        <v>4</v>
      </c>
      <c r="U183" s="48" t="s">
        <v>41</v>
      </c>
      <c r="V183" s="40"/>
      <c r="W183" s="173">
        <f t="shared" ref="W183:W198" si="36">V183*K183</f>
        <v>0</v>
      </c>
      <c r="X183" s="173">
        <v>0</v>
      </c>
      <c r="Y183" s="173">
        <f t="shared" ref="Y183:Y198" si="37">X183*K183</f>
        <v>0</v>
      </c>
      <c r="Z183" s="173">
        <v>0</v>
      </c>
      <c r="AA183" s="174">
        <f t="shared" ref="AA183:AA198" si="38">Z183*K183</f>
        <v>0</v>
      </c>
      <c r="AR183" s="23" t="s">
        <v>201</v>
      </c>
      <c r="AT183" s="23" t="s">
        <v>197</v>
      </c>
      <c r="AU183" s="23" t="s">
        <v>94</v>
      </c>
      <c r="AY183" s="23" t="s">
        <v>196</v>
      </c>
      <c r="BE183" s="114">
        <f t="shared" ref="BE183:BE198" si="39">IF(U183="základná",N183,0)</f>
        <v>0</v>
      </c>
      <c r="BF183" s="114">
        <f t="shared" ref="BF183:BF198" si="40">IF(U183="znížená",N183,0)</f>
        <v>0</v>
      </c>
      <c r="BG183" s="114">
        <f t="shared" ref="BG183:BG198" si="41">IF(U183="zákl. prenesená",N183,0)</f>
        <v>0</v>
      </c>
      <c r="BH183" s="114">
        <f t="shared" ref="BH183:BH198" si="42">IF(U183="zníž. prenesená",N183,0)</f>
        <v>0</v>
      </c>
      <c r="BI183" s="114">
        <f t="shared" ref="BI183:BI198" si="43">IF(U183="nulová",N183,0)</f>
        <v>0</v>
      </c>
      <c r="BJ183" s="23" t="s">
        <v>94</v>
      </c>
      <c r="BK183" s="175">
        <f t="shared" ref="BK183:BK198" si="44">ROUND(L183*K183,3)</f>
        <v>0</v>
      </c>
      <c r="BL183" s="23" t="s">
        <v>201</v>
      </c>
      <c r="BM183" s="23" t="s">
        <v>792</v>
      </c>
    </row>
    <row r="184" spans="2:65" s="1" customFormat="1" ht="25.5" customHeight="1">
      <c r="B184" s="138"/>
      <c r="C184" s="200" t="s">
        <v>530</v>
      </c>
      <c r="D184" s="200" t="s">
        <v>612</v>
      </c>
      <c r="E184" s="201" t="s">
        <v>3018</v>
      </c>
      <c r="F184" s="282" t="s">
        <v>3019</v>
      </c>
      <c r="G184" s="282"/>
      <c r="H184" s="282"/>
      <c r="I184" s="282"/>
      <c r="J184" s="202" t="s">
        <v>2747</v>
      </c>
      <c r="K184" s="203">
        <v>1</v>
      </c>
      <c r="L184" s="273">
        <v>0</v>
      </c>
      <c r="M184" s="273"/>
      <c r="N184" s="283">
        <f t="shared" si="35"/>
        <v>0</v>
      </c>
      <c r="O184" s="266"/>
      <c r="P184" s="266"/>
      <c r="Q184" s="266"/>
      <c r="R184" s="141"/>
      <c r="T184" s="172" t="s">
        <v>4</v>
      </c>
      <c r="U184" s="48" t="s">
        <v>41</v>
      </c>
      <c r="V184" s="40"/>
      <c r="W184" s="173">
        <f t="shared" si="36"/>
        <v>0</v>
      </c>
      <c r="X184" s="173">
        <v>0</v>
      </c>
      <c r="Y184" s="173">
        <f t="shared" si="37"/>
        <v>0</v>
      </c>
      <c r="Z184" s="173">
        <v>0</v>
      </c>
      <c r="AA184" s="174">
        <f t="shared" si="38"/>
        <v>0</v>
      </c>
      <c r="AR184" s="23" t="s">
        <v>250</v>
      </c>
      <c r="AT184" s="23" t="s">
        <v>612</v>
      </c>
      <c r="AU184" s="23" t="s">
        <v>94</v>
      </c>
      <c r="AY184" s="23" t="s">
        <v>196</v>
      </c>
      <c r="BE184" s="114">
        <f t="shared" si="39"/>
        <v>0</v>
      </c>
      <c r="BF184" s="114">
        <f t="shared" si="40"/>
        <v>0</v>
      </c>
      <c r="BG184" s="114">
        <f t="shared" si="41"/>
        <v>0</v>
      </c>
      <c r="BH184" s="114">
        <f t="shared" si="42"/>
        <v>0</v>
      </c>
      <c r="BI184" s="114">
        <f t="shared" si="43"/>
        <v>0</v>
      </c>
      <c r="BJ184" s="23" t="s">
        <v>94</v>
      </c>
      <c r="BK184" s="175">
        <f t="shared" si="44"/>
        <v>0</v>
      </c>
      <c r="BL184" s="23" t="s">
        <v>201</v>
      </c>
      <c r="BM184" s="23" t="s">
        <v>803</v>
      </c>
    </row>
    <row r="185" spans="2:65" s="1" customFormat="1" ht="16.5" customHeight="1">
      <c r="B185" s="138"/>
      <c r="C185" s="167" t="s">
        <v>534</v>
      </c>
      <c r="D185" s="167" t="s">
        <v>197</v>
      </c>
      <c r="E185" s="168" t="s">
        <v>3020</v>
      </c>
      <c r="F185" s="264" t="s">
        <v>3021</v>
      </c>
      <c r="G185" s="264"/>
      <c r="H185" s="264"/>
      <c r="I185" s="264"/>
      <c r="J185" s="169" t="s">
        <v>2974</v>
      </c>
      <c r="K185" s="170">
        <v>1</v>
      </c>
      <c r="L185" s="265">
        <v>0</v>
      </c>
      <c r="M185" s="265"/>
      <c r="N185" s="266">
        <f t="shared" si="35"/>
        <v>0</v>
      </c>
      <c r="O185" s="266"/>
      <c r="P185" s="266"/>
      <c r="Q185" s="266"/>
      <c r="R185" s="141"/>
      <c r="T185" s="172" t="s">
        <v>4</v>
      </c>
      <c r="U185" s="48" t="s">
        <v>41</v>
      </c>
      <c r="V185" s="40"/>
      <c r="W185" s="173">
        <f t="shared" si="36"/>
        <v>0</v>
      </c>
      <c r="X185" s="173">
        <v>0</v>
      </c>
      <c r="Y185" s="173">
        <f t="shared" si="37"/>
        <v>0</v>
      </c>
      <c r="Z185" s="173">
        <v>0</v>
      </c>
      <c r="AA185" s="174">
        <f t="shared" si="38"/>
        <v>0</v>
      </c>
      <c r="AR185" s="23" t="s">
        <v>201</v>
      </c>
      <c r="AT185" s="23" t="s">
        <v>197</v>
      </c>
      <c r="AU185" s="23" t="s">
        <v>94</v>
      </c>
      <c r="AY185" s="23" t="s">
        <v>196</v>
      </c>
      <c r="BE185" s="114">
        <f t="shared" si="39"/>
        <v>0</v>
      </c>
      <c r="BF185" s="114">
        <f t="shared" si="40"/>
        <v>0</v>
      </c>
      <c r="BG185" s="114">
        <f t="shared" si="41"/>
        <v>0</v>
      </c>
      <c r="BH185" s="114">
        <f t="shared" si="42"/>
        <v>0</v>
      </c>
      <c r="BI185" s="114">
        <f t="shared" si="43"/>
        <v>0</v>
      </c>
      <c r="BJ185" s="23" t="s">
        <v>94</v>
      </c>
      <c r="BK185" s="175">
        <f t="shared" si="44"/>
        <v>0</v>
      </c>
      <c r="BL185" s="23" t="s">
        <v>201</v>
      </c>
      <c r="BM185" s="23" t="s">
        <v>811</v>
      </c>
    </row>
    <row r="186" spans="2:65" s="1" customFormat="1" ht="16.5" customHeight="1">
      <c r="B186" s="138"/>
      <c r="C186" s="200" t="s">
        <v>540</v>
      </c>
      <c r="D186" s="200" t="s">
        <v>612</v>
      </c>
      <c r="E186" s="201" t="s">
        <v>3022</v>
      </c>
      <c r="F186" s="282" t="s">
        <v>3023</v>
      </c>
      <c r="G186" s="282"/>
      <c r="H186" s="282"/>
      <c r="I186" s="282"/>
      <c r="J186" s="202" t="s">
        <v>2747</v>
      </c>
      <c r="K186" s="203">
        <v>1</v>
      </c>
      <c r="L186" s="273">
        <v>0</v>
      </c>
      <c r="M186" s="273"/>
      <c r="N186" s="283">
        <f t="shared" si="35"/>
        <v>0</v>
      </c>
      <c r="O186" s="266"/>
      <c r="P186" s="266"/>
      <c r="Q186" s="266"/>
      <c r="R186" s="141"/>
      <c r="T186" s="172" t="s">
        <v>4</v>
      </c>
      <c r="U186" s="48" t="s">
        <v>41</v>
      </c>
      <c r="V186" s="40"/>
      <c r="W186" s="173">
        <f t="shared" si="36"/>
        <v>0</v>
      </c>
      <c r="X186" s="173">
        <v>0</v>
      </c>
      <c r="Y186" s="173">
        <f t="shared" si="37"/>
        <v>0</v>
      </c>
      <c r="Z186" s="173">
        <v>0</v>
      </c>
      <c r="AA186" s="174">
        <f t="shared" si="38"/>
        <v>0</v>
      </c>
      <c r="AR186" s="23" t="s">
        <v>250</v>
      </c>
      <c r="AT186" s="23" t="s">
        <v>612</v>
      </c>
      <c r="AU186" s="23" t="s">
        <v>94</v>
      </c>
      <c r="AY186" s="23" t="s">
        <v>196</v>
      </c>
      <c r="BE186" s="114">
        <f t="shared" si="39"/>
        <v>0</v>
      </c>
      <c r="BF186" s="114">
        <f t="shared" si="40"/>
        <v>0</v>
      </c>
      <c r="BG186" s="114">
        <f t="shared" si="41"/>
        <v>0</v>
      </c>
      <c r="BH186" s="114">
        <f t="shared" si="42"/>
        <v>0</v>
      </c>
      <c r="BI186" s="114">
        <f t="shared" si="43"/>
        <v>0</v>
      </c>
      <c r="BJ186" s="23" t="s">
        <v>94</v>
      </c>
      <c r="BK186" s="175">
        <f t="shared" si="44"/>
        <v>0</v>
      </c>
      <c r="BL186" s="23" t="s">
        <v>201</v>
      </c>
      <c r="BM186" s="23" t="s">
        <v>824</v>
      </c>
    </row>
    <row r="187" spans="2:65" s="1" customFormat="1" ht="25.5" customHeight="1">
      <c r="B187" s="138"/>
      <c r="C187" s="167" t="s">
        <v>545</v>
      </c>
      <c r="D187" s="167" t="s">
        <v>197</v>
      </c>
      <c r="E187" s="168" t="s">
        <v>3024</v>
      </c>
      <c r="F187" s="264" t="s">
        <v>3025</v>
      </c>
      <c r="G187" s="264"/>
      <c r="H187" s="264"/>
      <c r="I187" s="264"/>
      <c r="J187" s="169" t="s">
        <v>2974</v>
      </c>
      <c r="K187" s="170">
        <v>8</v>
      </c>
      <c r="L187" s="265">
        <v>0</v>
      </c>
      <c r="M187" s="265"/>
      <c r="N187" s="266">
        <f t="shared" si="35"/>
        <v>0</v>
      </c>
      <c r="O187" s="266"/>
      <c r="P187" s="266"/>
      <c r="Q187" s="266"/>
      <c r="R187" s="141"/>
      <c r="T187" s="172" t="s">
        <v>4</v>
      </c>
      <c r="U187" s="48" t="s">
        <v>41</v>
      </c>
      <c r="V187" s="40"/>
      <c r="W187" s="173">
        <f t="shared" si="36"/>
        <v>0</v>
      </c>
      <c r="X187" s="173">
        <v>0</v>
      </c>
      <c r="Y187" s="173">
        <f t="shared" si="37"/>
        <v>0</v>
      </c>
      <c r="Z187" s="173">
        <v>0</v>
      </c>
      <c r="AA187" s="174">
        <f t="shared" si="38"/>
        <v>0</v>
      </c>
      <c r="AR187" s="23" t="s">
        <v>201</v>
      </c>
      <c r="AT187" s="23" t="s">
        <v>197</v>
      </c>
      <c r="AU187" s="23" t="s">
        <v>94</v>
      </c>
      <c r="AY187" s="23" t="s">
        <v>196</v>
      </c>
      <c r="BE187" s="114">
        <f t="shared" si="39"/>
        <v>0</v>
      </c>
      <c r="BF187" s="114">
        <f t="shared" si="40"/>
        <v>0</v>
      </c>
      <c r="BG187" s="114">
        <f t="shared" si="41"/>
        <v>0</v>
      </c>
      <c r="BH187" s="114">
        <f t="shared" si="42"/>
        <v>0</v>
      </c>
      <c r="BI187" s="114">
        <f t="shared" si="43"/>
        <v>0</v>
      </c>
      <c r="BJ187" s="23" t="s">
        <v>94</v>
      </c>
      <c r="BK187" s="175">
        <f t="shared" si="44"/>
        <v>0</v>
      </c>
      <c r="BL187" s="23" t="s">
        <v>201</v>
      </c>
      <c r="BM187" s="23" t="s">
        <v>837</v>
      </c>
    </row>
    <row r="188" spans="2:65" s="1" customFormat="1" ht="16.5" customHeight="1">
      <c r="B188" s="138"/>
      <c r="C188" s="200" t="s">
        <v>550</v>
      </c>
      <c r="D188" s="200" t="s">
        <v>612</v>
      </c>
      <c r="E188" s="201" t="s">
        <v>3026</v>
      </c>
      <c r="F188" s="282" t="s">
        <v>3027</v>
      </c>
      <c r="G188" s="282"/>
      <c r="H188" s="282"/>
      <c r="I188" s="282"/>
      <c r="J188" s="202" t="s">
        <v>2747</v>
      </c>
      <c r="K188" s="203">
        <v>2</v>
      </c>
      <c r="L188" s="273">
        <v>0</v>
      </c>
      <c r="M188" s="273"/>
      <c r="N188" s="283">
        <f t="shared" si="35"/>
        <v>0</v>
      </c>
      <c r="O188" s="266"/>
      <c r="P188" s="266"/>
      <c r="Q188" s="266"/>
      <c r="R188" s="141"/>
      <c r="T188" s="172" t="s">
        <v>4</v>
      </c>
      <c r="U188" s="48" t="s">
        <v>41</v>
      </c>
      <c r="V188" s="40"/>
      <c r="W188" s="173">
        <f t="shared" si="36"/>
        <v>0</v>
      </c>
      <c r="X188" s="173">
        <v>0</v>
      </c>
      <c r="Y188" s="173">
        <f t="shared" si="37"/>
        <v>0</v>
      </c>
      <c r="Z188" s="173">
        <v>0</v>
      </c>
      <c r="AA188" s="174">
        <f t="shared" si="38"/>
        <v>0</v>
      </c>
      <c r="AR188" s="23" t="s">
        <v>250</v>
      </c>
      <c r="AT188" s="23" t="s">
        <v>612</v>
      </c>
      <c r="AU188" s="23" t="s">
        <v>94</v>
      </c>
      <c r="AY188" s="23" t="s">
        <v>196</v>
      </c>
      <c r="BE188" s="114">
        <f t="shared" si="39"/>
        <v>0</v>
      </c>
      <c r="BF188" s="114">
        <f t="shared" si="40"/>
        <v>0</v>
      </c>
      <c r="BG188" s="114">
        <f t="shared" si="41"/>
        <v>0</v>
      </c>
      <c r="BH188" s="114">
        <f t="shared" si="42"/>
        <v>0</v>
      </c>
      <c r="BI188" s="114">
        <f t="shared" si="43"/>
        <v>0</v>
      </c>
      <c r="BJ188" s="23" t="s">
        <v>94</v>
      </c>
      <c r="BK188" s="175">
        <f t="shared" si="44"/>
        <v>0</v>
      </c>
      <c r="BL188" s="23" t="s">
        <v>201</v>
      </c>
      <c r="BM188" s="23" t="s">
        <v>855</v>
      </c>
    </row>
    <row r="189" spans="2:65" s="1" customFormat="1" ht="25.5" customHeight="1">
      <c r="B189" s="138"/>
      <c r="C189" s="200" t="s">
        <v>559</v>
      </c>
      <c r="D189" s="200" t="s">
        <v>612</v>
      </c>
      <c r="E189" s="201" t="s">
        <v>3028</v>
      </c>
      <c r="F189" s="282" t="s">
        <v>3029</v>
      </c>
      <c r="G189" s="282"/>
      <c r="H189" s="282"/>
      <c r="I189" s="282"/>
      <c r="J189" s="202" t="s">
        <v>2747</v>
      </c>
      <c r="K189" s="203">
        <v>3</v>
      </c>
      <c r="L189" s="273">
        <v>0</v>
      </c>
      <c r="M189" s="273"/>
      <c r="N189" s="283">
        <f t="shared" si="35"/>
        <v>0</v>
      </c>
      <c r="O189" s="266"/>
      <c r="P189" s="266"/>
      <c r="Q189" s="266"/>
      <c r="R189" s="141"/>
      <c r="T189" s="172" t="s">
        <v>4</v>
      </c>
      <c r="U189" s="48" t="s">
        <v>41</v>
      </c>
      <c r="V189" s="40"/>
      <c r="W189" s="173">
        <f t="shared" si="36"/>
        <v>0</v>
      </c>
      <c r="X189" s="173">
        <v>0</v>
      </c>
      <c r="Y189" s="173">
        <f t="shared" si="37"/>
        <v>0</v>
      </c>
      <c r="Z189" s="173">
        <v>0</v>
      </c>
      <c r="AA189" s="174">
        <f t="shared" si="38"/>
        <v>0</v>
      </c>
      <c r="AR189" s="23" t="s">
        <v>250</v>
      </c>
      <c r="AT189" s="23" t="s">
        <v>612</v>
      </c>
      <c r="AU189" s="23" t="s">
        <v>94</v>
      </c>
      <c r="AY189" s="23" t="s">
        <v>196</v>
      </c>
      <c r="BE189" s="114">
        <f t="shared" si="39"/>
        <v>0</v>
      </c>
      <c r="BF189" s="114">
        <f t="shared" si="40"/>
        <v>0</v>
      </c>
      <c r="BG189" s="114">
        <f t="shared" si="41"/>
        <v>0</v>
      </c>
      <c r="BH189" s="114">
        <f t="shared" si="42"/>
        <v>0</v>
      </c>
      <c r="BI189" s="114">
        <f t="shared" si="43"/>
        <v>0</v>
      </c>
      <c r="BJ189" s="23" t="s">
        <v>94</v>
      </c>
      <c r="BK189" s="175">
        <f t="shared" si="44"/>
        <v>0</v>
      </c>
      <c r="BL189" s="23" t="s">
        <v>201</v>
      </c>
      <c r="BM189" s="23" t="s">
        <v>863</v>
      </c>
    </row>
    <row r="190" spans="2:65" s="1" customFormat="1" ht="16.5" customHeight="1">
      <c r="B190" s="138"/>
      <c r="C190" s="200" t="s">
        <v>568</v>
      </c>
      <c r="D190" s="200" t="s">
        <v>612</v>
      </c>
      <c r="E190" s="201" t="s">
        <v>3030</v>
      </c>
      <c r="F190" s="282" t="s">
        <v>3031</v>
      </c>
      <c r="G190" s="282"/>
      <c r="H190" s="282"/>
      <c r="I190" s="282"/>
      <c r="J190" s="202" t="s">
        <v>2747</v>
      </c>
      <c r="K190" s="203">
        <v>1</v>
      </c>
      <c r="L190" s="273">
        <v>0</v>
      </c>
      <c r="M190" s="273"/>
      <c r="N190" s="283">
        <f t="shared" si="35"/>
        <v>0</v>
      </c>
      <c r="O190" s="266"/>
      <c r="P190" s="266"/>
      <c r="Q190" s="266"/>
      <c r="R190" s="141"/>
      <c r="T190" s="172" t="s">
        <v>4</v>
      </c>
      <c r="U190" s="48" t="s">
        <v>41</v>
      </c>
      <c r="V190" s="40"/>
      <c r="W190" s="173">
        <f t="shared" si="36"/>
        <v>0</v>
      </c>
      <c r="X190" s="173">
        <v>0</v>
      </c>
      <c r="Y190" s="173">
        <f t="shared" si="37"/>
        <v>0</v>
      </c>
      <c r="Z190" s="173">
        <v>0</v>
      </c>
      <c r="AA190" s="174">
        <f t="shared" si="38"/>
        <v>0</v>
      </c>
      <c r="AR190" s="23" t="s">
        <v>250</v>
      </c>
      <c r="AT190" s="23" t="s">
        <v>612</v>
      </c>
      <c r="AU190" s="23" t="s">
        <v>94</v>
      </c>
      <c r="AY190" s="23" t="s">
        <v>196</v>
      </c>
      <c r="BE190" s="114">
        <f t="shared" si="39"/>
        <v>0</v>
      </c>
      <c r="BF190" s="114">
        <f t="shared" si="40"/>
        <v>0</v>
      </c>
      <c r="BG190" s="114">
        <f t="shared" si="41"/>
        <v>0</v>
      </c>
      <c r="BH190" s="114">
        <f t="shared" si="42"/>
        <v>0</v>
      </c>
      <c r="BI190" s="114">
        <f t="shared" si="43"/>
        <v>0</v>
      </c>
      <c r="BJ190" s="23" t="s">
        <v>94</v>
      </c>
      <c r="BK190" s="175">
        <f t="shared" si="44"/>
        <v>0</v>
      </c>
      <c r="BL190" s="23" t="s">
        <v>201</v>
      </c>
      <c r="BM190" s="23" t="s">
        <v>871</v>
      </c>
    </row>
    <row r="191" spans="2:65" s="1" customFormat="1" ht="16.5" customHeight="1">
      <c r="B191" s="138"/>
      <c r="C191" s="200" t="s">
        <v>574</v>
      </c>
      <c r="D191" s="200" t="s">
        <v>612</v>
      </c>
      <c r="E191" s="201" t="s">
        <v>3032</v>
      </c>
      <c r="F191" s="282" t="s">
        <v>3033</v>
      </c>
      <c r="G191" s="282"/>
      <c r="H191" s="282"/>
      <c r="I191" s="282"/>
      <c r="J191" s="202" t="s">
        <v>2747</v>
      </c>
      <c r="K191" s="203">
        <v>1</v>
      </c>
      <c r="L191" s="273">
        <v>0</v>
      </c>
      <c r="M191" s="273"/>
      <c r="N191" s="283">
        <f t="shared" si="35"/>
        <v>0</v>
      </c>
      <c r="O191" s="266"/>
      <c r="P191" s="266"/>
      <c r="Q191" s="266"/>
      <c r="R191" s="141"/>
      <c r="T191" s="172" t="s">
        <v>4</v>
      </c>
      <c r="U191" s="48" t="s">
        <v>41</v>
      </c>
      <c r="V191" s="40"/>
      <c r="W191" s="173">
        <f t="shared" si="36"/>
        <v>0</v>
      </c>
      <c r="X191" s="173">
        <v>0</v>
      </c>
      <c r="Y191" s="173">
        <f t="shared" si="37"/>
        <v>0</v>
      </c>
      <c r="Z191" s="173">
        <v>0</v>
      </c>
      <c r="AA191" s="174">
        <f t="shared" si="38"/>
        <v>0</v>
      </c>
      <c r="AR191" s="23" t="s">
        <v>250</v>
      </c>
      <c r="AT191" s="23" t="s">
        <v>612</v>
      </c>
      <c r="AU191" s="23" t="s">
        <v>94</v>
      </c>
      <c r="AY191" s="23" t="s">
        <v>196</v>
      </c>
      <c r="BE191" s="114">
        <f t="shared" si="39"/>
        <v>0</v>
      </c>
      <c r="BF191" s="114">
        <f t="shared" si="40"/>
        <v>0</v>
      </c>
      <c r="BG191" s="114">
        <f t="shared" si="41"/>
        <v>0</v>
      </c>
      <c r="BH191" s="114">
        <f t="shared" si="42"/>
        <v>0</v>
      </c>
      <c r="BI191" s="114">
        <f t="shared" si="43"/>
        <v>0</v>
      </c>
      <c r="BJ191" s="23" t="s">
        <v>94</v>
      </c>
      <c r="BK191" s="175">
        <f t="shared" si="44"/>
        <v>0</v>
      </c>
      <c r="BL191" s="23" t="s">
        <v>201</v>
      </c>
      <c r="BM191" s="23" t="s">
        <v>879</v>
      </c>
    </row>
    <row r="192" spans="2:65" s="1" customFormat="1" ht="25.5" customHeight="1">
      <c r="B192" s="138"/>
      <c r="C192" s="200" t="s">
        <v>580</v>
      </c>
      <c r="D192" s="200" t="s">
        <v>612</v>
      </c>
      <c r="E192" s="201" t="s">
        <v>3034</v>
      </c>
      <c r="F192" s="282" t="s">
        <v>3035</v>
      </c>
      <c r="G192" s="282"/>
      <c r="H192" s="282"/>
      <c r="I192" s="282"/>
      <c r="J192" s="202" t="s">
        <v>2747</v>
      </c>
      <c r="K192" s="203">
        <v>1</v>
      </c>
      <c r="L192" s="273">
        <v>0</v>
      </c>
      <c r="M192" s="273"/>
      <c r="N192" s="283">
        <f t="shared" si="35"/>
        <v>0</v>
      </c>
      <c r="O192" s="266"/>
      <c r="P192" s="266"/>
      <c r="Q192" s="266"/>
      <c r="R192" s="141"/>
      <c r="T192" s="172" t="s">
        <v>4</v>
      </c>
      <c r="U192" s="48" t="s">
        <v>41</v>
      </c>
      <c r="V192" s="40"/>
      <c r="W192" s="173">
        <f t="shared" si="36"/>
        <v>0</v>
      </c>
      <c r="X192" s="173">
        <v>0</v>
      </c>
      <c r="Y192" s="173">
        <f t="shared" si="37"/>
        <v>0</v>
      </c>
      <c r="Z192" s="173">
        <v>0</v>
      </c>
      <c r="AA192" s="174">
        <f t="shared" si="38"/>
        <v>0</v>
      </c>
      <c r="AR192" s="23" t="s">
        <v>250</v>
      </c>
      <c r="AT192" s="23" t="s">
        <v>612</v>
      </c>
      <c r="AU192" s="23" t="s">
        <v>94</v>
      </c>
      <c r="AY192" s="23" t="s">
        <v>196</v>
      </c>
      <c r="BE192" s="114">
        <f t="shared" si="39"/>
        <v>0</v>
      </c>
      <c r="BF192" s="114">
        <f t="shared" si="40"/>
        <v>0</v>
      </c>
      <c r="BG192" s="114">
        <f t="shared" si="41"/>
        <v>0</v>
      </c>
      <c r="BH192" s="114">
        <f t="shared" si="42"/>
        <v>0</v>
      </c>
      <c r="BI192" s="114">
        <f t="shared" si="43"/>
        <v>0</v>
      </c>
      <c r="BJ192" s="23" t="s">
        <v>94</v>
      </c>
      <c r="BK192" s="175">
        <f t="shared" si="44"/>
        <v>0</v>
      </c>
      <c r="BL192" s="23" t="s">
        <v>201</v>
      </c>
      <c r="BM192" s="23" t="s">
        <v>887</v>
      </c>
    </row>
    <row r="193" spans="2:65" s="1" customFormat="1" ht="16.5" customHeight="1">
      <c r="B193" s="138"/>
      <c r="C193" s="200" t="s">
        <v>584</v>
      </c>
      <c r="D193" s="200" t="s">
        <v>612</v>
      </c>
      <c r="E193" s="201" t="s">
        <v>3036</v>
      </c>
      <c r="F193" s="282" t="s">
        <v>3037</v>
      </c>
      <c r="G193" s="282"/>
      <c r="H193" s="282"/>
      <c r="I193" s="282"/>
      <c r="J193" s="202" t="s">
        <v>2747</v>
      </c>
      <c r="K193" s="203">
        <v>1</v>
      </c>
      <c r="L193" s="273">
        <v>0</v>
      </c>
      <c r="M193" s="273"/>
      <c r="N193" s="283">
        <f t="shared" si="35"/>
        <v>0</v>
      </c>
      <c r="O193" s="266"/>
      <c r="P193" s="266"/>
      <c r="Q193" s="266"/>
      <c r="R193" s="141"/>
      <c r="T193" s="172" t="s">
        <v>4</v>
      </c>
      <c r="U193" s="48" t="s">
        <v>41</v>
      </c>
      <c r="V193" s="40"/>
      <c r="W193" s="173">
        <f t="shared" si="36"/>
        <v>0</v>
      </c>
      <c r="X193" s="173">
        <v>0</v>
      </c>
      <c r="Y193" s="173">
        <f t="shared" si="37"/>
        <v>0</v>
      </c>
      <c r="Z193" s="173">
        <v>0</v>
      </c>
      <c r="AA193" s="174">
        <f t="shared" si="38"/>
        <v>0</v>
      </c>
      <c r="AR193" s="23" t="s">
        <v>250</v>
      </c>
      <c r="AT193" s="23" t="s">
        <v>612</v>
      </c>
      <c r="AU193" s="23" t="s">
        <v>94</v>
      </c>
      <c r="AY193" s="23" t="s">
        <v>196</v>
      </c>
      <c r="BE193" s="114">
        <f t="shared" si="39"/>
        <v>0</v>
      </c>
      <c r="BF193" s="114">
        <f t="shared" si="40"/>
        <v>0</v>
      </c>
      <c r="BG193" s="114">
        <f t="shared" si="41"/>
        <v>0</v>
      </c>
      <c r="BH193" s="114">
        <f t="shared" si="42"/>
        <v>0</v>
      </c>
      <c r="BI193" s="114">
        <f t="shared" si="43"/>
        <v>0</v>
      </c>
      <c r="BJ193" s="23" t="s">
        <v>94</v>
      </c>
      <c r="BK193" s="175">
        <f t="shared" si="44"/>
        <v>0</v>
      </c>
      <c r="BL193" s="23" t="s">
        <v>201</v>
      </c>
      <c r="BM193" s="23" t="s">
        <v>895</v>
      </c>
    </row>
    <row r="194" spans="2:65" s="1" customFormat="1" ht="16.5" customHeight="1">
      <c r="B194" s="138"/>
      <c r="C194" s="167" t="s">
        <v>589</v>
      </c>
      <c r="D194" s="167" t="s">
        <v>197</v>
      </c>
      <c r="E194" s="168" t="s">
        <v>3038</v>
      </c>
      <c r="F194" s="264" t="s">
        <v>3039</v>
      </c>
      <c r="G194" s="264"/>
      <c r="H194" s="264"/>
      <c r="I194" s="264"/>
      <c r="J194" s="169" t="s">
        <v>2974</v>
      </c>
      <c r="K194" s="170">
        <v>4</v>
      </c>
      <c r="L194" s="265">
        <v>0</v>
      </c>
      <c r="M194" s="265"/>
      <c r="N194" s="266">
        <f t="shared" si="35"/>
        <v>0</v>
      </c>
      <c r="O194" s="266"/>
      <c r="P194" s="266"/>
      <c r="Q194" s="266"/>
      <c r="R194" s="141"/>
      <c r="T194" s="172" t="s">
        <v>4</v>
      </c>
      <c r="U194" s="48" t="s">
        <v>41</v>
      </c>
      <c r="V194" s="40"/>
      <c r="W194" s="173">
        <f t="shared" si="36"/>
        <v>0</v>
      </c>
      <c r="X194" s="173">
        <v>0</v>
      </c>
      <c r="Y194" s="173">
        <f t="shared" si="37"/>
        <v>0</v>
      </c>
      <c r="Z194" s="173">
        <v>0</v>
      </c>
      <c r="AA194" s="174">
        <f t="shared" si="38"/>
        <v>0</v>
      </c>
      <c r="AR194" s="23" t="s">
        <v>201</v>
      </c>
      <c r="AT194" s="23" t="s">
        <v>197</v>
      </c>
      <c r="AU194" s="23" t="s">
        <v>94</v>
      </c>
      <c r="AY194" s="23" t="s">
        <v>196</v>
      </c>
      <c r="BE194" s="114">
        <f t="shared" si="39"/>
        <v>0</v>
      </c>
      <c r="BF194" s="114">
        <f t="shared" si="40"/>
        <v>0</v>
      </c>
      <c r="BG194" s="114">
        <f t="shared" si="41"/>
        <v>0</v>
      </c>
      <c r="BH194" s="114">
        <f t="shared" si="42"/>
        <v>0</v>
      </c>
      <c r="BI194" s="114">
        <f t="shared" si="43"/>
        <v>0</v>
      </c>
      <c r="BJ194" s="23" t="s">
        <v>94</v>
      </c>
      <c r="BK194" s="175">
        <f t="shared" si="44"/>
        <v>0</v>
      </c>
      <c r="BL194" s="23" t="s">
        <v>201</v>
      </c>
      <c r="BM194" s="23" t="s">
        <v>903</v>
      </c>
    </row>
    <row r="195" spans="2:65" s="1" customFormat="1" ht="25.5" customHeight="1">
      <c r="B195" s="138"/>
      <c r="C195" s="200" t="s">
        <v>595</v>
      </c>
      <c r="D195" s="200" t="s">
        <v>612</v>
      </c>
      <c r="E195" s="201" t="s">
        <v>3040</v>
      </c>
      <c r="F195" s="282" t="s">
        <v>3041</v>
      </c>
      <c r="G195" s="282"/>
      <c r="H195" s="282"/>
      <c r="I195" s="282"/>
      <c r="J195" s="202" t="s">
        <v>3042</v>
      </c>
      <c r="K195" s="203">
        <v>1</v>
      </c>
      <c r="L195" s="273">
        <v>0</v>
      </c>
      <c r="M195" s="273"/>
      <c r="N195" s="283">
        <f t="shared" si="35"/>
        <v>0</v>
      </c>
      <c r="O195" s="266"/>
      <c r="P195" s="266"/>
      <c r="Q195" s="266"/>
      <c r="R195" s="141"/>
      <c r="T195" s="172" t="s">
        <v>4</v>
      </c>
      <c r="U195" s="48" t="s">
        <v>41</v>
      </c>
      <c r="V195" s="40"/>
      <c r="W195" s="173">
        <f t="shared" si="36"/>
        <v>0</v>
      </c>
      <c r="X195" s="173">
        <v>0</v>
      </c>
      <c r="Y195" s="173">
        <f t="shared" si="37"/>
        <v>0</v>
      </c>
      <c r="Z195" s="173">
        <v>0</v>
      </c>
      <c r="AA195" s="174">
        <f t="shared" si="38"/>
        <v>0</v>
      </c>
      <c r="AR195" s="23" t="s">
        <v>250</v>
      </c>
      <c r="AT195" s="23" t="s">
        <v>612</v>
      </c>
      <c r="AU195" s="23" t="s">
        <v>94</v>
      </c>
      <c r="AY195" s="23" t="s">
        <v>196</v>
      </c>
      <c r="BE195" s="114">
        <f t="shared" si="39"/>
        <v>0</v>
      </c>
      <c r="BF195" s="114">
        <f t="shared" si="40"/>
        <v>0</v>
      </c>
      <c r="BG195" s="114">
        <f t="shared" si="41"/>
        <v>0</v>
      </c>
      <c r="BH195" s="114">
        <f t="shared" si="42"/>
        <v>0</v>
      </c>
      <c r="BI195" s="114">
        <f t="shared" si="43"/>
        <v>0</v>
      </c>
      <c r="BJ195" s="23" t="s">
        <v>94</v>
      </c>
      <c r="BK195" s="175">
        <f t="shared" si="44"/>
        <v>0</v>
      </c>
      <c r="BL195" s="23" t="s">
        <v>201</v>
      </c>
      <c r="BM195" s="23" t="s">
        <v>911</v>
      </c>
    </row>
    <row r="196" spans="2:65" s="1" customFormat="1" ht="25.5" customHeight="1">
      <c r="B196" s="138"/>
      <c r="C196" s="200" t="s">
        <v>601</v>
      </c>
      <c r="D196" s="200" t="s">
        <v>612</v>
      </c>
      <c r="E196" s="201" t="s">
        <v>3043</v>
      </c>
      <c r="F196" s="282" t="s">
        <v>3044</v>
      </c>
      <c r="G196" s="282"/>
      <c r="H196" s="282"/>
      <c r="I196" s="282"/>
      <c r="J196" s="202" t="s">
        <v>3042</v>
      </c>
      <c r="K196" s="203">
        <v>2</v>
      </c>
      <c r="L196" s="273">
        <v>0</v>
      </c>
      <c r="M196" s="273"/>
      <c r="N196" s="283">
        <f t="shared" si="35"/>
        <v>0</v>
      </c>
      <c r="O196" s="266"/>
      <c r="P196" s="266"/>
      <c r="Q196" s="266"/>
      <c r="R196" s="141"/>
      <c r="T196" s="172" t="s">
        <v>4</v>
      </c>
      <c r="U196" s="48" t="s">
        <v>41</v>
      </c>
      <c r="V196" s="40"/>
      <c r="W196" s="173">
        <f t="shared" si="36"/>
        <v>0</v>
      </c>
      <c r="X196" s="173">
        <v>0</v>
      </c>
      <c r="Y196" s="173">
        <f t="shared" si="37"/>
        <v>0</v>
      </c>
      <c r="Z196" s="173">
        <v>0</v>
      </c>
      <c r="AA196" s="174">
        <f t="shared" si="38"/>
        <v>0</v>
      </c>
      <c r="AR196" s="23" t="s">
        <v>250</v>
      </c>
      <c r="AT196" s="23" t="s">
        <v>612</v>
      </c>
      <c r="AU196" s="23" t="s">
        <v>94</v>
      </c>
      <c r="AY196" s="23" t="s">
        <v>196</v>
      </c>
      <c r="BE196" s="114">
        <f t="shared" si="39"/>
        <v>0</v>
      </c>
      <c r="BF196" s="114">
        <f t="shared" si="40"/>
        <v>0</v>
      </c>
      <c r="BG196" s="114">
        <f t="shared" si="41"/>
        <v>0</v>
      </c>
      <c r="BH196" s="114">
        <f t="shared" si="42"/>
        <v>0</v>
      </c>
      <c r="BI196" s="114">
        <f t="shared" si="43"/>
        <v>0</v>
      </c>
      <c r="BJ196" s="23" t="s">
        <v>94</v>
      </c>
      <c r="BK196" s="175">
        <f t="shared" si="44"/>
        <v>0</v>
      </c>
      <c r="BL196" s="23" t="s">
        <v>201</v>
      </c>
      <c r="BM196" s="23" t="s">
        <v>920</v>
      </c>
    </row>
    <row r="197" spans="2:65" s="1" customFormat="1" ht="16.5" customHeight="1">
      <c r="B197" s="138"/>
      <c r="C197" s="167" t="s">
        <v>605</v>
      </c>
      <c r="D197" s="167" t="s">
        <v>197</v>
      </c>
      <c r="E197" s="168" t="s">
        <v>3045</v>
      </c>
      <c r="F197" s="264" t="s">
        <v>3046</v>
      </c>
      <c r="G197" s="264"/>
      <c r="H197" s="264"/>
      <c r="I197" s="264"/>
      <c r="J197" s="169" t="s">
        <v>2974</v>
      </c>
      <c r="K197" s="170">
        <v>1</v>
      </c>
      <c r="L197" s="265">
        <v>0</v>
      </c>
      <c r="M197" s="265"/>
      <c r="N197" s="266">
        <f t="shared" si="35"/>
        <v>0</v>
      </c>
      <c r="O197" s="266"/>
      <c r="P197" s="266"/>
      <c r="Q197" s="266"/>
      <c r="R197" s="141"/>
      <c r="T197" s="172" t="s">
        <v>4</v>
      </c>
      <c r="U197" s="48" t="s">
        <v>41</v>
      </c>
      <c r="V197" s="40"/>
      <c r="W197" s="173">
        <f t="shared" si="36"/>
        <v>0</v>
      </c>
      <c r="X197" s="173">
        <v>0</v>
      </c>
      <c r="Y197" s="173">
        <f t="shared" si="37"/>
        <v>0</v>
      </c>
      <c r="Z197" s="173">
        <v>0</v>
      </c>
      <c r="AA197" s="174">
        <f t="shared" si="38"/>
        <v>0</v>
      </c>
      <c r="AR197" s="23" t="s">
        <v>201</v>
      </c>
      <c r="AT197" s="23" t="s">
        <v>197</v>
      </c>
      <c r="AU197" s="23" t="s">
        <v>94</v>
      </c>
      <c r="AY197" s="23" t="s">
        <v>196</v>
      </c>
      <c r="BE197" s="114">
        <f t="shared" si="39"/>
        <v>0</v>
      </c>
      <c r="BF197" s="114">
        <f t="shared" si="40"/>
        <v>0</v>
      </c>
      <c r="BG197" s="114">
        <f t="shared" si="41"/>
        <v>0</v>
      </c>
      <c r="BH197" s="114">
        <f t="shared" si="42"/>
        <v>0</v>
      </c>
      <c r="BI197" s="114">
        <f t="shared" si="43"/>
        <v>0</v>
      </c>
      <c r="BJ197" s="23" t="s">
        <v>94</v>
      </c>
      <c r="BK197" s="175">
        <f t="shared" si="44"/>
        <v>0</v>
      </c>
      <c r="BL197" s="23" t="s">
        <v>201</v>
      </c>
      <c r="BM197" s="23" t="s">
        <v>928</v>
      </c>
    </row>
    <row r="198" spans="2:65" s="1" customFormat="1" ht="25.5" customHeight="1">
      <c r="B198" s="138"/>
      <c r="C198" s="200" t="s">
        <v>611</v>
      </c>
      <c r="D198" s="200" t="s">
        <v>612</v>
      </c>
      <c r="E198" s="201" t="s">
        <v>3047</v>
      </c>
      <c r="F198" s="282" t="s">
        <v>3048</v>
      </c>
      <c r="G198" s="282"/>
      <c r="H198" s="282"/>
      <c r="I198" s="282"/>
      <c r="J198" s="202" t="s">
        <v>2747</v>
      </c>
      <c r="K198" s="203">
        <v>1</v>
      </c>
      <c r="L198" s="273">
        <v>0</v>
      </c>
      <c r="M198" s="273"/>
      <c r="N198" s="283">
        <f t="shared" si="35"/>
        <v>0</v>
      </c>
      <c r="O198" s="266"/>
      <c r="P198" s="266"/>
      <c r="Q198" s="266"/>
      <c r="R198" s="141"/>
      <c r="T198" s="172" t="s">
        <v>4</v>
      </c>
      <c r="U198" s="48" t="s">
        <v>41</v>
      </c>
      <c r="V198" s="40"/>
      <c r="W198" s="173">
        <f t="shared" si="36"/>
        <v>0</v>
      </c>
      <c r="X198" s="173">
        <v>0</v>
      </c>
      <c r="Y198" s="173">
        <f t="shared" si="37"/>
        <v>0</v>
      </c>
      <c r="Z198" s="173">
        <v>0</v>
      </c>
      <c r="AA198" s="174">
        <f t="shared" si="38"/>
        <v>0</v>
      </c>
      <c r="AR198" s="23" t="s">
        <v>250</v>
      </c>
      <c r="AT198" s="23" t="s">
        <v>612</v>
      </c>
      <c r="AU198" s="23" t="s">
        <v>94</v>
      </c>
      <c r="AY198" s="23" t="s">
        <v>196</v>
      </c>
      <c r="BE198" s="114">
        <f t="shared" si="39"/>
        <v>0</v>
      </c>
      <c r="BF198" s="114">
        <f t="shared" si="40"/>
        <v>0</v>
      </c>
      <c r="BG198" s="114">
        <f t="shared" si="41"/>
        <v>0</v>
      </c>
      <c r="BH198" s="114">
        <f t="shared" si="42"/>
        <v>0</v>
      </c>
      <c r="BI198" s="114">
        <f t="shared" si="43"/>
        <v>0</v>
      </c>
      <c r="BJ198" s="23" t="s">
        <v>94</v>
      </c>
      <c r="BK198" s="175">
        <f t="shared" si="44"/>
        <v>0</v>
      </c>
      <c r="BL198" s="23" t="s">
        <v>201</v>
      </c>
      <c r="BM198" s="23" t="s">
        <v>936</v>
      </c>
    </row>
    <row r="199" spans="2:65" s="10" customFormat="1" ht="29.85" customHeight="1">
      <c r="B199" s="156"/>
      <c r="C199" s="157"/>
      <c r="D199" s="166" t="s">
        <v>2920</v>
      </c>
      <c r="E199" s="166"/>
      <c r="F199" s="166"/>
      <c r="G199" s="166"/>
      <c r="H199" s="166"/>
      <c r="I199" s="166"/>
      <c r="J199" s="166"/>
      <c r="K199" s="166"/>
      <c r="L199" s="166"/>
      <c r="M199" s="166"/>
      <c r="N199" s="271">
        <f>BK199</f>
        <v>0</v>
      </c>
      <c r="O199" s="272"/>
      <c r="P199" s="272"/>
      <c r="Q199" s="272"/>
      <c r="R199" s="159"/>
      <c r="T199" s="160"/>
      <c r="U199" s="157"/>
      <c r="V199" s="157"/>
      <c r="W199" s="161">
        <f>SUM(W200:W211)</f>
        <v>0</v>
      </c>
      <c r="X199" s="157"/>
      <c r="Y199" s="161">
        <f>SUM(Y200:Y211)</f>
        <v>0</v>
      </c>
      <c r="Z199" s="157"/>
      <c r="AA199" s="162">
        <f>SUM(AA200:AA211)</f>
        <v>0</v>
      </c>
      <c r="AR199" s="163" t="s">
        <v>82</v>
      </c>
      <c r="AT199" s="164" t="s">
        <v>73</v>
      </c>
      <c r="AU199" s="164" t="s">
        <v>82</v>
      </c>
      <c r="AY199" s="163" t="s">
        <v>196</v>
      </c>
      <c r="BK199" s="165">
        <f>SUM(BK200:BK211)</f>
        <v>0</v>
      </c>
    </row>
    <row r="200" spans="2:65" s="1" customFormat="1" ht="25.5" customHeight="1">
      <c r="B200" s="138"/>
      <c r="C200" s="167" t="s">
        <v>616</v>
      </c>
      <c r="D200" s="167" t="s">
        <v>197</v>
      </c>
      <c r="E200" s="168" t="s">
        <v>3049</v>
      </c>
      <c r="F200" s="264" t="s">
        <v>3050</v>
      </c>
      <c r="G200" s="264"/>
      <c r="H200" s="264"/>
      <c r="I200" s="264"/>
      <c r="J200" s="169" t="s">
        <v>307</v>
      </c>
      <c r="K200" s="170">
        <v>300</v>
      </c>
      <c r="L200" s="265">
        <v>0</v>
      </c>
      <c r="M200" s="265"/>
      <c r="N200" s="266">
        <f t="shared" ref="N200:N211" si="45">ROUND(L200*K200,3)</f>
        <v>0</v>
      </c>
      <c r="O200" s="266"/>
      <c r="P200" s="266"/>
      <c r="Q200" s="266"/>
      <c r="R200" s="141"/>
      <c r="T200" s="172" t="s">
        <v>4</v>
      </c>
      <c r="U200" s="48" t="s">
        <v>41</v>
      </c>
      <c r="V200" s="40"/>
      <c r="W200" s="173">
        <f t="shared" ref="W200:W211" si="46">V200*K200</f>
        <v>0</v>
      </c>
      <c r="X200" s="173">
        <v>0</v>
      </c>
      <c r="Y200" s="173">
        <f t="shared" ref="Y200:Y211" si="47">X200*K200</f>
        <v>0</v>
      </c>
      <c r="Z200" s="173">
        <v>0</v>
      </c>
      <c r="AA200" s="174">
        <f t="shared" ref="AA200:AA211" si="48">Z200*K200</f>
        <v>0</v>
      </c>
      <c r="AR200" s="23" t="s">
        <v>201</v>
      </c>
      <c r="AT200" s="23" t="s">
        <v>197</v>
      </c>
      <c r="AU200" s="23" t="s">
        <v>94</v>
      </c>
      <c r="AY200" s="23" t="s">
        <v>196</v>
      </c>
      <c r="BE200" s="114">
        <f t="shared" ref="BE200:BE211" si="49">IF(U200="základná",N200,0)</f>
        <v>0</v>
      </c>
      <c r="BF200" s="114">
        <f t="shared" ref="BF200:BF211" si="50">IF(U200="znížená",N200,0)</f>
        <v>0</v>
      </c>
      <c r="BG200" s="114">
        <f t="shared" ref="BG200:BG211" si="51">IF(U200="zákl. prenesená",N200,0)</f>
        <v>0</v>
      </c>
      <c r="BH200" s="114">
        <f t="shared" ref="BH200:BH211" si="52">IF(U200="zníž. prenesená",N200,0)</f>
        <v>0</v>
      </c>
      <c r="BI200" s="114">
        <f t="shared" ref="BI200:BI211" si="53">IF(U200="nulová",N200,0)</f>
        <v>0</v>
      </c>
      <c r="BJ200" s="23" t="s">
        <v>94</v>
      </c>
      <c r="BK200" s="175">
        <f t="shared" ref="BK200:BK211" si="54">ROUND(L200*K200,3)</f>
        <v>0</v>
      </c>
      <c r="BL200" s="23" t="s">
        <v>201</v>
      </c>
      <c r="BM200" s="23" t="s">
        <v>946</v>
      </c>
    </row>
    <row r="201" spans="2:65" s="1" customFormat="1" ht="25.5" customHeight="1">
      <c r="B201" s="138"/>
      <c r="C201" s="167" t="s">
        <v>622</v>
      </c>
      <c r="D201" s="167" t="s">
        <v>197</v>
      </c>
      <c r="E201" s="168" t="s">
        <v>3051</v>
      </c>
      <c r="F201" s="264" t="s">
        <v>3052</v>
      </c>
      <c r="G201" s="264"/>
      <c r="H201" s="264"/>
      <c r="I201" s="264"/>
      <c r="J201" s="169" t="s">
        <v>307</v>
      </c>
      <c r="K201" s="170">
        <v>200</v>
      </c>
      <c r="L201" s="265">
        <v>0</v>
      </c>
      <c r="M201" s="265"/>
      <c r="N201" s="266">
        <f t="shared" si="45"/>
        <v>0</v>
      </c>
      <c r="O201" s="266"/>
      <c r="P201" s="266"/>
      <c r="Q201" s="266"/>
      <c r="R201" s="141"/>
      <c r="T201" s="172" t="s">
        <v>4</v>
      </c>
      <c r="U201" s="48" t="s">
        <v>41</v>
      </c>
      <c r="V201" s="40"/>
      <c r="W201" s="173">
        <f t="shared" si="46"/>
        <v>0</v>
      </c>
      <c r="X201" s="173">
        <v>0</v>
      </c>
      <c r="Y201" s="173">
        <f t="shared" si="47"/>
        <v>0</v>
      </c>
      <c r="Z201" s="173">
        <v>0</v>
      </c>
      <c r="AA201" s="174">
        <f t="shared" si="48"/>
        <v>0</v>
      </c>
      <c r="AR201" s="23" t="s">
        <v>201</v>
      </c>
      <c r="AT201" s="23" t="s">
        <v>197</v>
      </c>
      <c r="AU201" s="23" t="s">
        <v>94</v>
      </c>
      <c r="AY201" s="23" t="s">
        <v>196</v>
      </c>
      <c r="BE201" s="114">
        <f t="shared" si="49"/>
        <v>0</v>
      </c>
      <c r="BF201" s="114">
        <f t="shared" si="50"/>
        <v>0</v>
      </c>
      <c r="BG201" s="114">
        <f t="shared" si="51"/>
        <v>0</v>
      </c>
      <c r="BH201" s="114">
        <f t="shared" si="52"/>
        <v>0</v>
      </c>
      <c r="BI201" s="114">
        <f t="shared" si="53"/>
        <v>0</v>
      </c>
      <c r="BJ201" s="23" t="s">
        <v>94</v>
      </c>
      <c r="BK201" s="175">
        <f t="shared" si="54"/>
        <v>0</v>
      </c>
      <c r="BL201" s="23" t="s">
        <v>201</v>
      </c>
      <c r="BM201" s="23" t="s">
        <v>952</v>
      </c>
    </row>
    <row r="202" spans="2:65" s="1" customFormat="1" ht="25.5" customHeight="1">
      <c r="B202" s="138"/>
      <c r="C202" s="167" t="s">
        <v>626</v>
      </c>
      <c r="D202" s="167" t="s">
        <v>197</v>
      </c>
      <c r="E202" s="168" t="s">
        <v>3053</v>
      </c>
      <c r="F202" s="264" t="s">
        <v>3054</v>
      </c>
      <c r="G202" s="264"/>
      <c r="H202" s="264"/>
      <c r="I202" s="264"/>
      <c r="J202" s="169" t="s">
        <v>307</v>
      </c>
      <c r="K202" s="170">
        <v>50</v>
      </c>
      <c r="L202" s="265">
        <v>0</v>
      </c>
      <c r="M202" s="265"/>
      <c r="N202" s="266">
        <f t="shared" si="45"/>
        <v>0</v>
      </c>
      <c r="O202" s="266"/>
      <c r="P202" s="266"/>
      <c r="Q202" s="266"/>
      <c r="R202" s="141"/>
      <c r="T202" s="172" t="s">
        <v>4</v>
      </c>
      <c r="U202" s="48" t="s">
        <v>41</v>
      </c>
      <c r="V202" s="40"/>
      <c r="W202" s="173">
        <f t="shared" si="46"/>
        <v>0</v>
      </c>
      <c r="X202" s="173">
        <v>0</v>
      </c>
      <c r="Y202" s="173">
        <f t="shared" si="47"/>
        <v>0</v>
      </c>
      <c r="Z202" s="173">
        <v>0</v>
      </c>
      <c r="AA202" s="174">
        <f t="shared" si="48"/>
        <v>0</v>
      </c>
      <c r="AR202" s="23" t="s">
        <v>201</v>
      </c>
      <c r="AT202" s="23" t="s">
        <v>197</v>
      </c>
      <c r="AU202" s="23" t="s">
        <v>94</v>
      </c>
      <c r="AY202" s="23" t="s">
        <v>196</v>
      </c>
      <c r="BE202" s="114">
        <f t="shared" si="49"/>
        <v>0</v>
      </c>
      <c r="BF202" s="114">
        <f t="shared" si="50"/>
        <v>0</v>
      </c>
      <c r="BG202" s="114">
        <f t="shared" si="51"/>
        <v>0</v>
      </c>
      <c r="BH202" s="114">
        <f t="shared" si="52"/>
        <v>0</v>
      </c>
      <c r="BI202" s="114">
        <f t="shared" si="53"/>
        <v>0</v>
      </c>
      <c r="BJ202" s="23" t="s">
        <v>94</v>
      </c>
      <c r="BK202" s="175">
        <f t="shared" si="54"/>
        <v>0</v>
      </c>
      <c r="BL202" s="23" t="s">
        <v>201</v>
      </c>
      <c r="BM202" s="23" t="s">
        <v>959</v>
      </c>
    </row>
    <row r="203" spans="2:65" s="1" customFormat="1" ht="25.5" customHeight="1">
      <c r="B203" s="138"/>
      <c r="C203" s="167" t="s">
        <v>630</v>
      </c>
      <c r="D203" s="167" t="s">
        <v>197</v>
      </c>
      <c r="E203" s="168" t="s">
        <v>3055</v>
      </c>
      <c r="F203" s="264" t="s">
        <v>3056</v>
      </c>
      <c r="G203" s="264"/>
      <c r="H203" s="264"/>
      <c r="I203" s="264"/>
      <c r="J203" s="169" t="s">
        <v>307</v>
      </c>
      <c r="K203" s="170">
        <v>4</v>
      </c>
      <c r="L203" s="265">
        <v>0</v>
      </c>
      <c r="M203" s="265"/>
      <c r="N203" s="266">
        <f t="shared" si="45"/>
        <v>0</v>
      </c>
      <c r="O203" s="266"/>
      <c r="P203" s="266"/>
      <c r="Q203" s="266"/>
      <c r="R203" s="141"/>
      <c r="T203" s="172" t="s">
        <v>4</v>
      </c>
      <c r="U203" s="48" t="s">
        <v>41</v>
      </c>
      <c r="V203" s="40"/>
      <c r="W203" s="173">
        <f t="shared" si="46"/>
        <v>0</v>
      </c>
      <c r="X203" s="173">
        <v>0</v>
      </c>
      <c r="Y203" s="173">
        <f t="shared" si="47"/>
        <v>0</v>
      </c>
      <c r="Z203" s="173">
        <v>0</v>
      </c>
      <c r="AA203" s="174">
        <f t="shared" si="48"/>
        <v>0</v>
      </c>
      <c r="AR203" s="23" t="s">
        <v>201</v>
      </c>
      <c r="AT203" s="23" t="s">
        <v>197</v>
      </c>
      <c r="AU203" s="23" t="s">
        <v>94</v>
      </c>
      <c r="AY203" s="23" t="s">
        <v>196</v>
      </c>
      <c r="BE203" s="114">
        <f t="shared" si="49"/>
        <v>0</v>
      </c>
      <c r="BF203" s="114">
        <f t="shared" si="50"/>
        <v>0</v>
      </c>
      <c r="BG203" s="114">
        <f t="shared" si="51"/>
        <v>0</v>
      </c>
      <c r="BH203" s="114">
        <f t="shared" si="52"/>
        <v>0</v>
      </c>
      <c r="BI203" s="114">
        <f t="shared" si="53"/>
        <v>0</v>
      </c>
      <c r="BJ203" s="23" t="s">
        <v>94</v>
      </c>
      <c r="BK203" s="175">
        <f t="shared" si="54"/>
        <v>0</v>
      </c>
      <c r="BL203" s="23" t="s">
        <v>201</v>
      </c>
      <c r="BM203" s="23" t="s">
        <v>966</v>
      </c>
    </row>
    <row r="204" spans="2:65" s="1" customFormat="1" ht="25.5" customHeight="1">
      <c r="B204" s="138"/>
      <c r="C204" s="167" t="s">
        <v>634</v>
      </c>
      <c r="D204" s="167" t="s">
        <v>197</v>
      </c>
      <c r="E204" s="168" t="s">
        <v>3057</v>
      </c>
      <c r="F204" s="264" t="s">
        <v>3058</v>
      </c>
      <c r="G204" s="264"/>
      <c r="H204" s="264"/>
      <c r="I204" s="264"/>
      <c r="J204" s="169" t="s">
        <v>307</v>
      </c>
      <c r="K204" s="170">
        <v>22</v>
      </c>
      <c r="L204" s="265">
        <v>0</v>
      </c>
      <c r="M204" s="265"/>
      <c r="N204" s="266">
        <f t="shared" si="45"/>
        <v>0</v>
      </c>
      <c r="O204" s="266"/>
      <c r="P204" s="266"/>
      <c r="Q204" s="266"/>
      <c r="R204" s="141"/>
      <c r="T204" s="172" t="s">
        <v>4</v>
      </c>
      <c r="U204" s="48" t="s">
        <v>41</v>
      </c>
      <c r="V204" s="40"/>
      <c r="W204" s="173">
        <f t="shared" si="46"/>
        <v>0</v>
      </c>
      <c r="X204" s="173">
        <v>0</v>
      </c>
      <c r="Y204" s="173">
        <f t="shared" si="47"/>
        <v>0</v>
      </c>
      <c r="Z204" s="173">
        <v>0</v>
      </c>
      <c r="AA204" s="174">
        <f t="shared" si="48"/>
        <v>0</v>
      </c>
      <c r="AR204" s="23" t="s">
        <v>201</v>
      </c>
      <c r="AT204" s="23" t="s">
        <v>197</v>
      </c>
      <c r="AU204" s="23" t="s">
        <v>94</v>
      </c>
      <c r="AY204" s="23" t="s">
        <v>196</v>
      </c>
      <c r="BE204" s="114">
        <f t="shared" si="49"/>
        <v>0</v>
      </c>
      <c r="BF204" s="114">
        <f t="shared" si="50"/>
        <v>0</v>
      </c>
      <c r="BG204" s="114">
        <f t="shared" si="51"/>
        <v>0</v>
      </c>
      <c r="BH204" s="114">
        <f t="shared" si="52"/>
        <v>0</v>
      </c>
      <c r="BI204" s="114">
        <f t="shared" si="53"/>
        <v>0</v>
      </c>
      <c r="BJ204" s="23" t="s">
        <v>94</v>
      </c>
      <c r="BK204" s="175">
        <f t="shared" si="54"/>
        <v>0</v>
      </c>
      <c r="BL204" s="23" t="s">
        <v>201</v>
      </c>
      <c r="BM204" s="23" t="s">
        <v>970</v>
      </c>
    </row>
    <row r="205" spans="2:65" s="1" customFormat="1" ht="25.5" customHeight="1">
      <c r="B205" s="138"/>
      <c r="C205" s="167" t="s">
        <v>639</v>
      </c>
      <c r="D205" s="167" t="s">
        <v>197</v>
      </c>
      <c r="E205" s="168" t="s">
        <v>3059</v>
      </c>
      <c r="F205" s="264" t="s">
        <v>3060</v>
      </c>
      <c r="G205" s="264"/>
      <c r="H205" s="264"/>
      <c r="I205" s="264"/>
      <c r="J205" s="169" t="s">
        <v>307</v>
      </c>
      <c r="K205" s="170">
        <v>12</v>
      </c>
      <c r="L205" s="265">
        <v>0</v>
      </c>
      <c r="M205" s="265"/>
      <c r="N205" s="266">
        <f t="shared" si="45"/>
        <v>0</v>
      </c>
      <c r="O205" s="266"/>
      <c r="P205" s="266"/>
      <c r="Q205" s="266"/>
      <c r="R205" s="141"/>
      <c r="T205" s="172" t="s">
        <v>4</v>
      </c>
      <c r="U205" s="48" t="s">
        <v>41</v>
      </c>
      <c r="V205" s="40"/>
      <c r="W205" s="173">
        <f t="shared" si="46"/>
        <v>0</v>
      </c>
      <c r="X205" s="173">
        <v>0</v>
      </c>
      <c r="Y205" s="173">
        <f t="shared" si="47"/>
        <v>0</v>
      </c>
      <c r="Z205" s="173">
        <v>0</v>
      </c>
      <c r="AA205" s="174">
        <f t="shared" si="48"/>
        <v>0</v>
      </c>
      <c r="AR205" s="23" t="s">
        <v>201</v>
      </c>
      <c r="AT205" s="23" t="s">
        <v>197</v>
      </c>
      <c r="AU205" s="23" t="s">
        <v>94</v>
      </c>
      <c r="AY205" s="23" t="s">
        <v>196</v>
      </c>
      <c r="BE205" s="114">
        <f t="shared" si="49"/>
        <v>0</v>
      </c>
      <c r="BF205" s="114">
        <f t="shared" si="50"/>
        <v>0</v>
      </c>
      <c r="BG205" s="114">
        <f t="shared" si="51"/>
        <v>0</v>
      </c>
      <c r="BH205" s="114">
        <f t="shared" si="52"/>
        <v>0</v>
      </c>
      <c r="BI205" s="114">
        <f t="shared" si="53"/>
        <v>0</v>
      </c>
      <c r="BJ205" s="23" t="s">
        <v>94</v>
      </c>
      <c r="BK205" s="175">
        <f t="shared" si="54"/>
        <v>0</v>
      </c>
      <c r="BL205" s="23" t="s">
        <v>201</v>
      </c>
      <c r="BM205" s="23" t="s">
        <v>979</v>
      </c>
    </row>
    <row r="206" spans="2:65" s="1" customFormat="1" ht="25.5" customHeight="1">
      <c r="B206" s="138"/>
      <c r="C206" s="167" t="s">
        <v>643</v>
      </c>
      <c r="D206" s="167" t="s">
        <v>197</v>
      </c>
      <c r="E206" s="168" t="s">
        <v>3061</v>
      </c>
      <c r="F206" s="264" t="s">
        <v>3062</v>
      </c>
      <c r="G206" s="264"/>
      <c r="H206" s="264"/>
      <c r="I206" s="264"/>
      <c r="J206" s="169" t="s">
        <v>307</v>
      </c>
      <c r="K206" s="170">
        <v>38</v>
      </c>
      <c r="L206" s="265">
        <v>0</v>
      </c>
      <c r="M206" s="265"/>
      <c r="N206" s="266">
        <f t="shared" si="45"/>
        <v>0</v>
      </c>
      <c r="O206" s="266"/>
      <c r="P206" s="266"/>
      <c r="Q206" s="266"/>
      <c r="R206" s="141"/>
      <c r="T206" s="172" t="s">
        <v>4</v>
      </c>
      <c r="U206" s="48" t="s">
        <v>41</v>
      </c>
      <c r="V206" s="40"/>
      <c r="W206" s="173">
        <f t="shared" si="46"/>
        <v>0</v>
      </c>
      <c r="X206" s="173">
        <v>0</v>
      </c>
      <c r="Y206" s="173">
        <f t="shared" si="47"/>
        <v>0</v>
      </c>
      <c r="Z206" s="173">
        <v>0</v>
      </c>
      <c r="AA206" s="174">
        <f t="shared" si="48"/>
        <v>0</v>
      </c>
      <c r="AR206" s="23" t="s">
        <v>201</v>
      </c>
      <c r="AT206" s="23" t="s">
        <v>197</v>
      </c>
      <c r="AU206" s="23" t="s">
        <v>94</v>
      </c>
      <c r="AY206" s="23" t="s">
        <v>196</v>
      </c>
      <c r="BE206" s="114">
        <f t="shared" si="49"/>
        <v>0</v>
      </c>
      <c r="BF206" s="114">
        <f t="shared" si="50"/>
        <v>0</v>
      </c>
      <c r="BG206" s="114">
        <f t="shared" si="51"/>
        <v>0</v>
      </c>
      <c r="BH206" s="114">
        <f t="shared" si="52"/>
        <v>0</v>
      </c>
      <c r="BI206" s="114">
        <f t="shared" si="53"/>
        <v>0</v>
      </c>
      <c r="BJ206" s="23" t="s">
        <v>94</v>
      </c>
      <c r="BK206" s="175">
        <f t="shared" si="54"/>
        <v>0</v>
      </c>
      <c r="BL206" s="23" t="s">
        <v>201</v>
      </c>
      <c r="BM206" s="23" t="s">
        <v>987</v>
      </c>
    </row>
    <row r="207" spans="2:65" s="1" customFormat="1" ht="16.5" customHeight="1">
      <c r="B207" s="138"/>
      <c r="C207" s="167" t="s">
        <v>648</v>
      </c>
      <c r="D207" s="167" t="s">
        <v>197</v>
      </c>
      <c r="E207" s="168" t="s">
        <v>3063</v>
      </c>
      <c r="F207" s="264" t="s">
        <v>3064</v>
      </c>
      <c r="G207" s="264"/>
      <c r="H207" s="264"/>
      <c r="I207" s="264"/>
      <c r="J207" s="169" t="s">
        <v>307</v>
      </c>
      <c r="K207" s="170">
        <v>330</v>
      </c>
      <c r="L207" s="265">
        <v>0</v>
      </c>
      <c r="M207" s="265"/>
      <c r="N207" s="266">
        <f t="shared" si="45"/>
        <v>0</v>
      </c>
      <c r="O207" s="266"/>
      <c r="P207" s="266"/>
      <c r="Q207" s="266"/>
      <c r="R207" s="141"/>
      <c r="T207" s="172" t="s">
        <v>4</v>
      </c>
      <c r="U207" s="48" t="s">
        <v>41</v>
      </c>
      <c r="V207" s="40"/>
      <c r="W207" s="173">
        <f t="shared" si="46"/>
        <v>0</v>
      </c>
      <c r="X207" s="173">
        <v>0</v>
      </c>
      <c r="Y207" s="173">
        <f t="shared" si="47"/>
        <v>0</v>
      </c>
      <c r="Z207" s="173">
        <v>0</v>
      </c>
      <c r="AA207" s="174">
        <f t="shared" si="48"/>
        <v>0</v>
      </c>
      <c r="AR207" s="23" t="s">
        <v>201</v>
      </c>
      <c r="AT207" s="23" t="s">
        <v>197</v>
      </c>
      <c r="AU207" s="23" t="s">
        <v>94</v>
      </c>
      <c r="AY207" s="23" t="s">
        <v>196</v>
      </c>
      <c r="BE207" s="114">
        <f t="shared" si="49"/>
        <v>0</v>
      </c>
      <c r="BF207" s="114">
        <f t="shared" si="50"/>
        <v>0</v>
      </c>
      <c r="BG207" s="114">
        <f t="shared" si="51"/>
        <v>0</v>
      </c>
      <c r="BH207" s="114">
        <f t="shared" si="52"/>
        <v>0</v>
      </c>
      <c r="BI207" s="114">
        <f t="shared" si="53"/>
        <v>0</v>
      </c>
      <c r="BJ207" s="23" t="s">
        <v>94</v>
      </c>
      <c r="BK207" s="175">
        <f t="shared" si="54"/>
        <v>0</v>
      </c>
      <c r="BL207" s="23" t="s">
        <v>201</v>
      </c>
      <c r="BM207" s="23" t="s">
        <v>995</v>
      </c>
    </row>
    <row r="208" spans="2:65" s="1" customFormat="1" ht="16.5" customHeight="1">
      <c r="B208" s="138"/>
      <c r="C208" s="167" t="s">
        <v>655</v>
      </c>
      <c r="D208" s="167" t="s">
        <v>197</v>
      </c>
      <c r="E208" s="168" t="s">
        <v>3065</v>
      </c>
      <c r="F208" s="264" t="s">
        <v>3066</v>
      </c>
      <c r="G208" s="264"/>
      <c r="H208" s="264"/>
      <c r="I208" s="264"/>
      <c r="J208" s="169" t="s">
        <v>307</v>
      </c>
      <c r="K208" s="170">
        <v>100</v>
      </c>
      <c r="L208" s="265">
        <v>0</v>
      </c>
      <c r="M208" s="265"/>
      <c r="N208" s="266">
        <f t="shared" si="45"/>
        <v>0</v>
      </c>
      <c r="O208" s="266"/>
      <c r="P208" s="266"/>
      <c r="Q208" s="266"/>
      <c r="R208" s="141"/>
      <c r="T208" s="172" t="s">
        <v>4</v>
      </c>
      <c r="U208" s="48" t="s">
        <v>41</v>
      </c>
      <c r="V208" s="40"/>
      <c r="W208" s="173">
        <f t="shared" si="46"/>
        <v>0</v>
      </c>
      <c r="X208" s="173">
        <v>0</v>
      </c>
      <c r="Y208" s="173">
        <f t="shared" si="47"/>
        <v>0</v>
      </c>
      <c r="Z208" s="173">
        <v>0</v>
      </c>
      <c r="AA208" s="174">
        <f t="shared" si="48"/>
        <v>0</v>
      </c>
      <c r="AR208" s="23" t="s">
        <v>201</v>
      </c>
      <c r="AT208" s="23" t="s">
        <v>197</v>
      </c>
      <c r="AU208" s="23" t="s">
        <v>94</v>
      </c>
      <c r="AY208" s="23" t="s">
        <v>196</v>
      </c>
      <c r="BE208" s="114">
        <f t="shared" si="49"/>
        <v>0</v>
      </c>
      <c r="BF208" s="114">
        <f t="shared" si="50"/>
        <v>0</v>
      </c>
      <c r="BG208" s="114">
        <f t="shared" si="51"/>
        <v>0</v>
      </c>
      <c r="BH208" s="114">
        <f t="shared" si="52"/>
        <v>0</v>
      </c>
      <c r="BI208" s="114">
        <f t="shared" si="53"/>
        <v>0</v>
      </c>
      <c r="BJ208" s="23" t="s">
        <v>94</v>
      </c>
      <c r="BK208" s="175">
        <f t="shared" si="54"/>
        <v>0</v>
      </c>
      <c r="BL208" s="23" t="s">
        <v>201</v>
      </c>
      <c r="BM208" s="23" t="s">
        <v>1004</v>
      </c>
    </row>
    <row r="209" spans="2:65" s="1" customFormat="1" ht="16.5" customHeight="1">
      <c r="B209" s="138"/>
      <c r="C209" s="167" t="s">
        <v>660</v>
      </c>
      <c r="D209" s="167" t="s">
        <v>197</v>
      </c>
      <c r="E209" s="168" t="s">
        <v>3067</v>
      </c>
      <c r="F209" s="264" t="s">
        <v>3068</v>
      </c>
      <c r="G209" s="264"/>
      <c r="H209" s="264"/>
      <c r="I209" s="264"/>
      <c r="J209" s="169" t="s">
        <v>307</v>
      </c>
      <c r="K209" s="170">
        <v>100</v>
      </c>
      <c r="L209" s="265">
        <v>0</v>
      </c>
      <c r="M209" s="265"/>
      <c r="N209" s="266">
        <f t="shared" si="45"/>
        <v>0</v>
      </c>
      <c r="O209" s="266"/>
      <c r="P209" s="266"/>
      <c r="Q209" s="266"/>
      <c r="R209" s="141"/>
      <c r="T209" s="172" t="s">
        <v>4</v>
      </c>
      <c r="U209" s="48" t="s">
        <v>41</v>
      </c>
      <c r="V209" s="40"/>
      <c r="W209" s="173">
        <f t="shared" si="46"/>
        <v>0</v>
      </c>
      <c r="X209" s="173">
        <v>0</v>
      </c>
      <c r="Y209" s="173">
        <f t="shared" si="47"/>
        <v>0</v>
      </c>
      <c r="Z209" s="173">
        <v>0</v>
      </c>
      <c r="AA209" s="174">
        <f t="shared" si="48"/>
        <v>0</v>
      </c>
      <c r="AR209" s="23" t="s">
        <v>201</v>
      </c>
      <c r="AT209" s="23" t="s">
        <v>197</v>
      </c>
      <c r="AU209" s="23" t="s">
        <v>94</v>
      </c>
      <c r="AY209" s="23" t="s">
        <v>196</v>
      </c>
      <c r="BE209" s="114">
        <f t="shared" si="49"/>
        <v>0</v>
      </c>
      <c r="BF209" s="114">
        <f t="shared" si="50"/>
        <v>0</v>
      </c>
      <c r="BG209" s="114">
        <f t="shared" si="51"/>
        <v>0</v>
      </c>
      <c r="BH209" s="114">
        <f t="shared" si="52"/>
        <v>0</v>
      </c>
      <c r="BI209" s="114">
        <f t="shared" si="53"/>
        <v>0</v>
      </c>
      <c r="BJ209" s="23" t="s">
        <v>94</v>
      </c>
      <c r="BK209" s="175">
        <f t="shared" si="54"/>
        <v>0</v>
      </c>
      <c r="BL209" s="23" t="s">
        <v>201</v>
      </c>
      <c r="BM209" s="23" t="s">
        <v>1012</v>
      </c>
    </row>
    <row r="210" spans="2:65" s="1" customFormat="1" ht="16.5" customHeight="1">
      <c r="B210" s="138"/>
      <c r="C210" s="167" t="s">
        <v>664</v>
      </c>
      <c r="D210" s="167" t="s">
        <v>197</v>
      </c>
      <c r="E210" s="168" t="s">
        <v>3069</v>
      </c>
      <c r="F210" s="264" t="s">
        <v>3070</v>
      </c>
      <c r="G210" s="264"/>
      <c r="H210" s="264"/>
      <c r="I210" s="264"/>
      <c r="J210" s="169" t="s">
        <v>307</v>
      </c>
      <c r="K210" s="170">
        <v>20</v>
      </c>
      <c r="L210" s="265">
        <v>0</v>
      </c>
      <c r="M210" s="265"/>
      <c r="N210" s="266">
        <f t="shared" si="45"/>
        <v>0</v>
      </c>
      <c r="O210" s="266"/>
      <c r="P210" s="266"/>
      <c r="Q210" s="266"/>
      <c r="R210" s="141"/>
      <c r="T210" s="172" t="s">
        <v>4</v>
      </c>
      <c r="U210" s="48" t="s">
        <v>41</v>
      </c>
      <c r="V210" s="40"/>
      <c r="W210" s="173">
        <f t="shared" si="46"/>
        <v>0</v>
      </c>
      <c r="X210" s="173">
        <v>0</v>
      </c>
      <c r="Y210" s="173">
        <f t="shared" si="47"/>
        <v>0</v>
      </c>
      <c r="Z210" s="173">
        <v>0</v>
      </c>
      <c r="AA210" s="174">
        <f t="shared" si="48"/>
        <v>0</v>
      </c>
      <c r="AR210" s="23" t="s">
        <v>201</v>
      </c>
      <c r="AT210" s="23" t="s">
        <v>197</v>
      </c>
      <c r="AU210" s="23" t="s">
        <v>94</v>
      </c>
      <c r="AY210" s="23" t="s">
        <v>196</v>
      </c>
      <c r="BE210" s="114">
        <f t="shared" si="49"/>
        <v>0</v>
      </c>
      <c r="BF210" s="114">
        <f t="shared" si="50"/>
        <v>0</v>
      </c>
      <c r="BG210" s="114">
        <f t="shared" si="51"/>
        <v>0</v>
      </c>
      <c r="BH210" s="114">
        <f t="shared" si="52"/>
        <v>0</v>
      </c>
      <c r="BI210" s="114">
        <f t="shared" si="53"/>
        <v>0</v>
      </c>
      <c r="BJ210" s="23" t="s">
        <v>94</v>
      </c>
      <c r="BK210" s="175">
        <f t="shared" si="54"/>
        <v>0</v>
      </c>
      <c r="BL210" s="23" t="s">
        <v>201</v>
      </c>
      <c r="BM210" s="23" t="s">
        <v>1020</v>
      </c>
    </row>
    <row r="211" spans="2:65" s="1" customFormat="1" ht="25.5" customHeight="1">
      <c r="B211" s="138"/>
      <c r="C211" s="167" t="s">
        <v>669</v>
      </c>
      <c r="D211" s="167" t="s">
        <v>197</v>
      </c>
      <c r="E211" s="168" t="s">
        <v>3071</v>
      </c>
      <c r="F211" s="264" t="s">
        <v>3072</v>
      </c>
      <c r="G211" s="264"/>
      <c r="H211" s="264"/>
      <c r="I211" s="264"/>
      <c r="J211" s="169" t="s">
        <v>307</v>
      </c>
      <c r="K211" s="170">
        <v>550</v>
      </c>
      <c r="L211" s="265">
        <v>0</v>
      </c>
      <c r="M211" s="265"/>
      <c r="N211" s="266">
        <f t="shared" si="45"/>
        <v>0</v>
      </c>
      <c r="O211" s="266"/>
      <c r="P211" s="266"/>
      <c r="Q211" s="266"/>
      <c r="R211" s="141"/>
      <c r="T211" s="172" t="s">
        <v>4</v>
      </c>
      <c r="U211" s="48" t="s">
        <v>41</v>
      </c>
      <c r="V211" s="40"/>
      <c r="W211" s="173">
        <f t="shared" si="46"/>
        <v>0</v>
      </c>
      <c r="X211" s="173">
        <v>0</v>
      </c>
      <c r="Y211" s="173">
        <f t="shared" si="47"/>
        <v>0</v>
      </c>
      <c r="Z211" s="173">
        <v>0</v>
      </c>
      <c r="AA211" s="174">
        <f t="shared" si="48"/>
        <v>0</v>
      </c>
      <c r="AR211" s="23" t="s">
        <v>201</v>
      </c>
      <c r="AT211" s="23" t="s">
        <v>197</v>
      </c>
      <c r="AU211" s="23" t="s">
        <v>94</v>
      </c>
      <c r="AY211" s="23" t="s">
        <v>196</v>
      </c>
      <c r="BE211" s="114">
        <f t="shared" si="49"/>
        <v>0</v>
      </c>
      <c r="BF211" s="114">
        <f t="shared" si="50"/>
        <v>0</v>
      </c>
      <c r="BG211" s="114">
        <f t="shared" si="51"/>
        <v>0</v>
      </c>
      <c r="BH211" s="114">
        <f t="shared" si="52"/>
        <v>0</v>
      </c>
      <c r="BI211" s="114">
        <f t="shared" si="53"/>
        <v>0</v>
      </c>
      <c r="BJ211" s="23" t="s">
        <v>94</v>
      </c>
      <c r="BK211" s="175">
        <f t="shared" si="54"/>
        <v>0</v>
      </c>
      <c r="BL211" s="23" t="s">
        <v>201</v>
      </c>
      <c r="BM211" s="23" t="s">
        <v>1028</v>
      </c>
    </row>
    <row r="212" spans="2:65" s="10" customFormat="1" ht="29.85" customHeight="1">
      <c r="B212" s="156"/>
      <c r="C212" s="157"/>
      <c r="D212" s="166" t="s">
        <v>2921</v>
      </c>
      <c r="E212" s="166"/>
      <c r="F212" s="166"/>
      <c r="G212" s="166"/>
      <c r="H212" s="166"/>
      <c r="I212" s="166"/>
      <c r="J212" s="166"/>
      <c r="K212" s="166"/>
      <c r="L212" s="166"/>
      <c r="M212" s="166"/>
      <c r="N212" s="271">
        <f>BK212</f>
        <v>0</v>
      </c>
      <c r="O212" s="272"/>
      <c r="P212" s="272"/>
      <c r="Q212" s="272"/>
      <c r="R212" s="159"/>
      <c r="T212" s="160"/>
      <c r="U212" s="157"/>
      <c r="V212" s="157"/>
      <c r="W212" s="161">
        <f>SUM(W213:W231)</f>
        <v>0</v>
      </c>
      <c r="X212" s="157"/>
      <c r="Y212" s="161">
        <f>SUM(Y213:Y231)</f>
        <v>0</v>
      </c>
      <c r="Z212" s="157"/>
      <c r="AA212" s="162">
        <f>SUM(AA213:AA231)</f>
        <v>0</v>
      </c>
      <c r="AR212" s="163" t="s">
        <v>82</v>
      </c>
      <c r="AT212" s="164" t="s">
        <v>73</v>
      </c>
      <c r="AU212" s="164" t="s">
        <v>82</v>
      </c>
      <c r="AY212" s="163" t="s">
        <v>196</v>
      </c>
      <c r="BK212" s="165">
        <f>SUM(BK213:BK231)</f>
        <v>0</v>
      </c>
    </row>
    <row r="213" spans="2:65" s="1" customFormat="1" ht="25.5" customHeight="1">
      <c r="B213" s="138"/>
      <c r="C213" s="167" t="s">
        <v>673</v>
      </c>
      <c r="D213" s="167" t="s">
        <v>197</v>
      </c>
      <c r="E213" s="168" t="s">
        <v>3073</v>
      </c>
      <c r="F213" s="264" t="s">
        <v>3074</v>
      </c>
      <c r="G213" s="264"/>
      <c r="H213" s="264"/>
      <c r="I213" s="264"/>
      <c r="J213" s="169" t="s">
        <v>2747</v>
      </c>
      <c r="K213" s="170">
        <v>82</v>
      </c>
      <c r="L213" s="265">
        <v>0</v>
      </c>
      <c r="M213" s="265"/>
      <c r="N213" s="266">
        <f t="shared" ref="N213:N231" si="55">ROUND(L213*K213,3)</f>
        <v>0</v>
      </c>
      <c r="O213" s="266"/>
      <c r="P213" s="266"/>
      <c r="Q213" s="266"/>
      <c r="R213" s="141"/>
      <c r="T213" s="172" t="s">
        <v>4</v>
      </c>
      <c r="U213" s="48" t="s">
        <v>41</v>
      </c>
      <c r="V213" s="40"/>
      <c r="W213" s="173">
        <f t="shared" ref="W213:W231" si="56">V213*K213</f>
        <v>0</v>
      </c>
      <c r="X213" s="173">
        <v>0</v>
      </c>
      <c r="Y213" s="173">
        <f t="shared" ref="Y213:Y231" si="57">X213*K213</f>
        <v>0</v>
      </c>
      <c r="Z213" s="173">
        <v>0</v>
      </c>
      <c r="AA213" s="174">
        <f t="shared" ref="AA213:AA231" si="58">Z213*K213</f>
        <v>0</v>
      </c>
      <c r="AR213" s="23" t="s">
        <v>201</v>
      </c>
      <c r="AT213" s="23" t="s">
        <v>197</v>
      </c>
      <c r="AU213" s="23" t="s">
        <v>94</v>
      </c>
      <c r="AY213" s="23" t="s">
        <v>196</v>
      </c>
      <c r="BE213" s="114">
        <f t="shared" ref="BE213:BE231" si="59">IF(U213="základná",N213,0)</f>
        <v>0</v>
      </c>
      <c r="BF213" s="114">
        <f t="shared" ref="BF213:BF231" si="60">IF(U213="znížená",N213,0)</f>
        <v>0</v>
      </c>
      <c r="BG213" s="114">
        <f t="shared" ref="BG213:BG231" si="61">IF(U213="zákl. prenesená",N213,0)</f>
        <v>0</v>
      </c>
      <c r="BH213" s="114">
        <f t="shared" ref="BH213:BH231" si="62">IF(U213="zníž. prenesená",N213,0)</f>
        <v>0</v>
      </c>
      <c r="BI213" s="114">
        <f t="shared" ref="BI213:BI231" si="63">IF(U213="nulová",N213,0)</f>
        <v>0</v>
      </c>
      <c r="BJ213" s="23" t="s">
        <v>94</v>
      </c>
      <c r="BK213" s="175">
        <f t="shared" ref="BK213:BK231" si="64">ROUND(L213*K213,3)</f>
        <v>0</v>
      </c>
      <c r="BL213" s="23" t="s">
        <v>201</v>
      </c>
      <c r="BM213" s="23" t="s">
        <v>1034</v>
      </c>
    </row>
    <row r="214" spans="2:65" s="1" customFormat="1" ht="25.5" customHeight="1">
      <c r="B214" s="138"/>
      <c r="C214" s="167" t="s">
        <v>677</v>
      </c>
      <c r="D214" s="167" t="s">
        <v>197</v>
      </c>
      <c r="E214" s="168" t="s">
        <v>3075</v>
      </c>
      <c r="F214" s="264" t="s">
        <v>3076</v>
      </c>
      <c r="G214" s="264"/>
      <c r="H214" s="264"/>
      <c r="I214" s="264"/>
      <c r="J214" s="169" t="s">
        <v>2747</v>
      </c>
      <c r="K214" s="170">
        <v>18</v>
      </c>
      <c r="L214" s="265">
        <v>0</v>
      </c>
      <c r="M214" s="265"/>
      <c r="N214" s="266">
        <f t="shared" si="55"/>
        <v>0</v>
      </c>
      <c r="O214" s="266"/>
      <c r="P214" s="266"/>
      <c r="Q214" s="266"/>
      <c r="R214" s="141"/>
      <c r="T214" s="172" t="s">
        <v>4</v>
      </c>
      <c r="U214" s="48" t="s">
        <v>41</v>
      </c>
      <c r="V214" s="40"/>
      <c r="W214" s="173">
        <f t="shared" si="56"/>
        <v>0</v>
      </c>
      <c r="X214" s="173">
        <v>0</v>
      </c>
      <c r="Y214" s="173">
        <f t="shared" si="57"/>
        <v>0</v>
      </c>
      <c r="Z214" s="173">
        <v>0</v>
      </c>
      <c r="AA214" s="174">
        <f t="shared" si="58"/>
        <v>0</v>
      </c>
      <c r="AR214" s="23" t="s">
        <v>201</v>
      </c>
      <c r="AT214" s="23" t="s">
        <v>197</v>
      </c>
      <c r="AU214" s="23" t="s">
        <v>94</v>
      </c>
      <c r="AY214" s="23" t="s">
        <v>196</v>
      </c>
      <c r="BE214" s="114">
        <f t="shared" si="59"/>
        <v>0</v>
      </c>
      <c r="BF214" s="114">
        <f t="shared" si="60"/>
        <v>0</v>
      </c>
      <c r="BG214" s="114">
        <f t="shared" si="61"/>
        <v>0</v>
      </c>
      <c r="BH214" s="114">
        <f t="shared" si="62"/>
        <v>0</v>
      </c>
      <c r="BI214" s="114">
        <f t="shared" si="63"/>
        <v>0</v>
      </c>
      <c r="BJ214" s="23" t="s">
        <v>94</v>
      </c>
      <c r="BK214" s="175">
        <f t="shared" si="64"/>
        <v>0</v>
      </c>
      <c r="BL214" s="23" t="s">
        <v>201</v>
      </c>
      <c r="BM214" s="23" t="s">
        <v>1041</v>
      </c>
    </row>
    <row r="215" spans="2:65" s="1" customFormat="1" ht="16.5" customHeight="1">
      <c r="B215" s="138"/>
      <c r="C215" s="167" t="s">
        <v>683</v>
      </c>
      <c r="D215" s="167" t="s">
        <v>197</v>
      </c>
      <c r="E215" s="168" t="s">
        <v>3077</v>
      </c>
      <c r="F215" s="264" t="s">
        <v>3078</v>
      </c>
      <c r="G215" s="264"/>
      <c r="H215" s="264"/>
      <c r="I215" s="264"/>
      <c r="J215" s="169" t="s">
        <v>2747</v>
      </c>
      <c r="K215" s="170">
        <v>42</v>
      </c>
      <c r="L215" s="265">
        <v>0</v>
      </c>
      <c r="M215" s="265"/>
      <c r="N215" s="266">
        <f t="shared" si="55"/>
        <v>0</v>
      </c>
      <c r="O215" s="266"/>
      <c r="P215" s="266"/>
      <c r="Q215" s="266"/>
      <c r="R215" s="141"/>
      <c r="T215" s="172" t="s">
        <v>4</v>
      </c>
      <c r="U215" s="48" t="s">
        <v>41</v>
      </c>
      <c r="V215" s="40"/>
      <c r="W215" s="173">
        <f t="shared" si="56"/>
        <v>0</v>
      </c>
      <c r="X215" s="173">
        <v>0</v>
      </c>
      <c r="Y215" s="173">
        <f t="shared" si="57"/>
        <v>0</v>
      </c>
      <c r="Z215" s="173">
        <v>0</v>
      </c>
      <c r="AA215" s="174">
        <f t="shared" si="58"/>
        <v>0</v>
      </c>
      <c r="AR215" s="23" t="s">
        <v>201</v>
      </c>
      <c r="AT215" s="23" t="s">
        <v>197</v>
      </c>
      <c r="AU215" s="23" t="s">
        <v>94</v>
      </c>
      <c r="AY215" s="23" t="s">
        <v>196</v>
      </c>
      <c r="BE215" s="114">
        <f t="shared" si="59"/>
        <v>0</v>
      </c>
      <c r="BF215" s="114">
        <f t="shared" si="60"/>
        <v>0</v>
      </c>
      <c r="BG215" s="114">
        <f t="shared" si="61"/>
        <v>0</v>
      </c>
      <c r="BH215" s="114">
        <f t="shared" si="62"/>
        <v>0</v>
      </c>
      <c r="BI215" s="114">
        <f t="shared" si="63"/>
        <v>0</v>
      </c>
      <c r="BJ215" s="23" t="s">
        <v>94</v>
      </c>
      <c r="BK215" s="175">
        <f t="shared" si="64"/>
        <v>0</v>
      </c>
      <c r="BL215" s="23" t="s">
        <v>201</v>
      </c>
      <c r="BM215" s="23" t="s">
        <v>1048</v>
      </c>
    </row>
    <row r="216" spans="2:65" s="1" customFormat="1" ht="25.5" customHeight="1">
      <c r="B216" s="138"/>
      <c r="C216" s="200" t="s">
        <v>689</v>
      </c>
      <c r="D216" s="200" t="s">
        <v>612</v>
      </c>
      <c r="E216" s="201" t="s">
        <v>3079</v>
      </c>
      <c r="F216" s="282" t="s">
        <v>3080</v>
      </c>
      <c r="G216" s="282"/>
      <c r="H216" s="282"/>
      <c r="I216" s="282"/>
      <c r="J216" s="202" t="s">
        <v>2747</v>
      </c>
      <c r="K216" s="203">
        <v>42</v>
      </c>
      <c r="L216" s="273">
        <v>0</v>
      </c>
      <c r="M216" s="273"/>
      <c r="N216" s="283">
        <f t="shared" si="55"/>
        <v>0</v>
      </c>
      <c r="O216" s="266"/>
      <c r="P216" s="266"/>
      <c r="Q216" s="266"/>
      <c r="R216" s="141"/>
      <c r="T216" s="172" t="s">
        <v>4</v>
      </c>
      <c r="U216" s="48" t="s">
        <v>41</v>
      </c>
      <c r="V216" s="40"/>
      <c r="W216" s="173">
        <f t="shared" si="56"/>
        <v>0</v>
      </c>
      <c r="X216" s="173">
        <v>0</v>
      </c>
      <c r="Y216" s="173">
        <f t="shared" si="57"/>
        <v>0</v>
      </c>
      <c r="Z216" s="173">
        <v>0</v>
      </c>
      <c r="AA216" s="174">
        <f t="shared" si="58"/>
        <v>0</v>
      </c>
      <c r="AR216" s="23" t="s">
        <v>250</v>
      </c>
      <c r="AT216" s="23" t="s">
        <v>612</v>
      </c>
      <c r="AU216" s="23" t="s">
        <v>94</v>
      </c>
      <c r="AY216" s="23" t="s">
        <v>196</v>
      </c>
      <c r="BE216" s="114">
        <f t="shared" si="59"/>
        <v>0</v>
      </c>
      <c r="BF216" s="114">
        <f t="shared" si="60"/>
        <v>0</v>
      </c>
      <c r="BG216" s="114">
        <f t="shared" si="61"/>
        <v>0</v>
      </c>
      <c r="BH216" s="114">
        <f t="shared" si="62"/>
        <v>0</v>
      </c>
      <c r="BI216" s="114">
        <f t="shared" si="63"/>
        <v>0</v>
      </c>
      <c r="BJ216" s="23" t="s">
        <v>94</v>
      </c>
      <c r="BK216" s="175">
        <f t="shared" si="64"/>
        <v>0</v>
      </c>
      <c r="BL216" s="23" t="s">
        <v>201</v>
      </c>
      <c r="BM216" s="23" t="s">
        <v>1054</v>
      </c>
    </row>
    <row r="217" spans="2:65" s="1" customFormat="1" ht="16.5" customHeight="1">
      <c r="B217" s="138"/>
      <c r="C217" s="167" t="s">
        <v>695</v>
      </c>
      <c r="D217" s="167" t="s">
        <v>197</v>
      </c>
      <c r="E217" s="168" t="s">
        <v>3081</v>
      </c>
      <c r="F217" s="264" t="s">
        <v>3082</v>
      </c>
      <c r="G217" s="264"/>
      <c r="H217" s="264"/>
      <c r="I217" s="264"/>
      <c r="J217" s="169" t="s">
        <v>2747</v>
      </c>
      <c r="K217" s="170">
        <v>84</v>
      </c>
      <c r="L217" s="265">
        <v>0</v>
      </c>
      <c r="M217" s="265"/>
      <c r="N217" s="266">
        <f t="shared" si="55"/>
        <v>0</v>
      </c>
      <c r="O217" s="266"/>
      <c r="P217" s="266"/>
      <c r="Q217" s="266"/>
      <c r="R217" s="141"/>
      <c r="T217" s="172" t="s">
        <v>4</v>
      </c>
      <c r="U217" s="48" t="s">
        <v>41</v>
      </c>
      <c r="V217" s="40"/>
      <c r="W217" s="173">
        <f t="shared" si="56"/>
        <v>0</v>
      </c>
      <c r="X217" s="173">
        <v>0</v>
      </c>
      <c r="Y217" s="173">
        <f t="shared" si="57"/>
        <v>0</v>
      </c>
      <c r="Z217" s="173">
        <v>0</v>
      </c>
      <c r="AA217" s="174">
        <f t="shared" si="58"/>
        <v>0</v>
      </c>
      <c r="AR217" s="23" t="s">
        <v>201</v>
      </c>
      <c r="AT217" s="23" t="s">
        <v>197</v>
      </c>
      <c r="AU217" s="23" t="s">
        <v>94</v>
      </c>
      <c r="AY217" s="23" t="s">
        <v>196</v>
      </c>
      <c r="BE217" s="114">
        <f t="shared" si="59"/>
        <v>0</v>
      </c>
      <c r="BF217" s="114">
        <f t="shared" si="60"/>
        <v>0</v>
      </c>
      <c r="BG217" s="114">
        <f t="shared" si="61"/>
        <v>0</v>
      </c>
      <c r="BH217" s="114">
        <f t="shared" si="62"/>
        <v>0</v>
      </c>
      <c r="BI217" s="114">
        <f t="shared" si="63"/>
        <v>0</v>
      </c>
      <c r="BJ217" s="23" t="s">
        <v>94</v>
      </c>
      <c r="BK217" s="175">
        <f t="shared" si="64"/>
        <v>0</v>
      </c>
      <c r="BL217" s="23" t="s">
        <v>201</v>
      </c>
      <c r="BM217" s="23" t="s">
        <v>1063</v>
      </c>
    </row>
    <row r="218" spans="2:65" s="1" customFormat="1" ht="16.5" customHeight="1">
      <c r="B218" s="138"/>
      <c r="C218" s="200" t="s">
        <v>699</v>
      </c>
      <c r="D218" s="200" t="s">
        <v>612</v>
      </c>
      <c r="E218" s="201" t="s">
        <v>3083</v>
      </c>
      <c r="F218" s="282" t="s">
        <v>3084</v>
      </c>
      <c r="G218" s="282"/>
      <c r="H218" s="282"/>
      <c r="I218" s="282"/>
      <c r="J218" s="202" t="s">
        <v>2747</v>
      </c>
      <c r="K218" s="203">
        <v>84</v>
      </c>
      <c r="L218" s="273">
        <v>0</v>
      </c>
      <c r="M218" s="273"/>
      <c r="N218" s="283">
        <f t="shared" si="55"/>
        <v>0</v>
      </c>
      <c r="O218" s="266"/>
      <c r="P218" s="266"/>
      <c r="Q218" s="266"/>
      <c r="R218" s="141"/>
      <c r="T218" s="172" t="s">
        <v>4</v>
      </c>
      <c r="U218" s="48" t="s">
        <v>41</v>
      </c>
      <c r="V218" s="40"/>
      <c r="W218" s="173">
        <f t="shared" si="56"/>
        <v>0</v>
      </c>
      <c r="X218" s="173">
        <v>0</v>
      </c>
      <c r="Y218" s="173">
        <f t="shared" si="57"/>
        <v>0</v>
      </c>
      <c r="Z218" s="173">
        <v>0</v>
      </c>
      <c r="AA218" s="174">
        <f t="shared" si="58"/>
        <v>0</v>
      </c>
      <c r="AR218" s="23" t="s">
        <v>250</v>
      </c>
      <c r="AT218" s="23" t="s">
        <v>612</v>
      </c>
      <c r="AU218" s="23" t="s">
        <v>94</v>
      </c>
      <c r="AY218" s="23" t="s">
        <v>196</v>
      </c>
      <c r="BE218" s="114">
        <f t="shared" si="59"/>
        <v>0</v>
      </c>
      <c r="BF218" s="114">
        <f t="shared" si="60"/>
        <v>0</v>
      </c>
      <c r="BG218" s="114">
        <f t="shared" si="61"/>
        <v>0</v>
      </c>
      <c r="BH218" s="114">
        <f t="shared" si="62"/>
        <v>0</v>
      </c>
      <c r="BI218" s="114">
        <f t="shared" si="63"/>
        <v>0</v>
      </c>
      <c r="BJ218" s="23" t="s">
        <v>94</v>
      </c>
      <c r="BK218" s="175">
        <f t="shared" si="64"/>
        <v>0</v>
      </c>
      <c r="BL218" s="23" t="s">
        <v>201</v>
      </c>
      <c r="BM218" s="23" t="s">
        <v>1069</v>
      </c>
    </row>
    <row r="219" spans="2:65" s="1" customFormat="1" ht="16.5" customHeight="1">
      <c r="B219" s="138"/>
      <c r="C219" s="200" t="s">
        <v>703</v>
      </c>
      <c r="D219" s="200" t="s">
        <v>612</v>
      </c>
      <c r="E219" s="201" t="s">
        <v>3085</v>
      </c>
      <c r="F219" s="282" t="s">
        <v>3086</v>
      </c>
      <c r="G219" s="282"/>
      <c r="H219" s="282"/>
      <c r="I219" s="282"/>
      <c r="J219" s="202" t="s">
        <v>2747</v>
      </c>
      <c r="K219" s="203">
        <v>42</v>
      </c>
      <c r="L219" s="273">
        <v>0</v>
      </c>
      <c r="M219" s="273"/>
      <c r="N219" s="283">
        <f t="shared" si="55"/>
        <v>0</v>
      </c>
      <c r="O219" s="266"/>
      <c r="P219" s="266"/>
      <c r="Q219" s="266"/>
      <c r="R219" s="141"/>
      <c r="T219" s="172" t="s">
        <v>4</v>
      </c>
      <c r="U219" s="48" t="s">
        <v>41</v>
      </c>
      <c r="V219" s="40"/>
      <c r="W219" s="173">
        <f t="shared" si="56"/>
        <v>0</v>
      </c>
      <c r="X219" s="173">
        <v>0</v>
      </c>
      <c r="Y219" s="173">
        <f t="shared" si="57"/>
        <v>0</v>
      </c>
      <c r="Z219" s="173">
        <v>0</v>
      </c>
      <c r="AA219" s="174">
        <f t="shared" si="58"/>
        <v>0</v>
      </c>
      <c r="AR219" s="23" t="s">
        <v>250</v>
      </c>
      <c r="AT219" s="23" t="s">
        <v>612</v>
      </c>
      <c r="AU219" s="23" t="s">
        <v>94</v>
      </c>
      <c r="AY219" s="23" t="s">
        <v>196</v>
      </c>
      <c r="BE219" s="114">
        <f t="shared" si="59"/>
        <v>0</v>
      </c>
      <c r="BF219" s="114">
        <f t="shared" si="60"/>
        <v>0</v>
      </c>
      <c r="BG219" s="114">
        <f t="shared" si="61"/>
        <v>0</v>
      </c>
      <c r="BH219" s="114">
        <f t="shared" si="62"/>
        <v>0</v>
      </c>
      <c r="BI219" s="114">
        <f t="shared" si="63"/>
        <v>0</v>
      </c>
      <c r="BJ219" s="23" t="s">
        <v>94</v>
      </c>
      <c r="BK219" s="175">
        <f t="shared" si="64"/>
        <v>0</v>
      </c>
      <c r="BL219" s="23" t="s">
        <v>201</v>
      </c>
      <c r="BM219" s="23" t="s">
        <v>1074</v>
      </c>
    </row>
    <row r="220" spans="2:65" s="1" customFormat="1" ht="16.5" customHeight="1">
      <c r="B220" s="138"/>
      <c r="C220" s="200" t="s">
        <v>708</v>
      </c>
      <c r="D220" s="200" t="s">
        <v>612</v>
      </c>
      <c r="E220" s="201" t="s">
        <v>3087</v>
      </c>
      <c r="F220" s="282" t="s">
        <v>3088</v>
      </c>
      <c r="G220" s="282"/>
      <c r="H220" s="282"/>
      <c r="I220" s="282"/>
      <c r="J220" s="202" t="s">
        <v>2747</v>
      </c>
      <c r="K220" s="203">
        <v>42</v>
      </c>
      <c r="L220" s="273">
        <v>0</v>
      </c>
      <c r="M220" s="273"/>
      <c r="N220" s="283">
        <f t="shared" si="55"/>
        <v>0</v>
      </c>
      <c r="O220" s="266"/>
      <c r="P220" s="266"/>
      <c r="Q220" s="266"/>
      <c r="R220" s="141"/>
      <c r="T220" s="172" t="s">
        <v>4</v>
      </c>
      <c r="U220" s="48" t="s">
        <v>41</v>
      </c>
      <c r="V220" s="40"/>
      <c r="W220" s="173">
        <f t="shared" si="56"/>
        <v>0</v>
      </c>
      <c r="X220" s="173">
        <v>0</v>
      </c>
      <c r="Y220" s="173">
        <f t="shared" si="57"/>
        <v>0</v>
      </c>
      <c r="Z220" s="173">
        <v>0</v>
      </c>
      <c r="AA220" s="174">
        <f t="shared" si="58"/>
        <v>0</v>
      </c>
      <c r="AR220" s="23" t="s">
        <v>250</v>
      </c>
      <c r="AT220" s="23" t="s">
        <v>612</v>
      </c>
      <c r="AU220" s="23" t="s">
        <v>94</v>
      </c>
      <c r="AY220" s="23" t="s">
        <v>196</v>
      </c>
      <c r="BE220" s="114">
        <f t="shared" si="59"/>
        <v>0</v>
      </c>
      <c r="BF220" s="114">
        <f t="shared" si="60"/>
        <v>0</v>
      </c>
      <c r="BG220" s="114">
        <f t="shared" si="61"/>
        <v>0</v>
      </c>
      <c r="BH220" s="114">
        <f t="shared" si="62"/>
        <v>0</v>
      </c>
      <c r="BI220" s="114">
        <f t="shared" si="63"/>
        <v>0</v>
      </c>
      <c r="BJ220" s="23" t="s">
        <v>94</v>
      </c>
      <c r="BK220" s="175">
        <f t="shared" si="64"/>
        <v>0</v>
      </c>
      <c r="BL220" s="23" t="s">
        <v>201</v>
      </c>
      <c r="BM220" s="23" t="s">
        <v>1080</v>
      </c>
    </row>
    <row r="221" spans="2:65" s="1" customFormat="1" ht="25.5" customHeight="1">
      <c r="B221" s="138"/>
      <c r="C221" s="167" t="s">
        <v>714</v>
      </c>
      <c r="D221" s="167" t="s">
        <v>197</v>
      </c>
      <c r="E221" s="168" t="s">
        <v>3089</v>
      </c>
      <c r="F221" s="264" t="s">
        <v>3090</v>
      </c>
      <c r="G221" s="264"/>
      <c r="H221" s="264"/>
      <c r="I221" s="264"/>
      <c r="J221" s="169" t="s">
        <v>2747</v>
      </c>
      <c r="K221" s="170">
        <v>2</v>
      </c>
      <c r="L221" s="265">
        <v>0</v>
      </c>
      <c r="M221" s="265"/>
      <c r="N221" s="266">
        <f t="shared" si="55"/>
        <v>0</v>
      </c>
      <c r="O221" s="266"/>
      <c r="P221" s="266"/>
      <c r="Q221" s="266"/>
      <c r="R221" s="141"/>
      <c r="T221" s="172" t="s">
        <v>4</v>
      </c>
      <c r="U221" s="48" t="s">
        <v>41</v>
      </c>
      <c r="V221" s="40"/>
      <c r="W221" s="173">
        <f t="shared" si="56"/>
        <v>0</v>
      </c>
      <c r="X221" s="173">
        <v>0</v>
      </c>
      <c r="Y221" s="173">
        <f t="shared" si="57"/>
        <v>0</v>
      </c>
      <c r="Z221" s="173">
        <v>0</v>
      </c>
      <c r="AA221" s="174">
        <f t="shared" si="58"/>
        <v>0</v>
      </c>
      <c r="AR221" s="23" t="s">
        <v>201</v>
      </c>
      <c r="AT221" s="23" t="s">
        <v>197</v>
      </c>
      <c r="AU221" s="23" t="s">
        <v>94</v>
      </c>
      <c r="AY221" s="23" t="s">
        <v>196</v>
      </c>
      <c r="BE221" s="114">
        <f t="shared" si="59"/>
        <v>0</v>
      </c>
      <c r="BF221" s="114">
        <f t="shared" si="60"/>
        <v>0</v>
      </c>
      <c r="BG221" s="114">
        <f t="shared" si="61"/>
        <v>0</v>
      </c>
      <c r="BH221" s="114">
        <f t="shared" si="62"/>
        <v>0</v>
      </c>
      <c r="BI221" s="114">
        <f t="shared" si="63"/>
        <v>0</v>
      </c>
      <c r="BJ221" s="23" t="s">
        <v>94</v>
      </c>
      <c r="BK221" s="175">
        <f t="shared" si="64"/>
        <v>0</v>
      </c>
      <c r="BL221" s="23" t="s">
        <v>201</v>
      </c>
      <c r="BM221" s="23" t="s">
        <v>1087</v>
      </c>
    </row>
    <row r="222" spans="2:65" s="1" customFormat="1" ht="25.5" customHeight="1">
      <c r="B222" s="138"/>
      <c r="C222" s="167" t="s">
        <v>721</v>
      </c>
      <c r="D222" s="167" t="s">
        <v>197</v>
      </c>
      <c r="E222" s="168" t="s">
        <v>3091</v>
      </c>
      <c r="F222" s="264" t="s">
        <v>3092</v>
      </c>
      <c r="G222" s="264"/>
      <c r="H222" s="264"/>
      <c r="I222" s="264"/>
      <c r="J222" s="169" t="s">
        <v>2747</v>
      </c>
      <c r="K222" s="170">
        <v>6</v>
      </c>
      <c r="L222" s="265">
        <v>0</v>
      </c>
      <c r="M222" s="265"/>
      <c r="N222" s="266">
        <f t="shared" si="55"/>
        <v>0</v>
      </c>
      <c r="O222" s="266"/>
      <c r="P222" s="266"/>
      <c r="Q222" s="266"/>
      <c r="R222" s="141"/>
      <c r="T222" s="172" t="s">
        <v>4</v>
      </c>
      <c r="U222" s="48" t="s">
        <v>41</v>
      </c>
      <c r="V222" s="40"/>
      <c r="W222" s="173">
        <f t="shared" si="56"/>
        <v>0</v>
      </c>
      <c r="X222" s="173">
        <v>0</v>
      </c>
      <c r="Y222" s="173">
        <f t="shared" si="57"/>
        <v>0</v>
      </c>
      <c r="Z222" s="173">
        <v>0</v>
      </c>
      <c r="AA222" s="174">
        <f t="shared" si="58"/>
        <v>0</v>
      </c>
      <c r="AR222" s="23" t="s">
        <v>201</v>
      </c>
      <c r="AT222" s="23" t="s">
        <v>197</v>
      </c>
      <c r="AU222" s="23" t="s">
        <v>94</v>
      </c>
      <c r="AY222" s="23" t="s">
        <v>196</v>
      </c>
      <c r="BE222" s="114">
        <f t="shared" si="59"/>
        <v>0</v>
      </c>
      <c r="BF222" s="114">
        <f t="shared" si="60"/>
        <v>0</v>
      </c>
      <c r="BG222" s="114">
        <f t="shared" si="61"/>
        <v>0</v>
      </c>
      <c r="BH222" s="114">
        <f t="shared" si="62"/>
        <v>0</v>
      </c>
      <c r="BI222" s="114">
        <f t="shared" si="63"/>
        <v>0</v>
      </c>
      <c r="BJ222" s="23" t="s">
        <v>94</v>
      </c>
      <c r="BK222" s="175">
        <f t="shared" si="64"/>
        <v>0</v>
      </c>
      <c r="BL222" s="23" t="s">
        <v>201</v>
      </c>
      <c r="BM222" s="23" t="s">
        <v>1095</v>
      </c>
    </row>
    <row r="223" spans="2:65" s="1" customFormat="1" ht="25.5" customHeight="1">
      <c r="B223" s="138"/>
      <c r="C223" s="167" t="s">
        <v>725</v>
      </c>
      <c r="D223" s="167" t="s">
        <v>197</v>
      </c>
      <c r="E223" s="168" t="s">
        <v>3093</v>
      </c>
      <c r="F223" s="264" t="s">
        <v>3094</v>
      </c>
      <c r="G223" s="264"/>
      <c r="H223" s="264"/>
      <c r="I223" s="264"/>
      <c r="J223" s="169" t="s">
        <v>2747</v>
      </c>
      <c r="K223" s="170">
        <v>2</v>
      </c>
      <c r="L223" s="265">
        <v>0</v>
      </c>
      <c r="M223" s="265"/>
      <c r="N223" s="266">
        <f t="shared" si="55"/>
        <v>0</v>
      </c>
      <c r="O223" s="266"/>
      <c r="P223" s="266"/>
      <c r="Q223" s="266"/>
      <c r="R223" s="141"/>
      <c r="T223" s="172" t="s">
        <v>4</v>
      </c>
      <c r="U223" s="48" t="s">
        <v>41</v>
      </c>
      <c r="V223" s="40"/>
      <c r="W223" s="173">
        <f t="shared" si="56"/>
        <v>0</v>
      </c>
      <c r="X223" s="173">
        <v>0</v>
      </c>
      <c r="Y223" s="173">
        <f t="shared" si="57"/>
        <v>0</v>
      </c>
      <c r="Z223" s="173">
        <v>0</v>
      </c>
      <c r="AA223" s="174">
        <f t="shared" si="58"/>
        <v>0</v>
      </c>
      <c r="AR223" s="23" t="s">
        <v>201</v>
      </c>
      <c r="AT223" s="23" t="s">
        <v>197</v>
      </c>
      <c r="AU223" s="23" t="s">
        <v>94</v>
      </c>
      <c r="AY223" s="23" t="s">
        <v>196</v>
      </c>
      <c r="BE223" s="114">
        <f t="shared" si="59"/>
        <v>0</v>
      </c>
      <c r="BF223" s="114">
        <f t="shared" si="60"/>
        <v>0</v>
      </c>
      <c r="BG223" s="114">
        <f t="shared" si="61"/>
        <v>0</v>
      </c>
      <c r="BH223" s="114">
        <f t="shared" si="62"/>
        <v>0</v>
      </c>
      <c r="BI223" s="114">
        <f t="shared" si="63"/>
        <v>0</v>
      </c>
      <c r="BJ223" s="23" t="s">
        <v>94</v>
      </c>
      <c r="BK223" s="175">
        <f t="shared" si="64"/>
        <v>0</v>
      </c>
      <c r="BL223" s="23" t="s">
        <v>201</v>
      </c>
      <c r="BM223" s="23" t="s">
        <v>1104</v>
      </c>
    </row>
    <row r="224" spans="2:65" s="1" customFormat="1" ht="25.5" customHeight="1">
      <c r="B224" s="138"/>
      <c r="C224" s="167" t="s">
        <v>729</v>
      </c>
      <c r="D224" s="167" t="s">
        <v>197</v>
      </c>
      <c r="E224" s="168" t="s">
        <v>3095</v>
      </c>
      <c r="F224" s="264" t="s">
        <v>3096</v>
      </c>
      <c r="G224" s="264"/>
      <c r="H224" s="264"/>
      <c r="I224" s="264"/>
      <c r="J224" s="169" t="s">
        <v>2747</v>
      </c>
      <c r="K224" s="170">
        <v>1</v>
      </c>
      <c r="L224" s="265">
        <v>0</v>
      </c>
      <c r="M224" s="265"/>
      <c r="N224" s="266">
        <f t="shared" si="55"/>
        <v>0</v>
      </c>
      <c r="O224" s="266"/>
      <c r="P224" s="266"/>
      <c r="Q224" s="266"/>
      <c r="R224" s="141"/>
      <c r="T224" s="172" t="s">
        <v>4</v>
      </c>
      <c r="U224" s="48" t="s">
        <v>41</v>
      </c>
      <c r="V224" s="40"/>
      <c r="W224" s="173">
        <f t="shared" si="56"/>
        <v>0</v>
      </c>
      <c r="X224" s="173">
        <v>0</v>
      </c>
      <c r="Y224" s="173">
        <f t="shared" si="57"/>
        <v>0</v>
      </c>
      <c r="Z224" s="173">
        <v>0</v>
      </c>
      <c r="AA224" s="174">
        <f t="shared" si="58"/>
        <v>0</v>
      </c>
      <c r="AR224" s="23" t="s">
        <v>201</v>
      </c>
      <c r="AT224" s="23" t="s">
        <v>197</v>
      </c>
      <c r="AU224" s="23" t="s">
        <v>94</v>
      </c>
      <c r="AY224" s="23" t="s">
        <v>196</v>
      </c>
      <c r="BE224" s="114">
        <f t="shared" si="59"/>
        <v>0</v>
      </c>
      <c r="BF224" s="114">
        <f t="shared" si="60"/>
        <v>0</v>
      </c>
      <c r="BG224" s="114">
        <f t="shared" si="61"/>
        <v>0</v>
      </c>
      <c r="BH224" s="114">
        <f t="shared" si="62"/>
        <v>0</v>
      </c>
      <c r="BI224" s="114">
        <f t="shared" si="63"/>
        <v>0</v>
      </c>
      <c r="BJ224" s="23" t="s">
        <v>94</v>
      </c>
      <c r="BK224" s="175">
        <f t="shared" si="64"/>
        <v>0</v>
      </c>
      <c r="BL224" s="23" t="s">
        <v>201</v>
      </c>
      <c r="BM224" s="23" t="s">
        <v>1113</v>
      </c>
    </row>
    <row r="225" spans="2:65" s="1" customFormat="1" ht="25.5" customHeight="1">
      <c r="B225" s="138"/>
      <c r="C225" s="167" t="s">
        <v>737</v>
      </c>
      <c r="D225" s="167" t="s">
        <v>197</v>
      </c>
      <c r="E225" s="168" t="s">
        <v>3097</v>
      </c>
      <c r="F225" s="264" t="s">
        <v>3098</v>
      </c>
      <c r="G225" s="264"/>
      <c r="H225" s="264"/>
      <c r="I225" s="264"/>
      <c r="J225" s="169" t="s">
        <v>2747</v>
      </c>
      <c r="K225" s="170">
        <v>1</v>
      </c>
      <c r="L225" s="265">
        <v>0</v>
      </c>
      <c r="M225" s="265"/>
      <c r="N225" s="266">
        <f t="shared" si="55"/>
        <v>0</v>
      </c>
      <c r="O225" s="266"/>
      <c r="P225" s="266"/>
      <c r="Q225" s="266"/>
      <c r="R225" s="141"/>
      <c r="T225" s="172" t="s">
        <v>4</v>
      </c>
      <c r="U225" s="48" t="s">
        <v>41</v>
      </c>
      <c r="V225" s="40"/>
      <c r="W225" s="173">
        <f t="shared" si="56"/>
        <v>0</v>
      </c>
      <c r="X225" s="173">
        <v>0</v>
      </c>
      <c r="Y225" s="173">
        <f t="shared" si="57"/>
        <v>0</v>
      </c>
      <c r="Z225" s="173">
        <v>0</v>
      </c>
      <c r="AA225" s="174">
        <f t="shared" si="58"/>
        <v>0</v>
      </c>
      <c r="AR225" s="23" t="s">
        <v>201</v>
      </c>
      <c r="AT225" s="23" t="s">
        <v>197</v>
      </c>
      <c r="AU225" s="23" t="s">
        <v>94</v>
      </c>
      <c r="AY225" s="23" t="s">
        <v>196</v>
      </c>
      <c r="BE225" s="114">
        <f t="shared" si="59"/>
        <v>0</v>
      </c>
      <c r="BF225" s="114">
        <f t="shared" si="60"/>
        <v>0</v>
      </c>
      <c r="BG225" s="114">
        <f t="shared" si="61"/>
        <v>0</v>
      </c>
      <c r="BH225" s="114">
        <f t="shared" si="62"/>
        <v>0</v>
      </c>
      <c r="BI225" s="114">
        <f t="shared" si="63"/>
        <v>0</v>
      </c>
      <c r="BJ225" s="23" t="s">
        <v>94</v>
      </c>
      <c r="BK225" s="175">
        <f t="shared" si="64"/>
        <v>0</v>
      </c>
      <c r="BL225" s="23" t="s">
        <v>201</v>
      </c>
      <c r="BM225" s="23" t="s">
        <v>1122</v>
      </c>
    </row>
    <row r="226" spans="2:65" s="1" customFormat="1" ht="16.5" customHeight="1">
      <c r="B226" s="138"/>
      <c r="C226" s="167" t="s">
        <v>752</v>
      </c>
      <c r="D226" s="167" t="s">
        <v>197</v>
      </c>
      <c r="E226" s="168" t="s">
        <v>3099</v>
      </c>
      <c r="F226" s="264" t="s">
        <v>3100</v>
      </c>
      <c r="G226" s="264"/>
      <c r="H226" s="264"/>
      <c r="I226" s="264"/>
      <c r="J226" s="169" t="s">
        <v>2747</v>
      </c>
      <c r="K226" s="170">
        <v>2</v>
      </c>
      <c r="L226" s="265">
        <v>0</v>
      </c>
      <c r="M226" s="265"/>
      <c r="N226" s="266">
        <f t="shared" si="55"/>
        <v>0</v>
      </c>
      <c r="O226" s="266"/>
      <c r="P226" s="266"/>
      <c r="Q226" s="266"/>
      <c r="R226" s="141"/>
      <c r="T226" s="172" t="s">
        <v>4</v>
      </c>
      <c r="U226" s="48" t="s">
        <v>41</v>
      </c>
      <c r="V226" s="40"/>
      <c r="W226" s="173">
        <f t="shared" si="56"/>
        <v>0</v>
      </c>
      <c r="X226" s="173">
        <v>0</v>
      </c>
      <c r="Y226" s="173">
        <f t="shared" si="57"/>
        <v>0</v>
      </c>
      <c r="Z226" s="173">
        <v>0</v>
      </c>
      <c r="AA226" s="174">
        <f t="shared" si="58"/>
        <v>0</v>
      </c>
      <c r="AR226" s="23" t="s">
        <v>201</v>
      </c>
      <c r="AT226" s="23" t="s">
        <v>197</v>
      </c>
      <c r="AU226" s="23" t="s">
        <v>94</v>
      </c>
      <c r="AY226" s="23" t="s">
        <v>196</v>
      </c>
      <c r="BE226" s="114">
        <f t="shared" si="59"/>
        <v>0</v>
      </c>
      <c r="BF226" s="114">
        <f t="shared" si="60"/>
        <v>0</v>
      </c>
      <c r="BG226" s="114">
        <f t="shared" si="61"/>
        <v>0</v>
      </c>
      <c r="BH226" s="114">
        <f t="shared" si="62"/>
        <v>0</v>
      </c>
      <c r="BI226" s="114">
        <f t="shared" si="63"/>
        <v>0</v>
      </c>
      <c r="BJ226" s="23" t="s">
        <v>94</v>
      </c>
      <c r="BK226" s="175">
        <f t="shared" si="64"/>
        <v>0</v>
      </c>
      <c r="BL226" s="23" t="s">
        <v>201</v>
      </c>
      <c r="BM226" s="23" t="s">
        <v>1130</v>
      </c>
    </row>
    <row r="227" spans="2:65" s="1" customFormat="1" ht="25.5" customHeight="1">
      <c r="B227" s="138"/>
      <c r="C227" s="167" t="s">
        <v>761</v>
      </c>
      <c r="D227" s="167" t="s">
        <v>197</v>
      </c>
      <c r="E227" s="168" t="s">
        <v>3101</v>
      </c>
      <c r="F227" s="264" t="s">
        <v>3102</v>
      </c>
      <c r="G227" s="264"/>
      <c r="H227" s="264"/>
      <c r="I227" s="264"/>
      <c r="J227" s="169" t="s">
        <v>2747</v>
      </c>
      <c r="K227" s="170">
        <v>1</v>
      </c>
      <c r="L227" s="265">
        <v>0</v>
      </c>
      <c r="M227" s="265"/>
      <c r="N227" s="266">
        <f t="shared" si="55"/>
        <v>0</v>
      </c>
      <c r="O227" s="266"/>
      <c r="P227" s="266"/>
      <c r="Q227" s="266"/>
      <c r="R227" s="141"/>
      <c r="T227" s="172" t="s">
        <v>4</v>
      </c>
      <c r="U227" s="48" t="s">
        <v>41</v>
      </c>
      <c r="V227" s="40"/>
      <c r="W227" s="173">
        <f t="shared" si="56"/>
        <v>0</v>
      </c>
      <c r="X227" s="173">
        <v>0</v>
      </c>
      <c r="Y227" s="173">
        <f t="shared" si="57"/>
        <v>0</v>
      </c>
      <c r="Z227" s="173">
        <v>0</v>
      </c>
      <c r="AA227" s="174">
        <f t="shared" si="58"/>
        <v>0</v>
      </c>
      <c r="AR227" s="23" t="s">
        <v>201</v>
      </c>
      <c r="AT227" s="23" t="s">
        <v>197</v>
      </c>
      <c r="AU227" s="23" t="s">
        <v>94</v>
      </c>
      <c r="AY227" s="23" t="s">
        <v>196</v>
      </c>
      <c r="BE227" s="114">
        <f t="shared" si="59"/>
        <v>0</v>
      </c>
      <c r="BF227" s="114">
        <f t="shared" si="60"/>
        <v>0</v>
      </c>
      <c r="BG227" s="114">
        <f t="shared" si="61"/>
        <v>0</v>
      </c>
      <c r="BH227" s="114">
        <f t="shared" si="62"/>
        <v>0</v>
      </c>
      <c r="BI227" s="114">
        <f t="shared" si="63"/>
        <v>0</v>
      </c>
      <c r="BJ227" s="23" t="s">
        <v>94</v>
      </c>
      <c r="BK227" s="175">
        <f t="shared" si="64"/>
        <v>0</v>
      </c>
      <c r="BL227" s="23" t="s">
        <v>201</v>
      </c>
      <c r="BM227" s="23" t="s">
        <v>1138</v>
      </c>
    </row>
    <row r="228" spans="2:65" s="1" customFormat="1" ht="25.5" customHeight="1">
      <c r="B228" s="138"/>
      <c r="C228" s="167" t="s">
        <v>768</v>
      </c>
      <c r="D228" s="167" t="s">
        <v>197</v>
      </c>
      <c r="E228" s="168" t="s">
        <v>3103</v>
      </c>
      <c r="F228" s="264" t="s">
        <v>3104</v>
      </c>
      <c r="G228" s="264"/>
      <c r="H228" s="264"/>
      <c r="I228" s="264"/>
      <c r="J228" s="169" t="s">
        <v>2747</v>
      </c>
      <c r="K228" s="170">
        <v>2</v>
      </c>
      <c r="L228" s="265">
        <v>0</v>
      </c>
      <c r="M228" s="265"/>
      <c r="N228" s="266">
        <f t="shared" si="55"/>
        <v>0</v>
      </c>
      <c r="O228" s="266"/>
      <c r="P228" s="266"/>
      <c r="Q228" s="266"/>
      <c r="R228" s="141"/>
      <c r="T228" s="172" t="s">
        <v>4</v>
      </c>
      <c r="U228" s="48" t="s">
        <v>41</v>
      </c>
      <c r="V228" s="40"/>
      <c r="W228" s="173">
        <f t="shared" si="56"/>
        <v>0</v>
      </c>
      <c r="X228" s="173">
        <v>0</v>
      </c>
      <c r="Y228" s="173">
        <f t="shared" si="57"/>
        <v>0</v>
      </c>
      <c r="Z228" s="173">
        <v>0</v>
      </c>
      <c r="AA228" s="174">
        <f t="shared" si="58"/>
        <v>0</v>
      </c>
      <c r="AR228" s="23" t="s">
        <v>201</v>
      </c>
      <c r="AT228" s="23" t="s">
        <v>197</v>
      </c>
      <c r="AU228" s="23" t="s">
        <v>94</v>
      </c>
      <c r="AY228" s="23" t="s">
        <v>196</v>
      </c>
      <c r="BE228" s="114">
        <f t="shared" si="59"/>
        <v>0</v>
      </c>
      <c r="BF228" s="114">
        <f t="shared" si="60"/>
        <v>0</v>
      </c>
      <c r="BG228" s="114">
        <f t="shared" si="61"/>
        <v>0</v>
      </c>
      <c r="BH228" s="114">
        <f t="shared" si="62"/>
        <v>0</v>
      </c>
      <c r="BI228" s="114">
        <f t="shared" si="63"/>
        <v>0</v>
      </c>
      <c r="BJ228" s="23" t="s">
        <v>94</v>
      </c>
      <c r="BK228" s="175">
        <f t="shared" si="64"/>
        <v>0</v>
      </c>
      <c r="BL228" s="23" t="s">
        <v>201</v>
      </c>
      <c r="BM228" s="23" t="s">
        <v>1148</v>
      </c>
    </row>
    <row r="229" spans="2:65" s="1" customFormat="1" ht="16.5" customHeight="1">
      <c r="B229" s="138"/>
      <c r="C229" s="167" t="s">
        <v>775</v>
      </c>
      <c r="D229" s="167" t="s">
        <v>197</v>
      </c>
      <c r="E229" s="168" t="s">
        <v>3105</v>
      </c>
      <c r="F229" s="264" t="s">
        <v>3106</v>
      </c>
      <c r="G229" s="264"/>
      <c r="H229" s="264"/>
      <c r="I229" s="264"/>
      <c r="J229" s="169" t="s">
        <v>2747</v>
      </c>
      <c r="K229" s="170">
        <v>2</v>
      </c>
      <c r="L229" s="265">
        <v>0</v>
      </c>
      <c r="M229" s="265"/>
      <c r="N229" s="266">
        <f t="shared" si="55"/>
        <v>0</v>
      </c>
      <c r="O229" s="266"/>
      <c r="P229" s="266"/>
      <c r="Q229" s="266"/>
      <c r="R229" s="141"/>
      <c r="T229" s="172" t="s">
        <v>4</v>
      </c>
      <c r="U229" s="48" t="s">
        <v>41</v>
      </c>
      <c r="V229" s="40"/>
      <c r="W229" s="173">
        <f t="shared" si="56"/>
        <v>0</v>
      </c>
      <c r="X229" s="173">
        <v>0</v>
      </c>
      <c r="Y229" s="173">
        <f t="shared" si="57"/>
        <v>0</v>
      </c>
      <c r="Z229" s="173">
        <v>0</v>
      </c>
      <c r="AA229" s="174">
        <f t="shared" si="58"/>
        <v>0</v>
      </c>
      <c r="AR229" s="23" t="s">
        <v>201</v>
      </c>
      <c r="AT229" s="23" t="s">
        <v>197</v>
      </c>
      <c r="AU229" s="23" t="s">
        <v>94</v>
      </c>
      <c r="AY229" s="23" t="s">
        <v>196</v>
      </c>
      <c r="BE229" s="114">
        <f t="shared" si="59"/>
        <v>0</v>
      </c>
      <c r="BF229" s="114">
        <f t="shared" si="60"/>
        <v>0</v>
      </c>
      <c r="BG229" s="114">
        <f t="shared" si="61"/>
        <v>0</v>
      </c>
      <c r="BH229" s="114">
        <f t="shared" si="62"/>
        <v>0</v>
      </c>
      <c r="BI229" s="114">
        <f t="shared" si="63"/>
        <v>0</v>
      </c>
      <c r="BJ229" s="23" t="s">
        <v>94</v>
      </c>
      <c r="BK229" s="175">
        <f t="shared" si="64"/>
        <v>0</v>
      </c>
      <c r="BL229" s="23" t="s">
        <v>201</v>
      </c>
      <c r="BM229" s="23" t="s">
        <v>1156</v>
      </c>
    </row>
    <row r="230" spans="2:65" s="1" customFormat="1" ht="25.5" customHeight="1">
      <c r="B230" s="138"/>
      <c r="C230" s="167" t="s">
        <v>780</v>
      </c>
      <c r="D230" s="167" t="s">
        <v>197</v>
      </c>
      <c r="E230" s="168" t="s">
        <v>3107</v>
      </c>
      <c r="F230" s="264" t="s">
        <v>3108</v>
      </c>
      <c r="G230" s="264"/>
      <c r="H230" s="264"/>
      <c r="I230" s="264"/>
      <c r="J230" s="169" t="s">
        <v>2747</v>
      </c>
      <c r="K230" s="170">
        <v>2</v>
      </c>
      <c r="L230" s="265">
        <v>0</v>
      </c>
      <c r="M230" s="265"/>
      <c r="N230" s="266">
        <f t="shared" si="55"/>
        <v>0</v>
      </c>
      <c r="O230" s="266"/>
      <c r="P230" s="266"/>
      <c r="Q230" s="266"/>
      <c r="R230" s="141"/>
      <c r="T230" s="172" t="s">
        <v>4</v>
      </c>
      <c r="U230" s="48" t="s">
        <v>41</v>
      </c>
      <c r="V230" s="40"/>
      <c r="W230" s="173">
        <f t="shared" si="56"/>
        <v>0</v>
      </c>
      <c r="X230" s="173">
        <v>0</v>
      </c>
      <c r="Y230" s="173">
        <f t="shared" si="57"/>
        <v>0</v>
      </c>
      <c r="Z230" s="173">
        <v>0</v>
      </c>
      <c r="AA230" s="174">
        <f t="shared" si="58"/>
        <v>0</v>
      </c>
      <c r="AR230" s="23" t="s">
        <v>201</v>
      </c>
      <c r="AT230" s="23" t="s">
        <v>197</v>
      </c>
      <c r="AU230" s="23" t="s">
        <v>94</v>
      </c>
      <c r="AY230" s="23" t="s">
        <v>196</v>
      </c>
      <c r="BE230" s="114">
        <f t="shared" si="59"/>
        <v>0</v>
      </c>
      <c r="BF230" s="114">
        <f t="shared" si="60"/>
        <v>0</v>
      </c>
      <c r="BG230" s="114">
        <f t="shared" si="61"/>
        <v>0</v>
      </c>
      <c r="BH230" s="114">
        <f t="shared" si="62"/>
        <v>0</v>
      </c>
      <c r="BI230" s="114">
        <f t="shared" si="63"/>
        <v>0</v>
      </c>
      <c r="BJ230" s="23" t="s">
        <v>94</v>
      </c>
      <c r="BK230" s="175">
        <f t="shared" si="64"/>
        <v>0</v>
      </c>
      <c r="BL230" s="23" t="s">
        <v>201</v>
      </c>
      <c r="BM230" s="23" t="s">
        <v>1164</v>
      </c>
    </row>
    <row r="231" spans="2:65" s="1" customFormat="1" ht="25.5" customHeight="1">
      <c r="B231" s="138"/>
      <c r="C231" s="167" t="s">
        <v>786</v>
      </c>
      <c r="D231" s="167" t="s">
        <v>197</v>
      </c>
      <c r="E231" s="168" t="s">
        <v>3109</v>
      </c>
      <c r="F231" s="264" t="s">
        <v>3110</v>
      </c>
      <c r="G231" s="264"/>
      <c r="H231" s="264"/>
      <c r="I231" s="264"/>
      <c r="J231" s="169" t="s">
        <v>2747</v>
      </c>
      <c r="K231" s="170">
        <v>2</v>
      </c>
      <c r="L231" s="265">
        <v>0</v>
      </c>
      <c r="M231" s="265"/>
      <c r="N231" s="266">
        <f t="shared" si="55"/>
        <v>0</v>
      </c>
      <c r="O231" s="266"/>
      <c r="P231" s="266"/>
      <c r="Q231" s="266"/>
      <c r="R231" s="141"/>
      <c r="T231" s="172" t="s">
        <v>4</v>
      </c>
      <c r="U231" s="48" t="s">
        <v>41</v>
      </c>
      <c r="V231" s="40"/>
      <c r="W231" s="173">
        <f t="shared" si="56"/>
        <v>0</v>
      </c>
      <c r="X231" s="173">
        <v>0</v>
      </c>
      <c r="Y231" s="173">
        <f t="shared" si="57"/>
        <v>0</v>
      </c>
      <c r="Z231" s="173">
        <v>0</v>
      </c>
      <c r="AA231" s="174">
        <f t="shared" si="58"/>
        <v>0</v>
      </c>
      <c r="AR231" s="23" t="s">
        <v>201</v>
      </c>
      <c r="AT231" s="23" t="s">
        <v>197</v>
      </c>
      <c r="AU231" s="23" t="s">
        <v>94</v>
      </c>
      <c r="AY231" s="23" t="s">
        <v>196</v>
      </c>
      <c r="BE231" s="114">
        <f t="shared" si="59"/>
        <v>0</v>
      </c>
      <c r="BF231" s="114">
        <f t="shared" si="60"/>
        <v>0</v>
      </c>
      <c r="BG231" s="114">
        <f t="shared" si="61"/>
        <v>0</v>
      </c>
      <c r="BH231" s="114">
        <f t="shared" si="62"/>
        <v>0</v>
      </c>
      <c r="BI231" s="114">
        <f t="shared" si="63"/>
        <v>0</v>
      </c>
      <c r="BJ231" s="23" t="s">
        <v>94</v>
      </c>
      <c r="BK231" s="175">
        <f t="shared" si="64"/>
        <v>0</v>
      </c>
      <c r="BL231" s="23" t="s">
        <v>201</v>
      </c>
      <c r="BM231" s="23" t="s">
        <v>1173</v>
      </c>
    </row>
    <row r="232" spans="2:65" s="10" customFormat="1" ht="29.85" customHeight="1">
      <c r="B232" s="156"/>
      <c r="C232" s="157"/>
      <c r="D232" s="166" t="s">
        <v>2922</v>
      </c>
      <c r="E232" s="166"/>
      <c r="F232" s="166"/>
      <c r="G232" s="166"/>
      <c r="H232" s="166"/>
      <c r="I232" s="166"/>
      <c r="J232" s="166"/>
      <c r="K232" s="166"/>
      <c r="L232" s="166"/>
      <c r="M232" s="166"/>
      <c r="N232" s="271">
        <f>BK232</f>
        <v>0</v>
      </c>
      <c r="O232" s="272"/>
      <c r="P232" s="272"/>
      <c r="Q232" s="272"/>
      <c r="R232" s="159"/>
      <c r="T232" s="160"/>
      <c r="U232" s="157"/>
      <c r="V232" s="157"/>
      <c r="W232" s="161">
        <f>SUM(W233:W256)</f>
        <v>0</v>
      </c>
      <c r="X232" s="157"/>
      <c r="Y232" s="161">
        <f>SUM(Y233:Y256)</f>
        <v>0</v>
      </c>
      <c r="Z232" s="157"/>
      <c r="AA232" s="162">
        <f>SUM(AA233:AA256)</f>
        <v>0</v>
      </c>
      <c r="AR232" s="163" t="s">
        <v>82</v>
      </c>
      <c r="AT232" s="164" t="s">
        <v>73</v>
      </c>
      <c r="AU232" s="164" t="s">
        <v>82</v>
      </c>
      <c r="AY232" s="163" t="s">
        <v>196</v>
      </c>
      <c r="BK232" s="165">
        <f>SUM(BK233:BK256)</f>
        <v>0</v>
      </c>
    </row>
    <row r="233" spans="2:65" s="1" customFormat="1" ht="25.5" customHeight="1">
      <c r="B233" s="138"/>
      <c r="C233" s="167" t="s">
        <v>792</v>
      </c>
      <c r="D233" s="167" t="s">
        <v>197</v>
      </c>
      <c r="E233" s="168" t="s">
        <v>3111</v>
      </c>
      <c r="F233" s="264" t="s">
        <v>3112</v>
      </c>
      <c r="G233" s="264"/>
      <c r="H233" s="264"/>
      <c r="I233" s="264"/>
      <c r="J233" s="169" t="s">
        <v>2747</v>
      </c>
      <c r="K233" s="170">
        <v>42</v>
      </c>
      <c r="L233" s="265">
        <v>0</v>
      </c>
      <c r="M233" s="265"/>
      <c r="N233" s="266">
        <f t="shared" ref="N233:N256" si="65">ROUND(L233*K233,3)</f>
        <v>0</v>
      </c>
      <c r="O233" s="266"/>
      <c r="P233" s="266"/>
      <c r="Q233" s="266"/>
      <c r="R233" s="141"/>
      <c r="T233" s="172" t="s">
        <v>4</v>
      </c>
      <c r="U233" s="48" t="s">
        <v>41</v>
      </c>
      <c r="V233" s="40"/>
      <c r="W233" s="173">
        <f t="shared" ref="W233:W256" si="66">V233*K233</f>
        <v>0</v>
      </c>
      <c r="X233" s="173">
        <v>0</v>
      </c>
      <c r="Y233" s="173">
        <f t="shared" ref="Y233:Y256" si="67">X233*K233</f>
        <v>0</v>
      </c>
      <c r="Z233" s="173">
        <v>0</v>
      </c>
      <c r="AA233" s="174">
        <f t="shared" ref="AA233:AA256" si="68">Z233*K233</f>
        <v>0</v>
      </c>
      <c r="AR233" s="23" t="s">
        <v>201</v>
      </c>
      <c r="AT233" s="23" t="s">
        <v>197</v>
      </c>
      <c r="AU233" s="23" t="s">
        <v>94</v>
      </c>
      <c r="AY233" s="23" t="s">
        <v>196</v>
      </c>
      <c r="BE233" s="114">
        <f t="shared" ref="BE233:BE256" si="69">IF(U233="základná",N233,0)</f>
        <v>0</v>
      </c>
      <c r="BF233" s="114">
        <f t="shared" ref="BF233:BF256" si="70">IF(U233="znížená",N233,0)</f>
        <v>0</v>
      </c>
      <c r="BG233" s="114">
        <f t="shared" ref="BG233:BG256" si="71">IF(U233="zákl. prenesená",N233,0)</f>
        <v>0</v>
      </c>
      <c r="BH233" s="114">
        <f t="shared" ref="BH233:BH256" si="72">IF(U233="zníž. prenesená",N233,0)</f>
        <v>0</v>
      </c>
      <c r="BI233" s="114">
        <f t="shared" ref="BI233:BI256" si="73">IF(U233="nulová",N233,0)</f>
        <v>0</v>
      </c>
      <c r="BJ233" s="23" t="s">
        <v>94</v>
      </c>
      <c r="BK233" s="175">
        <f t="shared" ref="BK233:BK256" si="74">ROUND(L233*K233,3)</f>
        <v>0</v>
      </c>
      <c r="BL233" s="23" t="s">
        <v>201</v>
      </c>
      <c r="BM233" s="23" t="s">
        <v>1179</v>
      </c>
    </row>
    <row r="234" spans="2:65" s="1" customFormat="1" ht="16.5" customHeight="1">
      <c r="B234" s="138"/>
      <c r="C234" s="167" t="s">
        <v>797</v>
      </c>
      <c r="D234" s="167" t="s">
        <v>197</v>
      </c>
      <c r="E234" s="168" t="s">
        <v>3113</v>
      </c>
      <c r="F234" s="264" t="s">
        <v>3114</v>
      </c>
      <c r="G234" s="264"/>
      <c r="H234" s="264"/>
      <c r="I234" s="264"/>
      <c r="J234" s="169" t="s">
        <v>2747</v>
      </c>
      <c r="K234" s="170">
        <v>40</v>
      </c>
      <c r="L234" s="265">
        <v>0</v>
      </c>
      <c r="M234" s="265"/>
      <c r="N234" s="266">
        <f t="shared" si="65"/>
        <v>0</v>
      </c>
      <c r="O234" s="266"/>
      <c r="P234" s="266"/>
      <c r="Q234" s="266"/>
      <c r="R234" s="141"/>
      <c r="T234" s="172" t="s">
        <v>4</v>
      </c>
      <c r="U234" s="48" t="s">
        <v>41</v>
      </c>
      <c r="V234" s="40"/>
      <c r="W234" s="173">
        <f t="shared" si="66"/>
        <v>0</v>
      </c>
      <c r="X234" s="173">
        <v>0</v>
      </c>
      <c r="Y234" s="173">
        <f t="shared" si="67"/>
        <v>0</v>
      </c>
      <c r="Z234" s="173">
        <v>0</v>
      </c>
      <c r="AA234" s="174">
        <f t="shared" si="68"/>
        <v>0</v>
      </c>
      <c r="AR234" s="23" t="s">
        <v>201</v>
      </c>
      <c r="AT234" s="23" t="s">
        <v>197</v>
      </c>
      <c r="AU234" s="23" t="s">
        <v>94</v>
      </c>
      <c r="AY234" s="23" t="s">
        <v>196</v>
      </c>
      <c r="BE234" s="114">
        <f t="shared" si="69"/>
        <v>0</v>
      </c>
      <c r="BF234" s="114">
        <f t="shared" si="70"/>
        <v>0</v>
      </c>
      <c r="BG234" s="114">
        <f t="shared" si="71"/>
        <v>0</v>
      </c>
      <c r="BH234" s="114">
        <f t="shared" si="72"/>
        <v>0</v>
      </c>
      <c r="BI234" s="114">
        <f t="shared" si="73"/>
        <v>0</v>
      </c>
      <c r="BJ234" s="23" t="s">
        <v>94</v>
      </c>
      <c r="BK234" s="175">
        <f t="shared" si="74"/>
        <v>0</v>
      </c>
      <c r="BL234" s="23" t="s">
        <v>201</v>
      </c>
      <c r="BM234" s="23" t="s">
        <v>1188</v>
      </c>
    </row>
    <row r="235" spans="2:65" s="1" customFormat="1" ht="16.5" customHeight="1">
      <c r="B235" s="138"/>
      <c r="C235" s="200" t="s">
        <v>803</v>
      </c>
      <c r="D235" s="200" t="s">
        <v>612</v>
      </c>
      <c r="E235" s="201" t="s">
        <v>3115</v>
      </c>
      <c r="F235" s="282" t="s">
        <v>3116</v>
      </c>
      <c r="G235" s="282"/>
      <c r="H235" s="282"/>
      <c r="I235" s="282"/>
      <c r="J235" s="202" t="s">
        <v>2747</v>
      </c>
      <c r="K235" s="203">
        <v>42</v>
      </c>
      <c r="L235" s="273">
        <v>0</v>
      </c>
      <c r="M235" s="273"/>
      <c r="N235" s="283">
        <f t="shared" si="65"/>
        <v>0</v>
      </c>
      <c r="O235" s="266"/>
      <c r="P235" s="266"/>
      <c r="Q235" s="266"/>
      <c r="R235" s="141"/>
      <c r="T235" s="172" t="s">
        <v>4</v>
      </c>
      <c r="U235" s="48" t="s">
        <v>41</v>
      </c>
      <c r="V235" s="40"/>
      <c r="W235" s="173">
        <f t="shared" si="66"/>
        <v>0</v>
      </c>
      <c r="X235" s="173">
        <v>0</v>
      </c>
      <c r="Y235" s="173">
        <f t="shared" si="67"/>
        <v>0</v>
      </c>
      <c r="Z235" s="173">
        <v>0</v>
      </c>
      <c r="AA235" s="174">
        <f t="shared" si="68"/>
        <v>0</v>
      </c>
      <c r="AR235" s="23" t="s">
        <v>250</v>
      </c>
      <c r="AT235" s="23" t="s">
        <v>612</v>
      </c>
      <c r="AU235" s="23" t="s">
        <v>94</v>
      </c>
      <c r="AY235" s="23" t="s">
        <v>196</v>
      </c>
      <c r="BE235" s="114">
        <f t="shared" si="69"/>
        <v>0</v>
      </c>
      <c r="BF235" s="114">
        <f t="shared" si="70"/>
        <v>0</v>
      </c>
      <c r="BG235" s="114">
        <f t="shared" si="71"/>
        <v>0</v>
      </c>
      <c r="BH235" s="114">
        <f t="shared" si="72"/>
        <v>0</v>
      </c>
      <c r="BI235" s="114">
        <f t="shared" si="73"/>
        <v>0</v>
      </c>
      <c r="BJ235" s="23" t="s">
        <v>94</v>
      </c>
      <c r="BK235" s="175">
        <f t="shared" si="74"/>
        <v>0</v>
      </c>
      <c r="BL235" s="23" t="s">
        <v>201</v>
      </c>
      <c r="BM235" s="23" t="s">
        <v>1196</v>
      </c>
    </row>
    <row r="236" spans="2:65" s="1" customFormat="1" ht="25.5" customHeight="1">
      <c r="B236" s="138"/>
      <c r="C236" s="167" t="s">
        <v>807</v>
      </c>
      <c r="D236" s="167" t="s">
        <v>197</v>
      </c>
      <c r="E236" s="168" t="s">
        <v>3117</v>
      </c>
      <c r="F236" s="264" t="s">
        <v>3118</v>
      </c>
      <c r="G236" s="264"/>
      <c r="H236" s="264"/>
      <c r="I236" s="264"/>
      <c r="J236" s="169" t="s">
        <v>2747</v>
      </c>
      <c r="K236" s="170">
        <v>12</v>
      </c>
      <c r="L236" s="265">
        <v>0</v>
      </c>
      <c r="M236" s="265"/>
      <c r="N236" s="266">
        <f t="shared" si="65"/>
        <v>0</v>
      </c>
      <c r="O236" s="266"/>
      <c r="P236" s="266"/>
      <c r="Q236" s="266"/>
      <c r="R236" s="141"/>
      <c r="T236" s="172" t="s">
        <v>4</v>
      </c>
      <c r="U236" s="48" t="s">
        <v>41</v>
      </c>
      <c r="V236" s="40"/>
      <c r="W236" s="173">
        <f t="shared" si="66"/>
        <v>0</v>
      </c>
      <c r="X236" s="173">
        <v>0</v>
      </c>
      <c r="Y236" s="173">
        <f t="shared" si="67"/>
        <v>0</v>
      </c>
      <c r="Z236" s="173">
        <v>0</v>
      </c>
      <c r="AA236" s="174">
        <f t="shared" si="68"/>
        <v>0</v>
      </c>
      <c r="AR236" s="23" t="s">
        <v>201</v>
      </c>
      <c r="AT236" s="23" t="s">
        <v>197</v>
      </c>
      <c r="AU236" s="23" t="s">
        <v>94</v>
      </c>
      <c r="AY236" s="23" t="s">
        <v>196</v>
      </c>
      <c r="BE236" s="114">
        <f t="shared" si="69"/>
        <v>0</v>
      </c>
      <c r="BF236" s="114">
        <f t="shared" si="70"/>
        <v>0</v>
      </c>
      <c r="BG236" s="114">
        <f t="shared" si="71"/>
        <v>0</v>
      </c>
      <c r="BH236" s="114">
        <f t="shared" si="72"/>
        <v>0</v>
      </c>
      <c r="BI236" s="114">
        <f t="shared" si="73"/>
        <v>0</v>
      </c>
      <c r="BJ236" s="23" t="s">
        <v>94</v>
      </c>
      <c r="BK236" s="175">
        <f t="shared" si="74"/>
        <v>0</v>
      </c>
      <c r="BL236" s="23" t="s">
        <v>201</v>
      </c>
      <c r="BM236" s="23" t="s">
        <v>1205</v>
      </c>
    </row>
    <row r="237" spans="2:65" s="1" customFormat="1" ht="25.5" customHeight="1">
      <c r="B237" s="138"/>
      <c r="C237" s="200" t="s">
        <v>811</v>
      </c>
      <c r="D237" s="200" t="s">
        <v>612</v>
      </c>
      <c r="E237" s="201" t="s">
        <v>3119</v>
      </c>
      <c r="F237" s="282" t="s">
        <v>3120</v>
      </c>
      <c r="G237" s="282"/>
      <c r="H237" s="282"/>
      <c r="I237" s="282"/>
      <c r="J237" s="202" t="s">
        <v>2747</v>
      </c>
      <c r="K237" s="203">
        <v>2</v>
      </c>
      <c r="L237" s="273">
        <v>0</v>
      </c>
      <c r="M237" s="273"/>
      <c r="N237" s="283">
        <f t="shared" si="65"/>
        <v>0</v>
      </c>
      <c r="O237" s="266"/>
      <c r="P237" s="266"/>
      <c r="Q237" s="266"/>
      <c r="R237" s="141"/>
      <c r="T237" s="172" t="s">
        <v>4</v>
      </c>
      <c r="U237" s="48" t="s">
        <v>41</v>
      </c>
      <c r="V237" s="40"/>
      <c r="W237" s="173">
        <f t="shared" si="66"/>
        <v>0</v>
      </c>
      <c r="X237" s="173">
        <v>0</v>
      </c>
      <c r="Y237" s="173">
        <f t="shared" si="67"/>
        <v>0</v>
      </c>
      <c r="Z237" s="173">
        <v>0</v>
      </c>
      <c r="AA237" s="174">
        <f t="shared" si="68"/>
        <v>0</v>
      </c>
      <c r="AR237" s="23" t="s">
        <v>250</v>
      </c>
      <c r="AT237" s="23" t="s">
        <v>612</v>
      </c>
      <c r="AU237" s="23" t="s">
        <v>94</v>
      </c>
      <c r="AY237" s="23" t="s">
        <v>196</v>
      </c>
      <c r="BE237" s="114">
        <f t="shared" si="69"/>
        <v>0</v>
      </c>
      <c r="BF237" s="114">
        <f t="shared" si="70"/>
        <v>0</v>
      </c>
      <c r="BG237" s="114">
        <f t="shared" si="71"/>
        <v>0</v>
      </c>
      <c r="BH237" s="114">
        <f t="shared" si="72"/>
        <v>0</v>
      </c>
      <c r="BI237" s="114">
        <f t="shared" si="73"/>
        <v>0</v>
      </c>
      <c r="BJ237" s="23" t="s">
        <v>94</v>
      </c>
      <c r="BK237" s="175">
        <f t="shared" si="74"/>
        <v>0</v>
      </c>
      <c r="BL237" s="23" t="s">
        <v>201</v>
      </c>
      <c r="BM237" s="23" t="s">
        <v>1215</v>
      </c>
    </row>
    <row r="238" spans="2:65" s="1" customFormat="1" ht="25.5" customHeight="1">
      <c r="B238" s="138"/>
      <c r="C238" s="200" t="s">
        <v>815</v>
      </c>
      <c r="D238" s="200" t="s">
        <v>612</v>
      </c>
      <c r="E238" s="201" t="s">
        <v>3121</v>
      </c>
      <c r="F238" s="282" t="s">
        <v>3122</v>
      </c>
      <c r="G238" s="282"/>
      <c r="H238" s="282"/>
      <c r="I238" s="282"/>
      <c r="J238" s="202" t="s">
        <v>2747</v>
      </c>
      <c r="K238" s="203">
        <v>3</v>
      </c>
      <c r="L238" s="273">
        <v>0</v>
      </c>
      <c r="M238" s="273"/>
      <c r="N238" s="283">
        <f t="shared" si="65"/>
        <v>0</v>
      </c>
      <c r="O238" s="266"/>
      <c r="P238" s="266"/>
      <c r="Q238" s="266"/>
      <c r="R238" s="141"/>
      <c r="T238" s="172" t="s">
        <v>4</v>
      </c>
      <c r="U238" s="48" t="s">
        <v>41</v>
      </c>
      <c r="V238" s="40"/>
      <c r="W238" s="173">
        <f t="shared" si="66"/>
        <v>0</v>
      </c>
      <c r="X238" s="173">
        <v>0</v>
      </c>
      <c r="Y238" s="173">
        <f t="shared" si="67"/>
        <v>0</v>
      </c>
      <c r="Z238" s="173">
        <v>0</v>
      </c>
      <c r="AA238" s="174">
        <f t="shared" si="68"/>
        <v>0</v>
      </c>
      <c r="AR238" s="23" t="s">
        <v>250</v>
      </c>
      <c r="AT238" s="23" t="s">
        <v>612</v>
      </c>
      <c r="AU238" s="23" t="s">
        <v>94</v>
      </c>
      <c r="AY238" s="23" t="s">
        <v>196</v>
      </c>
      <c r="BE238" s="114">
        <f t="shared" si="69"/>
        <v>0</v>
      </c>
      <c r="BF238" s="114">
        <f t="shared" si="70"/>
        <v>0</v>
      </c>
      <c r="BG238" s="114">
        <f t="shared" si="71"/>
        <v>0</v>
      </c>
      <c r="BH238" s="114">
        <f t="shared" si="72"/>
        <v>0</v>
      </c>
      <c r="BI238" s="114">
        <f t="shared" si="73"/>
        <v>0</v>
      </c>
      <c r="BJ238" s="23" t="s">
        <v>94</v>
      </c>
      <c r="BK238" s="175">
        <f t="shared" si="74"/>
        <v>0</v>
      </c>
      <c r="BL238" s="23" t="s">
        <v>201</v>
      </c>
      <c r="BM238" s="23" t="s">
        <v>1224</v>
      </c>
    </row>
    <row r="239" spans="2:65" s="1" customFormat="1" ht="25.5" customHeight="1">
      <c r="B239" s="138"/>
      <c r="C239" s="200" t="s">
        <v>824</v>
      </c>
      <c r="D239" s="200" t="s">
        <v>612</v>
      </c>
      <c r="E239" s="201" t="s">
        <v>3123</v>
      </c>
      <c r="F239" s="282" t="s">
        <v>3124</v>
      </c>
      <c r="G239" s="282"/>
      <c r="H239" s="282"/>
      <c r="I239" s="282"/>
      <c r="J239" s="202" t="s">
        <v>2747</v>
      </c>
      <c r="K239" s="203">
        <v>4</v>
      </c>
      <c r="L239" s="273">
        <v>0</v>
      </c>
      <c r="M239" s="273"/>
      <c r="N239" s="283">
        <f t="shared" si="65"/>
        <v>0</v>
      </c>
      <c r="O239" s="266"/>
      <c r="P239" s="266"/>
      <c r="Q239" s="266"/>
      <c r="R239" s="141"/>
      <c r="T239" s="172" t="s">
        <v>4</v>
      </c>
      <c r="U239" s="48" t="s">
        <v>41</v>
      </c>
      <c r="V239" s="40"/>
      <c r="W239" s="173">
        <f t="shared" si="66"/>
        <v>0</v>
      </c>
      <c r="X239" s="173">
        <v>0</v>
      </c>
      <c r="Y239" s="173">
        <f t="shared" si="67"/>
        <v>0</v>
      </c>
      <c r="Z239" s="173">
        <v>0</v>
      </c>
      <c r="AA239" s="174">
        <f t="shared" si="68"/>
        <v>0</v>
      </c>
      <c r="AR239" s="23" t="s">
        <v>250</v>
      </c>
      <c r="AT239" s="23" t="s">
        <v>612</v>
      </c>
      <c r="AU239" s="23" t="s">
        <v>94</v>
      </c>
      <c r="AY239" s="23" t="s">
        <v>196</v>
      </c>
      <c r="BE239" s="114">
        <f t="shared" si="69"/>
        <v>0</v>
      </c>
      <c r="BF239" s="114">
        <f t="shared" si="70"/>
        <v>0</v>
      </c>
      <c r="BG239" s="114">
        <f t="shared" si="71"/>
        <v>0</v>
      </c>
      <c r="BH239" s="114">
        <f t="shared" si="72"/>
        <v>0</v>
      </c>
      <c r="BI239" s="114">
        <f t="shared" si="73"/>
        <v>0</v>
      </c>
      <c r="BJ239" s="23" t="s">
        <v>94</v>
      </c>
      <c r="BK239" s="175">
        <f t="shared" si="74"/>
        <v>0</v>
      </c>
      <c r="BL239" s="23" t="s">
        <v>201</v>
      </c>
      <c r="BM239" s="23" t="s">
        <v>1234</v>
      </c>
    </row>
    <row r="240" spans="2:65" s="1" customFormat="1" ht="25.5" customHeight="1">
      <c r="B240" s="138"/>
      <c r="C240" s="200" t="s">
        <v>832</v>
      </c>
      <c r="D240" s="200" t="s">
        <v>612</v>
      </c>
      <c r="E240" s="201" t="s">
        <v>3125</v>
      </c>
      <c r="F240" s="282" t="s">
        <v>3126</v>
      </c>
      <c r="G240" s="282"/>
      <c r="H240" s="282"/>
      <c r="I240" s="282"/>
      <c r="J240" s="202" t="s">
        <v>2747</v>
      </c>
      <c r="K240" s="203">
        <v>2</v>
      </c>
      <c r="L240" s="273">
        <v>0</v>
      </c>
      <c r="M240" s="273"/>
      <c r="N240" s="283">
        <f t="shared" si="65"/>
        <v>0</v>
      </c>
      <c r="O240" s="266"/>
      <c r="P240" s="266"/>
      <c r="Q240" s="266"/>
      <c r="R240" s="141"/>
      <c r="T240" s="172" t="s">
        <v>4</v>
      </c>
      <c r="U240" s="48" t="s">
        <v>41</v>
      </c>
      <c r="V240" s="40"/>
      <c r="W240" s="173">
        <f t="shared" si="66"/>
        <v>0</v>
      </c>
      <c r="X240" s="173">
        <v>0</v>
      </c>
      <c r="Y240" s="173">
        <f t="shared" si="67"/>
        <v>0</v>
      </c>
      <c r="Z240" s="173">
        <v>0</v>
      </c>
      <c r="AA240" s="174">
        <f t="shared" si="68"/>
        <v>0</v>
      </c>
      <c r="AR240" s="23" t="s">
        <v>250</v>
      </c>
      <c r="AT240" s="23" t="s">
        <v>612</v>
      </c>
      <c r="AU240" s="23" t="s">
        <v>94</v>
      </c>
      <c r="AY240" s="23" t="s">
        <v>196</v>
      </c>
      <c r="BE240" s="114">
        <f t="shared" si="69"/>
        <v>0</v>
      </c>
      <c r="BF240" s="114">
        <f t="shared" si="70"/>
        <v>0</v>
      </c>
      <c r="BG240" s="114">
        <f t="shared" si="71"/>
        <v>0</v>
      </c>
      <c r="BH240" s="114">
        <f t="shared" si="72"/>
        <v>0</v>
      </c>
      <c r="BI240" s="114">
        <f t="shared" si="73"/>
        <v>0</v>
      </c>
      <c r="BJ240" s="23" t="s">
        <v>94</v>
      </c>
      <c r="BK240" s="175">
        <f t="shared" si="74"/>
        <v>0</v>
      </c>
      <c r="BL240" s="23" t="s">
        <v>201</v>
      </c>
      <c r="BM240" s="23" t="s">
        <v>1242</v>
      </c>
    </row>
    <row r="241" spans="2:65" s="1" customFormat="1" ht="25.5" customHeight="1">
      <c r="B241" s="138"/>
      <c r="C241" s="200" t="s">
        <v>837</v>
      </c>
      <c r="D241" s="200" t="s">
        <v>612</v>
      </c>
      <c r="E241" s="201" t="s">
        <v>3127</v>
      </c>
      <c r="F241" s="282" t="s">
        <v>3128</v>
      </c>
      <c r="G241" s="282"/>
      <c r="H241" s="282"/>
      <c r="I241" s="282"/>
      <c r="J241" s="202" t="s">
        <v>2747</v>
      </c>
      <c r="K241" s="203">
        <v>1</v>
      </c>
      <c r="L241" s="273">
        <v>0</v>
      </c>
      <c r="M241" s="273"/>
      <c r="N241" s="283">
        <f t="shared" si="65"/>
        <v>0</v>
      </c>
      <c r="O241" s="266"/>
      <c r="P241" s="266"/>
      <c r="Q241" s="266"/>
      <c r="R241" s="141"/>
      <c r="T241" s="172" t="s">
        <v>4</v>
      </c>
      <c r="U241" s="48" t="s">
        <v>41</v>
      </c>
      <c r="V241" s="40"/>
      <c r="W241" s="173">
        <f t="shared" si="66"/>
        <v>0</v>
      </c>
      <c r="X241" s="173">
        <v>0</v>
      </c>
      <c r="Y241" s="173">
        <f t="shared" si="67"/>
        <v>0</v>
      </c>
      <c r="Z241" s="173">
        <v>0</v>
      </c>
      <c r="AA241" s="174">
        <f t="shared" si="68"/>
        <v>0</v>
      </c>
      <c r="AR241" s="23" t="s">
        <v>250</v>
      </c>
      <c r="AT241" s="23" t="s">
        <v>612</v>
      </c>
      <c r="AU241" s="23" t="s">
        <v>94</v>
      </c>
      <c r="AY241" s="23" t="s">
        <v>196</v>
      </c>
      <c r="BE241" s="114">
        <f t="shared" si="69"/>
        <v>0</v>
      </c>
      <c r="BF241" s="114">
        <f t="shared" si="70"/>
        <v>0</v>
      </c>
      <c r="BG241" s="114">
        <f t="shared" si="71"/>
        <v>0</v>
      </c>
      <c r="BH241" s="114">
        <f t="shared" si="72"/>
        <v>0</v>
      </c>
      <c r="BI241" s="114">
        <f t="shared" si="73"/>
        <v>0</v>
      </c>
      <c r="BJ241" s="23" t="s">
        <v>94</v>
      </c>
      <c r="BK241" s="175">
        <f t="shared" si="74"/>
        <v>0</v>
      </c>
      <c r="BL241" s="23" t="s">
        <v>201</v>
      </c>
      <c r="BM241" s="23" t="s">
        <v>1251</v>
      </c>
    </row>
    <row r="242" spans="2:65" s="1" customFormat="1" ht="25.5" customHeight="1">
      <c r="B242" s="138"/>
      <c r="C242" s="200" t="s">
        <v>849</v>
      </c>
      <c r="D242" s="200" t="s">
        <v>612</v>
      </c>
      <c r="E242" s="201" t="s">
        <v>3129</v>
      </c>
      <c r="F242" s="282" t="s">
        <v>3130</v>
      </c>
      <c r="G242" s="282"/>
      <c r="H242" s="282"/>
      <c r="I242" s="282"/>
      <c r="J242" s="202" t="s">
        <v>2747</v>
      </c>
      <c r="K242" s="203">
        <v>11</v>
      </c>
      <c r="L242" s="273">
        <v>0</v>
      </c>
      <c r="M242" s="273"/>
      <c r="N242" s="283">
        <f t="shared" si="65"/>
        <v>0</v>
      </c>
      <c r="O242" s="266"/>
      <c r="P242" s="266"/>
      <c r="Q242" s="266"/>
      <c r="R242" s="141"/>
      <c r="T242" s="172" t="s">
        <v>4</v>
      </c>
      <c r="U242" s="48" t="s">
        <v>41</v>
      </c>
      <c r="V242" s="40"/>
      <c r="W242" s="173">
        <f t="shared" si="66"/>
        <v>0</v>
      </c>
      <c r="X242" s="173">
        <v>0</v>
      </c>
      <c r="Y242" s="173">
        <f t="shared" si="67"/>
        <v>0</v>
      </c>
      <c r="Z242" s="173">
        <v>0</v>
      </c>
      <c r="AA242" s="174">
        <f t="shared" si="68"/>
        <v>0</v>
      </c>
      <c r="AR242" s="23" t="s">
        <v>250</v>
      </c>
      <c r="AT242" s="23" t="s">
        <v>612</v>
      </c>
      <c r="AU242" s="23" t="s">
        <v>94</v>
      </c>
      <c r="AY242" s="23" t="s">
        <v>196</v>
      </c>
      <c r="BE242" s="114">
        <f t="shared" si="69"/>
        <v>0</v>
      </c>
      <c r="BF242" s="114">
        <f t="shared" si="70"/>
        <v>0</v>
      </c>
      <c r="BG242" s="114">
        <f t="shared" si="71"/>
        <v>0</v>
      </c>
      <c r="BH242" s="114">
        <f t="shared" si="72"/>
        <v>0</v>
      </c>
      <c r="BI242" s="114">
        <f t="shared" si="73"/>
        <v>0</v>
      </c>
      <c r="BJ242" s="23" t="s">
        <v>94</v>
      </c>
      <c r="BK242" s="175">
        <f t="shared" si="74"/>
        <v>0</v>
      </c>
      <c r="BL242" s="23" t="s">
        <v>201</v>
      </c>
      <c r="BM242" s="23" t="s">
        <v>1264</v>
      </c>
    </row>
    <row r="243" spans="2:65" s="1" customFormat="1" ht="25.5" customHeight="1">
      <c r="B243" s="138"/>
      <c r="C243" s="200" t="s">
        <v>855</v>
      </c>
      <c r="D243" s="200" t="s">
        <v>612</v>
      </c>
      <c r="E243" s="201" t="s">
        <v>3131</v>
      </c>
      <c r="F243" s="282" t="s">
        <v>3132</v>
      </c>
      <c r="G243" s="282"/>
      <c r="H243" s="282"/>
      <c r="I243" s="282"/>
      <c r="J243" s="202" t="s">
        <v>2747</v>
      </c>
      <c r="K243" s="203">
        <v>2</v>
      </c>
      <c r="L243" s="273">
        <v>0</v>
      </c>
      <c r="M243" s="273"/>
      <c r="N243" s="283">
        <f t="shared" si="65"/>
        <v>0</v>
      </c>
      <c r="O243" s="266"/>
      <c r="P243" s="266"/>
      <c r="Q243" s="266"/>
      <c r="R243" s="141"/>
      <c r="T243" s="172" t="s">
        <v>4</v>
      </c>
      <c r="U243" s="48" t="s">
        <v>41</v>
      </c>
      <c r="V243" s="40"/>
      <c r="W243" s="173">
        <f t="shared" si="66"/>
        <v>0</v>
      </c>
      <c r="X243" s="173">
        <v>0</v>
      </c>
      <c r="Y243" s="173">
        <f t="shared" si="67"/>
        <v>0</v>
      </c>
      <c r="Z243" s="173">
        <v>0</v>
      </c>
      <c r="AA243" s="174">
        <f t="shared" si="68"/>
        <v>0</v>
      </c>
      <c r="AR243" s="23" t="s">
        <v>250</v>
      </c>
      <c r="AT243" s="23" t="s">
        <v>612</v>
      </c>
      <c r="AU243" s="23" t="s">
        <v>94</v>
      </c>
      <c r="AY243" s="23" t="s">
        <v>196</v>
      </c>
      <c r="BE243" s="114">
        <f t="shared" si="69"/>
        <v>0</v>
      </c>
      <c r="BF243" s="114">
        <f t="shared" si="70"/>
        <v>0</v>
      </c>
      <c r="BG243" s="114">
        <f t="shared" si="71"/>
        <v>0</v>
      </c>
      <c r="BH243" s="114">
        <f t="shared" si="72"/>
        <v>0</v>
      </c>
      <c r="BI243" s="114">
        <f t="shared" si="73"/>
        <v>0</v>
      </c>
      <c r="BJ243" s="23" t="s">
        <v>94</v>
      </c>
      <c r="BK243" s="175">
        <f t="shared" si="74"/>
        <v>0</v>
      </c>
      <c r="BL243" s="23" t="s">
        <v>201</v>
      </c>
      <c r="BM243" s="23" t="s">
        <v>1272</v>
      </c>
    </row>
    <row r="244" spans="2:65" s="1" customFormat="1" ht="25.5" customHeight="1">
      <c r="B244" s="138"/>
      <c r="C244" s="200" t="s">
        <v>859</v>
      </c>
      <c r="D244" s="200" t="s">
        <v>612</v>
      </c>
      <c r="E244" s="201" t="s">
        <v>3133</v>
      </c>
      <c r="F244" s="282" t="s">
        <v>3134</v>
      </c>
      <c r="G244" s="282"/>
      <c r="H244" s="282"/>
      <c r="I244" s="282"/>
      <c r="J244" s="202" t="s">
        <v>2747</v>
      </c>
      <c r="K244" s="203">
        <v>5</v>
      </c>
      <c r="L244" s="273">
        <v>0</v>
      </c>
      <c r="M244" s="273"/>
      <c r="N244" s="283">
        <f t="shared" si="65"/>
        <v>0</v>
      </c>
      <c r="O244" s="266"/>
      <c r="P244" s="266"/>
      <c r="Q244" s="266"/>
      <c r="R244" s="141"/>
      <c r="T244" s="172" t="s">
        <v>4</v>
      </c>
      <c r="U244" s="48" t="s">
        <v>41</v>
      </c>
      <c r="V244" s="40"/>
      <c r="W244" s="173">
        <f t="shared" si="66"/>
        <v>0</v>
      </c>
      <c r="X244" s="173">
        <v>0</v>
      </c>
      <c r="Y244" s="173">
        <f t="shared" si="67"/>
        <v>0</v>
      </c>
      <c r="Z244" s="173">
        <v>0</v>
      </c>
      <c r="AA244" s="174">
        <f t="shared" si="68"/>
        <v>0</v>
      </c>
      <c r="AR244" s="23" t="s">
        <v>250</v>
      </c>
      <c r="AT244" s="23" t="s">
        <v>612</v>
      </c>
      <c r="AU244" s="23" t="s">
        <v>94</v>
      </c>
      <c r="AY244" s="23" t="s">
        <v>196</v>
      </c>
      <c r="BE244" s="114">
        <f t="shared" si="69"/>
        <v>0</v>
      </c>
      <c r="BF244" s="114">
        <f t="shared" si="70"/>
        <v>0</v>
      </c>
      <c r="BG244" s="114">
        <f t="shared" si="71"/>
        <v>0</v>
      </c>
      <c r="BH244" s="114">
        <f t="shared" si="72"/>
        <v>0</v>
      </c>
      <c r="BI244" s="114">
        <f t="shared" si="73"/>
        <v>0</v>
      </c>
      <c r="BJ244" s="23" t="s">
        <v>94</v>
      </c>
      <c r="BK244" s="175">
        <f t="shared" si="74"/>
        <v>0</v>
      </c>
      <c r="BL244" s="23" t="s">
        <v>201</v>
      </c>
      <c r="BM244" s="23" t="s">
        <v>1282</v>
      </c>
    </row>
    <row r="245" spans="2:65" s="1" customFormat="1" ht="25.5" customHeight="1">
      <c r="B245" s="138"/>
      <c r="C245" s="200" t="s">
        <v>863</v>
      </c>
      <c r="D245" s="200" t="s">
        <v>612</v>
      </c>
      <c r="E245" s="201" t="s">
        <v>3135</v>
      </c>
      <c r="F245" s="282" t="s">
        <v>3136</v>
      </c>
      <c r="G245" s="282"/>
      <c r="H245" s="282"/>
      <c r="I245" s="282"/>
      <c r="J245" s="202" t="s">
        <v>2747</v>
      </c>
      <c r="K245" s="203">
        <v>2</v>
      </c>
      <c r="L245" s="273">
        <v>0</v>
      </c>
      <c r="M245" s="273"/>
      <c r="N245" s="283">
        <f t="shared" si="65"/>
        <v>0</v>
      </c>
      <c r="O245" s="266"/>
      <c r="P245" s="266"/>
      <c r="Q245" s="266"/>
      <c r="R245" s="141"/>
      <c r="T245" s="172" t="s">
        <v>4</v>
      </c>
      <c r="U245" s="48" t="s">
        <v>41</v>
      </c>
      <c r="V245" s="40"/>
      <c r="W245" s="173">
        <f t="shared" si="66"/>
        <v>0</v>
      </c>
      <c r="X245" s="173">
        <v>0</v>
      </c>
      <c r="Y245" s="173">
        <f t="shared" si="67"/>
        <v>0</v>
      </c>
      <c r="Z245" s="173">
        <v>0</v>
      </c>
      <c r="AA245" s="174">
        <f t="shared" si="68"/>
        <v>0</v>
      </c>
      <c r="AR245" s="23" t="s">
        <v>250</v>
      </c>
      <c r="AT245" s="23" t="s">
        <v>612</v>
      </c>
      <c r="AU245" s="23" t="s">
        <v>94</v>
      </c>
      <c r="AY245" s="23" t="s">
        <v>196</v>
      </c>
      <c r="BE245" s="114">
        <f t="shared" si="69"/>
        <v>0</v>
      </c>
      <c r="BF245" s="114">
        <f t="shared" si="70"/>
        <v>0</v>
      </c>
      <c r="BG245" s="114">
        <f t="shared" si="71"/>
        <v>0</v>
      </c>
      <c r="BH245" s="114">
        <f t="shared" si="72"/>
        <v>0</v>
      </c>
      <c r="BI245" s="114">
        <f t="shared" si="73"/>
        <v>0</v>
      </c>
      <c r="BJ245" s="23" t="s">
        <v>94</v>
      </c>
      <c r="BK245" s="175">
        <f t="shared" si="74"/>
        <v>0</v>
      </c>
      <c r="BL245" s="23" t="s">
        <v>201</v>
      </c>
      <c r="BM245" s="23" t="s">
        <v>1292</v>
      </c>
    </row>
    <row r="246" spans="2:65" s="1" customFormat="1" ht="25.5" customHeight="1">
      <c r="B246" s="138"/>
      <c r="C246" s="200" t="s">
        <v>867</v>
      </c>
      <c r="D246" s="200" t="s">
        <v>612</v>
      </c>
      <c r="E246" s="201" t="s">
        <v>3137</v>
      </c>
      <c r="F246" s="282" t="s">
        <v>3138</v>
      </c>
      <c r="G246" s="282"/>
      <c r="H246" s="282"/>
      <c r="I246" s="282"/>
      <c r="J246" s="202" t="s">
        <v>2747</v>
      </c>
      <c r="K246" s="203">
        <v>2</v>
      </c>
      <c r="L246" s="273">
        <v>0</v>
      </c>
      <c r="M246" s="273"/>
      <c r="N246" s="283">
        <f t="shared" si="65"/>
        <v>0</v>
      </c>
      <c r="O246" s="266"/>
      <c r="P246" s="266"/>
      <c r="Q246" s="266"/>
      <c r="R246" s="141"/>
      <c r="T246" s="172" t="s">
        <v>4</v>
      </c>
      <c r="U246" s="48" t="s">
        <v>41</v>
      </c>
      <c r="V246" s="40"/>
      <c r="W246" s="173">
        <f t="shared" si="66"/>
        <v>0</v>
      </c>
      <c r="X246" s="173">
        <v>0</v>
      </c>
      <c r="Y246" s="173">
        <f t="shared" si="67"/>
        <v>0</v>
      </c>
      <c r="Z246" s="173">
        <v>0</v>
      </c>
      <c r="AA246" s="174">
        <f t="shared" si="68"/>
        <v>0</v>
      </c>
      <c r="AR246" s="23" t="s">
        <v>250</v>
      </c>
      <c r="AT246" s="23" t="s">
        <v>612</v>
      </c>
      <c r="AU246" s="23" t="s">
        <v>94</v>
      </c>
      <c r="AY246" s="23" t="s">
        <v>196</v>
      </c>
      <c r="BE246" s="114">
        <f t="shared" si="69"/>
        <v>0</v>
      </c>
      <c r="BF246" s="114">
        <f t="shared" si="70"/>
        <v>0</v>
      </c>
      <c r="BG246" s="114">
        <f t="shared" si="71"/>
        <v>0</v>
      </c>
      <c r="BH246" s="114">
        <f t="shared" si="72"/>
        <v>0</v>
      </c>
      <c r="BI246" s="114">
        <f t="shared" si="73"/>
        <v>0</v>
      </c>
      <c r="BJ246" s="23" t="s">
        <v>94</v>
      </c>
      <c r="BK246" s="175">
        <f t="shared" si="74"/>
        <v>0</v>
      </c>
      <c r="BL246" s="23" t="s">
        <v>201</v>
      </c>
      <c r="BM246" s="23" t="s">
        <v>1301</v>
      </c>
    </row>
    <row r="247" spans="2:65" s="1" customFormat="1" ht="25.5" customHeight="1">
      <c r="B247" s="138"/>
      <c r="C247" s="167" t="s">
        <v>871</v>
      </c>
      <c r="D247" s="167" t="s">
        <v>197</v>
      </c>
      <c r="E247" s="168" t="s">
        <v>3139</v>
      </c>
      <c r="F247" s="264" t="s">
        <v>3140</v>
      </c>
      <c r="G247" s="264"/>
      <c r="H247" s="264"/>
      <c r="I247" s="264"/>
      <c r="J247" s="169" t="s">
        <v>2747</v>
      </c>
      <c r="K247" s="170">
        <v>19</v>
      </c>
      <c r="L247" s="265">
        <v>0</v>
      </c>
      <c r="M247" s="265"/>
      <c r="N247" s="266">
        <f t="shared" si="65"/>
        <v>0</v>
      </c>
      <c r="O247" s="266"/>
      <c r="P247" s="266"/>
      <c r="Q247" s="266"/>
      <c r="R247" s="141"/>
      <c r="T247" s="172" t="s">
        <v>4</v>
      </c>
      <c r="U247" s="48" t="s">
        <v>41</v>
      </c>
      <c r="V247" s="40"/>
      <c r="W247" s="173">
        <f t="shared" si="66"/>
        <v>0</v>
      </c>
      <c r="X247" s="173">
        <v>0</v>
      </c>
      <c r="Y247" s="173">
        <f t="shared" si="67"/>
        <v>0</v>
      </c>
      <c r="Z247" s="173">
        <v>0</v>
      </c>
      <c r="AA247" s="174">
        <f t="shared" si="68"/>
        <v>0</v>
      </c>
      <c r="AR247" s="23" t="s">
        <v>201</v>
      </c>
      <c r="AT247" s="23" t="s">
        <v>197</v>
      </c>
      <c r="AU247" s="23" t="s">
        <v>94</v>
      </c>
      <c r="AY247" s="23" t="s">
        <v>196</v>
      </c>
      <c r="BE247" s="114">
        <f t="shared" si="69"/>
        <v>0</v>
      </c>
      <c r="BF247" s="114">
        <f t="shared" si="70"/>
        <v>0</v>
      </c>
      <c r="BG247" s="114">
        <f t="shared" si="71"/>
        <v>0</v>
      </c>
      <c r="BH247" s="114">
        <f t="shared" si="72"/>
        <v>0</v>
      </c>
      <c r="BI247" s="114">
        <f t="shared" si="73"/>
        <v>0</v>
      </c>
      <c r="BJ247" s="23" t="s">
        <v>94</v>
      </c>
      <c r="BK247" s="175">
        <f t="shared" si="74"/>
        <v>0</v>
      </c>
      <c r="BL247" s="23" t="s">
        <v>201</v>
      </c>
      <c r="BM247" s="23" t="s">
        <v>1309</v>
      </c>
    </row>
    <row r="248" spans="2:65" s="1" customFormat="1" ht="25.5" customHeight="1">
      <c r="B248" s="138"/>
      <c r="C248" s="200" t="s">
        <v>875</v>
      </c>
      <c r="D248" s="200" t="s">
        <v>612</v>
      </c>
      <c r="E248" s="201" t="s">
        <v>3141</v>
      </c>
      <c r="F248" s="282" t="s">
        <v>3142</v>
      </c>
      <c r="G248" s="282"/>
      <c r="H248" s="282"/>
      <c r="I248" s="282"/>
      <c r="J248" s="202" t="s">
        <v>2747</v>
      </c>
      <c r="K248" s="203">
        <v>5</v>
      </c>
      <c r="L248" s="273">
        <v>0</v>
      </c>
      <c r="M248" s="273"/>
      <c r="N248" s="283">
        <f t="shared" si="65"/>
        <v>0</v>
      </c>
      <c r="O248" s="266"/>
      <c r="P248" s="266"/>
      <c r="Q248" s="266"/>
      <c r="R248" s="141"/>
      <c r="T248" s="172" t="s">
        <v>4</v>
      </c>
      <c r="U248" s="48" t="s">
        <v>41</v>
      </c>
      <c r="V248" s="40"/>
      <c r="W248" s="173">
        <f t="shared" si="66"/>
        <v>0</v>
      </c>
      <c r="X248" s="173">
        <v>0</v>
      </c>
      <c r="Y248" s="173">
        <f t="shared" si="67"/>
        <v>0</v>
      </c>
      <c r="Z248" s="173">
        <v>0</v>
      </c>
      <c r="AA248" s="174">
        <f t="shared" si="68"/>
        <v>0</v>
      </c>
      <c r="AR248" s="23" t="s">
        <v>250</v>
      </c>
      <c r="AT248" s="23" t="s">
        <v>612</v>
      </c>
      <c r="AU248" s="23" t="s">
        <v>94</v>
      </c>
      <c r="AY248" s="23" t="s">
        <v>196</v>
      </c>
      <c r="BE248" s="114">
        <f t="shared" si="69"/>
        <v>0</v>
      </c>
      <c r="BF248" s="114">
        <f t="shared" si="70"/>
        <v>0</v>
      </c>
      <c r="BG248" s="114">
        <f t="shared" si="71"/>
        <v>0</v>
      </c>
      <c r="BH248" s="114">
        <f t="shared" si="72"/>
        <v>0</v>
      </c>
      <c r="BI248" s="114">
        <f t="shared" si="73"/>
        <v>0</v>
      </c>
      <c r="BJ248" s="23" t="s">
        <v>94</v>
      </c>
      <c r="BK248" s="175">
        <f t="shared" si="74"/>
        <v>0</v>
      </c>
      <c r="BL248" s="23" t="s">
        <v>201</v>
      </c>
      <c r="BM248" s="23" t="s">
        <v>1318</v>
      </c>
    </row>
    <row r="249" spans="2:65" s="1" customFormat="1" ht="25.5" customHeight="1">
      <c r="B249" s="138"/>
      <c r="C249" s="200" t="s">
        <v>879</v>
      </c>
      <c r="D249" s="200" t="s">
        <v>612</v>
      </c>
      <c r="E249" s="201" t="s">
        <v>3143</v>
      </c>
      <c r="F249" s="282" t="s">
        <v>3144</v>
      </c>
      <c r="G249" s="282"/>
      <c r="H249" s="282"/>
      <c r="I249" s="282"/>
      <c r="J249" s="202" t="s">
        <v>2747</v>
      </c>
      <c r="K249" s="203">
        <v>1</v>
      </c>
      <c r="L249" s="273">
        <v>0</v>
      </c>
      <c r="M249" s="273"/>
      <c r="N249" s="283">
        <f t="shared" si="65"/>
        <v>0</v>
      </c>
      <c r="O249" s="266"/>
      <c r="P249" s="266"/>
      <c r="Q249" s="266"/>
      <c r="R249" s="141"/>
      <c r="T249" s="172" t="s">
        <v>4</v>
      </c>
      <c r="U249" s="48" t="s">
        <v>41</v>
      </c>
      <c r="V249" s="40"/>
      <c r="W249" s="173">
        <f t="shared" si="66"/>
        <v>0</v>
      </c>
      <c r="X249" s="173">
        <v>0</v>
      </c>
      <c r="Y249" s="173">
        <f t="shared" si="67"/>
        <v>0</v>
      </c>
      <c r="Z249" s="173">
        <v>0</v>
      </c>
      <c r="AA249" s="174">
        <f t="shared" si="68"/>
        <v>0</v>
      </c>
      <c r="AR249" s="23" t="s">
        <v>250</v>
      </c>
      <c r="AT249" s="23" t="s">
        <v>612</v>
      </c>
      <c r="AU249" s="23" t="s">
        <v>94</v>
      </c>
      <c r="AY249" s="23" t="s">
        <v>196</v>
      </c>
      <c r="BE249" s="114">
        <f t="shared" si="69"/>
        <v>0</v>
      </c>
      <c r="BF249" s="114">
        <f t="shared" si="70"/>
        <v>0</v>
      </c>
      <c r="BG249" s="114">
        <f t="shared" si="71"/>
        <v>0</v>
      </c>
      <c r="BH249" s="114">
        <f t="shared" si="72"/>
        <v>0</v>
      </c>
      <c r="BI249" s="114">
        <f t="shared" si="73"/>
        <v>0</v>
      </c>
      <c r="BJ249" s="23" t="s">
        <v>94</v>
      </c>
      <c r="BK249" s="175">
        <f t="shared" si="74"/>
        <v>0</v>
      </c>
      <c r="BL249" s="23" t="s">
        <v>201</v>
      </c>
      <c r="BM249" s="23" t="s">
        <v>1326</v>
      </c>
    </row>
    <row r="250" spans="2:65" s="1" customFormat="1" ht="25.5" customHeight="1">
      <c r="B250" s="138"/>
      <c r="C250" s="200" t="s">
        <v>883</v>
      </c>
      <c r="D250" s="200" t="s">
        <v>612</v>
      </c>
      <c r="E250" s="201" t="s">
        <v>3145</v>
      </c>
      <c r="F250" s="282" t="s">
        <v>3146</v>
      </c>
      <c r="G250" s="282"/>
      <c r="H250" s="282"/>
      <c r="I250" s="282"/>
      <c r="J250" s="202" t="s">
        <v>2747</v>
      </c>
      <c r="K250" s="203">
        <v>3</v>
      </c>
      <c r="L250" s="273">
        <v>0</v>
      </c>
      <c r="M250" s="273"/>
      <c r="N250" s="283">
        <f t="shared" si="65"/>
        <v>0</v>
      </c>
      <c r="O250" s="266"/>
      <c r="P250" s="266"/>
      <c r="Q250" s="266"/>
      <c r="R250" s="141"/>
      <c r="T250" s="172" t="s">
        <v>4</v>
      </c>
      <c r="U250" s="48" t="s">
        <v>41</v>
      </c>
      <c r="V250" s="40"/>
      <c r="W250" s="173">
        <f t="shared" si="66"/>
        <v>0</v>
      </c>
      <c r="X250" s="173">
        <v>0</v>
      </c>
      <c r="Y250" s="173">
        <f t="shared" si="67"/>
        <v>0</v>
      </c>
      <c r="Z250" s="173">
        <v>0</v>
      </c>
      <c r="AA250" s="174">
        <f t="shared" si="68"/>
        <v>0</v>
      </c>
      <c r="AR250" s="23" t="s">
        <v>250</v>
      </c>
      <c r="AT250" s="23" t="s">
        <v>612</v>
      </c>
      <c r="AU250" s="23" t="s">
        <v>94</v>
      </c>
      <c r="AY250" s="23" t="s">
        <v>196</v>
      </c>
      <c r="BE250" s="114">
        <f t="shared" si="69"/>
        <v>0</v>
      </c>
      <c r="BF250" s="114">
        <f t="shared" si="70"/>
        <v>0</v>
      </c>
      <c r="BG250" s="114">
        <f t="shared" si="71"/>
        <v>0</v>
      </c>
      <c r="BH250" s="114">
        <f t="shared" si="72"/>
        <v>0</v>
      </c>
      <c r="BI250" s="114">
        <f t="shared" si="73"/>
        <v>0</v>
      </c>
      <c r="BJ250" s="23" t="s">
        <v>94</v>
      </c>
      <c r="BK250" s="175">
        <f t="shared" si="74"/>
        <v>0</v>
      </c>
      <c r="BL250" s="23" t="s">
        <v>201</v>
      </c>
      <c r="BM250" s="23" t="s">
        <v>1336</v>
      </c>
    </row>
    <row r="251" spans="2:65" s="1" customFormat="1" ht="25.5" customHeight="1">
      <c r="B251" s="138"/>
      <c r="C251" s="200" t="s">
        <v>887</v>
      </c>
      <c r="D251" s="200" t="s">
        <v>612</v>
      </c>
      <c r="E251" s="201" t="s">
        <v>3147</v>
      </c>
      <c r="F251" s="282" t="s">
        <v>3148</v>
      </c>
      <c r="G251" s="282"/>
      <c r="H251" s="282"/>
      <c r="I251" s="282"/>
      <c r="J251" s="202" t="s">
        <v>2747</v>
      </c>
      <c r="K251" s="203">
        <v>4</v>
      </c>
      <c r="L251" s="273">
        <v>0</v>
      </c>
      <c r="M251" s="273"/>
      <c r="N251" s="283">
        <f t="shared" si="65"/>
        <v>0</v>
      </c>
      <c r="O251" s="266"/>
      <c r="P251" s="266"/>
      <c r="Q251" s="266"/>
      <c r="R251" s="141"/>
      <c r="T251" s="172" t="s">
        <v>4</v>
      </c>
      <c r="U251" s="48" t="s">
        <v>41</v>
      </c>
      <c r="V251" s="40"/>
      <c r="W251" s="173">
        <f t="shared" si="66"/>
        <v>0</v>
      </c>
      <c r="X251" s="173">
        <v>0</v>
      </c>
      <c r="Y251" s="173">
        <f t="shared" si="67"/>
        <v>0</v>
      </c>
      <c r="Z251" s="173">
        <v>0</v>
      </c>
      <c r="AA251" s="174">
        <f t="shared" si="68"/>
        <v>0</v>
      </c>
      <c r="AR251" s="23" t="s">
        <v>250</v>
      </c>
      <c r="AT251" s="23" t="s">
        <v>612</v>
      </c>
      <c r="AU251" s="23" t="s">
        <v>94</v>
      </c>
      <c r="AY251" s="23" t="s">
        <v>196</v>
      </c>
      <c r="BE251" s="114">
        <f t="shared" si="69"/>
        <v>0</v>
      </c>
      <c r="BF251" s="114">
        <f t="shared" si="70"/>
        <v>0</v>
      </c>
      <c r="BG251" s="114">
        <f t="shared" si="71"/>
        <v>0</v>
      </c>
      <c r="BH251" s="114">
        <f t="shared" si="72"/>
        <v>0</v>
      </c>
      <c r="BI251" s="114">
        <f t="shared" si="73"/>
        <v>0</v>
      </c>
      <c r="BJ251" s="23" t="s">
        <v>94</v>
      </c>
      <c r="BK251" s="175">
        <f t="shared" si="74"/>
        <v>0</v>
      </c>
      <c r="BL251" s="23" t="s">
        <v>201</v>
      </c>
      <c r="BM251" s="23" t="s">
        <v>1344</v>
      </c>
    </row>
    <row r="252" spans="2:65" s="1" customFormat="1" ht="25.5" customHeight="1">
      <c r="B252" s="138"/>
      <c r="C252" s="200" t="s">
        <v>891</v>
      </c>
      <c r="D252" s="200" t="s">
        <v>612</v>
      </c>
      <c r="E252" s="201" t="s">
        <v>3149</v>
      </c>
      <c r="F252" s="282" t="s">
        <v>3150</v>
      </c>
      <c r="G252" s="282"/>
      <c r="H252" s="282"/>
      <c r="I252" s="282"/>
      <c r="J252" s="202" t="s">
        <v>2747</v>
      </c>
      <c r="K252" s="203">
        <v>2</v>
      </c>
      <c r="L252" s="273">
        <v>0</v>
      </c>
      <c r="M252" s="273"/>
      <c r="N252" s="283">
        <f t="shared" si="65"/>
        <v>0</v>
      </c>
      <c r="O252" s="266"/>
      <c r="P252" s="266"/>
      <c r="Q252" s="266"/>
      <c r="R252" s="141"/>
      <c r="T252" s="172" t="s">
        <v>4</v>
      </c>
      <c r="U252" s="48" t="s">
        <v>41</v>
      </c>
      <c r="V252" s="40"/>
      <c r="W252" s="173">
        <f t="shared" si="66"/>
        <v>0</v>
      </c>
      <c r="X252" s="173">
        <v>0</v>
      </c>
      <c r="Y252" s="173">
        <f t="shared" si="67"/>
        <v>0</v>
      </c>
      <c r="Z252" s="173">
        <v>0</v>
      </c>
      <c r="AA252" s="174">
        <f t="shared" si="68"/>
        <v>0</v>
      </c>
      <c r="AR252" s="23" t="s">
        <v>250</v>
      </c>
      <c r="AT252" s="23" t="s">
        <v>612</v>
      </c>
      <c r="AU252" s="23" t="s">
        <v>94</v>
      </c>
      <c r="AY252" s="23" t="s">
        <v>196</v>
      </c>
      <c r="BE252" s="114">
        <f t="shared" si="69"/>
        <v>0</v>
      </c>
      <c r="BF252" s="114">
        <f t="shared" si="70"/>
        <v>0</v>
      </c>
      <c r="BG252" s="114">
        <f t="shared" si="71"/>
        <v>0</v>
      </c>
      <c r="BH252" s="114">
        <f t="shared" si="72"/>
        <v>0</v>
      </c>
      <c r="BI252" s="114">
        <f t="shared" si="73"/>
        <v>0</v>
      </c>
      <c r="BJ252" s="23" t="s">
        <v>94</v>
      </c>
      <c r="BK252" s="175">
        <f t="shared" si="74"/>
        <v>0</v>
      </c>
      <c r="BL252" s="23" t="s">
        <v>201</v>
      </c>
      <c r="BM252" s="23" t="s">
        <v>1352</v>
      </c>
    </row>
    <row r="253" spans="2:65" s="1" customFormat="1" ht="25.5" customHeight="1">
      <c r="B253" s="138"/>
      <c r="C253" s="200" t="s">
        <v>895</v>
      </c>
      <c r="D253" s="200" t="s">
        <v>612</v>
      </c>
      <c r="E253" s="201" t="s">
        <v>3151</v>
      </c>
      <c r="F253" s="282" t="s">
        <v>3152</v>
      </c>
      <c r="G253" s="282"/>
      <c r="H253" s="282"/>
      <c r="I253" s="282"/>
      <c r="J253" s="202" t="s">
        <v>2747</v>
      </c>
      <c r="K253" s="203">
        <v>3</v>
      </c>
      <c r="L253" s="273">
        <v>0</v>
      </c>
      <c r="M253" s="273"/>
      <c r="N253" s="283">
        <f t="shared" si="65"/>
        <v>0</v>
      </c>
      <c r="O253" s="266"/>
      <c r="P253" s="266"/>
      <c r="Q253" s="266"/>
      <c r="R253" s="141"/>
      <c r="T253" s="172" t="s">
        <v>4</v>
      </c>
      <c r="U253" s="48" t="s">
        <v>41</v>
      </c>
      <c r="V253" s="40"/>
      <c r="W253" s="173">
        <f t="shared" si="66"/>
        <v>0</v>
      </c>
      <c r="X253" s="173">
        <v>0</v>
      </c>
      <c r="Y253" s="173">
        <f t="shared" si="67"/>
        <v>0</v>
      </c>
      <c r="Z253" s="173">
        <v>0</v>
      </c>
      <c r="AA253" s="174">
        <f t="shared" si="68"/>
        <v>0</v>
      </c>
      <c r="AR253" s="23" t="s">
        <v>250</v>
      </c>
      <c r="AT253" s="23" t="s">
        <v>612</v>
      </c>
      <c r="AU253" s="23" t="s">
        <v>94</v>
      </c>
      <c r="AY253" s="23" t="s">
        <v>196</v>
      </c>
      <c r="BE253" s="114">
        <f t="shared" si="69"/>
        <v>0</v>
      </c>
      <c r="BF253" s="114">
        <f t="shared" si="70"/>
        <v>0</v>
      </c>
      <c r="BG253" s="114">
        <f t="shared" si="71"/>
        <v>0</v>
      </c>
      <c r="BH253" s="114">
        <f t="shared" si="72"/>
        <v>0</v>
      </c>
      <c r="BI253" s="114">
        <f t="shared" si="73"/>
        <v>0</v>
      </c>
      <c r="BJ253" s="23" t="s">
        <v>94</v>
      </c>
      <c r="BK253" s="175">
        <f t="shared" si="74"/>
        <v>0</v>
      </c>
      <c r="BL253" s="23" t="s">
        <v>201</v>
      </c>
      <c r="BM253" s="23" t="s">
        <v>1360</v>
      </c>
    </row>
    <row r="254" spans="2:65" s="1" customFormat="1" ht="25.5" customHeight="1">
      <c r="B254" s="138"/>
      <c r="C254" s="200" t="s">
        <v>899</v>
      </c>
      <c r="D254" s="200" t="s">
        <v>612</v>
      </c>
      <c r="E254" s="201" t="s">
        <v>3153</v>
      </c>
      <c r="F254" s="282" t="s">
        <v>3154</v>
      </c>
      <c r="G254" s="282"/>
      <c r="H254" s="282"/>
      <c r="I254" s="282"/>
      <c r="J254" s="202" t="s">
        <v>2747</v>
      </c>
      <c r="K254" s="203">
        <v>1</v>
      </c>
      <c r="L254" s="273">
        <v>0</v>
      </c>
      <c r="M254" s="273"/>
      <c r="N254" s="283">
        <f t="shared" si="65"/>
        <v>0</v>
      </c>
      <c r="O254" s="266"/>
      <c r="P254" s="266"/>
      <c r="Q254" s="266"/>
      <c r="R254" s="141"/>
      <c r="T254" s="172" t="s">
        <v>4</v>
      </c>
      <c r="U254" s="48" t="s">
        <v>41</v>
      </c>
      <c r="V254" s="40"/>
      <c r="W254" s="173">
        <f t="shared" si="66"/>
        <v>0</v>
      </c>
      <c r="X254" s="173">
        <v>0</v>
      </c>
      <c r="Y254" s="173">
        <f t="shared" si="67"/>
        <v>0</v>
      </c>
      <c r="Z254" s="173">
        <v>0</v>
      </c>
      <c r="AA254" s="174">
        <f t="shared" si="68"/>
        <v>0</v>
      </c>
      <c r="AR254" s="23" t="s">
        <v>250</v>
      </c>
      <c r="AT254" s="23" t="s">
        <v>612</v>
      </c>
      <c r="AU254" s="23" t="s">
        <v>94</v>
      </c>
      <c r="AY254" s="23" t="s">
        <v>196</v>
      </c>
      <c r="BE254" s="114">
        <f t="shared" si="69"/>
        <v>0</v>
      </c>
      <c r="BF254" s="114">
        <f t="shared" si="70"/>
        <v>0</v>
      </c>
      <c r="BG254" s="114">
        <f t="shared" si="71"/>
        <v>0</v>
      </c>
      <c r="BH254" s="114">
        <f t="shared" si="72"/>
        <v>0</v>
      </c>
      <c r="BI254" s="114">
        <f t="shared" si="73"/>
        <v>0</v>
      </c>
      <c r="BJ254" s="23" t="s">
        <v>94</v>
      </c>
      <c r="BK254" s="175">
        <f t="shared" si="74"/>
        <v>0</v>
      </c>
      <c r="BL254" s="23" t="s">
        <v>201</v>
      </c>
      <c r="BM254" s="23" t="s">
        <v>1368</v>
      </c>
    </row>
    <row r="255" spans="2:65" s="1" customFormat="1" ht="25.5" customHeight="1">
      <c r="B255" s="138"/>
      <c r="C255" s="167" t="s">
        <v>903</v>
      </c>
      <c r="D255" s="167" t="s">
        <v>197</v>
      </c>
      <c r="E255" s="168" t="s">
        <v>3155</v>
      </c>
      <c r="F255" s="264" t="s">
        <v>3156</v>
      </c>
      <c r="G255" s="264"/>
      <c r="H255" s="264"/>
      <c r="I255" s="264"/>
      <c r="J255" s="169" t="s">
        <v>262</v>
      </c>
      <c r="K255" s="170">
        <v>150</v>
      </c>
      <c r="L255" s="265">
        <v>0</v>
      </c>
      <c r="M255" s="265"/>
      <c r="N255" s="266">
        <f t="shared" si="65"/>
        <v>0</v>
      </c>
      <c r="O255" s="266"/>
      <c r="P255" s="266"/>
      <c r="Q255" s="266"/>
      <c r="R255" s="141"/>
      <c r="T255" s="172" t="s">
        <v>4</v>
      </c>
      <c r="U255" s="48" t="s">
        <v>41</v>
      </c>
      <c r="V255" s="40"/>
      <c r="W255" s="173">
        <f t="shared" si="66"/>
        <v>0</v>
      </c>
      <c r="X255" s="173">
        <v>0</v>
      </c>
      <c r="Y255" s="173">
        <f t="shared" si="67"/>
        <v>0</v>
      </c>
      <c r="Z255" s="173">
        <v>0</v>
      </c>
      <c r="AA255" s="174">
        <f t="shared" si="68"/>
        <v>0</v>
      </c>
      <c r="AR255" s="23" t="s">
        <v>201</v>
      </c>
      <c r="AT255" s="23" t="s">
        <v>197</v>
      </c>
      <c r="AU255" s="23" t="s">
        <v>94</v>
      </c>
      <c r="AY255" s="23" t="s">
        <v>196</v>
      </c>
      <c r="BE255" s="114">
        <f t="shared" si="69"/>
        <v>0</v>
      </c>
      <c r="BF255" s="114">
        <f t="shared" si="70"/>
        <v>0</v>
      </c>
      <c r="BG255" s="114">
        <f t="shared" si="71"/>
        <v>0</v>
      </c>
      <c r="BH255" s="114">
        <f t="shared" si="72"/>
        <v>0</v>
      </c>
      <c r="BI255" s="114">
        <f t="shared" si="73"/>
        <v>0</v>
      </c>
      <c r="BJ255" s="23" t="s">
        <v>94</v>
      </c>
      <c r="BK255" s="175">
        <f t="shared" si="74"/>
        <v>0</v>
      </c>
      <c r="BL255" s="23" t="s">
        <v>201</v>
      </c>
      <c r="BM255" s="23" t="s">
        <v>1376</v>
      </c>
    </row>
    <row r="256" spans="2:65" s="1" customFormat="1" ht="25.5" customHeight="1">
      <c r="B256" s="138"/>
      <c r="C256" s="167" t="s">
        <v>907</v>
      </c>
      <c r="D256" s="167" t="s">
        <v>197</v>
      </c>
      <c r="E256" s="168" t="s">
        <v>3157</v>
      </c>
      <c r="F256" s="264" t="s">
        <v>3158</v>
      </c>
      <c r="G256" s="264"/>
      <c r="H256" s="264"/>
      <c r="I256" s="264"/>
      <c r="J256" s="169" t="s">
        <v>262</v>
      </c>
      <c r="K256" s="170">
        <v>150</v>
      </c>
      <c r="L256" s="265">
        <v>0</v>
      </c>
      <c r="M256" s="265"/>
      <c r="N256" s="266">
        <f t="shared" si="65"/>
        <v>0</v>
      </c>
      <c r="O256" s="266"/>
      <c r="P256" s="266"/>
      <c r="Q256" s="266"/>
      <c r="R256" s="141"/>
      <c r="T256" s="172" t="s">
        <v>4</v>
      </c>
      <c r="U256" s="48" t="s">
        <v>41</v>
      </c>
      <c r="V256" s="40"/>
      <c r="W256" s="173">
        <f t="shared" si="66"/>
        <v>0</v>
      </c>
      <c r="X256" s="173">
        <v>0</v>
      </c>
      <c r="Y256" s="173">
        <f t="shared" si="67"/>
        <v>0</v>
      </c>
      <c r="Z256" s="173">
        <v>0</v>
      </c>
      <c r="AA256" s="174">
        <f t="shared" si="68"/>
        <v>0</v>
      </c>
      <c r="AR256" s="23" t="s">
        <v>201</v>
      </c>
      <c r="AT256" s="23" t="s">
        <v>197</v>
      </c>
      <c r="AU256" s="23" t="s">
        <v>94</v>
      </c>
      <c r="AY256" s="23" t="s">
        <v>196</v>
      </c>
      <c r="BE256" s="114">
        <f t="shared" si="69"/>
        <v>0</v>
      </c>
      <c r="BF256" s="114">
        <f t="shared" si="70"/>
        <v>0</v>
      </c>
      <c r="BG256" s="114">
        <f t="shared" si="71"/>
        <v>0</v>
      </c>
      <c r="BH256" s="114">
        <f t="shared" si="72"/>
        <v>0</v>
      </c>
      <c r="BI256" s="114">
        <f t="shared" si="73"/>
        <v>0</v>
      </c>
      <c r="BJ256" s="23" t="s">
        <v>94</v>
      </c>
      <c r="BK256" s="175">
        <f t="shared" si="74"/>
        <v>0</v>
      </c>
      <c r="BL256" s="23" t="s">
        <v>201</v>
      </c>
      <c r="BM256" s="23" t="s">
        <v>1384</v>
      </c>
    </row>
    <row r="257" spans="2:65" s="10" customFormat="1" ht="29.85" customHeight="1">
      <c r="B257" s="156"/>
      <c r="C257" s="157"/>
      <c r="D257" s="166" t="s">
        <v>2923</v>
      </c>
      <c r="E257" s="166"/>
      <c r="F257" s="166"/>
      <c r="G257" s="166"/>
      <c r="H257" s="166"/>
      <c r="I257" s="166"/>
      <c r="J257" s="166"/>
      <c r="K257" s="166"/>
      <c r="L257" s="166"/>
      <c r="M257" s="166"/>
      <c r="N257" s="271">
        <f>BK257</f>
        <v>0</v>
      </c>
      <c r="O257" s="272"/>
      <c r="P257" s="272"/>
      <c r="Q257" s="272"/>
      <c r="R257" s="159"/>
      <c r="T257" s="160"/>
      <c r="U257" s="157"/>
      <c r="V257" s="157"/>
      <c r="W257" s="161">
        <f>W258</f>
        <v>0</v>
      </c>
      <c r="X257" s="157"/>
      <c r="Y257" s="161">
        <f>Y258</f>
        <v>0</v>
      </c>
      <c r="Z257" s="157"/>
      <c r="AA257" s="162">
        <f>AA258</f>
        <v>0</v>
      </c>
      <c r="AR257" s="163" t="s">
        <v>82</v>
      </c>
      <c r="AT257" s="164" t="s">
        <v>73</v>
      </c>
      <c r="AU257" s="164" t="s">
        <v>82</v>
      </c>
      <c r="AY257" s="163" t="s">
        <v>196</v>
      </c>
      <c r="BK257" s="165">
        <f>BK258</f>
        <v>0</v>
      </c>
    </row>
    <row r="258" spans="2:65" s="1" customFormat="1" ht="25.5" customHeight="1">
      <c r="B258" s="138"/>
      <c r="C258" s="167" t="s">
        <v>911</v>
      </c>
      <c r="D258" s="167" t="s">
        <v>197</v>
      </c>
      <c r="E258" s="168" t="s">
        <v>3159</v>
      </c>
      <c r="F258" s="264" t="s">
        <v>3160</v>
      </c>
      <c r="G258" s="264"/>
      <c r="H258" s="264"/>
      <c r="I258" s="264"/>
      <c r="J258" s="169" t="s">
        <v>2065</v>
      </c>
      <c r="K258" s="170">
        <v>72</v>
      </c>
      <c r="L258" s="265">
        <v>0</v>
      </c>
      <c r="M258" s="265"/>
      <c r="N258" s="266">
        <f>ROUND(L258*K258,3)</f>
        <v>0</v>
      </c>
      <c r="O258" s="266"/>
      <c r="P258" s="266"/>
      <c r="Q258" s="266"/>
      <c r="R258" s="141"/>
      <c r="T258" s="172" t="s">
        <v>4</v>
      </c>
      <c r="U258" s="48" t="s">
        <v>41</v>
      </c>
      <c r="V258" s="40"/>
      <c r="W258" s="173">
        <f>V258*K258</f>
        <v>0</v>
      </c>
      <c r="X258" s="173">
        <v>0</v>
      </c>
      <c r="Y258" s="173">
        <f>X258*K258</f>
        <v>0</v>
      </c>
      <c r="Z258" s="173">
        <v>0</v>
      </c>
      <c r="AA258" s="174">
        <f>Z258*K258</f>
        <v>0</v>
      </c>
      <c r="AR258" s="23" t="s">
        <v>201</v>
      </c>
      <c r="AT258" s="23" t="s">
        <v>197</v>
      </c>
      <c r="AU258" s="23" t="s">
        <v>94</v>
      </c>
      <c r="AY258" s="23" t="s">
        <v>196</v>
      </c>
      <c r="BE258" s="114">
        <f>IF(U258="základná",N258,0)</f>
        <v>0</v>
      </c>
      <c r="BF258" s="114">
        <f>IF(U258="znížená",N258,0)</f>
        <v>0</v>
      </c>
      <c r="BG258" s="114">
        <f>IF(U258="zákl. prenesená",N258,0)</f>
        <v>0</v>
      </c>
      <c r="BH258" s="114">
        <f>IF(U258="zníž. prenesená",N258,0)</f>
        <v>0</v>
      </c>
      <c r="BI258" s="114">
        <f>IF(U258="nulová",N258,0)</f>
        <v>0</v>
      </c>
      <c r="BJ258" s="23" t="s">
        <v>94</v>
      </c>
      <c r="BK258" s="175">
        <f>ROUND(L258*K258,3)</f>
        <v>0</v>
      </c>
      <c r="BL258" s="23" t="s">
        <v>201</v>
      </c>
      <c r="BM258" s="23" t="s">
        <v>1392</v>
      </c>
    </row>
    <row r="259" spans="2:65" s="1" customFormat="1" ht="49.9" customHeight="1">
      <c r="B259" s="39"/>
      <c r="C259" s="40"/>
      <c r="D259" s="158" t="s">
        <v>2085</v>
      </c>
      <c r="E259" s="40"/>
      <c r="F259" s="40"/>
      <c r="G259" s="40"/>
      <c r="H259" s="40"/>
      <c r="I259" s="40"/>
      <c r="J259" s="40"/>
      <c r="K259" s="40"/>
      <c r="L259" s="40"/>
      <c r="M259" s="40"/>
      <c r="N259" s="308">
        <f t="shared" ref="N259:N264" si="75">BK259</f>
        <v>0</v>
      </c>
      <c r="O259" s="309"/>
      <c r="P259" s="309"/>
      <c r="Q259" s="309"/>
      <c r="R259" s="41"/>
      <c r="T259" s="205"/>
      <c r="U259" s="40"/>
      <c r="V259" s="40"/>
      <c r="W259" s="40"/>
      <c r="X259" s="40"/>
      <c r="Y259" s="40"/>
      <c r="Z259" s="40"/>
      <c r="AA259" s="78"/>
      <c r="AT259" s="23" t="s">
        <v>73</v>
      </c>
      <c r="AU259" s="23" t="s">
        <v>74</v>
      </c>
      <c r="AY259" s="23" t="s">
        <v>2086</v>
      </c>
      <c r="BK259" s="175">
        <f>SUM(BK260:BK264)</f>
        <v>0</v>
      </c>
    </row>
    <row r="260" spans="2:65" s="1" customFormat="1" ht="22.35" customHeight="1">
      <c r="B260" s="39"/>
      <c r="C260" s="206" t="s">
        <v>4</v>
      </c>
      <c r="D260" s="206" t="s">
        <v>197</v>
      </c>
      <c r="E260" s="207" t="s">
        <v>4</v>
      </c>
      <c r="F260" s="314" t="s">
        <v>4</v>
      </c>
      <c r="G260" s="314"/>
      <c r="H260" s="314"/>
      <c r="I260" s="314"/>
      <c r="J260" s="208" t="s">
        <v>4</v>
      </c>
      <c r="K260" s="171"/>
      <c r="L260" s="265"/>
      <c r="M260" s="315"/>
      <c r="N260" s="315">
        <f t="shared" si="75"/>
        <v>0</v>
      </c>
      <c r="O260" s="315"/>
      <c r="P260" s="315"/>
      <c r="Q260" s="315"/>
      <c r="R260" s="41"/>
      <c r="T260" s="172" t="s">
        <v>4</v>
      </c>
      <c r="U260" s="209" t="s">
        <v>41</v>
      </c>
      <c r="V260" s="40"/>
      <c r="W260" s="40"/>
      <c r="X260" s="40"/>
      <c r="Y260" s="40"/>
      <c r="Z260" s="40"/>
      <c r="AA260" s="78"/>
      <c r="AT260" s="23" t="s">
        <v>2086</v>
      </c>
      <c r="AU260" s="23" t="s">
        <v>82</v>
      </c>
      <c r="AY260" s="23" t="s">
        <v>2086</v>
      </c>
      <c r="BE260" s="114">
        <f>IF(U260="základná",N260,0)</f>
        <v>0</v>
      </c>
      <c r="BF260" s="114">
        <f>IF(U260="znížená",N260,0)</f>
        <v>0</v>
      </c>
      <c r="BG260" s="114">
        <f>IF(U260="zákl. prenesená",N260,0)</f>
        <v>0</v>
      </c>
      <c r="BH260" s="114">
        <f>IF(U260="zníž. prenesená",N260,0)</f>
        <v>0</v>
      </c>
      <c r="BI260" s="114">
        <f>IF(U260="nulová",N260,0)</f>
        <v>0</v>
      </c>
      <c r="BJ260" s="23" t="s">
        <v>94</v>
      </c>
      <c r="BK260" s="175">
        <f>L260*K260</f>
        <v>0</v>
      </c>
    </row>
    <row r="261" spans="2:65" s="1" customFormat="1" ht="22.35" customHeight="1">
      <c r="B261" s="39"/>
      <c r="C261" s="206" t="s">
        <v>4</v>
      </c>
      <c r="D261" s="206" t="s">
        <v>197</v>
      </c>
      <c r="E261" s="207" t="s">
        <v>4</v>
      </c>
      <c r="F261" s="314" t="s">
        <v>4</v>
      </c>
      <c r="G261" s="314"/>
      <c r="H261" s="314"/>
      <c r="I261" s="314"/>
      <c r="J261" s="208" t="s">
        <v>4</v>
      </c>
      <c r="K261" s="171"/>
      <c r="L261" s="265"/>
      <c r="M261" s="315"/>
      <c r="N261" s="315">
        <f t="shared" si="75"/>
        <v>0</v>
      </c>
      <c r="O261" s="315"/>
      <c r="P261" s="315"/>
      <c r="Q261" s="315"/>
      <c r="R261" s="41"/>
      <c r="T261" s="172" t="s">
        <v>4</v>
      </c>
      <c r="U261" s="209" t="s">
        <v>41</v>
      </c>
      <c r="V261" s="40"/>
      <c r="W261" s="40"/>
      <c r="X261" s="40"/>
      <c r="Y261" s="40"/>
      <c r="Z261" s="40"/>
      <c r="AA261" s="78"/>
      <c r="AT261" s="23" t="s">
        <v>2086</v>
      </c>
      <c r="AU261" s="23" t="s">
        <v>82</v>
      </c>
      <c r="AY261" s="23" t="s">
        <v>2086</v>
      </c>
      <c r="BE261" s="114">
        <f>IF(U261="základná",N261,0)</f>
        <v>0</v>
      </c>
      <c r="BF261" s="114">
        <f>IF(U261="znížená",N261,0)</f>
        <v>0</v>
      </c>
      <c r="BG261" s="114">
        <f>IF(U261="zákl. prenesená",N261,0)</f>
        <v>0</v>
      </c>
      <c r="BH261" s="114">
        <f>IF(U261="zníž. prenesená",N261,0)</f>
        <v>0</v>
      </c>
      <c r="BI261" s="114">
        <f>IF(U261="nulová",N261,0)</f>
        <v>0</v>
      </c>
      <c r="BJ261" s="23" t="s">
        <v>94</v>
      </c>
      <c r="BK261" s="175">
        <f>L261*K261</f>
        <v>0</v>
      </c>
    </row>
    <row r="262" spans="2:65" s="1" customFormat="1" ht="22.35" customHeight="1">
      <c r="B262" s="39"/>
      <c r="C262" s="206" t="s">
        <v>4</v>
      </c>
      <c r="D262" s="206" t="s">
        <v>197</v>
      </c>
      <c r="E262" s="207" t="s">
        <v>4</v>
      </c>
      <c r="F262" s="314" t="s">
        <v>4</v>
      </c>
      <c r="G262" s="314"/>
      <c r="H262" s="314"/>
      <c r="I262" s="314"/>
      <c r="J262" s="208" t="s">
        <v>4</v>
      </c>
      <c r="K262" s="171"/>
      <c r="L262" s="265"/>
      <c r="M262" s="315"/>
      <c r="N262" s="315">
        <f t="shared" si="75"/>
        <v>0</v>
      </c>
      <c r="O262" s="315"/>
      <c r="P262" s="315"/>
      <c r="Q262" s="315"/>
      <c r="R262" s="41"/>
      <c r="T262" s="172" t="s">
        <v>4</v>
      </c>
      <c r="U262" s="209" t="s">
        <v>41</v>
      </c>
      <c r="V262" s="40"/>
      <c r="W262" s="40"/>
      <c r="X262" s="40"/>
      <c r="Y262" s="40"/>
      <c r="Z262" s="40"/>
      <c r="AA262" s="78"/>
      <c r="AT262" s="23" t="s">
        <v>2086</v>
      </c>
      <c r="AU262" s="23" t="s">
        <v>82</v>
      </c>
      <c r="AY262" s="23" t="s">
        <v>2086</v>
      </c>
      <c r="BE262" s="114">
        <f>IF(U262="základná",N262,0)</f>
        <v>0</v>
      </c>
      <c r="BF262" s="114">
        <f>IF(U262="znížená",N262,0)</f>
        <v>0</v>
      </c>
      <c r="BG262" s="114">
        <f>IF(U262="zákl. prenesená",N262,0)</f>
        <v>0</v>
      </c>
      <c r="BH262" s="114">
        <f>IF(U262="zníž. prenesená",N262,0)</f>
        <v>0</v>
      </c>
      <c r="BI262" s="114">
        <f>IF(U262="nulová",N262,0)</f>
        <v>0</v>
      </c>
      <c r="BJ262" s="23" t="s">
        <v>94</v>
      </c>
      <c r="BK262" s="175">
        <f>L262*K262</f>
        <v>0</v>
      </c>
    </row>
    <row r="263" spans="2:65" s="1" customFormat="1" ht="22.35" customHeight="1">
      <c r="B263" s="39"/>
      <c r="C263" s="206" t="s">
        <v>4</v>
      </c>
      <c r="D263" s="206" t="s">
        <v>197</v>
      </c>
      <c r="E263" s="207" t="s">
        <v>4</v>
      </c>
      <c r="F263" s="314" t="s">
        <v>4</v>
      </c>
      <c r="G263" s="314"/>
      <c r="H263" s="314"/>
      <c r="I263" s="314"/>
      <c r="J263" s="208" t="s">
        <v>4</v>
      </c>
      <c r="K263" s="171"/>
      <c r="L263" s="265"/>
      <c r="M263" s="315"/>
      <c r="N263" s="315">
        <f t="shared" si="75"/>
        <v>0</v>
      </c>
      <c r="O263" s="315"/>
      <c r="P263" s="315"/>
      <c r="Q263" s="315"/>
      <c r="R263" s="41"/>
      <c r="T263" s="172" t="s">
        <v>4</v>
      </c>
      <c r="U263" s="209" t="s">
        <v>41</v>
      </c>
      <c r="V263" s="40"/>
      <c r="W263" s="40"/>
      <c r="X263" s="40"/>
      <c r="Y263" s="40"/>
      <c r="Z263" s="40"/>
      <c r="AA263" s="78"/>
      <c r="AT263" s="23" t="s">
        <v>2086</v>
      </c>
      <c r="AU263" s="23" t="s">
        <v>82</v>
      </c>
      <c r="AY263" s="23" t="s">
        <v>2086</v>
      </c>
      <c r="BE263" s="114">
        <f>IF(U263="základná",N263,0)</f>
        <v>0</v>
      </c>
      <c r="BF263" s="114">
        <f>IF(U263="znížená",N263,0)</f>
        <v>0</v>
      </c>
      <c r="BG263" s="114">
        <f>IF(U263="zákl. prenesená",N263,0)</f>
        <v>0</v>
      </c>
      <c r="BH263" s="114">
        <f>IF(U263="zníž. prenesená",N263,0)</f>
        <v>0</v>
      </c>
      <c r="BI263" s="114">
        <f>IF(U263="nulová",N263,0)</f>
        <v>0</v>
      </c>
      <c r="BJ263" s="23" t="s">
        <v>94</v>
      </c>
      <c r="BK263" s="175">
        <f>L263*K263</f>
        <v>0</v>
      </c>
    </row>
    <row r="264" spans="2:65" s="1" customFormat="1" ht="22.35" customHeight="1">
      <c r="B264" s="39"/>
      <c r="C264" s="206" t="s">
        <v>4</v>
      </c>
      <c r="D264" s="206" t="s">
        <v>197</v>
      </c>
      <c r="E264" s="207" t="s">
        <v>4</v>
      </c>
      <c r="F264" s="314" t="s">
        <v>4</v>
      </c>
      <c r="G264" s="314"/>
      <c r="H264" s="314"/>
      <c r="I264" s="314"/>
      <c r="J264" s="208" t="s">
        <v>4</v>
      </c>
      <c r="K264" s="171"/>
      <c r="L264" s="265"/>
      <c r="M264" s="315"/>
      <c r="N264" s="315">
        <f t="shared" si="75"/>
        <v>0</v>
      </c>
      <c r="O264" s="315"/>
      <c r="P264" s="315"/>
      <c r="Q264" s="315"/>
      <c r="R264" s="41"/>
      <c r="T264" s="172" t="s">
        <v>4</v>
      </c>
      <c r="U264" s="209" t="s">
        <v>41</v>
      </c>
      <c r="V264" s="60"/>
      <c r="W264" s="60"/>
      <c r="X264" s="60"/>
      <c r="Y264" s="60"/>
      <c r="Z264" s="60"/>
      <c r="AA264" s="62"/>
      <c r="AT264" s="23" t="s">
        <v>2086</v>
      </c>
      <c r="AU264" s="23" t="s">
        <v>82</v>
      </c>
      <c r="AY264" s="23" t="s">
        <v>2086</v>
      </c>
      <c r="BE264" s="114">
        <f>IF(U264="základná",N264,0)</f>
        <v>0</v>
      </c>
      <c r="BF264" s="114">
        <f>IF(U264="znížená",N264,0)</f>
        <v>0</v>
      </c>
      <c r="BG264" s="114">
        <f>IF(U264="zákl. prenesená",N264,0)</f>
        <v>0</v>
      </c>
      <c r="BH264" s="114">
        <f>IF(U264="zníž. prenesená",N264,0)</f>
        <v>0</v>
      </c>
      <c r="BI264" s="114">
        <f>IF(U264="nulová",N264,0)</f>
        <v>0</v>
      </c>
      <c r="BJ264" s="23" t="s">
        <v>94</v>
      </c>
      <c r="BK264" s="175">
        <f>L264*K264</f>
        <v>0</v>
      </c>
    </row>
    <row r="265" spans="2:65" s="1" customFormat="1" ht="6.95" customHeight="1">
      <c r="B265" s="63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5"/>
    </row>
  </sheetData>
  <mergeCells count="458">
    <mergeCell ref="N258:Q258"/>
    <mergeCell ref="N260:Q260"/>
    <mergeCell ref="N261:Q261"/>
    <mergeCell ref="N262:Q262"/>
    <mergeCell ref="N263:Q263"/>
    <mergeCell ref="N264:Q264"/>
    <mergeCell ref="N257:Q257"/>
    <mergeCell ref="N259:Q259"/>
    <mergeCell ref="F247:I247"/>
    <mergeCell ref="F249:I249"/>
    <mergeCell ref="F250:I250"/>
    <mergeCell ref="F251:I251"/>
    <mergeCell ref="F252:I252"/>
    <mergeCell ref="F253:I253"/>
    <mergeCell ref="F254:I254"/>
    <mergeCell ref="F255:I255"/>
    <mergeCell ref="N256:Q256"/>
    <mergeCell ref="N255:Q255"/>
    <mergeCell ref="F256:I256"/>
    <mergeCell ref="F258:I258"/>
    <mergeCell ref="F260:I260"/>
    <mergeCell ref="F261:I261"/>
    <mergeCell ref="F262:I262"/>
    <mergeCell ref="F263:I263"/>
    <mergeCell ref="F264:I264"/>
    <mergeCell ref="L248:M248"/>
    <mergeCell ref="L247:M247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8:M258"/>
    <mergeCell ref="L260:M260"/>
    <mergeCell ref="L261:M261"/>
    <mergeCell ref="L262:M262"/>
    <mergeCell ref="L263:M263"/>
    <mergeCell ref="L264:M264"/>
    <mergeCell ref="F248:I248"/>
    <mergeCell ref="N192:Q192"/>
    <mergeCell ref="N193:Q193"/>
    <mergeCell ref="N194:Q194"/>
    <mergeCell ref="N195:Q195"/>
    <mergeCell ref="N196:Q196"/>
    <mergeCell ref="N197:Q197"/>
    <mergeCell ref="N198:Q198"/>
    <mergeCell ref="N200:Q200"/>
    <mergeCell ref="N201:Q201"/>
    <mergeCell ref="N202:Q202"/>
    <mergeCell ref="N203:Q203"/>
    <mergeCell ref="N204:Q204"/>
    <mergeCell ref="N205:Q205"/>
    <mergeCell ref="N206:Q206"/>
    <mergeCell ref="N207:Q207"/>
    <mergeCell ref="N199:Q199"/>
    <mergeCell ref="F200:I200"/>
    <mergeCell ref="F202:I202"/>
    <mergeCell ref="F201:I201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3:I213"/>
    <mergeCell ref="F214:I214"/>
    <mergeCell ref="F215:I215"/>
    <mergeCell ref="L200:M200"/>
    <mergeCell ref="L202:M202"/>
    <mergeCell ref="L201:M201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213:M213"/>
    <mergeCell ref="L214:M214"/>
    <mergeCell ref="L215:M215"/>
    <mergeCell ref="N208:Q208"/>
    <mergeCell ref="N209:Q209"/>
    <mergeCell ref="N210:Q210"/>
    <mergeCell ref="N211:Q211"/>
    <mergeCell ref="N213:Q213"/>
    <mergeCell ref="N214:Q214"/>
    <mergeCell ref="N215:Q215"/>
    <mergeCell ref="N216:Q216"/>
    <mergeCell ref="N217:Q217"/>
    <mergeCell ref="N218:Q218"/>
    <mergeCell ref="N219:Q219"/>
    <mergeCell ref="N220:Q220"/>
    <mergeCell ref="N221:Q221"/>
    <mergeCell ref="N222:Q222"/>
    <mergeCell ref="N223:Q223"/>
    <mergeCell ref="N212:Q212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L226:M226"/>
    <mergeCell ref="L227:M227"/>
    <mergeCell ref="L228:M228"/>
    <mergeCell ref="L229:M229"/>
    <mergeCell ref="L230:M230"/>
    <mergeCell ref="N224:Q224"/>
    <mergeCell ref="N225:Q225"/>
    <mergeCell ref="N226:Q226"/>
    <mergeCell ref="N227:Q227"/>
    <mergeCell ref="N228:Q228"/>
    <mergeCell ref="N229:Q229"/>
    <mergeCell ref="N230:Q230"/>
    <mergeCell ref="N231:Q231"/>
    <mergeCell ref="N233:Q233"/>
    <mergeCell ref="N232:Q232"/>
    <mergeCell ref="F231:I231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L231:M231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N88:Q88"/>
    <mergeCell ref="N89:Q89"/>
    <mergeCell ref="N90:Q90"/>
    <mergeCell ref="N249:Q249"/>
    <mergeCell ref="N250:Q250"/>
    <mergeCell ref="N251:Q251"/>
    <mergeCell ref="N252:Q252"/>
    <mergeCell ref="N253:Q253"/>
    <mergeCell ref="N254:Q254"/>
    <mergeCell ref="N240:Q240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34:Q234"/>
    <mergeCell ref="N235:Q235"/>
    <mergeCell ref="N236:Q236"/>
    <mergeCell ref="N237:Q237"/>
    <mergeCell ref="N238:Q238"/>
    <mergeCell ref="N239:Q239"/>
    <mergeCell ref="M122:P122"/>
    <mergeCell ref="M124:Q124"/>
    <mergeCell ref="M125:Q125"/>
    <mergeCell ref="F127:I127"/>
    <mergeCell ref="L127:M127"/>
    <mergeCell ref="N127:Q127"/>
    <mergeCell ref="N100:Q100"/>
    <mergeCell ref="N101:Q101"/>
    <mergeCell ref="N103:Q103"/>
    <mergeCell ref="N104:Q104"/>
    <mergeCell ref="N105:Q105"/>
    <mergeCell ref="N106:Q106"/>
    <mergeCell ref="N107:Q107"/>
    <mergeCell ref="N108:Q108"/>
    <mergeCell ref="N109:Q109"/>
    <mergeCell ref="E15:L15"/>
    <mergeCell ref="O15:P15"/>
    <mergeCell ref="O17:P17"/>
    <mergeCell ref="O18:P18"/>
    <mergeCell ref="O20:P20"/>
    <mergeCell ref="O21:P21"/>
    <mergeCell ref="D107:H107"/>
    <mergeCell ref="D104:H104"/>
    <mergeCell ref="D105:H105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  <mergeCell ref="F78:P78"/>
    <mergeCell ref="M81:P81"/>
    <mergeCell ref="M83:Q83"/>
    <mergeCell ref="M84:Q84"/>
    <mergeCell ref="C86:G86"/>
    <mergeCell ref="N86:Q86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D106:H106"/>
    <mergeCell ref="D108:H108"/>
    <mergeCell ref="F135:I135"/>
    <mergeCell ref="L135:M135"/>
    <mergeCell ref="N135:Q135"/>
    <mergeCell ref="N136:Q136"/>
    <mergeCell ref="N137:Q137"/>
    <mergeCell ref="N138:Q138"/>
    <mergeCell ref="N139:Q139"/>
    <mergeCell ref="N128:Q128"/>
    <mergeCell ref="N129:Q129"/>
    <mergeCell ref="N130:Q130"/>
    <mergeCell ref="N133:Q133"/>
    <mergeCell ref="N134:Q134"/>
    <mergeCell ref="F131:I131"/>
    <mergeCell ref="F132:I132"/>
    <mergeCell ref="L131:M131"/>
    <mergeCell ref="N131:Q131"/>
    <mergeCell ref="L132:M132"/>
    <mergeCell ref="N132:Q132"/>
    <mergeCell ref="L111:Q111"/>
    <mergeCell ref="C117:Q117"/>
    <mergeCell ref="F119:P119"/>
    <mergeCell ref="F120:P120"/>
    <mergeCell ref="N140:Q140"/>
    <mergeCell ref="N141:Q141"/>
    <mergeCell ref="N142:Q142"/>
    <mergeCell ref="N143:Q143"/>
    <mergeCell ref="F136:I136"/>
    <mergeCell ref="F140:I140"/>
    <mergeCell ref="F138:I138"/>
    <mergeCell ref="F137:I137"/>
    <mergeCell ref="F139:I139"/>
    <mergeCell ref="F141:I141"/>
    <mergeCell ref="F142:I142"/>
    <mergeCell ref="F143:I143"/>
    <mergeCell ref="F146:I146"/>
    <mergeCell ref="F147:I147"/>
    <mergeCell ref="F148:I148"/>
    <mergeCell ref="F149:I149"/>
    <mergeCell ref="F150:I150"/>
    <mergeCell ref="F151:I151"/>
    <mergeCell ref="L136:M136"/>
    <mergeCell ref="L142:M142"/>
    <mergeCell ref="L137:M137"/>
    <mergeCell ref="L138:M138"/>
    <mergeCell ref="L139:M139"/>
    <mergeCell ref="L140:M140"/>
    <mergeCell ref="L141:M141"/>
    <mergeCell ref="L143:M143"/>
    <mergeCell ref="L145:M145"/>
    <mergeCell ref="L146:M146"/>
    <mergeCell ref="L147:M147"/>
    <mergeCell ref="L148:M148"/>
    <mergeCell ref="L149:M149"/>
    <mergeCell ref="L150:M150"/>
    <mergeCell ref="L151:M151"/>
    <mergeCell ref="N144:Q144"/>
    <mergeCell ref="N158:Q158"/>
    <mergeCell ref="F152:I152"/>
    <mergeCell ref="F153:I153"/>
    <mergeCell ref="F154:I154"/>
    <mergeCell ref="F155:I155"/>
    <mergeCell ref="F156:I156"/>
    <mergeCell ref="F157:I157"/>
    <mergeCell ref="F159:I159"/>
    <mergeCell ref="N159:Q159"/>
    <mergeCell ref="N145:Q145"/>
    <mergeCell ref="N150:Q150"/>
    <mergeCell ref="N146:Q146"/>
    <mergeCell ref="N147:Q147"/>
    <mergeCell ref="N148:Q148"/>
    <mergeCell ref="N149:Q149"/>
    <mergeCell ref="N151:Q151"/>
    <mergeCell ref="N152:Q152"/>
    <mergeCell ref="N153:Q153"/>
    <mergeCell ref="N154:Q154"/>
    <mergeCell ref="N155:Q155"/>
    <mergeCell ref="N156:Q156"/>
    <mergeCell ref="N157:Q157"/>
    <mergeCell ref="F145:I145"/>
    <mergeCell ref="F162:I162"/>
    <mergeCell ref="F163:I163"/>
    <mergeCell ref="F164:I164"/>
    <mergeCell ref="F165:I165"/>
    <mergeCell ref="F166:I166"/>
    <mergeCell ref="F167:I167"/>
    <mergeCell ref="F168:I168"/>
    <mergeCell ref="L152:M152"/>
    <mergeCell ref="L153:M153"/>
    <mergeCell ref="L154:M154"/>
    <mergeCell ref="L155:M155"/>
    <mergeCell ref="L156:M156"/>
    <mergeCell ref="L157:M157"/>
    <mergeCell ref="L159:M159"/>
    <mergeCell ref="L161:M161"/>
    <mergeCell ref="L162:M162"/>
    <mergeCell ref="L163:M163"/>
    <mergeCell ref="L164:M164"/>
    <mergeCell ref="L165:M165"/>
    <mergeCell ref="L166:M166"/>
    <mergeCell ref="L167:M167"/>
    <mergeCell ref="L168:M168"/>
    <mergeCell ref="N170:Q170"/>
    <mergeCell ref="N171:Q171"/>
    <mergeCell ref="N172:Q172"/>
    <mergeCell ref="N173:Q173"/>
    <mergeCell ref="N174:Q174"/>
    <mergeCell ref="N175:Q175"/>
    <mergeCell ref="N160:Q160"/>
    <mergeCell ref="F169:I169"/>
    <mergeCell ref="F170:I170"/>
    <mergeCell ref="F171:I171"/>
    <mergeCell ref="F172:I172"/>
    <mergeCell ref="F173:I173"/>
    <mergeCell ref="F174:I174"/>
    <mergeCell ref="F175:I175"/>
    <mergeCell ref="N161:Q161"/>
    <mergeCell ref="N163:Q163"/>
    <mergeCell ref="N162:Q162"/>
    <mergeCell ref="N164:Q164"/>
    <mergeCell ref="N165:Q165"/>
    <mergeCell ref="N166:Q166"/>
    <mergeCell ref="N167:Q167"/>
    <mergeCell ref="N168:Q168"/>
    <mergeCell ref="N169:Q169"/>
    <mergeCell ref="F161:I161"/>
    <mergeCell ref="F176:I176"/>
    <mergeCell ref="F177:I177"/>
    <mergeCell ref="F178:I178"/>
    <mergeCell ref="F179:I179"/>
    <mergeCell ref="F180:I180"/>
    <mergeCell ref="F181:I181"/>
    <mergeCell ref="F183:I183"/>
    <mergeCell ref="F184:I184"/>
    <mergeCell ref="L169:M169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3:M183"/>
    <mergeCell ref="L184:M184"/>
    <mergeCell ref="N176:Q176"/>
    <mergeCell ref="N177:Q177"/>
    <mergeCell ref="N178:Q178"/>
    <mergeCell ref="N179:Q179"/>
    <mergeCell ref="N180:Q180"/>
    <mergeCell ref="N181:Q181"/>
    <mergeCell ref="N183:Q183"/>
    <mergeCell ref="N184:Q184"/>
    <mergeCell ref="N185:Q185"/>
    <mergeCell ref="N186:Q186"/>
    <mergeCell ref="N187:Q187"/>
    <mergeCell ref="N188:Q188"/>
    <mergeCell ref="N189:Q189"/>
    <mergeCell ref="N190:Q190"/>
    <mergeCell ref="N191:Q191"/>
    <mergeCell ref="N182:Q182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L185:M185"/>
    <mergeCell ref="L186:M186"/>
    <mergeCell ref="L187:M187"/>
    <mergeCell ref="L188:M18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</mergeCells>
  <dataValidations count="2">
    <dataValidation type="list" allowBlank="1" showInputMessage="1" showErrorMessage="1" error="Povolené sú hodnoty K, M." sqref="D260:D265">
      <formula1>"K, M"</formula1>
    </dataValidation>
    <dataValidation type="list" allowBlank="1" showInputMessage="1" showErrorMessage="1" error="Povolené sú hodnoty základná, znížená, nulová." sqref="U260:U265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2"/>
      <c r="B1" s="16"/>
      <c r="C1" s="16"/>
      <c r="D1" s="17" t="s">
        <v>0</v>
      </c>
      <c r="E1" s="16"/>
      <c r="F1" s="18" t="s">
        <v>126</v>
      </c>
      <c r="G1" s="18"/>
      <c r="H1" s="286" t="s">
        <v>127</v>
      </c>
      <c r="I1" s="286"/>
      <c r="J1" s="286"/>
      <c r="K1" s="286"/>
      <c r="L1" s="18" t="s">
        <v>128</v>
      </c>
      <c r="M1" s="16"/>
      <c r="N1" s="16"/>
      <c r="O1" s="17" t="s">
        <v>129</v>
      </c>
      <c r="P1" s="16"/>
      <c r="Q1" s="16"/>
      <c r="R1" s="16"/>
      <c r="S1" s="18" t="s">
        <v>130</v>
      </c>
      <c r="T1" s="18"/>
      <c r="U1" s="122"/>
      <c r="V1" s="12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7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3" t="s">
        <v>116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40" t="s">
        <v>131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8"/>
      <c r="T4" s="22" t="s">
        <v>11</v>
      </c>
      <c r="AT4" s="23" t="s">
        <v>5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15</v>
      </c>
      <c r="E6" s="30"/>
      <c r="F6" s="287" t="str">
        <f>'Rekapitulácia stavby'!K6</f>
        <v>CENTRUM INTEGROVANEJ ZDRAVOTNEJ STAROSTLIVOSTI – SLANEC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30"/>
      <c r="R6" s="28"/>
    </row>
    <row r="7" spans="1:66" s="1" customFormat="1" ht="32.85" customHeight="1">
      <c r="B7" s="39"/>
      <c r="C7" s="40"/>
      <c r="D7" s="33" t="s">
        <v>132</v>
      </c>
      <c r="E7" s="40"/>
      <c r="F7" s="231" t="s">
        <v>3161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40"/>
      <c r="R7" s="41"/>
    </row>
    <row r="8" spans="1:66" s="1" customFormat="1" ht="14.45" customHeight="1">
      <c r="B8" s="39"/>
      <c r="C8" s="40"/>
      <c r="D8" s="34" t="s">
        <v>17</v>
      </c>
      <c r="E8" s="40"/>
      <c r="F8" s="32" t="s">
        <v>4</v>
      </c>
      <c r="G8" s="40"/>
      <c r="H8" s="40"/>
      <c r="I8" s="40"/>
      <c r="J8" s="40"/>
      <c r="K8" s="40"/>
      <c r="L8" s="40"/>
      <c r="M8" s="34" t="s">
        <v>18</v>
      </c>
      <c r="N8" s="40"/>
      <c r="O8" s="32" t="s">
        <v>4</v>
      </c>
      <c r="P8" s="40"/>
      <c r="Q8" s="40"/>
      <c r="R8" s="41"/>
    </row>
    <row r="9" spans="1:66" s="1" customFormat="1" ht="14.45" customHeight="1">
      <c r="B9" s="39"/>
      <c r="C9" s="40"/>
      <c r="D9" s="34" t="s">
        <v>19</v>
      </c>
      <c r="E9" s="40"/>
      <c r="F9" s="32" t="s">
        <v>20</v>
      </c>
      <c r="G9" s="40"/>
      <c r="H9" s="40"/>
      <c r="I9" s="40"/>
      <c r="J9" s="40"/>
      <c r="K9" s="40"/>
      <c r="L9" s="40"/>
      <c r="M9" s="34" t="s">
        <v>21</v>
      </c>
      <c r="N9" s="40"/>
      <c r="O9" s="290" t="str">
        <f>'Rekapitulácia stavby'!AN8</f>
        <v>20. 11. 2018</v>
      </c>
      <c r="P9" s="291"/>
      <c r="Q9" s="40"/>
      <c r="R9" s="41"/>
    </row>
    <row r="10" spans="1:66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66" s="1" customFormat="1" ht="14.45" customHeight="1">
      <c r="B11" s="39"/>
      <c r="C11" s="40"/>
      <c r="D11" s="34" t="s">
        <v>23</v>
      </c>
      <c r="E11" s="40"/>
      <c r="F11" s="40"/>
      <c r="G11" s="40"/>
      <c r="H11" s="40"/>
      <c r="I11" s="40"/>
      <c r="J11" s="40"/>
      <c r="K11" s="40"/>
      <c r="L11" s="40"/>
      <c r="M11" s="34" t="s">
        <v>24</v>
      </c>
      <c r="N11" s="40"/>
      <c r="O11" s="248" t="s">
        <v>4</v>
      </c>
      <c r="P11" s="248"/>
      <c r="Q11" s="40"/>
      <c r="R11" s="41"/>
    </row>
    <row r="12" spans="1:66" s="1" customFormat="1" ht="18" customHeight="1">
      <c r="B12" s="39"/>
      <c r="C12" s="40"/>
      <c r="D12" s="40"/>
      <c r="E12" s="32" t="s">
        <v>25</v>
      </c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48" t="s">
        <v>4</v>
      </c>
      <c r="P12" s="248"/>
      <c r="Q12" s="40"/>
      <c r="R12" s="41"/>
    </row>
    <row r="13" spans="1:66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66" s="1" customFormat="1" ht="14.45" customHeight="1">
      <c r="B14" s="39"/>
      <c r="C14" s="40"/>
      <c r="D14" s="34" t="s">
        <v>27</v>
      </c>
      <c r="E14" s="40"/>
      <c r="F14" s="40"/>
      <c r="G14" s="40"/>
      <c r="H14" s="40"/>
      <c r="I14" s="40"/>
      <c r="J14" s="40"/>
      <c r="K14" s="40"/>
      <c r="L14" s="40"/>
      <c r="M14" s="34" t="s">
        <v>24</v>
      </c>
      <c r="N14" s="40"/>
      <c r="O14" s="292" t="str">
        <f>IF('Rekapitulácia stavby'!AN13="","",'Rekapitulácia stavby'!AN13)</f>
        <v>Vyplň údaj</v>
      </c>
      <c r="P14" s="248"/>
      <c r="Q14" s="40"/>
      <c r="R14" s="41"/>
    </row>
    <row r="15" spans="1:66" s="1" customFormat="1" ht="18" customHeight="1">
      <c r="B15" s="39"/>
      <c r="C15" s="40"/>
      <c r="D15" s="40"/>
      <c r="E15" s="292" t="str">
        <f>IF('Rekapitulácia stavby'!E14="","",'Rekapitulácia stavby'!E14)</f>
        <v>Vyplň údaj</v>
      </c>
      <c r="F15" s="293"/>
      <c r="G15" s="293"/>
      <c r="H15" s="293"/>
      <c r="I15" s="293"/>
      <c r="J15" s="293"/>
      <c r="K15" s="293"/>
      <c r="L15" s="293"/>
      <c r="M15" s="34" t="s">
        <v>26</v>
      </c>
      <c r="N15" s="40"/>
      <c r="O15" s="292" t="str">
        <f>IF('Rekapitulácia stavby'!AN14="","",'Rekapitulácia stavby'!AN14)</f>
        <v>Vyplň údaj</v>
      </c>
      <c r="P15" s="248"/>
      <c r="Q15" s="40"/>
      <c r="R15" s="41"/>
    </row>
    <row r="16" spans="1:66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29</v>
      </c>
      <c r="E17" s="40"/>
      <c r="F17" s="40"/>
      <c r="G17" s="40"/>
      <c r="H17" s="40"/>
      <c r="I17" s="40"/>
      <c r="J17" s="40"/>
      <c r="K17" s="40"/>
      <c r="L17" s="40"/>
      <c r="M17" s="34" t="s">
        <v>24</v>
      </c>
      <c r="N17" s="40"/>
      <c r="O17" s="248" t="s">
        <v>4</v>
      </c>
      <c r="P17" s="248"/>
      <c r="Q17" s="40"/>
      <c r="R17" s="41"/>
    </row>
    <row r="18" spans="2:18" s="1" customFormat="1" ht="18" customHeight="1">
      <c r="B18" s="39"/>
      <c r="C18" s="40"/>
      <c r="D18" s="40"/>
      <c r="E18" s="32" t="s">
        <v>30</v>
      </c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48" t="s">
        <v>4</v>
      </c>
      <c r="P18" s="248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33</v>
      </c>
      <c r="E20" s="40"/>
      <c r="F20" s="40"/>
      <c r="G20" s="40"/>
      <c r="H20" s="40"/>
      <c r="I20" s="40"/>
      <c r="J20" s="40"/>
      <c r="K20" s="40"/>
      <c r="L20" s="40"/>
      <c r="M20" s="34" t="s">
        <v>24</v>
      </c>
      <c r="N20" s="40"/>
      <c r="O20" s="248" t="str">
        <f>IF('Rekapitulácia stavby'!AN19="","",'Rekapitulácia stavby'!AN19)</f>
        <v/>
      </c>
      <c r="P20" s="248"/>
      <c r="Q20" s="40"/>
      <c r="R20" s="41"/>
    </row>
    <row r="21" spans="2:18" s="1" customFormat="1" ht="18" customHeight="1">
      <c r="B21" s="39"/>
      <c r="C21" s="40"/>
      <c r="D21" s="40"/>
      <c r="E21" s="32" t="str">
        <f>IF('Rekapitulácia stavby'!E20="","",'Rekapitulácia stavby'!E20)</f>
        <v xml:space="preserve"> </v>
      </c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48" t="str">
        <f>IF('Rekapitulácia stavby'!AN20="","",'Rekapitulácia stavby'!AN20)</f>
        <v/>
      </c>
      <c r="P21" s="248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34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60" t="s">
        <v>4</v>
      </c>
      <c r="F24" s="260"/>
      <c r="G24" s="260"/>
      <c r="H24" s="260"/>
      <c r="I24" s="260"/>
      <c r="J24" s="260"/>
      <c r="K24" s="260"/>
      <c r="L24" s="260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3" t="s">
        <v>134</v>
      </c>
      <c r="E27" s="40"/>
      <c r="F27" s="40"/>
      <c r="G27" s="40"/>
      <c r="H27" s="40"/>
      <c r="I27" s="40"/>
      <c r="J27" s="40"/>
      <c r="K27" s="40"/>
      <c r="L27" s="40"/>
      <c r="M27" s="261">
        <f>N88</f>
        <v>0</v>
      </c>
      <c r="N27" s="261"/>
      <c r="O27" s="261"/>
      <c r="P27" s="261"/>
      <c r="Q27" s="40"/>
      <c r="R27" s="41"/>
    </row>
    <row r="28" spans="2:18" s="1" customFormat="1" ht="14.45" customHeight="1">
      <c r="B28" s="39"/>
      <c r="C28" s="40"/>
      <c r="D28" s="38" t="s">
        <v>120</v>
      </c>
      <c r="E28" s="40"/>
      <c r="F28" s="40"/>
      <c r="G28" s="40"/>
      <c r="H28" s="40"/>
      <c r="I28" s="40"/>
      <c r="J28" s="40"/>
      <c r="K28" s="40"/>
      <c r="L28" s="40"/>
      <c r="M28" s="261">
        <f>N96</f>
        <v>0</v>
      </c>
      <c r="N28" s="261"/>
      <c r="O28" s="261"/>
      <c r="P28" s="261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4" t="s">
        <v>37</v>
      </c>
      <c r="E30" s="40"/>
      <c r="F30" s="40"/>
      <c r="G30" s="40"/>
      <c r="H30" s="40"/>
      <c r="I30" s="40"/>
      <c r="J30" s="40"/>
      <c r="K30" s="40"/>
      <c r="L30" s="40"/>
      <c r="M30" s="310">
        <f>ROUND(M27+M28,2)</f>
        <v>0</v>
      </c>
      <c r="N30" s="289"/>
      <c r="O30" s="289"/>
      <c r="P30" s="289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38</v>
      </c>
      <c r="E32" s="46" t="s">
        <v>39</v>
      </c>
      <c r="F32" s="47">
        <v>0.2</v>
      </c>
      <c r="G32" s="125" t="s">
        <v>40</v>
      </c>
      <c r="H32" s="311">
        <f>ROUND((((SUM(BE96:BE103)+SUM(BE121:BE150))+SUM(BE152:BE156))),2)</f>
        <v>0</v>
      </c>
      <c r="I32" s="289"/>
      <c r="J32" s="289"/>
      <c r="K32" s="40"/>
      <c r="L32" s="40"/>
      <c r="M32" s="311">
        <f>ROUND(((ROUND((SUM(BE96:BE103)+SUM(BE121:BE150)), 2)*F32)+SUM(BE152:BE156)*F32),2)</f>
        <v>0</v>
      </c>
      <c r="N32" s="289"/>
      <c r="O32" s="289"/>
      <c r="P32" s="289"/>
      <c r="Q32" s="40"/>
      <c r="R32" s="41"/>
    </row>
    <row r="33" spans="2:18" s="1" customFormat="1" ht="14.45" customHeight="1">
      <c r="B33" s="39"/>
      <c r="C33" s="40"/>
      <c r="D33" s="40"/>
      <c r="E33" s="46" t="s">
        <v>41</v>
      </c>
      <c r="F33" s="47">
        <v>0.2</v>
      </c>
      <c r="G33" s="125" t="s">
        <v>40</v>
      </c>
      <c r="H33" s="311">
        <f>ROUND((((SUM(BF96:BF103)+SUM(BF121:BF150))+SUM(BF152:BF156))),2)</f>
        <v>0</v>
      </c>
      <c r="I33" s="289"/>
      <c r="J33" s="289"/>
      <c r="K33" s="40"/>
      <c r="L33" s="40"/>
      <c r="M33" s="311">
        <f>ROUND(((ROUND((SUM(BF96:BF103)+SUM(BF121:BF150)), 2)*F33)+SUM(BF152:BF156)*F33),2)</f>
        <v>0</v>
      </c>
      <c r="N33" s="289"/>
      <c r="O33" s="289"/>
      <c r="P33" s="289"/>
      <c r="Q33" s="40"/>
      <c r="R33" s="41"/>
    </row>
    <row r="34" spans="2:18" s="1" customFormat="1" ht="14.45" hidden="1" customHeight="1">
      <c r="B34" s="39"/>
      <c r="C34" s="40"/>
      <c r="D34" s="40"/>
      <c r="E34" s="46" t="s">
        <v>42</v>
      </c>
      <c r="F34" s="47">
        <v>0.2</v>
      </c>
      <c r="G34" s="125" t="s">
        <v>40</v>
      </c>
      <c r="H34" s="311">
        <f>ROUND((((SUM(BG96:BG103)+SUM(BG121:BG150))+SUM(BG152:BG156))),2)</f>
        <v>0</v>
      </c>
      <c r="I34" s="289"/>
      <c r="J34" s="289"/>
      <c r="K34" s="40"/>
      <c r="L34" s="40"/>
      <c r="M34" s="311">
        <v>0</v>
      </c>
      <c r="N34" s="289"/>
      <c r="O34" s="289"/>
      <c r="P34" s="28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5" t="s">
        <v>40</v>
      </c>
      <c r="H35" s="311">
        <f>ROUND((((SUM(BH96:BH103)+SUM(BH121:BH150))+SUM(BH152:BH156))),2)</f>
        <v>0</v>
      </c>
      <c r="I35" s="289"/>
      <c r="J35" s="289"/>
      <c r="K35" s="40"/>
      <c r="L35" s="40"/>
      <c r="M35" s="311">
        <v>0</v>
      </c>
      <c r="N35" s="289"/>
      <c r="O35" s="289"/>
      <c r="P35" s="28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</v>
      </c>
      <c r="G36" s="125" t="s">
        <v>40</v>
      </c>
      <c r="H36" s="311">
        <f>ROUND((((SUM(BI96:BI103)+SUM(BI121:BI150))+SUM(BI152:BI156))),2)</f>
        <v>0</v>
      </c>
      <c r="I36" s="289"/>
      <c r="J36" s="289"/>
      <c r="K36" s="40"/>
      <c r="L36" s="40"/>
      <c r="M36" s="311">
        <v>0</v>
      </c>
      <c r="N36" s="289"/>
      <c r="O36" s="289"/>
      <c r="P36" s="289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1"/>
      <c r="D38" s="126" t="s">
        <v>45</v>
      </c>
      <c r="E38" s="79"/>
      <c r="F38" s="79"/>
      <c r="G38" s="127" t="s">
        <v>46</v>
      </c>
      <c r="H38" s="128" t="s">
        <v>47</v>
      </c>
      <c r="I38" s="79"/>
      <c r="J38" s="79"/>
      <c r="K38" s="79"/>
      <c r="L38" s="312">
        <f>SUM(M30:M36)</f>
        <v>0</v>
      </c>
      <c r="M38" s="312"/>
      <c r="N38" s="312"/>
      <c r="O38" s="312"/>
      <c r="P38" s="313"/>
      <c r="Q38" s="121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0" t="s">
        <v>135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15</v>
      </c>
      <c r="D78" s="40"/>
      <c r="E78" s="40"/>
      <c r="F78" s="287" t="str">
        <f>F6</f>
        <v>CENTRUM INTEGROVANEJ ZDRAVOTNEJ STAROSTLIVOSTI – SLANEC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40"/>
      <c r="R78" s="41"/>
    </row>
    <row r="79" spans="2:18" s="1" customFormat="1" ht="36.950000000000003" customHeight="1">
      <c r="B79" s="39"/>
      <c r="C79" s="73" t="s">
        <v>132</v>
      </c>
      <c r="D79" s="40"/>
      <c r="E79" s="40"/>
      <c r="F79" s="242" t="str">
        <f>F7</f>
        <v>H - Vybudovanie Štrukturovanej siete s ústredňou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47" s="1" customFormat="1" ht="18" customHeight="1">
      <c r="B81" s="39"/>
      <c r="C81" s="34" t="s">
        <v>19</v>
      </c>
      <c r="D81" s="40"/>
      <c r="E81" s="40"/>
      <c r="F81" s="32" t="str">
        <f>F9</f>
        <v xml:space="preserve"> </v>
      </c>
      <c r="G81" s="40"/>
      <c r="H81" s="40"/>
      <c r="I81" s="40"/>
      <c r="J81" s="40"/>
      <c r="K81" s="34" t="s">
        <v>21</v>
      </c>
      <c r="L81" s="40"/>
      <c r="M81" s="291" t="str">
        <f>IF(O9="","",O9)</f>
        <v>20. 11. 2018</v>
      </c>
      <c r="N81" s="291"/>
      <c r="O81" s="291"/>
      <c r="P81" s="291"/>
      <c r="Q81" s="40"/>
      <c r="R81" s="41"/>
    </row>
    <row r="82" spans="2:47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47" s="1" customFormat="1" ht="15">
      <c r="B83" s="39"/>
      <c r="C83" s="34" t="s">
        <v>23</v>
      </c>
      <c r="D83" s="40"/>
      <c r="E83" s="40"/>
      <c r="F83" s="32" t="str">
        <f>E12</f>
        <v>Obec Slanec</v>
      </c>
      <c r="G83" s="40"/>
      <c r="H83" s="40"/>
      <c r="I83" s="40"/>
      <c r="J83" s="40"/>
      <c r="K83" s="34" t="s">
        <v>29</v>
      </c>
      <c r="L83" s="40"/>
      <c r="M83" s="248" t="str">
        <f>E18</f>
        <v>Ing. Beata Zuštiaková</v>
      </c>
      <c r="N83" s="248"/>
      <c r="O83" s="248"/>
      <c r="P83" s="248"/>
      <c r="Q83" s="248"/>
      <c r="R83" s="41"/>
    </row>
    <row r="84" spans="2:47" s="1" customFormat="1" ht="14.45" customHeight="1">
      <c r="B84" s="39"/>
      <c r="C84" s="34" t="s">
        <v>27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33</v>
      </c>
      <c r="L84" s="40"/>
      <c r="M84" s="248" t="str">
        <f>E21</f>
        <v xml:space="preserve"> </v>
      </c>
      <c r="N84" s="248"/>
      <c r="O84" s="248"/>
      <c r="P84" s="248"/>
      <c r="Q84" s="248"/>
      <c r="R84" s="41"/>
    </row>
    <row r="85" spans="2:47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47" s="1" customFormat="1" ht="29.25" customHeight="1">
      <c r="B86" s="39"/>
      <c r="C86" s="306" t="s">
        <v>136</v>
      </c>
      <c r="D86" s="307"/>
      <c r="E86" s="307"/>
      <c r="F86" s="307"/>
      <c r="G86" s="307"/>
      <c r="H86" s="121"/>
      <c r="I86" s="121"/>
      <c r="J86" s="121"/>
      <c r="K86" s="121"/>
      <c r="L86" s="121"/>
      <c r="M86" s="121"/>
      <c r="N86" s="306" t="s">
        <v>137</v>
      </c>
      <c r="O86" s="307"/>
      <c r="P86" s="307"/>
      <c r="Q86" s="307"/>
      <c r="R86" s="41"/>
    </row>
    <row r="87" spans="2:47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29" t="s">
        <v>138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24">
        <f>N121</f>
        <v>0</v>
      </c>
      <c r="O88" s="303"/>
      <c r="P88" s="303"/>
      <c r="Q88" s="303"/>
      <c r="R88" s="41"/>
      <c r="AU88" s="23" t="s">
        <v>139</v>
      </c>
    </row>
    <row r="89" spans="2:47" s="7" customFormat="1" ht="24.95" customHeight="1">
      <c r="B89" s="130"/>
      <c r="C89" s="131"/>
      <c r="D89" s="132" t="s">
        <v>2451</v>
      </c>
      <c r="E89" s="131"/>
      <c r="F89" s="131"/>
      <c r="G89" s="131"/>
      <c r="H89" s="131"/>
      <c r="I89" s="131"/>
      <c r="J89" s="131"/>
      <c r="K89" s="131"/>
      <c r="L89" s="131"/>
      <c r="M89" s="131"/>
      <c r="N89" s="301">
        <f>N122</f>
        <v>0</v>
      </c>
      <c r="O89" s="302"/>
      <c r="P89" s="302"/>
      <c r="Q89" s="302"/>
      <c r="R89" s="133"/>
    </row>
    <row r="90" spans="2:47" s="8" customFormat="1" ht="19.899999999999999" customHeight="1">
      <c r="B90" s="134"/>
      <c r="C90" s="103"/>
      <c r="D90" s="110" t="s">
        <v>2452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1">
        <f>N123</f>
        <v>0</v>
      </c>
      <c r="O90" s="222"/>
      <c r="P90" s="222"/>
      <c r="Q90" s="222"/>
      <c r="R90" s="135"/>
    </row>
    <row r="91" spans="2:47" s="7" customFormat="1" ht="24.95" customHeight="1">
      <c r="B91" s="130"/>
      <c r="C91" s="131"/>
      <c r="D91" s="132" t="s">
        <v>2088</v>
      </c>
      <c r="E91" s="131"/>
      <c r="F91" s="131"/>
      <c r="G91" s="131"/>
      <c r="H91" s="131"/>
      <c r="I91" s="131"/>
      <c r="J91" s="131"/>
      <c r="K91" s="131"/>
      <c r="L91" s="131"/>
      <c r="M91" s="131"/>
      <c r="N91" s="301">
        <f>N131</f>
        <v>0</v>
      </c>
      <c r="O91" s="302"/>
      <c r="P91" s="302"/>
      <c r="Q91" s="302"/>
      <c r="R91" s="133"/>
    </row>
    <row r="92" spans="2:47" s="8" customFormat="1" ht="19.899999999999999" customHeight="1">
      <c r="B92" s="134"/>
      <c r="C92" s="103"/>
      <c r="D92" s="110" t="s">
        <v>2453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N132</f>
        <v>0</v>
      </c>
      <c r="O92" s="222"/>
      <c r="P92" s="222"/>
      <c r="Q92" s="222"/>
      <c r="R92" s="135"/>
    </row>
    <row r="93" spans="2:47" s="7" customFormat="1" ht="24.95" customHeight="1">
      <c r="B93" s="130"/>
      <c r="C93" s="131"/>
      <c r="D93" s="132" t="s">
        <v>3162</v>
      </c>
      <c r="E93" s="131"/>
      <c r="F93" s="131"/>
      <c r="G93" s="131"/>
      <c r="H93" s="131"/>
      <c r="I93" s="131"/>
      <c r="J93" s="131"/>
      <c r="K93" s="131"/>
      <c r="L93" s="131"/>
      <c r="M93" s="131"/>
      <c r="N93" s="301">
        <f>N147</f>
        <v>0</v>
      </c>
      <c r="O93" s="302"/>
      <c r="P93" s="302"/>
      <c r="Q93" s="302"/>
      <c r="R93" s="133"/>
    </row>
    <row r="94" spans="2:47" s="7" customFormat="1" ht="21.75" customHeight="1">
      <c r="B94" s="130"/>
      <c r="C94" s="131"/>
      <c r="D94" s="132" t="s">
        <v>172</v>
      </c>
      <c r="E94" s="131"/>
      <c r="F94" s="131"/>
      <c r="G94" s="131"/>
      <c r="H94" s="131"/>
      <c r="I94" s="131"/>
      <c r="J94" s="131"/>
      <c r="K94" s="131"/>
      <c r="L94" s="131"/>
      <c r="M94" s="131"/>
      <c r="N94" s="299">
        <f>N151</f>
        <v>0</v>
      </c>
      <c r="O94" s="302"/>
      <c r="P94" s="302"/>
      <c r="Q94" s="302"/>
      <c r="R94" s="133"/>
    </row>
    <row r="95" spans="2:47" s="1" customFormat="1" ht="21.75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</row>
    <row r="96" spans="2:47" s="1" customFormat="1" ht="29.25" customHeight="1">
      <c r="B96" s="39"/>
      <c r="C96" s="129" t="s">
        <v>173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303">
        <f>ROUND(N97+N98+N99+N100+N101+N102,2)</f>
        <v>0</v>
      </c>
      <c r="O96" s="304"/>
      <c r="P96" s="304"/>
      <c r="Q96" s="304"/>
      <c r="R96" s="41"/>
      <c r="T96" s="136"/>
      <c r="U96" s="137" t="s">
        <v>38</v>
      </c>
    </row>
    <row r="97" spans="2:65" s="1" customFormat="1" ht="18" customHeight="1">
      <c r="B97" s="138"/>
      <c r="C97" s="139"/>
      <c r="D97" s="255" t="s">
        <v>174</v>
      </c>
      <c r="E97" s="305"/>
      <c r="F97" s="305"/>
      <c r="G97" s="305"/>
      <c r="H97" s="305"/>
      <c r="I97" s="139"/>
      <c r="J97" s="139"/>
      <c r="K97" s="139"/>
      <c r="L97" s="139"/>
      <c r="M97" s="139"/>
      <c r="N97" s="229">
        <f>ROUND(N88*T97,2)</f>
        <v>0</v>
      </c>
      <c r="O97" s="294"/>
      <c r="P97" s="294"/>
      <c r="Q97" s="294"/>
      <c r="R97" s="141"/>
      <c r="S97" s="142"/>
      <c r="T97" s="143"/>
      <c r="U97" s="144" t="s">
        <v>41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5" t="s">
        <v>175</v>
      </c>
      <c r="AZ97" s="142"/>
      <c r="BA97" s="142"/>
      <c r="BB97" s="142"/>
      <c r="BC97" s="142"/>
      <c r="BD97" s="142"/>
      <c r="BE97" s="146">
        <f t="shared" ref="BE97:BE102" si="0">IF(U97="základná",N97,0)</f>
        <v>0</v>
      </c>
      <c r="BF97" s="146">
        <f t="shared" ref="BF97:BF102" si="1">IF(U97="znížená",N97,0)</f>
        <v>0</v>
      </c>
      <c r="BG97" s="146">
        <f t="shared" ref="BG97:BG102" si="2">IF(U97="zákl. prenesená",N97,0)</f>
        <v>0</v>
      </c>
      <c r="BH97" s="146">
        <f t="shared" ref="BH97:BH102" si="3">IF(U97="zníž. prenesená",N97,0)</f>
        <v>0</v>
      </c>
      <c r="BI97" s="146">
        <f t="shared" ref="BI97:BI102" si="4">IF(U97="nulová",N97,0)</f>
        <v>0</v>
      </c>
      <c r="BJ97" s="145" t="s">
        <v>94</v>
      </c>
      <c r="BK97" s="142"/>
      <c r="BL97" s="142"/>
      <c r="BM97" s="142"/>
    </row>
    <row r="98" spans="2:65" s="1" customFormat="1" ht="18" customHeight="1">
      <c r="B98" s="138"/>
      <c r="C98" s="139"/>
      <c r="D98" s="255" t="s">
        <v>2092</v>
      </c>
      <c r="E98" s="305"/>
      <c r="F98" s="305"/>
      <c r="G98" s="305"/>
      <c r="H98" s="305"/>
      <c r="I98" s="139"/>
      <c r="J98" s="139"/>
      <c r="K98" s="139"/>
      <c r="L98" s="139"/>
      <c r="M98" s="139"/>
      <c r="N98" s="229">
        <f>ROUND(N88*T98,2)</f>
        <v>0</v>
      </c>
      <c r="O98" s="294"/>
      <c r="P98" s="294"/>
      <c r="Q98" s="294"/>
      <c r="R98" s="141"/>
      <c r="S98" s="142"/>
      <c r="T98" s="143"/>
      <c r="U98" s="144" t="s">
        <v>41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5" t="s">
        <v>175</v>
      </c>
      <c r="AZ98" s="142"/>
      <c r="BA98" s="142"/>
      <c r="BB98" s="142"/>
      <c r="BC98" s="142"/>
      <c r="BD98" s="142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94</v>
      </c>
      <c r="BK98" s="142"/>
      <c r="BL98" s="142"/>
      <c r="BM98" s="142"/>
    </row>
    <row r="99" spans="2:65" s="1" customFormat="1" ht="18" customHeight="1">
      <c r="B99" s="138"/>
      <c r="C99" s="139"/>
      <c r="D99" s="255" t="s">
        <v>177</v>
      </c>
      <c r="E99" s="305"/>
      <c r="F99" s="305"/>
      <c r="G99" s="305"/>
      <c r="H99" s="305"/>
      <c r="I99" s="139"/>
      <c r="J99" s="139"/>
      <c r="K99" s="139"/>
      <c r="L99" s="139"/>
      <c r="M99" s="139"/>
      <c r="N99" s="229">
        <f>ROUND(N88*T99,2)</f>
        <v>0</v>
      </c>
      <c r="O99" s="294"/>
      <c r="P99" s="294"/>
      <c r="Q99" s="294"/>
      <c r="R99" s="141"/>
      <c r="S99" s="142"/>
      <c r="T99" s="143"/>
      <c r="U99" s="144" t="s">
        <v>41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5" t="s">
        <v>175</v>
      </c>
      <c r="AZ99" s="142"/>
      <c r="BA99" s="142"/>
      <c r="BB99" s="142"/>
      <c r="BC99" s="142"/>
      <c r="BD99" s="142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94</v>
      </c>
      <c r="BK99" s="142"/>
      <c r="BL99" s="142"/>
      <c r="BM99" s="142"/>
    </row>
    <row r="100" spans="2:65" s="1" customFormat="1" ht="18" customHeight="1">
      <c r="B100" s="138"/>
      <c r="C100" s="139"/>
      <c r="D100" s="255" t="s">
        <v>178</v>
      </c>
      <c r="E100" s="305"/>
      <c r="F100" s="305"/>
      <c r="G100" s="305"/>
      <c r="H100" s="305"/>
      <c r="I100" s="139"/>
      <c r="J100" s="139"/>
      <c r="K100" s="139"/>
      <c r="L100" s="139"/>
      <c r="M100" s="139"/>
      <c r="N100" s="229">
        <f>ROUND(N88*T100,2)</f>
        <v>0</v>
      </c>
      <c r="O100" s="294"/>
      <c r="P100" s="294"/>
      <c r="Q100" s="294"/>
      <c r="R100" s="141"/>
      <c r="S100" s="142"/>
      <c r="T100" s="143"/>
      <c r="U100" s="144" t="s">
        <v>41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5" t="s">
        <v>175</v>
      </c>
      <c r="AZ100" s="142"/>
      <c r="BA100" s="142"/>
      <c r="BB100" s="142"/>
      <c r="BC100" s="142"/>
      <c r="BD100" s="142"/>
      <c r="BE100" s="146">
        <f t="shared" si="0"/>
        <v>0</v>
      </c>
      <c r="BF100" s="146">
        <f t="shared" si="1"/>
        <v>0</v>
      </c>
      <c r="BG100" s="146">
        <f t="shared" si="2"/>
        <v>0</v>
      </c>
      <c r="BH100" s="146">
        <f t="shared" si="3"/>
        <v>0</v>
      </c>
      <c r="BI100" s="146">
        <f t="shared" si="4"/>
        <v>0</v>
      </c>
      <c r="BJ100" s="145" t="s">
        <v>94</v>
      </c>
      <c r="BK100" s="142"/>
      <c r="BL100" s="142"/>
      <c r="BM100" s="142"/>
    </row>
    <row r="101" spans="2:65" s="1" customFormat="1" ht="18" customHeight="1">
      <c r="B101" s="138"/>
      <c r="C101" s="139"/>
      <c r="D101" s="255" t="s">
        <v>2093</v>
      </c>
      <c r="E101" s="305"/>
      <c r="F101" s="305"/>
      <c r="G101" s="305"/>
      <c r="H101" s="305"/>
      <c r="I101" s="139"/>
      <c r="J101" s="139"/>
      <c r="K101" s="139"/>
      <c r="L101" s="139"/>
      <c r="M101" s="139"/>
      <c r="N101" s="229">
        <f>ROUND(N88*T101,2)</f>
        <v>0</v>
      </c>
      <c r="O101" s="294"/>
      <c r="P101" s="294"/>
      <c r="Q101" s="294"/>
      <c r="R101" s="141"/>
      <c r="S101" s="142"/>
      <c r="T101" s="143"/>
      <c r="U101" s="144" t="s">
        <v>41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5" t="s">
        <v>175</v>
      </c>
      <c r="AZ101" s="142"/>
      <c r="BA101" s="142"/>
      <c r="BB101" s="142"/>
      <c r="BC101" s="142"/>
      <c r="BD101" s="142"/>
      <c r="BE101" s="146">
        <f t="shared" si="0"/>
        <v>0</v>
      </c>
      <c r="BF101" s="146">
        <f t="shared" si="1"/>
        <v>0</v>
      </c>
      <c r="BG101" s="146">
        <f t="shared" si="2"/>
        <v>0</v>
      </c>
      <c r="BH101" s="146">
        <f t="shared" si="3"/>
        <v>0</v>
      </c>
      <c r="BI101" s="146">
        <f t="shared" si="4"/>
        <v>0</v>
      </c>
      <c r="BJ101" s="145" t="s">
        <v>94</v>
      </c>
      <c r="BK101" s="142"/>
      <c r="BL101" s="142"/>
      <c r="BM101" s="142"/>
    </row>
    <row r="102" spans="2:65" s="1" customFormat="1" ht="18" customHeight="1">
      <c r="B102" s="138"/>
      <c r="C102" s="139"/>
      <c r="D102" s="140" t="s">
        <v>180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29">
        <f>ROUND(N88*T102,2)</f>
        <v>0</v>
      </c>
      <c r="O102" s="294"/>
      <c r="P102" s="294"/>
      <c r="Q102" s="294"/>
      <c r="R102" s="141"/>
      <c r="S102" s="142"/>
      <c r="T102" s="147"/>
      <c r="U102" s="148" t="s">
        <v>41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5" t="s">
        <v>181</v>
      </c>
      <c r="AZ102" s="142"/>
      <c r="BA102" s="142"/>
      <c r="BB102" s="142"/>
      <c r="BC102" s="142"/>
      <c r="BD102" s="142"/>
      <c r="BE102" s="146">
        <f t="shared" si="0"/>
        <v>0</v>
      </c>
      <c r="BF102" s="146">
        <f t="shared" si="1"/>
        <v>0</v>
      </c>
      <c r="BG102" s="146">
        <f t="shared" si="2"/>
        <v>0</v>
      </c>
      <c r="BH102" s="146">
        <f t="shared" si="3"/>
        <v>0</v>
      </c>
      <c r="BI102" s="146">
        <f t="shared" si="4"/>
        <v>0</v>
      </c>
      <c r="BJ102" s="145" t="s">
        <v>94</v>
      </c>
      <c r="BK102" s="142"/>
      <c r="BL102" s="142"/>
      <c r="BM102" s="142"/>
    </row>
    <row r="103" spans="2:65" s="1" customForma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65" s="1" customFormat="1" ht="29.25" customHeight="1">
      <c r="B104" s="39"/>
      <c r="C104" s="120" t="s">
        <v>125</v>
      </c>
      <c r="D104" s="121"/>
      <c r="E104" s="121"/>
      <c r="F104" s="121"/>
      <c r="G104" s="121"/>
      <c r="H104" s="121"/>
      <c r="I104" s="121"/>
      <c r="J104" s="121"/>
      <c r="K104" s="121"/>
      <c r="L104" s="230">
        <f>ROUND(SUM(N88+N96),2)</f>
        <v>0</v>
      </c>
      <c r="M104" s="230"/>
      <c r="N104" s="230"/>
      <c r="O104" s="230"/>
      <c r="P104" s="230"/>
      <c r="Q104" s="230"/>
      <c r="R104" s="41"/>
    </row>
    <row r="105" spans="2:65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9" spans="2:65" s="1" customFormat="1" ht="6.95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</row>
    <row r="110" spans="2:65" s="1" customFormat="1" ht="36.950000000000003" customHeight="1">
      <c r="B110" s="39"/>
      <c r="C110" s="240" t="s">
        <v>182</v>
      </c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41"/>
    </row>
    <row r="111" spans="2:65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30" customHeight="1">
      <c r="B112" s="39"/>
      <c r="C112" s="34" t="s">
        <v>15</v>
      </c>
      <c r="D112" s="40"/>
      <c r="E112" s="40"/>
      <c r="F112" s="287" t="str">
        <f>F6</f>
        <v>CENTRUM INTEGROVANEJ ZDRAVOTNEJ STAROSTLIVOSTI – SLANEC</v>
      </c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40"/>
      <c r="R112" s="41"/>
    </row>
    <row r="113" spans="2:65" s="1" customFormat="1" ht="36.950000000000003" customHeight="1">
      <c r="B113" s="39"/>
      <c r="C113" s="73" t="s">
        <v>132</v>
      </c>
      <c r="D113" s="40"/>
      <c r="E113" s="40"/>
      <c r="F113" s="242" t="str">
        <f>F7</f>
        <v>H - Vybudovanie Štrukturovanej siete s ústredňou</v>
      </c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40"/>
      <c r="R113" s="41"/>
    </row>
    <row r="114" spans="2:65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65" s="1" customFormat="1" ht="18" customHeight="1">
      <c r="B115" s="39"/>
      <c r="C115" s="34" t="s">
        <v>19</v>
      </c>
      <c r="D115" s="40"/>
      <c r="E115" s="40"/>
      <c r="F115" s="32" t="str">
        <f>F9</f>
        <v xml:space="preserve"> </v>
      </c>
      <c r="G115" s="40"/>
      <c r="H115" s="40"/>
      <c r="I115" s="40"/>
      <c r="J115" s="40"/>
      <c r="K115" s="34" t="s">
        <v>21</v>
      </c>
      <c r="L115" s="40"/>
      <c r="M115" s="291" t="str">
        <f>IF(O9="","",O9)</f>
        <v>20. 11. 2018</v>
      </c>
      <c r="N115" s="291"/>
      <c r="O115" s="291"/>
      <c r="P115" s="291"/>
      <c r="Q115" s="40"/>
      <c r="R115" s="41"/>
    </row>
    <row r="116" spans="2:65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5" s="1" customFormat="1" ht="15">
      <c r="B117" s="39"/>
      <c r="C117" s="34" t="s">
        <v>23</v>
      </c>
      <c r="D117" s="40"/>
      <c r="E117" s="40"/>
      <c r="F117" s="32" t="str">
        <f>E12</f>
        <v>Obec Slanec</v>
      </c>
      <c r="G117" s="40"/>
      <c r="H117" s="40"/>
      <c r="I117" s="40"/>
      <c r="J117" s="40"/>
      <c r="K117" s="34" t="s">
        <v>29</v>
      </c>
      <c r="L117" s="40"/>
      <c r="M117" s="248" t="str">
        <f>E18</f>
        <v>Ing. Beata Zuštiaková</v>
      </c>
      <c r="N117" s="248"/>
      <c r="O117" s="248"/>
      <c r="P117" s="248"/>
      <c r="Q117" s="248"/>
      <c r="R117" s="41"/>
    </row>
    <row r="118" spans="2:65" s="1" customFormat="1" ht="14.45" customHeight="1">
      <c r="B118" s="39"/>
      <c r="C118" s="34" t="s">
        <v>27</v>
      </c>
      <c r="D118" s="40"/>
      <c r="E118" s="40"/>
      <c r="F118" s="32" t="str">
        <f>IF(E15="","",E15)</f>
        <v>Vyplň údaj</v>
      </c>
      <c r="G118" s="40"/>
      <c r="H118" s="40"/>
      <c r="I118" s="40"/>
      <c r="J118" s="40"/>
      <c r="K118" s="34" t="s">
        <v>33</v>
      </c>
      <c r="L118" s="40"/>
      <c r="M118" s="248" t="str">
        <f>E21</f>
        <v xml:space="preserve"> </v>
      </c>
      <c r="N118" s="248"/>
      <c r="O118" s="248"/>
      <c r="P118" s="248"/>
      <c r="Q118" s="248"/>
      <c r="R118" s="41"/>
    </row>
    <row r="119" spans="2:65" s="1" customFormat="1" ht="10.3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5" s="9" customFormat="1" ht="29.25" customHeight="1">
      <c r="B120" s="149"/>
      <c r="C120" s="150" t="s">
        <v>183</v>
      </c>
      <c r="D120" s="151" t="s">
        <v>184</v>
      </c>
      <c r="E120" s="151" t="s">
        <v>56</v>
      </c>
      <c r="F120" s="295" t="s">
        <v>185</v>
      </c>
      <c r="G120" s="295"/>
      <c r="H120" s="295"/>
      <c r="I120" s="295"/>
      <c r="J120" s="151" t="s">
        <v>186</v>
      </c>
      <c r="K120" s="151" t="s">
        <v>187</v>
      </c>
      <c r="L120" s="295" t="s">
        <v>188</v>
      </c>
      <c r="M120" s="295"/>
      <c r="N120" s="295" t="s">
        <v>137</v>
      </c>
      <c r="O120" s="295"/>
      <c r="P120" s="295"/>
      <c r="Q120" s="296"/>
      <c r="R120" s="152"/>
      <c r="T120" s="80" t="s">
        <v>189</v>
      </c>
      <c r="U120" s="81" t="s">
        <v>38</v>
      </c>
      <c r="V120" s="81" t="s">
        <v>190</v>
      </c>
      <c r="W120" s="81" t="s">
        <v>191</v>
      </c>
      <c r="X120" s="81" t="s">
        <v>192</v>
      </c>
      <c r="Y120" s="81" t="s">
        <v>193</v>
      </c>
      <c r="Z120" s="81" t="s">
        <v>194</v>
      </c>
      <c r="AA120" s="82" t="s">
        <v>195</v>
      </c>
    </row>
    <row r="121" spans="2:65" s="1" customFormat="1" ht="29.25" customHeight="1">
      <c r="B121" s="39"/>
      <c r="C121" s="84" t="s">
        <v>134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97">
        <f>BK121</f>
        <v>0</v>
      </c>
      <c r="O121" s="298"/>
      <c r="P121" s="298"/>
      <c r="Q121" s="298"/>
      <c r="R121" s="41"/>
      <c r="T121" s="83"/>
      <c r="U121" s="55"/>
      <c r="V121" s="55"/>
      <c r="W121" s="153">
        <f>W122+W131+W147+W151</f>
        <v>0</v>
      </c>
      <c r="X121" s="55"/>
      <c r="Y121" s="153">
        <f>Y122+Y131+Y147+Y151</f>
        <v>2.6175E-2</v>
      </c>
      <c r="Z121" s="55"/>
      <c r="AA121" s="154">
        <f>AA122+AA131+AA147+AA151</f>
        <v>0.495</v>
      </c>
      <c r="AT121" s="23" t="s">
        <v>73</v>
      </c>
      <c r="AU121" s="23" t="s">
        <v>139</v>
      </c>
      <c r="BK121" s="155">
        <f>BK122+BK131+BK147+BK151</f>
        <v>0</v>
      </c>
    </row>
    <row r="122" spans="2:65" s="10" customFormat="1" ht="37.35" customHeight="1">
      <c r="B122" s="156"/>
      <c r="C122" s="157"/>
      <c r="D122" s="158" t="s">
        <v>2451</v>
      </c>
      <c r="E122" s="158"/>
      <c r="F122" s="158"/>
      <c r="G122" s="158"/>
      <c r="H122" s="158"/>
      <c r="I122" s="158"/>
      <c r="J122" s="158"/>
      <c r="K122" s="158"/>
      <c r="L122" s="158"/>
      <c r="M122" s="158"/>
      <c r="N122" s="299">
        <f>BK122</f>
        <v>0</v>
      </c>
      <c r="O122" s="300"/>
      <c r="P122" s="300"/>
      <c r="Q122" s="300"/>
      <c r="R122" s="159"/>
      <c r="T122" s="160"/>
      <c r="U122" s="157"/>
      <c r="V122" s="157"/>
      <c r="W122" s="161">
        <f>W123</f>
        <v>0</v>
      </c>
      <c r="X122" s="157"/>
      <c r="Y122" s="161">
        <f>Y123</f>
        <v>5.5000000000000005E-3</v>
      </c>
      <c r="Z122" s="157"/>
      <c r="AA122" s="162">
        <f>AA123</f>
        <v>0.495</v>
      </c>
      <c r="AR122" s="163" t="s">
        <v>82</v>
      </c>
      <c r="AT122" s="164" t="s">
        <v>73</v>
      </c>
      <c r="AU122" s="164" t="s">
        <v>74</v>
      </c>
      <c r="AY122" s="163" t="s">
        <v>196</v>
      </c>
      <c r="BK122" s="165">
        <f>BK123</f>
        <v>0</v>
      </c>
    </row>
    <row r="123" spans="2:65" s="10" customFormat="1" ht="19.899999999999999" customHeight="1">
      <c r="B123" s="156"/>
      <c r="C123" s="157"/>
      <c r="D123" s="166" t="s">
        <v>2452</v>
      </c>
      <c r="E123" s="166"/>
      <c r="F123" s="166"/>
      <c r="G123" s="166"/>
      <c r="H123" s="166"/>
      <c r="I123" s="166"/>
      <c r="J123" s="166"/>
      <c r="K123" s="166"/>
      <c r="L123" s="166"/>
      <c r="M123" s="166"/>
      <c r="N123" s="280">
        <f>BK123</f>
        <v>0</v>
      </c>
      <c r="O123" s="281"/>
      <c r="P123" s="281"/>
      <c r="Q123" s="281"/>
      <c r="R123" s="159"/>
      <c r="T123" s="160"/>
      <c r="U123" s="157"/>
      <c r="V123" s="157"/>
      <c r="W123" s="161">
        <f>SUM(W124:W130)</f>
        <v>0</v>
      </c>
      <c r="X123" s="157"/>
      <c r="Y123" s="161">
        <f>SUM(Y124:Y130)</f>
        <v>5.5000000000000005E-3</v>
      </c>
      <c r="Z123" s="157"/>
      <c r="AA123" s="162">
        <f>SUM(AA124:AA130)</f>
        <v>0.495</v>
      </c>
      <c r="AR123" s="163" t="s">
        <v>82</v>
      </c>
      <c r="AT123" s="164" t="s">
        <v>73</v>
      </c>
      <c r="AU123" s="164" t="s">
        <v>82</v>
      </c>
      <c r="AY123" s="163" t="s">
        <v>196</v>
      </c>
      <c r="BK123" s="165">
        <f>SUM(BK124:BK130)</f>
        <v>0</v>
      </c>
    </row>
    <row r="124" spans="2:65" s="1" customFormat="1" ht="38.25" customHeight="1">
      <c r="B124" s="138"/>
      <c r="C124" s="167" t="s">
        <v>82</v>
      </c>
      <c r="D124" s="167" t="s">
        <v>197</v>
      </c>
      <c r="E124" s="168" t="s">
        <v>3163</v>
      </c>
      <c r="F124" s="264" t="s">
        <v>3164</v>
      </c>
      <c r="G124" s="264"/>
      <c r="H124" s="264"/>
      <c r="I124" s="264"/>
      <c r="J124" s="169" t="s">
        <v>307</v>
      </c>
      <c r="K124" s="170">
        <v>275</v>
      </c>
      <c r="L124" s="265">
        <v>0</v>
      </c>
      <c r="M124" s="265"/>
      <c r="N124" s="266">
        <f t="shared" ref="N124:N130" si="5">ROUND(L124*K124,3)</f>
        <v>0</v>
      </c>
      <c r="O124" s="266"/>
      <c r="P124" s="266"/>
      <c r="Q124" s="266"/>
      <c r="R124" s="141"/>
      <c r="T124" s="172" t="s">
        <v>4</v>
      </c>
      <c r="U124" s="48" t="s">
        <v>41</v>
      </c>
      <c r="V124" s="40"/>
      <c r="W124" s="173">
        <f t="shared" ref="W124:W130" si="6">V124*K124</f>
        <v>0</v>
      </c>
      <c r="X124" s="173">
        <v>2.0000000000000002E-5</v>
      </c>
      <c r="Y124" s="173">
        <f t="shared" ref="Y124:Y130" si="7">X124*K124</f>
        <v>5.5000000000000005E-3</v>
      </c>
      <c r="Z124" s="173">
        <v>1.8E-3</v>
      </c>
      <c r="AA124" s="174">
        <f t="shared" ref="AA124:AA130" si="8">Z124*K124</f>
        <v>0.495</v>
      </c>
      <c r="AR124" s="23" t="s">
        <v>201</v>
      </c>
      <c r="AT124" s="23" t="s">
        <v>197</v>
      </c>
      <c r="AU124" s="23" t="s">
        <v>94</v>
      </c>
      <c r="AY124" s="23" t="s">
        <v>196</v>
      </c>
      <c r="BE124" s="114">
        <f t="shared" ref="BE124:BE130" si="9">IF(U124="základná",N124,0)</f>
        <v>0</v>
      </c>
      <c r="BF124" s="114">
        <f t="shared" ref="BF124:BF130" si="10">IF(U124="znížená",N124,0)</f>
        <v>0</v>
      </c>
      <c r="BG124" s="114">
        <f t="shared" ref="BG124:BG130" si="11">IF(U124="zákl. prenesená",N124,0)</f>
        <v>0</v>
      </c>
      <c r="BH124" s="114">
        <f t="shared" ref="BH124:BH130" si="12">IF(U124="zníž. prenesená",N124,0)</f>
        <v>0</v>
      </c>
      <c r="BI124" s="114">
        <f t="shared" ref="BI124:BI130" si="13">IF(U124="nulová",N124,0)</f>
        <v>0</v>
      </c>
      <c r="BJ124" s="23" t="s">
        <v>94</v>
      </c>
      <c r="BK124" s="175">
        <f t="shared" ref="BK124:BK130" si="14">ROUND(L124*K124,3)</f>
        <v>0</v>
      </c>
      <c r="BL124" s="23" t="s">
        <v>201</v>
      </c>
      <c r="BM124" s="23" t="s">
        <v>3165</v>
      </c>
    </row>
    <row r="125" spans="2:65" s="1" customFormat="1" ht="38.25" customHeight="1">
      <c r="B125" s="138"/>
      <c r="C125" s="167" t="s">
        <v>94</v>
      </c>
      <c r="D125" s="167" t="s">
        <v>197</v>
      </c>
      <c r="E125" s="168" t="s">
        <v>872</v>
      </c>
      <c r="F125" s="264" t="s">
        <v>873</v>
      </c>
      <c r="G125" s="264"/>
      <c r="H125" s="264"/>
      <c r="I125" s="264"/>
      <c r="J125" s="169" t="s">
        <v>361</v>
      </c>
      <c r="K125" s="170">
        <v>0.495</v>
      </c>
      <c r="L125" s="265">
        <v>0</v>
      </c>
      <c r="M125" s="265"/>
      <c r="N125" s="266">
        <f t="shared" si="5"/>
        <v>0</v>
      </c>
      <c r="O125" s="266"/>
      <c r="P125" s="266"/>
      <c r="Q125" s="266"/>
      <c r="R125" s="141"/>
      <c r="T125" s="172" t="s">
        <v>4</v>
      </c>
      <c r="U125" s="48" t="s">
        <v>41</v>
      </c>
      <c r="V125" s="40"/>
      <c r="W125" s="173">
        <f t="shared" si="6"/>
        <v>0</v>
      </c>
      <c r="X125" s="173">
        <v>0</v>
      </c>
      <c r="Y125" s="173">
        <f t="shared" si="7"/>
        <v>0</v>
      </c>
      <c r="Z125" s="173">
        <v>0</v>
      </c>
      <c r="AA125" s="174">
        <f t="shared" si="8"/>
        <v>0</v>
      </c>
      <c r="AR125" s="23" t="s">
        <v>201</v>
      </c>
      <c r="AT125" s="23" t="s">
        <v>197</v>
      </c>
      <c r="AU125" s="23" t="s">
        <v>94</v>
      </c>
      <c r="AY125" s="23" t="s">
        <v>196</v>
      </c>
      <c r="BE125" s="114">
        <f t="shared" si="9"/>
        <v>0</v>
      </c>
      <c r="BF125" s="114">
        <f t="shared" si="10"/>
        <v>0</v>
      </c>
      <c r="BG125" s="114">
        <f t="shared" si="11"/>
        <v>0</v>
      </c>
      <c r="BH125" s="114">
        <f t="shared" si="12"/>
        <v>0</v>
      </c>
      <c r="BI125" s="114">
        <f t="shared" si="13"/>
        <v>0</v>
      </c>
      <c r="BJ125" s="23" t="s">
        <v>94</v>
      </c>
      <c r="BK125" s="175">
        <f t="shared" si="14"/>
        <v>0</v>
      </c>
      <c r="BL125" s="23" t="s">
        <v>201</v>
      </c>
      <c r="BM125" s="23" t="s">
        <v>3166</v>
      </c>
    </row>
    <row r="126" spans="2:65" s="1" customFormat="1" ht="25.5" customHeight="1">
      <c r="B126" s="138"/>
      <c r="C126" s="167" t="s">
        <v>214</v>
      </c>
      <c r="D126" s="167" t="s">
        <v>197</v>
      </c>
      <c r="E126" s="168" t="s">
        <v>884</v>
      </c>
      <c r="F126" s="264" t="s">
        <v>885</v>
      </c>
      <c r="G126" s="264"/>
      <c r="H126" s="264"/>
      <c r="I126" s="264"/>
      <c r="J126" s="169" t="s">
        <v>361</v>
      </c>
      <c r="K126" s="170">
        <v>0.495</v>
      </c>
      <c r="L126" s="265">
        <v>0</v>
      </c>
      <c r="M126" s="265"/>
      <c r="N126" s="266">
        <f t="shared" si="5"/>
        <v>0</v>
      </c>
      <c r="O126" s="266"/>
      <c r="P126" s="266"/>
      <c r="Q126" s="266"/>
      <c r="R126" s="141"/>
      <c r="T126" s="172" t="s">
        <v>4</v>
      </c>
      <c r="U126" s="48" t="s">
        <v>41</v>
      </c>
      <c r="V126" s="40"/>
      <c r="W126" s="173">
        <f t="shared" si="6"/>
        <v>0</v>
      </c>
      <c r="X126" s="173">
        <v>0</v>
      </c>
      <c r="Y126" s="173">
        <f t="shared" si="7"/>
        <v>0</v>
      </c>
      <c r="Z126" s="173">
        <v>0</v>
      </c>
      <c r="AA126" s="174">
        <f t="shared" si="8"/>
        <v>0</v>
      </c>
      <c r="AR126" s="23" t="s">
        <v>201</v>
      </c>
      <c r="AT126" s="23" t="s">
        <v>197</v>
      </c>
      <c r="AU126" s="23" t="s">
        <v>94</v>
      </c>
      <c r="AY126" s="23" t="s">
        <v>196</v>
      </c>
      <c r="BE126" s="114">
        <f t="shared" si="9"/>
        <v>0</v>
      </c>
      <c r="BF126" s="114">
        <f t="shared" si="10"/>
        <v>0</v>
      </c>
      <c r="BG126" s="114">
        <f t="shared" si="11"/>
        <v>0</v>
      </c>
      <c r="BH126" s="114">
        <f t="shared" si="12"/>
        <v>0</v>
      </c>
      <c r="BI126" s="114">
        <f t="shared" si="13"/>
        <v>0</v>
      </c>
      <c r="BJ126" s="23" t="s">
        <v>94</v>
      </c>
      <c r="BK126" s="175">
        <f t="shared" si="14"/>
        <v>0</v>
      </c>
      <c r="BL126" s="23" t="s">
        <v>201</v>
      </c>
      <c r="BM126" s="23" t="s">
        <v>3167</v>
      </c>
    </row>
    <row r="127" spans="2:65" s="1" customFormat="1" ht="25.5" customHeight="1">
      <c r="B127" s="138"/>
      <c r="C127" s="167" t="s">
        <v>201</v>
      </c>
      <c r="D127" s="167" t="s">
        <v>197</v>
      </c>
      <c r="E127" s="168" t="s">
        <v>888</v>
      </c>
      <c r="F127" s="264" t="s">
        <v>889</v>
      </c>
      <c r="G127" s="264"/>
      <c r="H127" s="264"/>
      <c r="I127" s="264"/>
      <c r="J127" s="169" t="s">
        <v>361</v>
      </c>
      <c r="K127" s="170">
        <v>6.93</v>
      </c>
      <c r="L127" s="265">
        <v>0</v>
      </c>
      <c r="M127" s="265"/>
      <c r="N127" s="266">
        <f t="shared" si="5"/>
        <v>0</v>
      </c>
      <c r="O127" s="266"/>
      <c r="P127" s="266"/>
      <c r="Q127" s="266"/>
      <c r="R127" s="141"/>
      <c r="T127" s="172" t="s">
        <v>4</v>
      </c>
      <c r="U127" s="48" t="s">
        <v>41</v>
      </c>
      <c r="V127" s="40"/>
      <c r="W127" s="173">
        <f t="shared" si="6"/>
        <v>0</v>
      </c>
      <c r="X127" s="173">
        <v>0</v>
      </c>
      <c r="Y127" s="173">
        <f t="shared" si="7"/>
        <v>0</v>
      </c>
      <c r="Z127" s="173">
        <v>0</v>
      </c>
      <c r="AA127" s="174">
        <f t="shared" si="8"/>
        <v>0</v>
      </c>
      <c r="AR127" s="23" t="s">
        <v>201</v>
      </c>
      <c r="AT127" s="23" t="s">
        <v>197</v>
      </c>
      <c r="AU127" s="23" t="s">
        <v>94</v>
      </c>
      <c r="AY127" s="23" t="s">
        <v>196</v>
      </c>
      <c r="BE127" s="114">
        <f t="shared" si="9"/>
        <v>0</v>
      </c>
      <c r="BF127" s="114">
        <f t="shared" si="10"/>
        <v>0</v>
      </c>
      <c r="BG127" s="114">
        <f t="shared" si="11"/>
        <v>0</v>
      </c>
      <c r="BH127" s="114">
        <f t="shared" si="12"/>
        <v>0</v>
      </c>
      <c r="BI127" s="114">
        <f t="shared" si="13"/>
        <v>0</v>
      </c>
      <c r="BJ127" s="23" t="s">
        <v>94</v>
      </c>
      <c r="BK127" s="175">
        <f t="shared" si="14"/>
        <v>0</v>
      </c>
      <c r="BL127" s="23" t="s">
        <v>201</v>
      </c>
      <c r="BM127" s="23" t="s">
        <v>3168</v>
      </c>
    </row>
    <row r="128" spans="2:65" s="1" customFormat="1" ht="25.5" customHeight="1">
      <c r="B128" s="138"/>
      <c r="C128" s="167" t="s">
        <v>234</v>
      </c>
      <c r="D128" s="167" t="s">
        <v>197</v>
      </c>
      <c r="E128" s="168" t="s">
        <v>892</v>
      </c>
      <c r="F128" s="264" t="s">
        <v>893</v>
      </c>
      <c r="G128" s="264"/>
      <c r="H128" s="264"/>
      <c r="I128" s="264"/>
      <c r="J128" s="169" t="s">
        <v>361</v>
      </c>
      <c r="K128" s="170">
        <v>0.495</v>
      </c>
      <c r="L128" s="265">
        <v>0</v>
      </c>
      <c r="M128" s="265"/>
      <c r="N128" s="266">
        <f t="shared" si="5"/>
        <v>0</v>
      </c>
      <c r="O128" s="266"/>
      <c r="P128" s="266"/>
      <c r="Q128" s="266"/>
      <c r="R128" s="141"/>
      <c r="T128" s="172" t="s">
        <v>4</v>
      </c>
      <c r="U128" s="48" t="s">
        <v>41</v>
      </c>
      <c r="V128" s="40"/>
      <c r="W128" s="173">
        <f t="shared" si="6"/>
        <v>0</v>
      </c>
      <c r="X128" s="173">
        <v>0</v>
      </c>
      <c r="Y128" s="173">
        <f t="shared" si="7"/>
        <v>0</v>
      </c>
      <c r="Z128" s="173">
        <v>0</v>
      </c>
      <c r="AA128" s="174">
        <f t="shared" si="8"/>
        <v>0</v>
      </c>
      <c r="AR128" s="23" t="s">
        <v>201</v>
      </c>
      <c r="AT128" s="23" t="s">
        <v>197</v>
      </c>
      <c r="AU128" s="23" t="s">
        <v>94</v>
      </c>
      <c r="AY128" s="23" t="s">
        <v>196</v>
      </c>
      <c r="BE128" s="114">
        <f t="shared" si="9"/>
        <v>0</v>
      </c>
      <c r="BF128" s="114">
        <f t="shared" si="10"/>
        <v>0</v>
      </c>
      <c r="BG128" s="114">
        <f t="shared" si="11"/>
        <v>0</v>
      </c>
      <c r="BH128" s="114">
        <f t="shared" si="12"/>
        <v>0</v>
      </c>
      <c r="BI128" s="114">
        <f t="shared" si="13"/>
        <v>0</v>
      </c>
      <c r="BJ128" s="23" t="s">
        <v>94</v>
      </c>
      <c r="BK128" s="175">
        <f t="shared" si="14"/>
        <v>0</v>
      </c>
      <c r="BL128" s="23" t="s">
        <v>201</v>
      </c>
      <c r="BM128" s="23" t="s">
        <v>3169</v>
      </c>
    </row>
    <row r="129" spans="2:65" s="1" customFormat="1" ht="25.5" customHeight="1">
      <c r="B129" s="138"/>
      <c r="C129" s="167" t="s">
        <v>239</v>
      </c>
      <c r="D129" s="167" t="s">
        <v>197</v>
      </c>
      <c r="E129" s="168" t="s">
        <v>896</v>
      </c>
      <c r="F129" s="264" t="s">
        <v>897</v>
      </c>
      <c r="G129" s="264"/>
      <c r="H129" s="264"/>
      <c r="I129" s="264"/>
      <c r="J129" s="169" t="s">
        <v>361</v>
      </c>
      <c r="K129" s="170">
        <v>4.95</v>
      </c>
      <c r="L129" s="265">
        <v>0</v>
      </c>
      <c r="M129" s="265"/>
      <c r="N129" s="266">
        <f t="shared" si="5"/>
        <v>0</v>
      </c>
      <c r="O129" s="266"/>
      <c r="P129" s="266"/>
      <c r="Q129" s="266"/>
      <c r="R129" s="141"/>
      <c r="T129" s="172" t="s">
        <v>4</v>
      </c>
      <c r="U129" s="48" t="s">
        <v>41</v>
      </c>
      <c r="V129" s="40"/>
      <c r="W129" s="173">
        <f t="shared" si="6"/>
        <v>0</v>
      </c>
      <c r="X129" s="173">
        <v>0</v>
      </c>
      <c r="Y129" s="173">
        <f t="shared" si="7"/>
        <v>0</v>
      </c>
      <c r="Z129" s="173">
        <v>0</v>
      </c>
      <c r="AA129" s="174">
        <f t="shared" si="8"/>
        <v>0</v>
      </c>
      <c r="AR129" s="23" t="s">
        <v>201</v>
      </c>
      <c r="AT129" s="23" t="s">
        <v>197</v>
      </c>
      <c r="AU129" s="23" t="s">
        <v>94</v>
      </c>
      <c r="AY129" s="23" t="s">
        <v>196</v>
      </c>
      <c r="BE129" s="114">
        <f t="shared" si="9"/>
        <v>0</v>
      </c>
      <c r="BF129" s="114">
        <f t="shared" si="10"/>
        <v>0</v>
      </c>
      <c r="BG129" s="114">
        <f t="shared" si="11"/>
        <v>0</v>
      </c>
      <c r="BH129" s="114">
        <f t="shared" si="12"/>
        <v>0</v>
      </c>
      <c r="BI129" s="114">
        <f t="shared" si="13"/>
        <v>0</v>
      </c>
      <c r="BJ129" s="23" t="s">
        <v>94</v>
      </c>
      <c r="BK129" s="175">
        <f t="shared" si="14"/>
        <v>0</v>
      </c>
      <c r="BL129" s="23" t="s">
        <v>201</v>
      </c>
      <c r="BM129" s="23" t="s">
        <v>3170</v>
      </c>
    </row>
    <row r="130" spans="2:65" s="1" customFormat="1" ht="25.5" customHeight="1">
      <c r="B130" s="138"/>
      <c r="C130" s="167" t="s">
        <v>246</v>
      </c>
      <c r="D130" s="167" t="s">
        <v>197</v>
      </c>
      <c r="E130" s="168" t="s">
        <v>2465</v>
      </c>
      <c r="F130" s="264" t="s">
        <v>2466</v>
      </c>
      <c r="G130" s="264"/>
      <c r="H130" s="264"/>
      <c r="I130" s="264"/>
      <c r="J130" s="169" t="s">
        <v>361</v>
      </c>
      <c r="K130" s="170">
        <v>0.495</v>
      </c>
      <c r="L130" s="265">
        <v>0</v>
      </c>
      <c r="M130" s="265"/>
      <c r="N130" s="266">
        <f t="shared" si="5"/>
        <v>0</v>
      </c>
      <c r="O130" s="266"/>
      <c r="P130" s="266"/>
      <c r="Q130" s="266"/>
      <c r="R130" s="141"/>
      <c r="T130" s="172" t="s">
        <v>4</v>
      </c>
      <c r="U130" s="48" t="s">
        <v>41</v>
      </c>
      <c r="V130" s="40"/>
      <c r="W130" s="173">
        <f t="shared" si="6"/>
        <v>0</v>
      </c>
      <c r="X130" s="173">
        <v>0</v>
      </c>
      <c r="Y130" s="173">
        <f t="shared" si="7"/>
        <v>0</v>
      </c>
      <c r="Z130" s="173">
        <v>0</v>
      </c>
      <c r="AA130" s="174">
        <f t="shared" si="8"/>
        <v>0</v>
      </c>
      <c r="AR130" s="23" t="s">
        <v>201</v>
      </c>
      <c r="AT130" s="23" t="s">
        <v>197</v>
      </c>
      <c r="AU130" s="23" t="s">
        <v>94</v>
      </c>
      <c r="AY130" s="23" t="s">
        <v>196</v>
      </c>
      <c r="BE130" s="114">
        <f t="shared" si="9"/>
        <v>0</v>
      </c>
      <c r="BF130" s="114">
        <f t="shared" si="10"/>
        <v>0</v>
      </c>
      <c r="BG130" s="114">
        <f t="shared" si="11"/>
        <v>0</v>
      </c>
      <c r="BH130" s="114">
        <f t="shared" si="12"/>
        <v>0</v>
      </c>
      <c r="BI130" s="114">
        <f t="shared" si="13"/>
        <v>0</v>
      </c>
      <c r="BJ130" s="23" t="s">
        <v>94</v>
      </c>
      <c r="BK130" s="175">
        <f t="shared" si="14"/>
        <v>0</v>
      </c>
      <c r="BL130" s="23" t="s">
        <v>201</v>
      </c>
      <c r="BM130" s="23" t="s">
        <v>3171</v>
      </c>
    </row>
    <row r="131" spans="2:65" s="10" customFormat="1" ht="37.35" customHeight="1">
      <c r="B131" s="156"/>
      <c r="C131" s="157"/>
      <c r="D131" s="158" t="s">
        <v>2088</v>
      </c>
      <c r="E131" s="158"/>
      <c r="F131" s="158"/>
      <c r="G131" s="158"/>
      <c r="H131" s="158"/>
      <c r="I131" s="158"/>
      <c r="J131" s="158"/>
      <c r="K131" s="158"/>
      <c r="L131" s="158"/>
      <c r="M131" s="158"/>
      <c r="N131" s="284">
        <f>BK131</f>
        <v>0</v>
      </c>
      <c r="O131" s="285"/>
      <c r="P131" s="285"/>
      <c r="Q131" s="285"/>
      <c r="R131" s="159"/>
      <c r="T131" s="160"/>
      <c r="U131" s="157"/>
      <c r="V131" s="157"/>
      <c r="W131" s="161">
        <f>W132</f>
        <v>0</v>
      </c>
      <c r="X131" s="157"/>
      <c r="Y131" s="161">
        <f>Y132</f>
        <v>2.0674999999999999E-2</v>
      </c>
      <c r="Z131" s="157"/>
      <c r="AA131" s="162">
        <f>AA132</f>
        <v>0</v>
      </c>
      <c r="AR131" s="163" t="s">
        <v>214</v>
      </c>
      <c r="AT131" s="164" t="s">
        <v>73</v>
      </c>
      <c r="AU131" s="164" t="s">
        <v>74</v>
      </c>
      <c r="AY131" s="163" t="s">
        <v>196</v>
      </c>
      <c r="BK131" s="165">
        <f>BK132</f>
        <v>0</v>
      </c>
    </row>
    <row r="132" spans="2:65" s="10" customFormat="1" ht="19.899999999999999" customHeight="1">
      <c r="B132" s="156"/>
      <c r="C132" s="157"/>
      <c r="D132" s="166" t="s">
        <v>2453</v>
      </c>
      <c r="E132" s="166"/>
      <c r="F132" s="166"/>
      <c r="G132" s="166"/>
      <c r="H132" s="166"/>
      <c r="I132" s="166"/>
      <c r="J132" s="166"/>
      <c r="K132" s="166"/>
      <c r="L132" s="166"/>
      <c r="M132" s="166"/>
      <c r="N132" s="280">
        <f>BK132</f>
        <v>0</v>
      </c>
      <c r="O132" s="281"/>
      <c r="P132" s="281"/>
      <c r="Q132" s="281"/>
      <c r="R132" s="159"/>
      <c r="T132" s="160"/>
      <c r="U132" s="157"/>
      <c r="V132" s="157"/>
      <c r="W132" s="161">
        <f>SUM(W133:W146)</f>
        <v>0</v>
      </c>
      <c r="X132" s="157"/>
      <c r="Y132" s="161">
        <f>SUM(Y133:Y146)</f>
        <v>2.0674999999999999E-2</v>
      </c>
      <c r="Z132" s="157"/>
      <c r="AA132" s="162">
        <f>SUM(AA133:AA146)</f>
        <v>0</v>
      </c>
      <c r="AR132" s="163" t="s">
        <v>214</v>
      </c>
      <c r="AT132" s="164" t="s">
        <v>73</v>
      </c>
      <c r="AU132" s="164" t="s">
        <v>82</v>
      </c>
      <c r="AY132" s="163" t="s">
        <v>196</v>
      </c>
      <c r="BK132" s="165">
        <f>SUM(BK133:BK146)</f>
        <v>0</v>
      </c>
    </row>
    <row r="133" spans="2:65" s="1" customFormat="1" ht="25.5" customHeight="1">
      <c r="B133" s="138"/>
      <c r="C133" s="167" t="s">
        <v>250</v>
      </c>
      <c r="D133" s="167" t="s">
        <v>197</v>
      </c>
      <c r="E133" s="168" t="s">
        <v>3172</v>
      </c>
      <c r="F133" s="264" t="s">
        <v>3173</v>
      </c>
      <c r="G133" s="264"/>
      <c r="H133" s="264"/>
      <c r="I133" s="264"/>
      <c r="J133" s="169" t="s">
        <v>307</v>
      </c>
      <c r="K133" s="170">
        <v>0.5</v>
      </c>
      <c r="L133" s="265">
        <v>0</v>
      </c>
      <c r="M133" s="265"/>
      <c r="N133" s="266">
        <f t="shared" ref="N133:N146" si="15">ROUND(L133*K133,3)</f>
        <v>0</v>
      </c>
      <c r="O133" s="266"/>
      <c r="P133" s="266"/>
      <c r="Q133" s="266"/>
      <c r="R133" s="141"/>
      <c r="T133" s="172" t="s">
        <v>4</v>
      </c>
      <c r="U133" s="48" t="s">
        <v>41</v>
      </c>
      <c r="V133" s="40"/>
      <c r="W133" s="173">
        <f t="shared" ref="W133:W146" si="16">V133*K133</f>
        <v>0</v>
      </c>
      <c r="X133" s="173">
        <v>0</v>
      </c>
      <c r="Y133" s="173">
        <f t="shared" ref="Y133:Y146" si="17">X133*K133</f>
        <v>0</v>
      </c>
      <c r="Z133" s="173">
        <v>0</v>
      </c>
      <c r="AA133" s="174">
        <f t="shared" ref="AA133:AA146" si="18">Z133*K133</f>
        <v>0</v>
      </c>
      <c r="AR133" s="23" t="s">
        <v>622</v>
      </c>
      <c r="AT133" s="23" t="s">
        <v>197</v>
      </c>
      <c r="AU133" s="23" t="s">
        <v>94</v>
      </c>
      <c r="AY133" s="23" t="s">
        <v>196</v>
      </c>
      <c r="BE133" s="114">
        <f t="shared" ref="BE133:BE146" si="19">IF(U133="základná",N133,0)</f>
        <v>0</v>
      </c>
      <c r="BF133" s="114">
        <f t="shared" ref="BF133:BF146" si="20">IF(U133="znížená",N133,0)</f>
        <v>0</v>
      </c>
      <c r="BG133" s="114">
        <f t="shared" ref="BG133:BG146" si="21">IF(U133="zákl. prenesená",N133,0)</f>
        <v>0</v>
      </c>
      <c r="BH133" s="114">
        <f t="shared" ref="BH133:BH146" si="22">IF(U133="zníž. prenesená",N133,0)</f>
        <v>0</v>
      </c>
      <c r="BI133" s="114">
        <f t="shared" ref="BI133:BI146" si="23">IF(U133="nulová",N133,0)</f>
        <v>0</v>
      </c>
      <c r="BJ133" s="23" t="s">
        <v>94</v>
      </c>
      <c r="BK133" s="175">
        <f t="shared" ref="BK133:BK146" si="24">ROUND(L133*K133,3)</f>
        <v>0</v>
      </c>
      <c r="BL133" s="23" t="s">
        <v>622</v>
      </c>
      <c r="BM133" s="23" t="s">
        <v>3174</v>
      </c>
    </row>
    <row r="134" spans="2:65" s="1" customFormat="1" ht="25.5" customHeight="1">
      <c r="B134" s="138"/>
      <c r="C134" s="200" t="s">
        <v>254</v>
      </c>
      <c r="D134" s="200" t="s">
        <v>612</v>
      </c>
      <c r="E134" s="201" t="s">
        <v>3175</v>
      </c>
      <c r="F134" s="282" t="s">
        <v>3176</v>
      </c>
      <c r="G134" s="282"/>
      <c r="H134" s="282"/>
      <c r="I134" s="282"/>
      <c r="J134" s="202" t="s">
        <v>608</v>
      </c>
      <c r="K134" s="203">
        <v>0.5</v>
      </c>
      <c r="L134" s="273">
        <v>0</v>
      </c>
      <c r="M134" s="273"/>
      <c r="N134" s="283">
        <f t="shared" si="15"/>
        <v>0</v>
      </c>
      <c r="O134" s="266"/>
      <c r="P134" s="266"/>
      <c r="Q134" s="266"/>
      <c r="R134" s="141"/>
      <c r="T134" s="172" t="s">
        <v>4</v>
      </c>
      <c r="U134" s="48" t="s">
        <v>41</v>
      </c>
      <c r="V134" s="40"/>
      <c r="W134" s="173">
        <f t="shared" si="16"/>
        <v>0</v>
      </c>
      <c r="X134" s="173">
        <v>2.5000000000000001E-4</v>
      </c>
      <c r="Y134" s="173">
        <f t="shared" si="17"/>
        <v>1.25E-4</v>
      </c>
      <c r="Z134" s="173">
        <v>0</v>
      </c>
      <c r="AA134" s="174">
        <f t="shared" si="18"/>
        <v>0</v>
      </c>
      <c r="AR134" s="23" t="s">
        <v>952</v>
      </c>
      <c r="AT134" s="23" t="s">
        <v>612</v>
      </c>
      <c r="AU134" s="23" t="s">
        <v>94</v>
      </c>
      <c r="AY134" s="23" t="s">
        <v>196</v>
      </c>
      <c r="BE134" s="114">
        <f t="shared" si="19"/>
        <v>0</v>
      </c>
      <c r="BF134" s="114">
        <f t="shared" si="20"/>
        <v>0</v>
      </c>
      <c r="BG134" s="114">
        <f t="shared" si="21"/>
        <v>0</v>
      </c>
      <c r="BH134" s="114">
        <f t="shared" si="22"/>
        <v>0</v>
      </c>
      <c r="BI134" s="114">
        <f t="shared" si="23"/>
        <v>0</v>
      </c>
      <c r="BJ134" s="23" t="s">
        <v>94</v>
      </c>
      <c r="BK134" s="175">
        <f t="shared" si="24"/>
        <v>0</v>
      </c>
      <c r="BL134" s="23" t="s">
        <v>952</v>
      </c>
      <c r="BM134" s="23" t="s">
        <v>3177</v>
      </c>
    </row>
    <row r="135" spans="2:65" s="1" customFormat="1" ht="16.5" customHeight="1">
      <c r="B135" s="138"/>
      <c r="C135" s="200" t="s">
        <v>259</v>
      </c>
      <c r="D135" s="200" t="s">
        <v>612</v>
      </c>
      <c r="E135" s="201" t="s">
        <v>3178</v>
      </c>
      <c r="F135" s="282" t="s">
        <v>3179</v>
      </c>
      <c r="G135" s="282"/>
      <c r="H135" s="282"/>
      <c r="I135" s="282"/>
      <c r="J135" s="202" t="s">
        <v>608</v>
      </c>
      <c r="K135" s="203">
        <v>1</v>
      </c>
      <c r="L135" s="273">
        <v>0</v>
      </c>
      <c r="M135" s="273"/>
      <c r="N135" s="283">
        <f t="shared" si="15"/>
        <v>0</v>
      </c>
      <c r="O135" s="266"/>
      <c r="P135" s="266"/>
      <c r="Q135" s="266"/>
      <c r="R135" s="141"/>
      <c r="T135" s="172" t="s">
        <v>4</v>
      </c>
      <c r="U135" s="48" t="s">
        <v>41</v>
      </c>
      <c r="V135" s="40"/>
      <c r="W135" s="173">
        <f t="shared" si="16"/>
        <v>0</v>
      </c>
      <c r="X135" s="173">
        <v>0</v>
      </c>
      <c r="Y135" s="173">
        <f t="shared" si="17"/>
        <v>0</v>
      </c>
      <c r="Z135" s="173">
        <v>0</v>
      </c>
      <c r="AA135" s="174">
        <f t="shared" si="18"/>
        <v>0</v>
      </c>
      <c r="AR135" s="23" t="s">
        <v>952</v>
      </c>
      <c r="AT135" s="23" t="s">
        <v>612</v>
      </c>
      <c r="AU135" s="23" t="s">
        <v>94</v>
      </c>
      <c r="AY135" s="23" t="s">
        <v>196</v>
      </c>
      <c r="BE135" s="114">
        <f t="shared" si="19"/>
        <v>0</v>
      </c>
      <c r="BF135" s="114">
        <f t="shared" si="20"/>
        <v>0</v>
      </c>
      <c r="BG135" s="114">
        <f t="shared" si="21"/>
        <v>0</v>
      </c>
      <c r="BH135" s="114">
        <f t="shared" si="22"/>
        <v>0</v>
      </c>
      <c r="BI135" s="114">
        <f t="shared" si="23"/>
        <v>0</v>
      </c>
      <c r="BJ135" s="23" t="s">
        <v>94</v>
      </c>
      <c r="BK135" s="175">
        <f t="shared" si="24"/>
        <v>0</v>
      </c>
      <c r="BL135" s="23" t="s">
        <v>952</v>
      </c>
      <c r="BM135" s="23" t="s">
        <v>3180</v>
      </c>
    </row>
    <row r="136" spans="2:65" s="1" customFormat="1" ht="16.5" customHeight="1">
      <c r="B136" s="138"/>
      <c r="C136" s="167" t="s">
        <v>264</v>
      </c>
      <c r="D136" s="167" t="s">
        <v>197</v>
      </c>
      <c r="E136" s="168" t="s">
        <v>3181</v>
      </c>
      <c r="F136" s="264" t="s">
        <v>3182</v>
      </c>
      <c r="G136" s="264"/>
      <c r="H136" s="264"/>
      <c r="I136" s="264"/>
      <c r="J136" s="169" t="s">
        <v>307</v>
      </c>
      <c r="K136" s="170">
        <v>550</v>
      </c>
      <c r="L136" s="265">
        <v>0</v>
      </c>
      <c r="M136" s="265"/>
      <c r="N136" s="266">
        <f t="shared" si="15"/>
        <v>0</v>
      </c>
      <c r="O136" s="266"/>
      <c r="P136" s="266"/>
      <c r="Q136" s="266"/>
      <c r="R136" s="141"/>
      <c r="T136" s="172" t="s">
        <v>4</v>
      </c>
      <c r="U136" s="48" t="s">
        <v>41</v>
      </c>
      <c r="V136" s="40"/>
      <c r="W136" s="173">
        <f t="shared" si="16"/>
        <v>0</v>
      </c>
      <c r="X136" s="173">
        <v>0</v>
      </c>
      <c r="Y136" s="173">
        <f t="shared" si="17"/>
        <v>0</v>
      </c>
      <c r="Z136" s="173">
        <v>0</v>
      </c>
      <c r="AA136" s="174">
        <f t="shared" si="18"/>
        <v>0</v>
      </c>
      <c r="AR136" s="23" t="s">
        <v>622</v>
      </c>
      <c r="AT136" s="23" t="s">
        <v>197</v>
      </c>
      <c r="AU136" s="23" t="s">
        <v>94</v>
      </c>
      <c r="AY136" s="23" t="s">
        <v>196</v>
      </c>
      <c r="BE136" s="114">
        <f t="shared" si="19"/>
        <v>0</v>
      </c>
      <c r="BF136" s="114">
        <f t="shared" si="20"/>
        <v>0</v>
      </c>
      <c r="BG136" s="114">
        <f t="shared" si="21"/>
        <v>0</v>
      </c>
      <c r="BH136" s="114">
        <f t="shared" si="22"/>
        <v>0</v>
      </c>
      <c r="BI136" s="114">
        <f t="shared" si="23"/>
        <v>0</v>
      </c>
      <c r="BJ136" s="23" t="s">
        <v>94</v>
      </c>
      <c r="BK136" s="175">
        <f t="shared" si="24"/>
        <v>0</v>
      </c>
      <c r="BL136" s="23" t="s">
        <v>622</v>
      </c>
      <c r="BM136" s="23" t="s">
        <v>3183</v>
      </c>
    </row>
    <row r="137" spans="2:65" s="1" customFormat="1" ht="25.5" customHeight="1">
      <c r="B137" s="138"/>
      <c r="C137" s="200" t="s">
        <v>278</v>
      </c>
      <c r="D137" s="200" t="s">
        <v>612</v>
      </c>
      <c r="E137" s="201" t="s">
        <v>3184</v>
      </c>
      <c r="F137" s="282" t="s">
        <v>3185</v>
      </c>
      <c r="G137" s="282"/>
      <c r="H137" s="282"/>
      <c r="I137" s="282"/>
      <c r="J137" s="202" t="s">
        <v>3186</v>
      </c>
      <c r="K137" s="203">
        <v>0.55000000000000004</v>
      </c>
      <c r="L137" s="273">
        <v>0</v>
      </c>
      <c r="M137" s="273"/>
      <c r="N137" s="283">
        <f t="shared" si="15"/>
        <v>0</v>
      </c>
      <c r="O137" s="266"/>
      <c r="P137" s="266"/>
      <c r="Q137" s="266"/>
      <c r="R137" s="141"/>
      <c r="T137" s="172" t="s">
        <v>4</v>
      </c>
      <c r="U137" s="48" t="s">
        <v>41</v>
      </c>
      <c r="V137" s="40"/>
      <c r="W137" s="173">
        <f t="shared" si="16"/>
        <v>0</v>
      </c>
      <c r="X137" s="173">
        <v>3.6999999999999998E-2</v>
      </c>
      <c r="Y137" s="173">
        <f t="shared" si="17"/>
        <v>2.035E-2</v>
      </c>
      <c r="Z137" s="173">
        <v>0</v>
      </c>
      <c r="AA137" s="174">
        <f t="shared" si="18"/>
        <v>0</v>
      </c>
      <c r="AR137" s="23" t="s">
        <v>952</v>
      </c>
      <c r="AT137" s="23" t="s">
        <v>612</v>
      </c>
      <c r="AU137" s="23" t="s">
        <v>94</v>
      </c>
      <c r="AY137" s="23" t="s">
        <v>196</v>
      </c>
      <c r="BE137" s="114">
        <f t="shared" si="19"/>
        <v>0</v>
      </c>
      <c r="BF137" s="114">
        <f t="shared" si="20"/>
        <v>0</v>
      </c>
      <c r="BG137" s="114">
        <f t="shared" si="21"/>
        <v>0</v>
      </c>
      <c r="BH137" s="114">
        <f t="shared" si="22"/>
        <v>0</v>
      </c>
      <c r="BI137" s="114">
        <f t="shared" si="23"/>
        <v>0</v>
      </c>
      <c r="BJ137" s="23" t="s">
        <v>94</v>
      </c>
      <c r="BK137" s="175">
        <f t="shared" si="24"/>
        <v>0</v>
      </c>
      <c r="BL137" s="23" t="s">
        <v>952</v>
      </c>
      <c r="BM137" s="23" t="s">
        <v>3187</v>
      </c>
    </row>
    <row r="138" spans="2:65" s="1" customFormat="1" ht="25.5" customHeight="1">
      <c r="B138" s="138"/>
      <c r="C138" s="167" t="s">
        <v>282</v>
      </c>
      <c r="D138" s="167" t="s">
        <v>197</v>
      </c>
      <c r="E138" s="168" t="s">
        <v>3188</v>
      </c>
      <c r="F138" s="264" t="s">
        <v>3189</v>
      </c>
      <c r="G138" s="264"/>
      <c r="H138" s="264"/>
      <c r="I138" s="264"/>
      <c r="J138" s="169" t="s">
        <v>608</v>
      </c>
      <c r="K138" s="170">
        <v>1</v>
      </c>
      <c r="L138" s="265">
        <v>0</v>
      </c>
      <c r="M138" s="265"/>
      <c r="N138" s="266">
        <f t="shared" si="15"/>
        <v>0</v>
      </c>
      <c r="O138" s="266"/>
      <c r="P138" s="266"/>
      <c r="Q138" s="266"/>
      <c r="R138" s="141"/>
      <c r="T138" s="172" t="s">
        <v>4</v>
      </c>
      <c r="U138" s="48" t="s">
        <v>41</v>
      </c>
      <c r="V138" s="40"/>
      <c r="W138" s="173">
        <f t="shared" si="16"/>
        <v>0</v>
      </c>
      <c r="X138" s="173">
        <v>0</v>
      </c>
      <c r="Y138" s="173">
        <f t="shared" si="17"/>
        <v>0</v>
      </c>
      <c r="Z138" s="173">
        <v>0</v>
      </c>
      <c r="AA138" s="174">
        <f t="shared" si="18"/>
        <v>0</v>
      </c>
      <c r="AR138" s="23" t="s">
        <v>622</v>
      </c>
      <c r="AT138" s="23" t="s">
        <v>197</v>
      </c>
      <c r="AU138" s="23" t="s">
        <v>94</v>
      </c>
      <c r="AY138" s="23" t="s">
        <v>196</v>
      </c>
      <c r="BE138" s="114">
        <f t="shared" si="19"/>
        <v>0</v>
      </c>
      <c r="BF138" s="114">
        <f t="shared" si="20"/>
        <v>0</v>
      </c>
      <c r="BG138" s="114">
        <f t="shared" si="21"/>
        <v>0</v>
      </c>
      <c r="BH138" s="114">
        <f t="shared" si="22"/>
        <v>0</v>
      </c>
      <c r="BI138" s="114">
        <f t="shared" si="23"/>
        <v>0</v>
      </c>
      <c r="BJ138" s="23" t="s">
        <v>94</v>
      </c>
      <c r="BK138" s="175">
        <f t="shared" si="24"/>
        <v>0</v>
      </c>
      <c r="BL138" s="23" t="s">
        <v>622</v>
      </c>
      <c r="BM138" s="23" t="s">
        <v>3190</v>
      </c>
    </row>
    <row r="139" spans="2:65" s="1" customFormat="1" ht="25.5" customHeight="1">
      <c r="B139" s="138"/>
      <c r="C139" s="200" t="s">
        <v>288</v>
      </c>
      <c r="D139" s="200" t="s">
        <v>612</v>
      </c>
      <c r="E139" s="201" t="s">
        <v>3191</v>
      </c>
      <c r="F139" s="282" t="s">
        <v>3192</v>
      </c>
      <c r="G139" s="282"/>
      <c r="H139" s="282"/>
      <c r="I139" s="282"/>
      <c r="J139" s="202" t="s">
        <v>608</v>
      </c>
      <c r="K139" s="203">
        <v>1</v>
      </c>
      <c r="L139" s="273">
        <v>0</v>
      </c>
      <c r="M139" s="273"/>
      <c r="N139" s="283">
        <f t="shared" si="15"/>
        <v>0</v>
      </c>
      <c r="O139" s="266"/>
      <c r="P139" s="266"/>
      <c r="Q139" s="266"/>
      <c r="R139" s="141"/>
      <c r="T139" s="172" t="s">
        <v>4</v>
      </c>
      <c r="U139" s="48" t="s">
        <v>41</v>
      </c>
      <c r="V139" s="40"/>
      <c r="W139" s="173">
        <f t="shared" si="16"/>
        <v>0</v>
      </c>
      <c r="X139" s="173">
        <v>0</v>
      </c>
      <c r="Y139" s="173">
        <f t="shared" si="17"/>
        <v>0</v>
      </c>
      <c r="Z139" s="173">
        <v>0</v>
      </c>
      <c r="AA139" s="174">
        <f t="shared" si="18"/>
        <v>0</v>
      </c>
      <c r="AR139" s="23" t="s">
        <v>1472</v>
      </c>
      <c r="AT139" s="23" t="s">
        <v>612</v>
      </c>
      <c r="AU139" s="23" t="s">
        <v>94</v>
      </c>
      <c r="AY139" s="23" t="s">
        <v>196</v>
      </c>
      <c r="BE139" s="114">
        <f t="shared" si="19"/>
        <v>0</v>
      </c>
      <c r="BF139" s="114">
        <f t="shared" si="20"/>
        <v>0</v>
      </c>
      <c r="BG139" s="114">
        <f t="shared" si="21"/>
        <v>0</v>
      </c>
      <c r="BH139" s="114">
        <f t="shared" si="22"/>
        <v>0</v>
      </c>
      <c r="BI139" s="114">
        <f t="shared" si="23"/>
        <v>0</v>
      </c>
      <c r="BJ139" s="23" t="s">
        <v>94</v>
      </c>
      <c r="BK139" s="175">
        <f t="shared" si="24"/>
        <v>0</v>
      </c>
      <c r="BL139" s="23" t="s">
        <v>622</v>
      </c>
      <c r="BM139" s="23" t="s">
        <v>3193</v>
      </c>
    </row>
    <row r="140" spans="2:65" s="1" customFormat="1" ht="25.5" customHeight="1">
      <c r="B140" s="138"/>
      <c r="C140" s="167" t="s">
        <v>294</v>
      </c>
      <c r="D140" s="167" t="s">
        <v>197</v>
      </c>
      <c r="E140" s="168" t="s">
        <v>3194</v>
      </c>
      <c r="F140" s="264" t="s">
        <v>3195</v>
      </c>
      <c r="G140" s="264"/>
      <c r="H140" s="264"/>
      <c r="I140" s="264"/>
      <c r="J140" s="169" t="s">
        <v>608</v>
      </c>
      <c r="K140" s="170">
        <v>1</v>
      </c>
      <c r="L140" s="265">
        <v>0</v>
      </c>
      <c r="M140" s="265"/>
      <c r="N140" s="266">
        <f t="shared" si="15"/>
        <v>0</v>
      </c>
      <c r="O140" s="266"/>
      <c r="P140" s="266"/>
      <c r="Q140" s="266"/>
      <c r="R140" s="141"/>
      <c r="T140" s="172" t="s">
        <v>4</v>
      </c>
      <c r="U140" s="48" t="s">
        <v>41</v>
      </c>
      <c r="V140" s="40"/>
      <c r="W140" s="173">
        <f t="shared" si="16"/>
        <v>0</v>
      </c>
      <c r="X140" s="173">
        <v>0</v>
      </c>
      <c r="Y140" s="173">
        <f t="shared" si="17"/>
        <v>0</v>
      </c>
      <c r="Z140" s="173">
        <v>0</v>
      </c>
      <c r="AA140" s="174">
        <f t="shared" si="18"/>
        <v>0</v>
      </c>
      <c r="AR140" s="23" t="s">
        <v>622</v>
      </c>
      <c r="AT140" s="23" t="s">
        <v>197</v>
      </c>
      <c r="AU140" s="23" t="s">
        <v>94</v>
      </c>
      <c r="AY140" s="23" t="s">
        <v>196</v>
      </c>
      <c r="BE140" s="114">
        <f t="shared" si="19"/>
        <v>0</v>
      </c>
      <c r="BF140" s="114">
        <f t="shared" si="20"/>
        <v>0</v>
      </c>
      <c r="BG140" s="114">
        <f t="shared" si="21"/>
        <v>0</v>
      </c>
      <c r="BH140" s="114">
        <f t="shared" si="22"/>
        <v>0</v>
      </c>
      <c r="BI140" s="114">
        <f t="shared" si="23"/>
        <v>0</v>
      </c>
      <c r="BJ140" s="23" t="s">
        <v>94</v>
      </c>
      <c r="BK140" s="175">
        <f t="shared" si="24"/>
        <v>0</v>
      </c>
      <c r="BL140" s="23" t="s">
        <v>622</v>
      </c>
      <c r="BM140" s="23" t="s">
        <v>3196</v>
      </c>
    </row>
    <row r="141" spans="2:65" s="1" customFormat="1" ht="16.5" customHeight="1">
      <c r="B141" s="138"/>
      <c r="C141" s="200" t="s">
        <v>300</v>
      </c>
      <c r="D141" s="200" t="s">
        <v>612</v>
      </c>
      <c r="E141" s="201" t="s">
        <v>3197</v>
      </c>
      <c r="F141" s="282" t="s">
        <v>3198</v>
      </c>
      <c r="G141" s="282"/>
      <c r="H141" s="282"/>
      <c r="I141" s="282"/>
      <c r="J141" s="202" t="s">
        <v>608</v>
      </c>
      <c r="K141" s="203">
        <v>1</v>
      </c>
      <c r="L141" s="273">
        <v>0</v>
      </c>
      <c r="M141" s="273"/>
      <c r="N141" s="283">
        <f t="shared" si="15"/>
        <v>0</v>
      </c>
      <c r="O141" s="266"/>
      <c r="P141" s="266"/>
      <c r="Q141" s="266"/>
      <c r="R141" s="141"/>
      <c r="T141" s="172" t="s">
        <v>4</v>
      </c>
      <c r="U141" s="48" t="s">
        <v>41</v>
      </c>
      <c r="V141" s="40"/>
      <c r="W141" s="173">
        <f t="shared" si="16"/>
        <v>0</v>
      </c>
      <c r="X141" s="173">
        <v>0</v>
      </c>
      <c r="Y141" s="173">
        <f t="shared" si="17"/>
        <v>0</v>
      </c>
      <c r="Z141" s="173">
        <v>0</v>
      </c>
      <c r="AA141" s="174">
        <f t="shared" si="18"/>
        <v>0</v>
      </c>
      <c r="AR141" s="23" t="s">
        <v>1472</v>
      </c>
      <c r="AT141" s="23" t="s">
        <v>612</v>
      </c>
      <c r="AU141" s="23" t="s">
        <v>94</v>
      </c>
      <c r="AY141" s="23" t="s">
        <v>196</v>
      </c>
      <c r="BE141" s="114">
        <f t="shared" si="19"/>
        <v>0</v>
      </c>
      <c r="BF141" s="114">
        <f t="shared" si="20"/>
        <v>0</v>
      </c>
      <c r="BG141" s="114">
        <f t="shared" si="21"/>
        <v>0</v>
      </c>
      <c r="BH141" s="114">
        <f t="shared" si="22"/>
        <v>0</v>
      </c>
      <c r="BI141" s="114">
        <f t="shared" si="23"/>
        <v>0</v>
      </c>
      <c r="BJ141" s="23" t="s">
        <v>94</v>
      </c>
      <c r="BK141" s="175">
        <f t="shared" si="24"/>
        <v>0</v>
      </c>
      <c r="BL141" s="23" t="s">
        <v>622</v>
      </c>
      <c r="BM141" s="23" t="s">
        <v>3199</v>
      </c>
    </row>
    <row r="142" spans="2:65" s="1" customFormat="1" ht="38.25" customHeight="1">
      <c r="B142" s="138"/>
      <c r="C142" s="200" t="s">
        <v>304</v>
      </c>
      <c r="D142" s="200" t="s">
        <v>612</v>
      </c>
      <c r="E142" s="201" t="s">
        <v>3200</v>
      </c>
      <c r="F142" s="282" t="s">
        <v>3201</v>
      </c>
      <c r="G142" s="282"/>
      <c r="H142" s="282"/>
      <c r="I142" s="282"/>
      <c r="J142" s="202" t="s">
        <v>608</v>
      </c>
      <c r="K142" s="203">
        <v>1</v>
      </c>
      <c r="L142" s="273">
        <v>0</v>
      </c>
      <c r="M142" s="273"/>
      <c r="N142" s="283">
        <f t="shared" si="15"/>
        <v>0</v>
      </c>
      <c r="O142" s="266"/>
      <c r="P142" s="266"/>
      <c r="Q142" s="266"/>
      <c r="R142" s="141"/>
      <c r="T142" s="172" t="s">
        <v>4</v>
      </c>
      <c r="U142" s="48" t="s">
        <v>41</v>
      </c>
      <c r="V142" s="40"/>
      <c r="W142" s="173">
        <f t="shared" si="16"/>
        <v>0</v>
      </c>
      <c r="X142" s="173">
        <v>0</v>
      </c>
      <c r="Y142" s="173">
        <f t="shared" si="17"/>
        <v>0</v>
      </c>
      <c r="Z142" s="173">
        <v>0</v>
      </c>
      <c r="AA142" s="174">
        <f t="shared" si="18"/>
        <v>0</v>
      </c>
      <c r="AR142" s="23" t="s">
        <v>1472</v>
      </c>
      <c r="AT142" s="23" t="s">
        <v>612</v>
      </c>
      <c r="AU142" s="23" t="s">
        <v>94</v>
      </c>
      <c r="AY142" s="23" t="s">
        <v>196</v>
      </c>
      <c r="BE142" s="114">
        <f t="shared" si="19"/>
        <v>0</v>
      </c>
      <c r="BF142" s="114">
        <f t="shared" si="20"/>
        <v>0</v>
      </c>
      <c r="BG142" s="114">
        <f t="shared" si="21"/>
        <v>0</v>
      </c>
      <c r="BH142" s="114">
        <f t="shared" si="22"/>
        <v>0</v>
      </c>
      <c r="BI142" s="114">
        <f t="shared" si="23"/>
        <v>0</v>
      </c>
      <c r="BJ142" s="23" t="s">
        <v>94</v>
      </c>
      <c r="BK142" s="175">
        <f t="shared" si="24"/>
        <v>0</v>
      </c>
      <c r="BL142" s="23" t="s">
        <v>622</v>
      </c>
      <c r="BM142" s="23" t="s">
        <v>3202</v>
      </c>
    </row>
    <row r="143" spans="2:65" s="1" customFormat="1" ht="16.5" customHeight="1">
      <c r="B143" s="138"/>
      <c r="C143" s="200" t="s">
        <v>309</v>
      </c>
      <c r="D143" s="200" t="s">
        <v>612</v>
      </c>
      <c r="E143" s="201" t="s">
        <v>3203</v>
      </c>
      <c r="F143" s="282" t="s">
        <v>3204</v>
      </c>
      <c r="G143" s="282"/>
      <c r="H143" s="282"/>
      <c r="I143" s="282"/>
      <c r="J143" s="202" t="s">
        <v>608</v>
      </c>
      <c r="K143" s="203">
        <v>1</v>
      </c>
      <c r="L143" s="273">
        <v>0</v>
      </c>
      <c r="M143" s="273"/>
      <c r="N143" s="283">
        <f t="shared" si="15"/>
        <v>0</v>
      </c>
      <c r="O143" s="266"/>
      <c r="P143" s="266"/>
      <c r="Q143" s="266"/>
      <c r="R143" s="141"/>
      <c r="T143" s="172" t="s">
        <v>4</v>
      </c>
      <c r="U143" s="48" t="s">
        <v>41</v>
      </c>
      <c r="V143" s="40"/>
      <c r="W143" s="173">
        <f t="shared" si="16"/>
        <v>0</v>
      </c>
      <c r="X143" s="173">
        <v>0</v>
      </c>
      <c r="Y143" s="173">
        <f t="shared" si="17"/>
        <v>0</v>
      </c>
      <c r="Z143" s="173">
        <v>0</v>
      </c>
      <c r="AA143" s="174">
        <f t="shared" si="18"/>
        <v>0</v>
      </c>
      <c r="AR143" s="23" t="s">
        <v>1472</v>
      </c>
      <c r="AT143" s="23" t="s">
        <v>612</v>
      </c>
      <c r="AU143" s="23" t="s">
        <v>94</v>
      </c>
      <c r="AY143" s="23" t="s">
        <v>196</v>
      </c>
      <c r="BE143" s="114">
        <f t="shared" si="19"/>
        <v>0</v>
      </c>
      <c r="BF143" s="114">
        <f t="shared" si="20"/>
        <v>0</v>
      </c>
      <c r="BG143" s="114">
        <f t="shared" si="21"/>
        <v>0</v>
      </c>
      <c r="BH143" s="114">
        <f t="shared" si="22"/>
        <v>0</v>
      </c>
      <c r="BI143" s="114">
        <f t="shared" si="23"/>
        <v>0</v>
      </c>
      <c r="BJ143" s="23" t="s">
        <v>94</v>
      </c>
      <c r="BK143" s="175">
        <f t="shared" si="24"/>
        <v>0</v>
      </c>
      <c r="BL143" s="23" t="s">
        <v>622</v>
      </c>
      <c r="BM143" s="23" t="s">
        <v>3205</v>
      </c>
    </row>
    <row r="144" spans="2:65" s="1" customFormat="1" ht="25.5" customHeight="1">
      <c r="B144" s="138"/>
      <c r="C144" s="200" t="s">
        <v>316</v>
      </c>
      <c r="D144" s="200" t="s">
        <v>612</v>
      </c>
      <c r="E144" s="201" t="s">
        <v>3206</v>
      </c>
      <c r="F144" s="282" t="s">
        <v>3207</v>
      </c>
      <c r="G144" s="282"/>
      <c r="H144" s="282"/>
      <c r="I144" s="282"/>
      <c r="J144" s="202" t="s">
        <v>608</v>
      </c>
      <c r="K144" s="203">
        <v>1</v>
      </c>
      <c r="L144" s="273">
        <v>0</v>
      </c>
      <c r="M144" s="273"/>
      <c r="N144" s="283">
        <f t="shared" si="15"/>
        <v>0</v>
      </c>
      <c r="O144" s="266"/>
      <c r="P144" s="266"/>
      <c r="Q144" s="266"/>
      <c r="R144" s="141"/>
      <c r="T144" s="172" t="s">
        <v>4</v>
      </c>
      <c r="U144" s="48" t="s">
        <v>41</v>
      </c>
      <c r="V144" s="40"/>
      <c r="W144" s="173">
        <f t="shared" si="16"/>
        <v>0</v>
      </c>
      <c r="X144" s="173">
        <v>0</v>
      </c>
      <c r="Y144" s="173">
        <f t="shared" si="17"/>
        <v>0</v>
      </c>
      <c r="Z144" s="173">
        <v>0</v>
      </c>
      <c r="AA144" s="174">
        <f t="shared" si="18"/>
        <v>0</v>
      </c>
      <c r="AR144" s="23" t="s">
        <v>1472</v>
      </c>
      <c r="AT144" s="23" t="s">
        <v>612</v>
      </c>
      <c r="AU144" s="23" t="s">
        <v>94</v>
      </c>
      <c r="AY144" s="23" t="s">
        <v>196</v>
      </c>
      <c r="BE144" s="114">
        <f t="shared" si="19"/>
        <v>0</v>
      </c>
      <c r="BF144" s="114">
        <f t="shared" si="20"/>
        <v>0</v>
      </c>
      <c r="BG144" s="114">
        <f t="shared" si="21"/>
        <v>0</v>
      </c>
      <c r="BH144" s="114">
        <f t="shared" si="22"/>
        <v>0</v>
      </c>
      <c r="BI144" s="114">
        <f t="shared" si="23"/>
        <v>0</v>
      </c>
      <c r="BJ144" s="23" t="s">
        <v>94</v>
      </c>
      <c r="BK144" s="175">
        <f t="shared" si="24"/>
        <v>0</v>
      </c>
      <c r="BL144" s="23" t="s">
        <v>622</v>
      </c>
      <c r="BM144" s="23" t="s">
        <v>3208</v>
      </c>
    </row>
    <row r="145" spans="2:65" s="1" customFormat="1" ht="16.5" customHeight="1">
      <c r="B145" s="138"/>
      <c r="C145" s="200" t="s">
        <v>9</v>
      </c>
      <c r="D145" s="200" t="s">
        <v>612</v>
      </c>
      <c r="E145" s="201" t="s">
        <v>3209</v>
      </c>
      <c r="F145" s="282" t="s">
        <v>3210</v>
      </c>
      <c r="G145" s="282"/>
      <c r="H145" s="282"/>
      <c r="I145" s="282"/>
      <c r="J145" s="202" t="s">
        <v>608</v>
      </c>
      <c r="K145" s="203">
        <v>1</v>
      </c>
      <c r="L145" s="273">
        <v>0</v>
      </c>
      <c r="M145" s="273"/>
      <c r="N145" s="283">
        <f t="shared" si="15"/>
        <v>0</v>
      </c>
      <c r="O145" s="266"/>
      <c r="P145" s="266"/>
      <c r="Q145" s="266"/>
      <c r="R145" s="141"/>
      <c r="T145" s="172" t="s">
        <v>4</v>
      </c>
      <c r="U145" s="48" t="s">
        <v>41</v>
      </c>
      <c r="V145" s="40"/>
      <c r="W145" s="173">
        <f t="shared" si="16"/>
        <v>0</v>
      </c>
      <c r="X145" s="173">
        <v>2.0000000000000001E-4</v>
      </c>
      <c r="Y145" s="173">
        <f t="shared" si="17"/>
        <v>2.0000000000000001E-4</v>
      </c>
      <c r="Z145" s="173">
        <v>0</v>
      </c>
      <c r="AA145" s="174">
        <f t="shared" si="18"/>
        <v>0</v>
      </c>
      <c r="AR145" s="23" t="s">
        <v>1472</v>
      </c>
      <c r="AT145" s="23" t="s">
        <v>612</v>
      </c>
      <c r="AU145" s="23" t="s">
        <v>94</v>
      </c>
      <c r="AY145" s="23" t="s">
        <v>196</v>
      </c>
      <c r="BE145" s="114">
        <f t="shared" si="19"/>
        <v>0</v>
      </c>
      <c r="BF145" s="114">
        <f t="shared" si="20"/>
        <v>0</v>
      </c>
      <c r="BG145" s="114">
        <f t="shared" si="21"/>
        <v>0</v>
      </c>
      <c r="BH145" s="114">
        <f t="shared" si="22"/>
        <v>0</v>
      </c>
      <c r="BI145" s="114">
        <f t="shared" si="23"/>
        <v>0</v>
      </c>
      <c r="BJ145" s="23" t="s">
        <v>94</v>
      </c>
      <c r="BK145" s="175">
        <f t="shared" si="24"/>
        <v>0</v>
      </c>
      <c r="BL145" s="23" t="s">
        <v>622</v>
      </c>
      <c r="BM145" s="23" t="s">
        <v>3211</v>
      </c>
    </row>
    <row r="146" spans="2:65" s="1" customFormat="1" ht="16.5" customHeight="1">
      <c r="B146" s="138"/>
      <c r="C146" s="167" t="s">
        <v>336</v>
      </c>
      <c r="D146" s="167" t="s">
        <v>197</v>
      </c>
      <c r="E146" s="168" t="s">
        <v>3212</v>
      </c>
      <c r="F146" s="264" t="s">
        <v>3213</v>
      </c>
      <c r="G146" s="264"/>
      <c r="H146" s="264"/>
      <c r="I146" s="264"/>
      <c r="J146" s="169" t="s">
        <v>608</v>
      </c>
      <c r="K146" s="170">
        <v>1</v>
      </c>
      <c r="L146" s="265">
        <v>0</v>
      </c>
      <c r="M146" s="265"/>
      <c r="N146" s="266">
        <f t="shared" si="15"/>
        <v>0</v>
      </c>
      <c r="O146" s="266"/>
      <c r="P146" s="266"/>
      <c r="Q146" s="266"/>
      <c r="R146" s="141"/>
      <c r="T146" s="172" t="s">
        <v>4</v>
      </c>
      <c r="U146" s="48" t="s">
        <v>41</v>
      </c>
      <c r="V146" s="40"/>
      <c r="W146" s="173">
        <f t="shared" si="16"/>
        <v>0</v>
      </c>
      <c r="X146" s="173">
        <v>0</v>
      </c>
      <c r="Y146" s="173">
        <f t="shared" si="17"/>
        <v>0</v>
      </c>
      <c r="Z146" s="173">
        <v>0</v>
      </c>
      <c r="AA146" s="174">
        <f t="shared" si="18"/>
        <v>0</v>
      </c>
      <c r="AR146" s="23" t="s">
        <v>622</v>
      </c>
      <c r="AT146" s="23" t="s">
        <v>197</v>
      </c>
      <c r="AU146" s="23" t="s">
        <v>94</v>
      </c>
      <c r="AY146" s="23" t="s">
        <v>196</v>
      </c>
      <c r="BE146" s="114">
        <f t="shared" si="19"/>
        <v>0</v>
      </c>
      <c r="BF146" s="114">
        <f t="shared" si="20"/>
        <v>0</v>
      </c>
      <c r="BG146" s="114">
        <f t="shared" si="21"/>
        <v>0</v>
      </c>
      <c r="BH146" s="114">
        <f t="shared" si="22"/>
        <v>0</v>
      </c>
      <c r="BI146" s="114">
        <f t="shared" si="23"/>
        <v>0</v>
      </c>
      <c r="BJ146" s="23" t="s">
        <v>94</v>
      </c>
      <c r="BK146" s="175">
        <f t="shared" si="24"/>
        <v>0</v>
      </c>
      <c r="BL146" s="23" t="s">
        <v>622</v>
      </c>
      <c r="BM146" s="23" t="s">
        <v>3214</v>
      </c>
    </row>
    <row r="147" spans="2:65" s="10" customFormat="1" ht="37.35" customHeight="1">
      <c r="B147" s="156"/>
      <c r="C147" s="157"/>
      <c r="D147" s="158" t="s">
        <v>3162</v>
      </c>
      <c r="E147" s="158"/>
      <c r="F147" s="158"/>
      <c r="G147" s="158"/>
      <c r="H147" s="158"/>
      <c r="I147" s="158"/>
      <c r="J147" s="158"/>
      <c r="K147" s="158"/>
      <c r="L147" s="158"/>
      <c r="M147" s="158"/>
      <c r="N147" s="308">
        <f>BK147</f>
        <v>0</v>
      </c>
      <c r="O147" s="309"/>
      <c r="P147" s="309"/>
      <c r="Q147" s="309"/>
      <c r="R147" s="159"/>
      <c r="T147" s="160"/>
      <c r="U147" s="157"/>
      <c r="V147" s="157"/>
      <c r="W147" s="161">
        <f>SUM(W148:W150)</f>
        <v>0</v>
      </c>
      <c r="X147" s="157"/>
      <c r="Y147" s="161">
        <f>SUM(Y148:Y150)</f>
        <v>0</v>
      </c>
      <c r="Z147" s="157"/>
      <c r="AA147" s="162">
        <f>SUM(AA148:AA150)</f>
        <v>0</v>
      </c>
      <c r="AR147" s="163" t="s">
        <v>201</v>
      </c>
      <c r="AT147" s="164" t="s">
        <v>73</v>
      </c>
      <c r="AU147" s="164" t="s">
        <v>74</v>
      </c>
      <c r="AY147" s="163" t="s">
        <v>196</v>
      </c>
      <c r="BK147" s="165">
        <f>SUM(BK148:BK150)</f>
        <v>0</v>
      </c>
    </row>
    <row r="148" spans="2:65" s="1" customFormat="1" ht="51" customHeight="1">
      <c r="B148" s="138"/>
      <c r="C148" s="167" t="s">
        <v>354</v>
      </c>
      <c r="D148" s="167" t="s">
        <v>197</v>
      </c>
      <c r="E148" s="168" t="s">
        <v>3215</v>
      </c>
      <c r="F148" s="264" t="s">
        <v>3216</v>
      </c>
      <c r="G148" s="264"/>
      <c r="H148" s="264"/>
      <c r="I148" s="264"/>
      <c r="J148" s="169" t="s">
        <v>2065</v>
      </c>
      <c r="K148" s="170">
        <v>16</v>
      </c>
      <c r="L148" s="265">
        <v>0</v>
      </c>
      <c r="M148" s="265"/>
      <c r="N148" s="266">
        <f>ROUND(L148*K148,3)</f>
        <v>0</v>
      </c>
      <c r="O148" s="266"/>
      <c r="P148" s="266"/>
      <c r="Q148" s="266"/>
      <c r="R148" s="141"/>
      <c r="T148" s="172" t="s">
        <v>4</v>
      </c>
      <c r="U148" s="48" t="s">
        <v>41</v>
      </c>
      <c r="V148" s="40"/>
      <c r="W148" s="173">
        <f>V148*K148</f>
        <v>0</v>
      </c>
      <c r="X148" s="173">
        <v>0</v>
      </c>
      <c r="Y148" s="173">
        <f>X148*K148</f>
        <v>0</v>
      </c>
      <c r="Z148" s="173">
        <v>0</v>
      </c>
      <c r="AA148" s="174">
        <f>Z148*K148</f>
        <v>0</v>
      </c>
      <c r="AR148" s="23" t="s">
        <v>2066</v>
      </c>
      <c r="AT148" s="23" t="s">
        <v>197</v>
      </c>
      <c r="AU148" s="23" t="s">
        <v>82</v>
      </c>
      <c r="AY148" s="23" t="s">
        <v>196</v>
      </c>
      <c r="BE148" s="114">
        <f>IF(U148="základná",N148,0)</f>
        <v>0</v>
      </c>
      <c r="BF148" s="114">
        <f>IF(U148="znížená",N148,0)</f>
        <v>0</v>
      </c>
      <c r="BG148" s="114">
        <f>IF(U148="zákl. prenesená",N148,0)</f>
        <v>0</v>
      </c>
      <c r="BH148" s="114">
        <f>IF(U148="zníž. prenesená",N148,0)</f>
        <v>0</v>
      </c>
      <c r="BI148" s="114">
        <f>IF(U148="nulová",N148,0)</f>
        <v>0</v>
      </c>
      <c r="BJ148" s="23" t="s">
        <v>94</v>
      </c>
      <c r="BK148" s="175">
        <f>ROUND(L148*K148,3)</f>
        <v>0</v>
      </c>
      <c r="BL148" s="23" t="s">
        <v>2066</v>
      </c>
      <c r="BM148" s="23" t="s">
        <v>3217</v>
      </c>
    </row>
    <row r="149" spans="2:65" s="11" customFormat="1" ht="25.5" customHeight="1">
      <c r="B149" s="176"/>
      <c r="C149" s="177"/>
      <c r="D149" s="177"/>
      <c r="E149" s="178" t="s">
        <v>4</v>
      </c>
      <c r="F149" s="267" t="s">
        <v>3218</v>
      </c>
      <c r="G149" s="268"/>
      <c r="H149" s="268"/>
      <c r="I149" s="268"/>
      <c r="J149" s="177"/>
      <c r="K149" s="179">
        <v>16</v>
      </c>
      <c r="L149" s="177"/>
      <c r="M149" s="177"/>
      <c r="N149" s="177"/>
      <c r="O149" s="177"/>
      <c r="P149" s="177"/>
      <c r="Q149" s="177"/>
      <c r="R149" s="180"/>
      <c r="T149" s="181"/>
      <c r="U149" s="177"/>
      <c r="V149" s="177"/>
      <c r="W149" s="177"/>
      <c r="X149" s="177"/>
      <c r="Y149" s="177"/>
      <c r="Z149" s="177"/>
      <c r="AA149" s="182"/>
      <c r="AT149" s="183" t="s">
        <v>204</v>
      </c>
      <c r="AU149" s="183" t="s">
        <v>82</v>
      </c>
      <c r="AV149" s="11" t="s">
        <v>94</v>
      </c>
      <c r="AW149" s="11" t="s">
        <v>31</v>
      </c>
      <c r="AX149" s="11" t="s">
        <v>74</v>
      </c>
      <c r="AY149" s="183" t="s">
        <v>196</v>
      </c>
    </row>
    <row r="150" spans="2:65" s="13" customFormat="1" ht="16.5" customHeight="1">
      <c r="B150" s="192"/>
      <c r="C150" s="193"/>
      <c r="D150" s="193"/>
      <c r="E150" s="194" t="s">
        <v>4</v>
      </c>
      <c r="F150" s="276" t="s">
        <v>215</v>
      </c>
      <c r="G150" s="277"/>
      <c r="H150" s="277"/>
      <c r="I150" s="277"/>
      <c r="J150" s="193"/>
      <c r="K150" s="195">
        <v>16</v>
      </c>
      <c r="L150" s="193"/>
      <c r="M150" s="193"/>
      <c r="N150" s="193"/>
      <c r="O150" s="193"/>
      <c r="P150" s="193"/>
      <c r="Q150" s="193"/>
      <c r="R150" s="196"/>
      <c r="T150" s="197"/>
      <c r="U150" s="193"/>
      <c r="V150" s="193"/>
      <c r="W150" s="193"/>
      <c r="X150" s="193"/>
      <c r="Y150" s="193"/>
      <c r="Z150" s="193"/>
      <c r="AA150" s="198"/>
      <c r="AT150" s="199" t="s">
        <v>204</v>
      </c>
      <c r="AU150" s="199" t="s">
        <v>82</v>
      </c>
      <c r="AV150" s="13" t="s">
        <v>201</v>
      </c>
      <c r="AW150" s="13" t="s">
        <v>5</v>
      </c>
      <c r="AX150" s="13" t="s">
        <v>82</v>
      </c>
      <c r="AY150" s="199" t="s">
        <v>196</v>
      </c>
    </row>
    <row r="151" spans="2:65" s="1" customFormat="1" ht="49.9" customHeight="1">
      <c r="B151" s="39"/>
      <c r="C151" s="40"/>
      <c r="D151" s="158" t="s">
        <v>2085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322">
        <f t="shared" ref="N151:N156" si="25">BK151</f>
        <v>0</v>
      </c>
      <c r="O151" s="323"/>
      <c r="P151" s="323"/>
      <c r="Q151" s="323"/>
      <c r="R151" s="41"/>
      <c r="T151" s="205"/>
      <c r="U151" s="40"/>
      <c r="V151" s="40"/>
      <c r="W151" s="40"/>
      <c r="X151" s="40"/>
      <c r="Y151" s="40"/>
      <c r="Z151" s="40"/>
      <c r="AA151" s="78"/>
      <c r="AT151" s="23" t="s">
        <v>73</v>
      </c>
      <c r="AU151" s="23" t="s">
        <v>74</v>
      </c>
      <c r="AY151" s="23" t="s">
        <v>2086</v>
      </c>
      <c r="BK151" s="175">
        <f>SUM(BK152:BK156)</f>
        <v>0</v>
      </c>
    </row>
    <row r="152" spans="2:65" s="1" customFormat="1" ht="22.35" customHeight="1">
      <c r="B152" s="39"/>
      <c r="C152" s="206" t="s">
        <v>4</v>
      </c>
      <c r="D152" s="206" t="s">
        <v>197</v>
      </c>
      <c r="E152" s="207" t="s">
        <v>4</v>
      </c>
      <c r="F152" s="314" t="s">
        <v>4</v>
      </c>
      <c r="G152" s="314"/>
      <c r="H152" s="314"/>
      <c r="I152" s="314"/>
      <c r="J152" s="208" t="s">
        <v>4</v>
      </c>
      <c r="K152" s="171"/>
      <c r="L152" s="265"/>
      <c r="M152" s="315"/>
      <c r="N152" s="315">
        <f t="shared" si="25"/>
        <v>0</v>
      </c>
      <c r="O152" s="315"/>
      <c r="P152" s="315"/>
      <c r="Q152" s="315"/>
      <c r="R152" s="41"/>
      <c r="T152" s="172" t="s">
        <v>4</v>
      </c>
      <c r="U152" s="209" t="s">
        <v>41</v>
      </c>
      <c r="V152" s="40"/>
      <c r="W152" s="40"/>
      <c r="X152" s="40"/>
      <c r="Y152" s="40"/>
      <c r="Z152" s="40"/>
      <c r="AA152" s="78"/>
      <c r="AT152" s="23" t="s">
        <v>2086</v>
      </c>
      <c r="AU152" s="23" t="s">
        <v>82</v>
      </c>
      <c r="AY152" s="23" t="s">
        <v>2086</v>
      </c>
      <c r="BE152" s="114">
        <f>IF(U152="základná",N152,0)</f>
        <v>0</v>
      </c>
      <c r="BF152" s="114">
        <f>IF(U152="znížená",N152,0)</f>
        <v>0</v>
      </c>
      <c r="BG152" s="114">
        <f>IF(U152="zákl. prenesená",N152,0)</f>
        <v>0</v>
      </c>
      <c r="BH152" s="114">
        <f>IF(U152="zníž. prenesená",N152,0)</f>
        <v>0</v>
      </c>
      <c r="BI152" s="114">
        <f>IF(U152="nulová",N152,0)</f>
        <v>0</v>
      </c>
      <c r="BJ152" s="23" t="s">
        <v>94</v>
      </c>
      <c r="BK152" s="175">
        <f>L152*K152</f>
        <v>0</v>
      </c>
    </row>
    <row r="153" spans="2:65" s="1" customFormat="1" ht="22.35" customHeight="1">
      <c r="B153" s="39"/>
      <c r="C153" s="206" t="s">
        <v>4</v>
      </c>
      <c r="D153" s="206" t="s">
        <v>197</v>
      </c>
      <c r="E153" s="207" t="s">
        <v>4</v>
      </c>
      <c r="F153" s="314" t="s">
        <v>4</v>
      </c>
      <c r="G153" s="314"/>
      <c r="H153" s="314"/>
      <c r="I153" s="314"/>
      <c r="J153" s="208" t="s">
        <v>4</v>
      </c>
      <c r="K153" s="171"/>
      <c r="L153" s="265"/>
      <c r="M153" s="315"/>
      <c r="N153" s="315">
        <f t="shared" si="25"/>
        <v>0</v>
      </c>
      <c r="O153" s="315"/>
      <c r="P153" s="315"/>
      <c r="Q153" s="315"/>
      <c r="R153" s="41"/>
      <c r="T153" s="172" t="s">
        <v>4</v>
      </c>
      <c r="U153" s="209" t="s">
        <v>41</v>
      </c>
      <c r="V153" s="40"/>
      <c r="W153" s="40"/>
      <c r="X153" s="40"/>
      <c r="Y153" s="40"/>
      <c r="Z153" s="40"/>
      <c r="AA153" s="78"/>
      <c r="AT153" s="23" t="s">
        <v>2086</v>
      </c>
      <c r="AU153" s="23" t="s">
        <v>82</v>
      </c>
      <c r="AY153" s="23" t="s">
        <v>2086</v>
      </c>
      <c r="BE153" s="114">
        <f>IF(U153="základná",N153,0)</f>
        <v>0</v>
      </c>
      <c r="BF153" s="114">
        <f>IF(U153="znížená",N153,0)</f>
        <v>0</v>
      </c>
      <c r="BG153" s="114">
        <f>IF(U153="zákl. prenesená",N153,0)</f>
        <v>0</v>
      </c>
      <c r="BH153" s="114">
        <f>IF(U153="zníž. prenesená",N153,0)</f>
        <v>0</v>
      </c>
      <c r="BI153" s="114">
        <f>IF(U153="nulová",N153,0)</f>
        <v>0</v>
      </c>
      <c r="BJ153" s="23" t="s">
        <v>94</v>
      </c>
      <c r="BK153" s="175">
        <f>L153*K153</f>
        <v>0</v>
      </c>
    </row>
    <row r="154" spans="2:65" s="1" customFormat="1" ht="22.35" customHeight="1">
      <c r="B154" s="39"/>
      <c r="C154" s="206" t="s">
        <v>4</v>
      </c>
      <c r="D154" s="206" t="s">
        <v>197</v>
      </c>
      <c r="E154" s="207" t="s">
        <v>4</v>
      </c>
      <c r="F154" s="314" t="s">
        <v>4</v>
      </c>
      <c r="G154" s="314"/>
      <c r="H154" s="314"/>
      <c r="I154" s="314"/>
      <c r="J154" s="208" t="s">
        <v>4</v>
      </c>
      <c r="K154" s="171"/>
      <c r="L154" s="265"/>
      <c r="M154" s="315"/>
      <c r="N154" s="315">
        <f t="shared" si="25"/>
        <v>0</v>
      </c>
      <c r="O154" s="315"/>
      <c r="P154" s="315"/>
      <c r="Q154" s="315"/>
      <c r="R154" s="41"/>
      <c r="T154" s="172" t="s">
        <v>4</v>
      </c>
      <c r="U154" s="209" t="s">
        <v>41</v>
      </c>
      <c r="V154" s="40"/>
      <c r="W154" s="40"/>
      <c r="X154" s="40"/>
      <c r="Y154" s="40"/>
      <c r="Z154" s="40"/>
      <c r="AA154" s="78"/>
      <c r="AT154" s="23" t="s">
        <v>2086</v>
      </c>
      <c r="AU154" s="23" t="s">
        <v>82</v>
      </c>
      <c r="AY154" s="23" t="s">
        <v>2086</v>
      </c>
      <c r="BE154" s="114">
        <f>IF(U154="základná",N154,0)</f>
        <v>0</v>
      </c>
      <c r="BF154" s="114">
        <f>IF(U154="znížená",N154,0)</f>
        <v>0</v>
      </c>
      <c r="BG154" s="114">
        <f>IF(U154="zákl. prenesená",N154,0)</f>
        <v>0</v>
      </c>
      <c r="BH154" s="114">
        <f>IF(U154="zníž. prenesená",N154,0)</f>
        <v>0</v>
      </c>
      <c r="BI154" s="114">
        <f>IF(U154="nulová",N154,0)</f>
        <v>0</v>
      </c>
      <c r="BJ154" s="23" t="s">
        <v>94</v>
      </c>
      <c r="BK154" s="175">
        <f>L154*K154</f>
        <v>0</v>
      </c>
    </row>
    <row r="155" spans="2:65" s="1" customFormat="1" ht="22.35" customHeight="1">
      <c r="B155" s="39"/>
      <c r="C155" s="206" t="s">
        <v>4</v>
      </c>
      <c r="D155" s="206" t="s">
        <v>197</v>
      </c>
      <c r="E155" s="207" t="s">
        <v>4</v>
      </c>
      <c r="F155" s="314" t="s">
        <v>4</v>
      </c>
      <c r="G155" s="314"/>
      <c r="H155" s="314"/>
      <c r="I155" s="314"/>
      <c r="J155" s="208" t="s">
        <v>4</v>
      </c>
      <c r="K155" s="171"/>
      <c r="L155" s="265"/>
      <c r="M155" s="315"/>
      <c r="N155" s="315">
        <f t="shared" si="25"/>
        <v>0</v>
      </c>
      <c r="O155" s="315"/>
      <c r="P155" s="315"/>
      <c r="Q155" s="315"/>
      <c r="R155" s="41"/>
      <c r="T155" s="172" t="s">
        <v>4</v>
      </c>
      <c r="U155" s="209" t="s">
        <v>41</v>
      </c>
      <c r="V155" s="40"/>
      <c r="W155" s="40"/>
      <c r="X155" s="40"/>
      <c r="Y155" s="40"/>
      <c r="Z155" s="40"/>
      <c r="AA155" s="78"/>
      <c r="AT155" s="23" t="s">
        <v>2086</v>
      </c>
      <c r="AU155" s="23" t="s">
        <v>82</v>
      </c>
      <c r="AY155" s="23" t="s">
        <v>2086</v>
      </c>
      <c r="BE155" s="114">
        <f>IF(U155="základná",N155,0)</f>
        <v>0</v>
      </c>
      <c r="BF155" s="114">
        <f>IF(U155="znížená",N155,0)</f>
        <v>0</v>
      </c>
      <c r="BG155" s="114">
        <f>IF(U155="zákl. prenesená",N155,0)</f>
        <v>0</v>
      </c>
      <c r="BH155" s="114">
        <f>IF(U155="zníž. prenesená",N155,0)</f>
        <v>0</v>
      </c>
      <c r="BI155" s="114">
        <f>IF(U155="nulová",N155,0)</f>
        <v>0</v>
      </c>
      <c r="BJ155" s="23" t="s">
        <v>94</v>
      </c>
      <c r="BK155" s="175">
        <f>L155*K155</f>
        <v>0</v>
      </c>
    </row>
    <row r="156" spans="2:65" s="1" customFormat="1" ht="22.35" customHeight="1">
      <c r="B156" s="39"/>
      <c r="C156" s="206" t="s">
        <v>4</v>
      </c>
      <c r="D156" s="206" t="s">
        <v>197</v>
      </c>
      <c r="E156" s="207" t="s">
        <v>4</v>
      </c>
      <c r="F156" s="314" t="s">
        <v>4</v>
      </c>
      <c r="G156" s="314"/>
      <c r="H156" s="314"/>
      <c r="I156" s="314"/>
      <c r="J156" s="208" t="s">
        <v>4</v>
      </c>
      <c r="K156" s="171"/>
      <c r="L156" s="265"/>
      <c r="M156" s="315"/>
      <c r="N156" s="315">
        <f t="shared" si="25"/>
        <v>0</v>
      </c>
      <c r="O156" s="315"/>
      <c r="P156" s="315"/>
      <c r="Q156" s="315"/>
      <c r="R156" s="41"/>
      <c r="T156" s="172" t="s">
        <v>4</v>
      </c>
      <c r="U156" s="209" t="s">
        <v>41</v>
      </c>
      <c r="V156" s="60"/>
      <c r="W156" s="60"/>
      <c r="X156" s="60"/>
      <c r="Y156" s="60"/>
      <c r="Z156" s="60"/>
      <c r="AA156" s="62"/>
      <c r="AT156" s="23" t="s">
        <v>2086</v>
      </c>
      <c r="AU156" s="23" t="s">
        <v>82</v>
      </c>
      <c r="AY156" s="23" t="s">
        <v>2086</v>
      </c>
      <c r="BE156" s="114">
        <f>IF(U156="základná",N156,0)</f>
        <v>0</v>
      </c>
      <c r="BF156" s="114">
        <f>IF(U156="znížená",N156,0)</f>
        <v>0</v>
      </c>
      <c r="BG156" s="114">
        <f>IF(U156="zákl. prenesená",N156,0)</f>
        <v>0</v>
      </c>
      <c r="BH156" s="114">
        <f>IF(U156="zníž. prenesená",N156,0)</f>
        <v>0</v>
      </c>
      <c r="BI156" s="114">
        <f>IF(U156="nulová",N156,0)</f>
        <v>0</v>
      </c>
      <c r="BJ156" s="23" t="s">
        <v>94</v>
      </c>
      <c r="BK156" s="175">
        <f>L156*K156</f>
        <v>0</v>
      </c>
    </row>
    <row r="157" spans="2:65" s="1" customFormat="1" ht="6.95" customHeight="1"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</sheetData>
  <mergeCells count="158">
    <mergeCell ref="F153:I153"/>
    <mergeCell ref="F152:I152"/>
    <mergeCell ref="F154:I154"/>
    <mergeCell ref="F155:I155"/>
    <mergeCell ref="F156:I156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M115:P115"/>
    <mergeCell ref="F112:P112"/>
    <mergeCell ref="F113:P113"/>
    <mergeCell ref="M117:Q117"/>
    <mergeCell ref="M118:Q118"/>
    <mergeCell ref="F120:I120"/>
    <mergeCell ref="L120:M120"/>
    <mergeCell ref="N120:Q120"/>
    <mergeCell ref="N121:Q121"/>
    <mergeCell ref="N122:Q122"/>
    <mergeCell ref="N123:Q123"/>
    <mergeCell ref="F124:I124"/>
    <mergeCell ref="F126:I126"/>
    <mergeCell ref="L124:M124"/>
    <mergeCell ref="N124:Q124"/>
    <mergeCell ref="F125:I125"/>
    <mergeCell ref="L125:M125"/>
    <mergeCell ref="N125:Q125"/>
    <mergeCell ref="L126:M126"/>
    <mergeCell ref="N126:Q126"/>
    <mergeCell ref="F127:I127"/>
    <mergeCell ref="F129:I129"/>
    <mergeCell ref="F128:I128"/>
    <mergeCell ref="L127:M127"/>
    <mergeCell ref="N127:Q127"/>
    <mergeCell ref="L128:M128"/>
    <mergeCell ref="N128:Q128"/>
    <mergeCell ref="L129:M129"/>
    <mergeCell ref="N129:Q129"/>
    <mergeCell ref="F130:I130"/>
    <mergeCell ref="L130:M130"/>
    <mergeCell ref="N130:Q130"/>
    <mergeCell ref="N131:Q131"/>
    <mergeCell ref="N132:Q132"/>
    <mergeCell ref="L155:M155"/>
    <mergeCell ref="L152:M152"/>
    <mergeCell ref="L153:M153"/>
    <mergeCell ref="L154:M154"/>
    <mergeCell ref="L156:M156"/>
    <mergeCell ref="N145:Q145"/>
    <mergeCell ref="N142:Q142"/>
    <mergeCell ref="N143:Q143"/>
    <mergeCell ref="N144:Q144"/>
    <mergeCell ref="N146:Q146"/>
    <mergeCell ref="N148:Q148"/>
    <mergeCell ref="N152:Q152"/>
    <mergeCell ref="N153:Q153"/>
    <mergeCell ref="N154:Q154"/>
    <mergeCell ref="N155:Q155"/>
    <mergeCell ref="N156:Q156"/>
    <mergeCell ref="N147:Q147"/>
    <mergeCell ref="N151:Q151"/>
    <mergeCell ref="N138:Q138"/>
    <mergeCell ref="N139:Q139"/>
    <mergeCell ref="N140:Q140"/>
    <mergeCell ref="N141:Q141"/>
    <mergeCell ref="F142:I142"/>
    <mergeCell ref="F143:I143"/>
    <mergeCell ref="F144:I144"/>
    <mergeCell ref="F133:I133"/>
    <mergeCell ref="F134:I134"/>
    <mergeCell ref="L133:M133"/>
    <mergeCell ref="N133:Q133"/>
    <mergeCell ref="L134:M134"/>
    <mergeCell ref="N134:Q134"/>
    <mergeCell ref="N135:Q135"/>
    <mergeCell ref="N136:Q136"/>
    <mergeCell ref="N137:Q137"/>
    <mergeCell ref="F135:I135"/>
    <mergeCell ref="F145:I145"/>
    <mergeCell ref="F146:I146"/>
    <mergeCell ref="F148:I148"/>
    <mergeCell ref="F149:I149"/>
    <mergeCell ref="F150:I150"/>
    <mergeCell ref="L135:M135"/>
    <mergeCell ref="L140:M140"/>
    <mergeCell ref="L136:M136"/>
    <mergeCell ref="L137:M137"/>
    <mergeCell ref="L138:M138"/>
    <mergeCell ref="L139:M139"/>
    <mergeCell ref="L141:M141"/>
    <mergeCell ref="L142:M142"/>
    <mergeCell ref="L143:M143"/>
    <mergeCell ref="L144:M144"/>
    <mergeCell ref="L145:M145"/>
    <mergeCell ref="L146:M146"/>
    <mergeCell ref="L148:M148"/>
    <mergeCell ref="F138:I138"/>
    <mergeCell ref="F136:I136"/>
    <mergeCell ref="F137:I137"/>
    <mergeCell ref="F139:I139"/>
    <mergeCell ref="F140:I140"/>
    <mergeCell ref="F141:I141"/>
    <mergeCell ref="E15:L15"/>
    <mergeCell ref="O15:P15"/>
    <mergeCell ref="O17:P17"/>
    <mergeCell ref="O18:P18"/>
    <mergeCell ref="O20:P20"/>
    <mergeCell ref="O21:P21"/>
    <mergeCell ref="H1:K1"/>
    <mergeCell ref="C2:Q2"/>
    <mergeCell ref="C4:Q4"/>
    <mergeCell ref="F6:P6"/>
    <mergeCell ref="F7:P7"/>
    <mergeCell ref="O9:P9"/>
    <mergeCell ref="O11:P11"/>
    <mergeCell ref="O12:P12"/>
    <mergeCell ref="O14:P14"/>
  </mergeCells>
  <dataValidations count="2">
    <dataValidation type="list" allowBlank="1" showInputMessage="1" showErrorMessage="1" error="Povolené sú hodnoty K, M." sqref="D152:D157">
      <formula1>"K, M"</formula1>
    </dataValidation>
    <dataValidation type="list" allowBlank="1" showInputMessage="1" showErrorMessage="1" error="Povolené sú hodnoty základná, znížená, nulová." sqref="U152:U157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5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2"/>
      <c r="B1" s="16"/>
      <c r="C1" s="16"/>
      <c r="D1" s="17" t="s">
        <v>0</v>
      </c>
      <c r="E1" s="16"/>
      <c r="F1" s="18" t="s">
        <v>126</v>
      </c>
      <c r="G1" s="18"/>
      <c r="H1" s="286" t="s">
        <v>127</v>
      </c>
      <c r="I1" s="286"/>
      <c r="J1" s="286"/>
      <c r="K1" s="286"/>
      <c r="L1" s="18" t="s">
        <v>128</v>
      </c>
      <c r="M1" s="16"/>
      <c r="N1" s="16"/>
      <c r="O1" s="17" t="s">
        <v>129</v>
      </c>
      <c r="P1" s="16"/>
      <c r="Q1" s="16"/>
      <c r="R1" s="16"/>
      <c r="S1" s="18" t="s">
        <v>130</v>
      </c>
      <c r="T1" s="18"/>
      <c r="U1" s="122"/>
      <c r="V1" s="12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7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3" t="s">
        <v>83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40" t="s">
        <v>131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8"/>
      <c r="T4" s="22" t="s">
        <v>11</v>
      </c>
      <c r="AT4" s="23" t="s">
        <v>5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15</v>
      </c>
      <c r="E6" s="30"/>
      <c r="F6" s="287" t="str">
        <f>'Rekapitulácia stavby'!K6</f>
        <v>CENTRUM INTEGROVANEJ ZDRAVOTNEJ STAROSTLIVOSTI – SLANEC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30"/>
      <c r="R6" s="28"/>
    </row>
    <row r="7" spans="1:66" s="1" customFormat="1" ht="32.85" customHeight="1">
      <c r="B7" s="39"/>
      <c r="C7" s="40"/>
      <c r="D7" s="33" t="s">
        <v>132</v>
      </c>
      <c r="E7" s="40"/>
      <c r="F7" s="231" t="s">
        <v>133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40"/>
      <c r="R7" s="41"/>
    </row>
    <row r="8" spans="1:66" s="1" customFormat="1" ht="14.45" customHeight="1">
      <c r="B8" s="39"/>
      <c r="C8" s="40"/>
      <c r="D8" s="34" t="s">
        <v>17</v>
      </c>
      <c r="E8" s="40"/>
      <c r="F8" s="32" t="s">
        <v>4</v>
      </c>
      <c r="G8" s="40"/>
      <c r="H8" s="40"/>
      <c r="I8" s="40"/>
      <c r="J8" s="40"/>
      <c r="K8" s="40"/>
      <c r="L8" s="40"/>
      <c r="M8" s="34" t="s">
        <v>18</v>
      </c>
      <c r="N8" s="40"/>
      <c r="O8" s="32" t="s">
        <v>4</v>
      </c>
      <c r="P8" s="40"/>
      <c r="Q8" s="40"/>
      <c r="R8" s="41"/>
    </row>
    <row r="9" spans="1:66" s="1" customFormat="1" ht="14.45" customHeight="1">
      <c r="B9" s="39"/>
      <c r="C9" s="40"/>
      <c r="D9" s="34" t="s">
        <v>19</v>
      </c>
      <c r="E9" s="40"/>
      <c r="F9" s="32" t="s">
        <v>20</v>
      </c>
      <c r="G9" s="40"/>
      <c r="H9" s="40"/>
      <c r="I9" s="40"/>
      <c r="J9" s="40"/>
      <c r="K9" s="40"/>
      <c r="L9" s="40"/>
      <c r="M9" s="34" t="s">
        <v>21</v>
      </c>
      <c r="N9" s="40"/>
      <c r="O9" s="290" t="str">
        <f>'Rekapitulácia stavby'!AN8</f>
        <v>20. 11. 2018</v>
      </c>
      <c r="P9" s="291"/>
      <c r="Q9" s="40"/>
      <c r="R9" s="41"/>
    </row>
    <row r="10" spans="1:66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66" s="1" customFormat="1" ht="14.45" customHeight="1">
      <c r="B11" s="39"/>
      <c r="C11" s="40"/>
      <c r="D11" s="34" t="s">
        <v>23</v>
      </c>
      <c r="E11" s="40"/>
      <c r="F11" s="40"/>
      <c r="G11" s="40"/>
      <c r="H11" s="40"/>
      <c r="I11" s="40"/>
      <c r="J11" s="40"/>
      <c r="K11" s="40"/>
      <c r="L11" s="40"/>
      <c r="M11" s="34" t="s">
        <v>24</v>
      </c>
      <c r="N11" s="40"/>
      <c r="O11" s="248" t="s">
        <v>4</v>
      </c>
      <c r="P11" s="248"/>
      <c r="Q11" s="40"/>
      <c r="R11" s="41"/>
    </row>
    <row r="12" spans="1:66" s="1" customFormat="1" ht="18" customHeight="1">
      <c r="B12" s="39"/>
      <c r="C12" s="40"/>
      <c r="D12" s="40"/>
      <c r="E12" s="32" t="s">
        <v>25</v>
      </c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48" t="s">
        <v>4</v>
      </c>
      <c r="P12" s="248"/>
      <c r="Q12" s="40"/>
      <c r="R12" s="41"/>
    </row>
    <row r="13" spans="1:66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66" s="1" customFormat="1" ht="14.45" customHeight="1">
      <c r="B14" s="39"/>
      <c r="C14" s="40"/>
      <c r="D14" s="34" t="s">
        <v>27</v>
      </c>
      <c r="E14" s="40"/>
      <c r="F14" s="40"/>
      <c r="G14" s="40"/>
      <c r="H14" s="40"/>
      <c r="I14" s="40"/>
      <c r="J14" s="40"/>
      <c r="K14" s="40"/>
      <c r="L14" s="40"/>
      <c r="M14" s="34" t="s">
        <v>24</v>
      </c>
      <c r="N14" s="40"/>
      <c r="O14" s="292" t="str">
        <f>IF('Rekapitulácia stavby'!AN13="","",'Rekapitulácia stavby'!AN13)</f>
        <v>Vyplň údaj</v>
      </c>
      <c r="P14" s="248"/>
      <c r="Q14" s="40"/>
      <c r="R14" s="41"/>
    </row>
    <row r="15" spans="1:66" s="1" customFormat="1" ht="18" customHeight="1">
      <c r="B15" s="39"/>
      <c r="C15" s="40"/>
      <c r="D15" s="40"/>
      <c r="E15" s="292" t="str">
        <f>IF('Rekapitulácia stavby'!E14="","",'Rekapitulácia stavby'!E14)</f>
        <v>Vyplň údaj</v>
      </c>
      <c r="F15" s="293"/>
      <c r="G15" s="293"/>
      <c r="H15" s="293"/>
      <c r="I15" s="293"/>
      <c r="J15" s="293"/>
      <c r="K15" s="293"/>
      <c r="L15" s="293"/>
      <c r="M15" s="34" t="s">
        <v>26</v>
      </c>
      <c r="N15" s="40"/>
      <c r="O15" s="292" t="str">
        <f>IF('Rekapitulácia stavby'!AN14="","",'Rekapitulácia stavby'!AN14)</f>
        <v>Vyplň údaj</v>
      </c>
      <c r="P15" s="248"/>
      <c r="Q15" s="40"/>
      <c r="R15" s="41"/>
    </row>
    <row r="16" spans="1:66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29</v>
      </c>
      <c r="E17" s="40"/>
      <c r="F17" s="40"/>
      <c r="G17" s="40"/>
      <c r="H17" s="40"/>
      <c r="I17" s="40"/>
      <c r="J17" s="40"/>
      <c r="K17" s="40"/>
      <c r="L17" s="40"/>
      <c r="M17" s="34" t="s">
        <v>24</v>
      </c>
      <c r="N17" s="40"/>
      <c r="O17" s="248" t="s">
        <v>4</v>
      </c>
      <c r="P17" s="248"/>
      <c r="Q17" s="40"/>
      <c r="R17" s="41"/>
    </row>
    <row r="18" spans="2:18" s="1" customFormat="1" ht="18" customHeight="1">
      <c r="B18" s="39"/>
      <c r="C18" s="40"/>
      <c r="D18" s="40"/>
      <c r="E18" s="32" t="s">
        <v>30</v>
      </c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48" t="s">
        <v>4</v>
      </c>
      <c r="P18" s="248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33</v>
      </c>
      <c r="E20" s="40"/>
      <c r="F20" s="40"/>
      <c r="G20" s="40"/>
      <c r="H20" s="40"/>
      <c r="I20" s="40"/>
      <c r="J20" s="40"/>
      <c r="K20" s="40"/>
      <c r="L20" s="40"/>
      <c r="M20" s="34" t="s">
        <v>24</v>
      </c>
      <c r="N20" s="40"/>
      <c r="O20" s="248" t="str">
        <f>IF('Rekapitulácia stavby'!AN19="","",'Rekapitulácia stavby'!AN19)</f>
        <v/>
      </c>
      <c r="P20" s="248"/>
      <c r="Q20" s="40"/>
      <c r="R20" s="41"/>
    </row>
    <row r="21" spans="2:18" s="1" customFormat="1" ht="18" customHeight="1">
      <c r="B21" s="39"/>
      <c r="C21" s="40"/>
      <c r="D21" s="40"/>
      <c r="E21" s="32" t="str">
        <f>IF('Rekapitulácia stavby'!E20="","",'Rekapitulácia stavby'!E20)</f>
        <v xml:space="preserve"> </v>
      </c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48" t="str">
        <f>IF('Rekapitulácia stavby'!AN20="","",'Rekapitulácia stavby'!AN20)</f>
        <v/>
      </c>
      <c r="P21" s="248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34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60" t="s">
        <v>4</v>
      </c>
      <c r="F24" s="260"/>
      <c r="G24" s="260"/>
      <c r="H24" s="260"/>
      <c r="I24" s="260"/>
      <c r="J24" s="260"/>
      <c r="K24" s="260"/>
      <c r="L24" s="260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3" t="s">
        <v>134</v>
      </c>
      <c r="E27" s="40"/>
      <c r="F27" s="40"/>
      <c r="G27" s="40"/>
      <c r="H27" s="40"/>
      <c r="I27" s="40"/>
      <c r="J27" s="40"/>
      <c r="K27" s="40"/>
      <c r="L27" s="40"/>
      <c r="M27" s="261">
        <f>N88</f>
        <v>0</v>
      </c>
      <c r="N27" s="261"/>
      <c r="O27" s="261"/>
      <c r="P27" s="261"/>
      <c r="Q27" s="40"/>
      <c r="R27" s="41"/>
    </row>
    <row r="28" spans="2:18" s="1" customFormat="1" ht="14.45" customHeight="1">
      <c r="B28" s="39"/>
      <c r="C28" s="40"/>
      <c r="D28" s="38" t="s">
        <v>120</v>
      </c>
      <c r="E28" s="40"/>
      <c r="F28" s="40"/>
      <c r="G28" s="40"/>
      <c r="H28" s="40"/>
      <c r="I28" s="40"/>
      <c r="J28" s="40"/>
      <c r="K28" s="40"/>
      <c r="L28" s="40"/>
      <c r="M28" s="261">
        <f>N123</f>
        <v>0</v>
      </c>
      <c r="N28" s="261"/>
      <c r="O28" s="261"/>
      <c r="P28" s="261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4" t="s">
        <v>37</v>
      </c>
      <c r="E30" s="40"/>
      <c r="F30" s="40"/>
      <c r="G30" s="40"/>
      <c r="H30" s="40"/>
      <c r="I30" s="40"/>
      <c r="J30" s="40"/>
      <c r="K30" s="40"/>
      <c r="L30" s="40"/>
      <c r="M30" s="310">
        <f>ROUND(M27+M28,2)</f>
        <v>0</v>
      </c>
      <c r="N30" s="289"/>
      <c r="O30" s="289"/>
      <c r="P30" s="289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38</v>
      </c>
      <c r="E32" s="46" t="s">
        <v>39</v>
      </c>
      <c r="F32" s="47">
        <v>0.2</v>
      </c>
      <c r="G32" s="125" t="s">
        <v>40</v>
      </c>
      <c r="H32" s="311">
        <f>ROUND((((SUM(BE123:BE130)+SUM(BE148:BE1344))+SUM(BE1346:BE1350))),2)</f>
        <v>0</v>
      </c>
      <c r="I32" s="289"/>
      <c r="J32" s="289"/>
      <c r="K32" s="40"/>
      <c r="L32" s="40"/>
      <c r="M32" s="311">
        <f>ROUND(((ROUND((SUM(BE123:BE130)+SUM(BE148:BE1344)), 2)*F32)+SUM(BE1346:BE1350)*F32),2)</f>
        <v>0</v>
      </c>
      <c r="N32" s="289"/>
      <c r="O32" s="289"/>
      <c r="P32" s="289"/>
      <c r="Q32" s="40"/>
      <c r="R32" s="41"/>
    </row>
    <row r="33" spans="2:18" s="1" customFormat="1" ht="14.45" customHeight="1">
      <c r="B33" s="39"/>
      <c r="C33" s="40"/>
      <c r="D33" s="40"/>
      <c r="E33" s="46" t="s">
        <v>41</v>
      </c>
      <c r="F33" s="47">
        <v>0.2</v>
      </c>
      <c r="G33" s="125" t="s">
        <v>40</v>
      </c>
      <c r="H33" s="311">
        <f>ROUND((((SUM(BF123:BF130)+SUM(BF148:BF1344))+SUM(BF1346:BF1350))),2)</f>
        <v>0</v>
      </c>
      <c r="I33" s="289"/>
      <c r="J33" s="289"/>
      <c r="K33" s="40"/>
      <c r="L33" s="40"/>
      <c r="M33" s="311">
        <f>ROUND(((ROUND((SUM(BF123:BF130)+SUM(BF148:BF1344)), 2)*F33)+SUM(BF1346:BF1350)*F33),2)</f>
        <v>0</v>
      </c>
      <c r="N33" s="289"/>
      <c r="O33" s="289"/>
      <c r="P33" s="289"/>
      <c r="Q33" s="40"/>
      <c r="R33" s="41"/>
    </row>
    <row r="34" spans="2:18" s="1" customFormat="1" ht="14.45" hidden="1" customHeight="1">
      <c r="B34" s="39"/>
      <c r="C34" s="40"/>
      <c r="D34" s="40"/>
      <c r="E34" s="46" t="s">
        <v>42</v>
      </c>
      <c r="F34" s="47">
        <v>0.2</v>
      </c>
      <c r="G34" s="125" t="s">
        <v>40</v>
      </c>
      <c r="H34" s="311">
        <f>ROUND((((SUM(BG123:BG130)+SUM(BG148:BG1344))+SUM(BG1346:BG1350))),2)</f>
        <v>0</v>
      </c>
      <c r="I34" s="289"/>
      <c r="J34" s="289"/>
      <c r="K34" s="40"/>
      <c r="L34" s="40"/>
      <c r="M34" s="311">
        <v>0</v>
      </c>
      <c r="N34" s="289"/>
      <c r="O34" s="289"/>
      <c r="P34" s="28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5" t="s">
        <v>40</v>
      </c>
      <c r="H35" s="311">
        <f>ROUND((((SUM(BH123:BH130)+SUM(BH148:BH1344))+SUM(BH1346:BH1350))),2)</f>
        <v>0</v>
      </c>
      <c r="I35" s="289"/>
      <c r="J35" s="289"/>
      <c r="K35" s="40"/>
      <c r="L35" s="40"/>
      <c r="M35" s="311">
        <v>0</v>
      </c>
      <c r="N35" s="289"/>
      <c r="O35" s="289"/>
      <c r="P35" s="28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</v>
      </c>
      <c r="G36" s="125" t="s">
        <v>40</v>
      </c>
      <c r="H36" s="311">
        <f>ROUND((((SUM(BI123:BI130)+SUM(BI148:BI1344))+SUM(BI1346:BI1350))),2)</f>
        <v>0</v>
      </c>
      <c r="I36" s="289"/>
      <c r="J36" s="289"/>
      <c r="K36" s="40"/>
      <c r="L36" s="40"/>
      <c r="M36" s="311">
        <v>0</v>
      </c>
      <c r="N36" s="289"/>
      <c r="O36" s="289"/>
      <c r="P36" s="289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1"/>
      <c r="D38" s="126" t="s">
        <v>45</v>
      </c>
      <c r="E38" s="79"/>
      <c r="F38" s="79"/>
      <c r="G38" s="127" t="s">
        <v>46</v>
      </c>
      <c r="H38" s="128" t="s">
        <v>47</v>
      </c>
      <c r="I38" s="79"/>
      <c r="J38" s="79"/>
      <c r="K38" s="79"/>
      <c r="L38" s="312">
        <f>SUM(M30:M36)</f>
        <v>0</v>
      </c>
      <c r="M38" s="312"/>
      <c r="N38" s="312"/>
      <c r="O38" s="312"/>
      <c r="P38" s="313"/>
      <c r="Q38" s="121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0" t="s">
        <v>135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15</v>
      </c>
      <c r="D78" s="40"/>
      <c r="E78" s="40"/>
      <c r="F78" s="287" t="str">
        <f>F6</f>
        <v>CENTRUM INTEGROVANEJ ZDRAVOTNEJ STAROSTLIVOSTI – SLANEC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40"/>
      <c r="R78" s="41"/>
    </row>
    <row r="79" spans="2:18" s="1" customFormat="1" ht="36.950000000000003" customHeight="1">
      <c r="B79" s="39"/>
      <c r="C79" s="73" t="s">
        <v>132</v>
      </c>
      <c r="D79" s="40"/>
      <c r="E79" s="40"/>
      <c r="F79" s="242" t="str">
        <f>F7</f>
        <v>A - Stavebná časť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47" s="1" customFormat="1" ht="18" customHeight="1">
      <c r="B81" s="39"/>
      <c r="C81" s="34" t="s">
        <v>19</v>
      </c>
      <c r="D81" s="40"/>
      <c r="E81" s="40"/>
      <c r="F81" s="32" t="str">
        <f>F9</f>
        <v xml:space="preserve"> </v>
      </c>
      <c r="G81" s="40"/>
      <c r="H81" s="40"/>
      <c r="I81" s="40"/>
      <c r="J81" s="40"/>
      <c r="K81" s="34" t="s">
        <v>21</v>
      </c>
      <c r="L81" s="40"/>
      <c r="M81" s="291" t="str">
        <f>IF(O9="","",O9)</f>
        <v>20. 11. 2018</v>
      </c>
      <c r="N81" s="291"/>
      <c r="O81" s="291"/>
      <c r="P81" s="291"/>
      <c r="Q81" s="40"/>
      <c r="R81" s="41"/>
    </row>
    <row r="82" spans="2:47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47" s="1" customFormat="1" ht="15">
      <c r="B83" s="39"/>
      <c r="C83" s="34" t="s">
        <v>23</v>
      </c>
      <c r="D83" s="40"/>
      <c r="E83" s="40"/>
      <c r="F83" s="32" t="str">
        <f>E12</f>
        <v>Obec Slanec</v>
      </c>
      <c r="G83" s="40"/>
      <c r="H83" s="40"/>
      <c r="I83" s="40"/>
      <c r="J83" s="40"/>
      <c r="K83" s="34" t="s">
        <v>29</v>
      </c>
      <c r="L83" s="40"/>
      <c r="M83" s="248" t="str">
        <f>E18</f>
        <v>Ing. Beata Zuštiaková</v>
      </c>
      <c r="N83" s="248"/>
      <c r="O83" s="248"/>
      <c r="P83" s="248"/>
      <c r="Q83" s="248"/>
      <c r="R83" s="41"/>
    </row>
    <row r="84" spans="2:47" s="1" customFormat="1" ht="14.45" customHeight="1">
      <c r="B84" s="39"/>
      <c r="C84" s="34" t="s">
        <v>27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33</v>
      </c>
      <c r="L84" s="40"/>
      <c r="M84" s="248" t="str">
        <f>E21</f>
        <v xml:space="preserve"> </v>
      </c>
      <c r="N84" s="248"/>
      <c r="O84" s="248"/>
      <c r="P84" s="248"/>
      <c r="Q84" s="248"/>
      <c r="R84" s="41"/>
    </row>
    <row r="85" spans="2:47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47" s="1" customFormat="1" ht="29.25" customHeight="1">
      <c r="B86" s="39"/>
      <c r="C86" s="306" t="s">
        <v>136</v>
      </c>
      <c r="D86" s="307"/>
      <c r="E86" s="307"/>
      <c r="F86" s="307"/>
      <c r="G86" s="307"/>
      <c r="H86" s="121"/>
      <c r="I86" s="121"/>
      <c r="J86" s="121"/>
      <c r="K86" s="121"/>
      <c r="L86" s="121"/>
      <c r="M86" s="121"/>
      <c r="N86" s="306" t="s">
        <v>137</v>
      </c>
      <c r="O86" s="307"/>
      <c r="P86" s="307"/>
      <c r="Q86" s="307"/>
      <c r="R86" s="41"/>
    </row>
    <row r="87" spans="2:47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29" t="s">
        <v>138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24">
        <f>N148</f>
        <v>0</v>
      </c>
      <c r="O88" s="303"/>
      <c r="P88" s="303"/>
      <c r="Q88" s="303"/>
      <c r="R88" s="41"/>
      <c r="AU88" s="23" t="s">
        <v>139</v>
      </c>
    </row>
    <row r="89" spans="2:47" s="7" customFormat="1" ht="24.95" customHeight="1">
      <c r="B89" s="130"/>
      <c r="C89" s="131"/>
      <c r="D89" s="132" t="s">
        <v>140</v>
      </c>
      <c r="E89" s="131"/>
      <c r="F89" s="131"/>
      <c r="G89" s="131"/>
      <c r="H89" s="131"/>
      <c r="I89" s="131"/>
      <c r="J89" s="131"/>
      <c r="K89" s="131"/>
      <c r="L89" s="131"/>
      <c r="M89" s="131"/>
      <c r="N89" s="301">
        <f>N149</f>
        <v>0</v>
      </c>
      <c r="O89" s="302"/>
      <c r="P89" s="302"/>
      <c r="Q89" s="302"/>
      <c r="R89" s="133"/>
    </row>
    <row r="90" spans="2:47" s="8" customFormat="1" ht="19.899999999999999" customHeight="1">
      <c r="B90" s="134"/>
      <c r="C90" s="103"/>
      <c r="D90" s="110" t="s">
        <v>141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1">
        <f>N150</f>
        <v>0</v>
      </c>
      <c r="O90" s="222"/>
      <c r="P90" s="222"/>
      <c r="Q90" s="222"/>
      <c r="R90" s="135"/>
    </row>
    <row r="91" spans="2:47" s="8" customFormat="1" ht="19.899999999999999" customHeight="1">
      <c r="B91" s="134"/>
      <c r="C91" s="103"/>
      <c r="D91" s="110" t="s">
        <v>142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N210</f>
        <v>0</v>
      </c>
      <c r="O91" s="222"/>
      <c r="P91" s="222"/>
      <c r="Q91" s="222"/>
      <c r="R91" s="135"/>
    </row>
    <row r="92" spans="2:47" s="8" customFormat="1" ht="19.899999999999999" customHeight="1">
      <c r="B92" s="134"/>
      <c r="C92" s="103"/>
      <c r="D92" s="110" t="s">
        <v>143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N250</f>
        <v>0</v>
      </c>
      <c r="O92" s="222"/>
      <c r="P92" s="222"/>
      <c r="Q92" s="222"/>
      <c r="R92" s="135"/>
    </row>
    <row r="93" spans="2:47" s="8" customFormat="1" ht="19.899999999999999" customHeight="1">
      <c r="B93" s="134"/>
      <c r="C93" s="103"/>
      <c r="D93" s="110" t="s">
        <v>144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N323</f>
        <v>0</v>
      </c>
      <c r="O93" s="222"/>
      <c r="P93" s="222"/>
      <c r="Q93" s="222"/>
      <c r="R93" s="135"/>
    </row>
    <row r="94" spans="2:47" s="8" customFormat="1" ht="19.899999999999999" customHeight="1">
      <c r="B94" s="134"/>
      <c r="C94" s="103"/>
      <c r="D94" s="110" t="s">
        <v>145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N349</f>
        <v>0</v>
      </c>
      <c r="O94" s="222"/>
      <c r="P94" s="222"/>
      <c r="Q94" s="222"/>
      <c r="R94" s="135"/>
    </row>
    <row r="95" spans="2:47" s="8" customFormat="1" ht="19.899999999999999" customHeight="1">
      <c r="B95" s="134"/>
      <c r="C95" s="103"/>
      <c r="D95" s="110" t="s">
        <v>146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1">
        <f>N495</f>
        <v>0</v>
      </c>
      <c r="O95" s="222"/>
      <c r="P95" s="222"/>
      <c r="Q95" s="222"/>
      <c r="R95" s="135"/>
    </row>
    <row r="96" spans="2:47" s="7" customFormat="1" ht="24.95" customHeight="1">
      <c r="B96" s="130"/>
      <c r="C96" s="131"/>
      <c r="D96" s="132" t="s">
        <v>147</v>
      </c>
      <c r="E96" s="131"/>
      <c r="F96" s="131"/>
      <c r="G96" s="131"/>
      <c r="H96" s="131"/>
      <c r="I96" s="131"/>
      <c r="J96" s="131"/>
      <c r="K96" s="131"/>
      <c r="L96" s="131"/>
      <c r="M96" s="131"/>
      <c r="N96" s="301">
        <f>N698</f>
        <v>0</v>
      </c>
      <c r="O96" s="302"/>
      <c r="P96" s="302"/>
      <c r="Q96" s="302"/>
      <c r="R96" s="133"/>
    </row>
    <row r="97" spans="2:18" s="8" customFormat="1" ht="19.899999999999999" customHeight="1">
      <c r="B97" s="134"/>
      <c r="C97" s="103"/>
      <c r="D97" s="110" t="s">
        <v>148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1">
        <f>N699</f>
        <v>0</v>
      </c>
      <c r="O97" s="222"/>
      <c r="P97" s="222"/>
      <c r="Q97" s="222"/>
      <c r="R97" s="135"/>
    </row>
    <row r="98" spans="2:18" s="8" customFormat="1" ht="19.899999999999999" customHeight="1">
      <c r="B98" s="134"/>
      <c r="C98" s="103"/>
      <c r="D98" s="110" t="s">
        <v>149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1">
        <f>N715</f>
        <v>0</v>
      </c>
      <c r="O98" s="222"/>
      <c r="P98" s="222"/>
      <c r="Q98" s="222"/>
      <c r="R98" s="135"/>
    </row>
    <row r="99" spans="2:18" s="8" customFormat="1" ht="19.899999999999999" customHeight="1">
      <c r="B99" s="134"/>
      <c r="C99" s="103"/>
      <c r="D99" s="110" t="s">
        <v>150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1">
        <f>N812</f>
        <v>0</v>
      </c>
      <c r="O99" s="222"/>
      <c r="P99" s="222"/>
      <c r="Q99" s="222"/>
      <c r="R99" s="135"/>
    </row>
    <row r="100" spans="2:18" s="8" customFormat="1" ht="19.899999999999999" customHeight="1">
      <c r="B100" s="134"/>
      <c r="C100" s="103"/>
      <c r="D100" s="110" t="s">
        <v>151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1">
        <f>N858</f>
        <v>0</v>
      </c>
      <c r="O100" s="222"/>
      <c r="P100" s="222"/>
      <c r="Q100" s="222"/>
      <c r="R100" s="135"/>
    </row>
    <row r="101" spans="2:18" s="8" customFormat="1" ht="19.899999999999999" customHeight="1">
      <c r="B101" s="134"/>
      <c r="C101" s="103"/>
      <c r="D101" s="110" t="s">
        <v>152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1">
        <f>N867</f>
        <v>0</v>
      </c>
      <c r="O101" s="222"/>
      <c r="P101" s="222"/>
      <c r="Q101" s="222"/>
      <c r="R101" s="135"/>
    </row>
    <row r="102" spans="2:18" s="8" customFormat="1" ht="19.899999999999999" customHeight="1">
      <c r="B102" s="134"/>
      <c r="C102" s="103"/>
      <c r="D102" s="110" t="s">
        <v>153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1">
        <f>N885</f>
        <v>0</v>
      </c>
      <c r="O102" s="222"/>
      <c r="P102" s="222"/>
      <c r="Q102" s="222"/>
      <c r="R102" s="135"/>
    </row>
    <row r="103" spans="2:18" s="8" customFormat="1" ht="19.899999999999999" customHeight="1">
      <c r="B103" s="134"/>
      <c r="C103" s="103"/>
      <c r="D103" s="110" t="s">
        <v>154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1">
        <f>N898</f>
        <v>0</v>
      </c>
      <c r="O103" s="222"/>
      <c r="P103" s="222"/>
      <c r="Q103" s="222"/>
      <c r="R103" s="135"/>
    </row>
    <row r="104" spans="2:18" s="8" customFormat="1" ht="19.899999999999999" customHeight="1">
      <c r="B104" s="134"/>
      <c r="C104" s="103"/>
      <c r="D104" s="110" t="s">
        <v>155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21">
        <f>N909</f>
        <v>0</v>
      </c>
      <c r="O104" s="222"/>
      <c r="P104" s="222"/>
      <c r="Q104" s="222"/>
      <c r="R104" s="135"/>
    </row>
    <row r="105" spans="2:18" s="8" customFormat="1" ht="19.899999999999999" customHeight="1">
      <c r="B105" s="134"/>
      <c r="C105" s="103"/>
      <c r="D105" s="110" t="s">
        <v>156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221">
        <f>N1055</f>
        <v>0</v>
      </c>
      <c r="O105" s="222"/>
      <c r="P105" s="222"/>
      <c r="Q105" s="222"/>
      <c r="R105" s="135"/>
    </row>
    <row r="106" spans="2:18" s="8" customFormat="1" ht="19.899999999999999" customHeight="1">
      <c r="B106" s="134"/>
      <c r="C106" s="103"/>
      <c r="D106" s="110" t="s">
        <v>157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21">
        <f>N1160</f>
        <v>0</v>
      </c>
      <c r="O106" s="222"/>
      <c r="P106" s="222"/>
      <c r="Q106" s="222"/>
      <c r="R106" s="135"/>
    </row>
    <row r="107" spans="2:18" s="8" customFormat="1" ht="19.899999999999999" customHeight="1">
      <c r="B107" s="134"/>
      <c r="C107" s="103"/>
      <c r="D107" s="110" t="s">
        <v>158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221">
        <f>N1221</f>
        <v>0</v>
      </c>
      <c r="O107" s="222"/>
      <c r="P107" s="222"/>
      <c r="Q107" s="222"/>
      <c r="R107" s="135"/>
    </row>
    <row r="108" spans="2:18" s="8" customFormat="1" ht="19.899999999999999" customHeight="1">
      <c r="B108" s="134"/>
      <c r="C108" s="103"/>
      <c r="D108" s="110" t="s">
        <v>159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221">
        <f>N1224</f>
        <v>0</v>
      </c>
      <c r="O108" s="222"/>
      <c r="P108" s="222"/>
      <c r="Q108" s="222"/>
      <c r="R108" s="135"/>
    </row>
    <row r="109" spans="2:18" s="8" customFormat="1" ht="19.899999999999999" customHeight="1">
      <c r="B109" s="134"/>
      <c r="C109" s="103"/>
      <c r="D109" s="110" t="s">
        <v>160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221">
        <f>N1239</f>
        <v>0</v>
      </c>
      <c r="O109" s="222"/>
      <c r="P109" s="222"/>
      <c r="Q109" s="222"/>
      <c r="R109" s="135"/>
    </row>
    <row r="110" spans="2:18" s="8" customFormat="1" ht="19.899999999999999" customHeight="1">
      <c r="B110" s="134"/>
      <c r="C110" s="103"/>
      <c r="D110" s="110" t="s">
        <v>161</v>
      </c>
      <c r="E110" s="103"/>
      <c r="F110" s="103"/>
      <c r="G110" s="103"/>
      <c r="H110" s="103"/>
      <c r="I110" s="103"/>
      <c r="J110" s="103"/>
      <c r="K110" s="103"/>
      <c r="L110" s="103"/>
      <c r="M110" s="103"/>
      <c r="N110" s="221">
        <f>N1245</f>
        <v>0</v>
      </c>
      <c r="O110" s="222"/>
      <c r="P110" s="222"/>
      <c r="Q110" s="222"/>
      <c r="R110" s="135"/>
    </row>
    <row r="111" spans="2:18" s="8" customFormat="1" ht="19.899999999999999" customHeight="1">
      <c r="B111" s="134"/>
      <c r="C111" s="103"/>
      <c r="D111" s="110" t="s">
        <v>162</v>
      </c>
      <c r="E111" s="103"/>
      <c r="F111" s="103"/>
      <c r="G111" s="103"/>
      <c r="H111" s="103"/>
      <c r="I111" s="103"/>
      <c r="J111" s="103"/>
      <c r="K111" s="103"/>
      <c r="L111" s="103"/>
      <c r="M111" s="103"/>
      <c r="N111" s="221">
        <f>N1258</f>
        <v>0</v>
      </c>
      <c r="O111" s="222"/>
      <c r="P111" s="222"/>
      <c r="Q111" s="222"/>
      <c r="R111" s="135"/>
    </row>
    <row r="112" spans="2:18" s="8" customFormat="1" ht="19.899999999999999" customHeight="1">
      <c r="B112" s="134"/>
      <c r="C112" s="103"/>
      <c r="D112" s="110" t="s">
        <v>163</v>
      </c>
      <c r="E112" s="103"/>
      <c r="F112" s="103"/>
      <c r="G112" s="103"/>
      <c r="H112" s="103"/>
      <c r="I112" s="103"/>
      <c r="J112" s="103"/>
      <c r="K112" s="103"/>
      <c r="L112" s="103"/>
      <c r="M112" s="103"/>
      <c r="N112" s="221">
        <f>N1276</f>
        <v>0</v>
      </c>
      <c r="O112" s="222"/>
      <c r="P112" s="222"/>
      <c r="Q112" s="222"/>
      <c r="R112" s="135"/>
    </row>
    <row r="113" spans="2:65" s="8" customFormat="1" ht="19.899999999999999" customHeight="1">
      <c r="B113" s="134"/>
      <c r="C113" s="103"/>
      <c r="D113" s="110" t="s">
        <v>164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221">
        <f>N1298</f>
        <v>0</v>
      </c>
      <c r="O113" s="222"/>
      <c r="P113" s="222"/>
      <c r="Q113" s="222"/>
      <c r="R113" s="135"/>
    </row>
    <row r="114" spans="2:65" s="8" customFormat="1" ht="19.899999999999999" customHeight="1">
      <c r="B114" s="134"/>
      <c r="C114" s="103"/>
      <c r="D114" s="110" t="s">
        <v>165</v>
      </c>
      <c r="E114" s="103"/>
      <c r="F114" s="103"/>
      <c r="G114" s="103"/>
      <c r="H114" s="103"/>
      <c r="I114" s="103"/>
      <c r="J114" s="103"/>
      <c r="K114" s="103"/>
      <c r="L114" s="103"/>
      <c r="M114" s="103"/>
      <c r="N114" s="221">
        <f>N1330</f>
        <v>0</v>
      </c>
      <c r="O114" s="222"/>
      <c r="P114" s="222"/>
      <c r="Q114" s="222"/>
      <c r="R114" s="135"/>
    </row>
    <row r="115" spans="2:65" s="7" customFormat="1" ht="24.95" customHeight="1">
      <c r="B115" s="130"/>
      <c r="C115" s="131"/>
      <c r="D115" s="132" t="s">
        <v>166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301">
        <f>N1332</f>
        <v>0</v>
      </c>
      <c r="O115" s="302"/>
      <c r="P115" s="302"/>
      <c r="Q115" s="302"/>
      <c r="R115" s="133"/>
    </row>
    <row r="116" spans="2:65" s="8" customFormat="1" ht="19.899999999999999" customHeight="1">
      <c r="B116" s="134"/>
      <c r="C116" s="103"/>
      <c r="D116" s="110" t="s">
        <v>167</v>
      </c>
      <c r="E116" s="103"/>
      <c r="F116" s="103"/>
      <c r="G116" s="103"/>
      <c r="H116" s="103"/>
      <c r="I116" s="103"/>
      <c r="J116" s="103"/>
      <c r="K116" s="103"/>
      <c r="L116" s="103"/>
      <c r="M116" s="103"/>
      <c r="N116" s="221">
        <f>N1333</f>
        <v>0</v>
      </c>
      <c r="O116" s="222"/>
      <c r="P116" s="222"/>
      <c r="Q116" s="222"/>
      <c r="R116" s="135"/>
    </row>
    <row r="117" spans="2:65" s="8" customFormat="1" ht="19.899999999999999" customHeight="1">
      <c r="B117" s="134"/>
      <c r="C117" s="103"/>
      <c r="D117" s="110" t="s">
        <v>168</v>
      </c>
      <c r="E117" s="103"/>
      <c r="F117" s="103"/>
      <c r="G117" s="103"/>
      <c r="H117" s="103"/>
      <c r="I117" s="103"/>
      <c r="J117" s="103"/>
      <c r="K117" s="103"/>
      <c r="L117" s="103"/>
      <c r="M117" s="103"/>
      <c r="N117" s="221">
        <f>N1335</f>
        <v>0</v>
      </c>
      <c r="O117" s="222"/>
      <c r="P117" s="222"/>
      <c r="Q117" s="222"/>
      <c r="R117" s="135"/>
    </row>
    <row r="118" spans="2:65" s="7" customFormat="1" ht="24.95" customHeight="1">
      <c r="B118" s="130"/>
      <c r="C118" s="131"/>
      <c r="D118" s="132" t="s">
        <v>169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301">
        <f>N1337</f>
        <v>0</v>
      </c>
      <c r="O118" s="302"/>
      <c r="P118" s="302"/>
      <c r="Q118" s="302"/>
      <c r="R118" s="133"/>
    </row>
    <row r="119" spans="2:65" s="7" customFormat="1" ht="24.95" customHeight="1">
      <c r="B119" s="130"/>
      <c r="C119" s="131"/>
      <c r="D119" s="132" t="s">
        <v>170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301">
        <f>N1339</f>
        <v>0</v>
      </c>
      <c r="O119" s="302"/>
      <c r="P119" s="302"/>
      <c r="Q119" s="302"/>
      <c r="R119" s="133"/>
    </row>
    <row r="120" spans="2:65" s="7" customFormat="1" ht="24.95" customHeight="1">
      <c r="B120" s="130"/>
      <c r="C120" s="131"/>
      <c r="D120" s="132" t="s">
        <v>171</v>
      </c>
      <c r="E120" s="131"/>
      <c r="F120" s="131"/>
      <c r="G120" s="131"/>
      <c r="H120" s="131"/>
      <c r="I120" s="131"/>
      <c r="J120" s="131"/>
      <c r="K120" s="131"/>
      <c r="L120" s="131"/>
      <c r="M120" s="131"/>
      <c r="N120" s="301">
        <f>N1343</f>
        <v>0</v>
      </c>
      <c r="O120" s="302"/>
      <c r="P120" s="302"/>
      <c r="Q120" s="302"/>
      <c r="R120" s="133"/>
    </row>
    <row r="121" spans="2:65" s="7" customFormat="1" ht="21.75" customHeight="1">
      <c r="B121" s="130"/>
      <c r="C121" s="131"/>
      <c r="D121" s="132" t="s">
        <v>172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299">
        <f>N1345</f>
        <v>0</v>
      </c>
      <c r="O121" s="302"/>
      <c r="P121" s="302"/>
      <c r="Q121" s="302"/>
      <c r="R121" s="133"/>
    </row>
    <row r="122" spans="2:65" s="1" customFormat="1" ht="21.7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65" s="1" customFormat="1" ht="29.25" customHeight="1">
      <c r="B123" s="39"/>
      <c r="C123" s="129" t="s">
        <v>173</v>
      </c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303">
        <f>ROUND(N124+N125+N126+N127+N128+N129,2)</f>
        <v>0</v>
      </c>
      <c r="O123" s="304"/>
      <c r="P123" s="304"/>
      <c r="Q123" s="304"/>
      <c r="R123" s="41"/>
      <c r="T123" s="136"/>
      <c r="U123" s="137" t="s">
        <v>38</v>
      </c>
    </row>
    <row r="124" spans="2:65" s="1" customFormat="1" ht="18" customHeight="1">
      <c r="B124" s="138"/>
      <c r="C124" s="139"/>
      <c r="D124" s="255" t="s">
        <v>174</v>
      </c>
      <c r="E124" s="305"/>
      <c r="F124" s="305"/>
      <c r="G124" s="305"/>
      <c r="H124" s="305"/>
      <c r="I124" s="139"/>
      <c r="J124" s="139"/>
      <c r="K124" s="139"/>
      <c r="L124" s="139"/>
      <c r="M124" s="139"/>
      <c r="N124" s="229">
        <f>ROUND(N88*T124,2)</f>
        <v>0</v>
      </c>
      <c r="O124" s="294"/>
      <c r="P124" s="294"/>
      <c r="Q124" s="294"/>
      <c r="R124" s="141"/>
      <c r="S124" s="142"/>
      <c r="T124" s="143"/>
      <c r="U124" s="144" t="s">
        <v>41</v>
      </c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5" t="s">
        <v>175</v>
      </c>
      <c r="AZ124" s="142"/>
      <c r="BA124" s="142"/>
      <c r="BB124" s="142"/>
      <c r="BC124" s="142"/>
      <c r="BD124" s="142"/>
      <c r="BE124" s="146">
        <f t="shared" ref="BE124:BE129" si="0">IF(U124="základná",N124,0)</f>
        <v>0</v>
      </c>
      <c r="BF124" s="146">
        <f t="shared" ref="BF124:BF129" si="1">IF(U124="znížená",N124,0)</f>
        <v>0</v>
      </c>
      <c r="BG124" s="146">
        <f t="shared" ref="BG124:BG129" si="2">IF(U124="zákl. prenesená",N124,0)</f>
        <v>0</v>
      </c>
      <c r="BH124" s="146">
        <f t="shared" ref="BH124:BH129" si="3">IF(U124="zníž. prenesená",N124,0)</f>
        <v>0</v>
      </c>
      <c r="BI124" s="146">
        <f t="shared" ref="BI124:BI129" si="4">IF(U124="nulová",N124,0)</f>
        <v>0</v>
      </c>
      <c r="BJ124" s="145" t="s">
        <v>94</v>
      </c>
      <c r="BK124" s="142"/>
      <c r="BL124" s="142"/>
      <c r="BM124" s="142"/>
    </row>
    <row r="125" spans="2:65" s="1" customFormat="1" ht="18" customHeight="1">
      <c r="B125" s="138"/>
      <c r="C125" s="139"/>
      <c r="D125" s="255" t="s">
        <v>176</v>
      </c>
      <c r="E125" s="305"/>
      <c r="F125" s="305"/>
      <c r="G125" s="305"/>
      <c r="H125" s="305"/>
      <c r="I125" s="139"/>
      <c r="J125" s="139"/>
      <c r="K125" s="139"/>
      <c r="L125" s="139"/>
      <c r="M125" s="139"/>
      <c r="N125" s="229">
        <f>ROUND(N88*T125,2)</f>
        <v>0</v>
      </c>
      <c r="O125" s="294"/>
      <c r="P125" s="294"/>
      <c r="Q125" s="294"/>
      <c r="R125" s="141"/>
      <c r="S125" s="142"/>
      <c r="T125" s="143"/>
      <c r="U125" s="144" t="s">
        <v>41</v>
      </c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5" t="s">
        <v>175</v>
      </c>
      <c r="AZ125" s="142"/>
      <c r="BA125" s="142"/>
      <c r="BB125" s="142"/>
      <c r="BC125" s="142"/>
      <c r="BD125" s="142"/>
      <c r="BE125" s="146">
        <f t="shared" si="0"/>
        <v>0</v>
      </c>
      <c r="BF125" s="146">
        <f t="shared" si="1"/>
        <v>0</v>
      </c>
      <c r="BG125" s="146">
        <f t="shared" si="2"/>
        <v>0</v>
      </c>
      <c r="BH125" s="146">
        <f t="shared" si="3"/>
        <v>0</v>
      </c>
      <c r="BI125" s="146">
        <f t="shared" si="4"/>
        <v>0</v>
      </c>
      <c r="BJ125" s="145" t="s">
        <v>94</v>
      </c>
      <c r="BK125" s="142"/>
      <c r="BL125" s="142"/>
      <c r="BM125" s="142"/>
    </row>
    <row r="126" spans="2:65" s="1" customFormat="1" ht="18" customHeight="1">
      <c r="B126" s="138"/>
      <c r="C126" s="139"/>
      <c r="D126" s="255" t="s">
        <v>177</v>
      </c>
      <c r="E126" s="305"/>
      <c r="F126" s="305"/>
      <c r="G126" s="305"/>
      <c r="H126" s="305"/>
      <c r="I126" s="139"/>
      <c r="J126" s="139"/>
      <c r="K126" s="139"/>
      <c r="L126" s="139"/>
      <c r="M126" s="139"/>
      <c r="N126" s="229">
        <f>ROUND(N88*T126,2)</f>
        <v>0</v>
      </c>
      <c r="O126" s="294"/>
      <c r="P126" s="294"/>
      <c r="Q126" s="294"/>
      <c r="R126" s="141"/>
      <c r="S126" s="142"/>
      <c r="T126" s="143"/>
      <c r="U126" s="144" t="s">
        <v>41</v>
      </c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5" t="s">
        <v>175</v>
      </c>
      <c r="AZ126" s="142"/>
      <c r="BA126" s="142"/>
      <c r="BB126" s="142"/>
      <c r="BC126" s="142"/>
      <c r="BD126" s="142"/>
      <c r="BE126" s="146">
        <f t="shared" si="0"/>
        <v>0</v>
      </c>
      <c r="BF126" s="146">
        <f t="shared" si="1"/>
        <v>0</v>
      </c>
      <c r="BG126" s="146">
        <f t="shared" si="2"/>
        <v>0</v>
      </c>
      <c r="BH126" s="146">
        <f t="shared" si="3"/>
        <v>0</v>
      </c>
      <c r="BI126" s="146">
        <f t="shared" si="4"/>
        <v>0</v>
      </c>
      <c r="BJ126" s="145" t="s">
        <v>94</v>
      </c>
      <c r="BK126" s="142"/>
      <c r="BL126" s="142"/>
      <c r="BM126" s="142"/>
    </row>
    <row r="127" spans="2:65" s="1" customFormat="1" ht="18" customHeight="1">
      <c r="B127" s="138"/>
      <c r="C127" s="139"/>
      <c r="D127" s="255" t="s">
        <v>178</v>
      </c>
      <c r="E127" s="305"/>
      <c r="F127" s="305"/>
      <c r="G127" s="305"/>
      <c r="H127" s="305"/>
      <c r="I127" s="139"/>
      <c r="J127" s="139"/>
      <c r="K127" s="139"/>
      <c r="L127" s="139"/>
      <c r="M127" s="139"/>
      <c r="N127" s="229">
        <f>ROUND(N88*T127,2)</f>
        <v>0</v>
      </c>
      <c r="O127" s="294"/>
      <c r="P127" s="294"/>
      <c r="Q127" s="294"/>
      <c r="R127" s="141"/>
      <c r="S127" s="142"/>
      <c r="T127" s="143"/>
      <c r="U127" s="144" t="s">
        <v>41</v>
      </c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5" t="s">
        <v>175</v>
      </c>
      <c r="AZ127" s="142"/>
      <c r="BA127" s="142"/>
      <c r="BB127" s="142"/>
      <c r="BC127" s="142"/>
      <c r="BD127" s="142"/>
      <c r="BE127" s="146">
        <f t="shared" si="0"/>
        <v>0</v>
      </c>
      <c r="BF127" s="146">
        <f t="shared" si="1"/>
        <v>0</v>
      </c>
      <c r="BG127" s="146">
        <f t="shared" si="2"/>
        <v>0</v>
      </c>
      <c r="BH127" s="146">
        <f t="shared" si="3"/>
        <v>0</v>
      </c>
      <c r="BI127" s="146">
        <f t="shared" si="4"/>
        <v>0</v>
      </c>
      <c r="BJ127" s="145" t="s">
        <v>94</v>
      </c>
      <c r="BK127" s="142"/>
      <c r="BL127" s="142"/>
      <c r="BM127" s="142"/>
    </row>
    <row r="128" spans="2:65" s="1" customFormat="1" ht="18" customHeight="1">
      <c r="B128" s="138"/>
      <c r="C128" s="139"/>
      <c r="D128" s="255" t="s">
        <v>179</v>
      </c>
      <c r="E128" s="305"/>
      <c r="F128" s="305"/>
      <c r="G128" s="305"/>
      <c r="H128" s="305"/>
      <c r="I128" s="139"/>
      <c r="J128" s="139"/>
      <c r="K128" s="139"/>
      <c r="L128" s="139"/>
      <c r="M128" s="139"/>
      <c r="N128" s="229">
        <f>ROUND(N88*T128,2)</f>
        <v>0</v>
      </c>
      <c r="O128" s="294"/>
      <c r="P128" s="294"/>
      <c r="Q128" s="294"/>
      <c r="R128" s="141"/>
      <c r="S128" s="142"/>
      <c r="T128" s="143"/>
      <c r="U128" s="144" t="s">
        <v>41</v>
      </c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5" t="s">
        <v>175</v>
      </c>
      <c r="AZ128" s="142"/>
      <c r="BA128" s="142"/>
      <c r="BB128" s="142"/>
      <c r="BC128" s="142"/>
      <c r="BD128" s="142"/>
      <c r="BE128" s="146">
        <f t="shared" si="0"/>
        <v>0</v>
      </c>
      <c r="BF128" s="146">
        <f t="shared" si="1"/>
        <v>0</v>
      </c>
      <c r="BG128" s="146">
        <f t="shared" si="2"/>
        <v>0</v>
      </c>
      <c r="BH128" s="146">
        <f t="shared" si="3"/>
        <v>0</v>
      </c>
      <c r="BI128" s="146">
        <f t="shared" si="4"/>
        <v>0</v>
      </c>
      <c r="BJ128" s="145" t="s">
        <v>94</v>
      </c>
      <c r="BK128" s="142"/>
      <c r="BL128" s="142"/>
      <c r="BM128" s="142"/>
    </row>
    <row r="129" spans="2:65" s="1" customFormat="1" ht="18" customHeight="1">
      <c r="B129" s="138"/>
      <c r="C129" s="139"/>
      <c r="D129" s="140" t="s">
        <v>180</v>
      </c>
      <c r="E129" s="139"/>
      <c r="F129" s="139"/>
      <c r="G129" s="139"/>
      <c r="H129" s="139"/>
      <c r="I129" s="139"/>
      <c r="J129" s="139"/>
      <c r="K129" s="139"/>
      <c r="L129" s="139"/>
      <c r="M129" s="139"/>
      <c r="N129" s="229">
        <f>ROUND(N88*T129,2)</f>
        <v>0</v>
      </c>
      <c r="O129" s="294"/>
      <c r="P129" s="294"/>
      <c r="Q129" s="294"/>
      <c r="R129" s="141"/>
      <c r="S129" s="142"/>
      <c r="T129" s="147"/>
      <c r="U129" s="148" t="s">
        <v>41</v>
      </c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5" t="s">
        <v>181</v>
      </c>
      <c r="AZ129" s="142"/>
      <c r="BA129" s="142"/>
      <c r="BB129" s="142"/>
      <c r="BC129" s="142"/>
      <c r="BD129" s="142"/>
      <c r="BE129" s="146">
        <f t="shared" si="0"/>
        <v>0</v>
      </c>
      <c r="BF129" s="146">
        <f t="shared" si="1"/>
        <v>0</v>
      </c>
      <c r="BG129" s="146">
        <f t="shared" si="2"/>
        <v>0</v>
      </c>
      <c r="BH129" s="146">
        <f t="shared" si="3"/>
        <v>0</v>
      </c>
      <c r="BI129" s="146">
        <f t="shared" si="4"/>
        <v>0</v>
      </c>
      <c r="BJ129" s="145" t="s">
        <v>94</v>
      </c>
      <c r="BK129" s="142"/>
      <c r="BL129" s="142"/>
      <c r="BM129" s="142"/>
    </row>
    <row r="130" spans="2:65" s="1" customFormat="1"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1"/>
    </row>
    <row r="131" spans="2:65" s="1" customFormat="1" ht="29.25" customHeight="1">
      <c r="B131" s="39"/>
      <c r="C131" s="120" t="s">
        <v>125</v>
      </c>
      <c r="D131" s="121"/>
      <c r="E131" s="121"/>
      <c r="F131" s="121"/>
      <c r="G131" s="121"/>
      <c r="H131" s="121"/>
      <c r="I131" s="121"/>
      <c r="J131" s="121"/>
      <c r="K131" s="121"/>
      <c r="L131" s="230">
        <f>ROUND(SUM(N88+N123),2)</f>
        <v>0</v>
      </c>
      <c r="M131" s="230"/>
      <c r="N131" s="230"/>
      <c r="O131" s="230"/>
      <c r="P131" s="230"/>
      <c r="Q131" s="230"/>
      <c r="R131" s="41"/>
    </row>
    <row r="132" spans="2:65" s="1" customFormat="1" ht="6.95" customHeight="1">
      <c r="B132" s="63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6" spans="2:65" s="1" customFormat="1" ht="6.95" customHeight="1">
      <c r="B136" s="66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8"/>
    </row>
    <row r="137" spans="2:65" s="1" customFormat="1" ht="36.950000000000003" customHeight="1">
      <c r="B137" s="39"/>
      <c r="C137" s="240" t="s">
        <v>182</v>
      </c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41"/>
    </row>
    <row r="138" spans="2:65" s="1" customFormat="1" ht="6.95" customHeight="1">
      <c r="B138" s="39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1"/>
    </row>
    <row r="139" spans="2:65" s="1" customFormat="1" ht="30" customHeight="1">
      <c r="B139" s="39"/>
      <c r="C139" s="34" t="s">
        <v>15</v>
      </c>
      <c r="D139" s="40"/>
      <c r="E139" s="40"/>
      <c r="F139" s="287" t="str">
        <f>F6</f>
        <v>CENTRUM INTEGROVANEJ ZDRAVOTNEJ STAROSTLIVOSTI – SLANEC</v>
      </c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40"/>
      <c r="R139" s="41"/>
    </row>
    <row r="140" spans="2:65" s="1" customFormat="1" ht="36.950000000000003" customHeight="1">
      <c r="B140" s="39"/>
      <c r="C140" s="73" t="s">
        <v>132</v>
      </c>
      <c r="D140" s="40"/>
      <c r="E140" s="40"/>
      <c r="F140" s="242" t="str">
        <f>F7</f>
        <v>A - Stavebná časť</v>
      </c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40"/>
      <c r="R140" s="41"/>
    </row>
    <row r="141" spans="2:65" s="1" customFormat="1" ht="6.95" customHeight="1"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1"/>
    </row>
    <row r="142" spans="2:65" s="1" customFormat="1" ht="18" customHeight="1">
      <c r="B142" s="39"/>
      <c r="C142" s="34" t="s">
        <v>19</v>
      </c>
      <c r="D142" s="40"/>
      <c r="E142" s="40"/>
      <c r="F142" s="32" t="str">
        <f>F9</f>
        <v xml:space="preserve"> </v>
      </c>
      <c r="G142" s="40"/>
      <c r="H142" s="40"/>
      <c r="I142" s="40"/>
      <c r="J142" s="40"/>
      <c r="K142" s="34" t="s">
        <v>21</v>
      </c>
      <c r="L142" s="40"/>
      <c r="M142" s="291" t="str">
        <f>IF(O9="","",O9)</f>
        <v>20. 11. 2018</v>
      </c>
      <c r="N142" s="291"/>
      <c r="O142" s="291"/>
      <c r="P142" s="291"/>
      <c r="Q142" s="40"/>
      <c r="R142" s="41"/>
    </row>
    <row r="143" spans="2:65" s="1" customFormat="1" ht="6.95" customHeight="1">
      <c r="B143" s="39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1"/>
    </row>
    <row r="144" spans="2:65" s="1" customFormat="1" ht="15">
      <c r="B144" s="39"/>
      <c r="C144" s="34" t="s">
        <v>23</v>
      </c>
      <c r="D144" s="40"/>
      <c r="E144" s="40"/>
      <c r="F144" s="32" t="str">
        <f>E12</f>
        <v>Obec Slanec</v>
      </c>
      <c r="G144" s="40"/>
      <c r="H144" s="40"/>
      <c r="I144" s="40"/>
      <c r="J144" s="40"/>
      <c r="K144" s="34" t="s">
        <v>29</v>
      </c>
      <c r="L144" s="40"/>
      <c r="M144" s="248" t="str">
        <f>E18</f>
        <v>Ing. Beata Zuštiaková</v>
      </c>
      <c r="N144" s="248"/>
      <c r="O144" s="248"/>
      <c r="P144" s="248"/>
      <c r="Q144" s="248"/>
      <c r="R144" s="41"/>
    </row>
    <row r="145" spans="2:65" s="1" customFormat="1" ht="14.45" customHeight="1">
      <c r="B145" s="39"/>
      <c r="C145" s="34" t="s">
        <v>27</v>
      </c>
      <c r="D145" s="40"/>
      <c r="E145" s="40"/>
      <c r="F145" s="32" t="str">
        <f>IF(E15="","",E15)</f>
        <v>Vyplň údaj</v>
      </c>
      <c r="G145" s="40"/>
      <c r="H145" s="40"/>
      <c r="I145" s="40"/>
      <c r="J145" s="40"/>
      <c r="K145" s="34" t="s">
        <v>33</v>
      </c>
      <c r="L145" s="40"/>
      <c r="M145" s="248" t="str">
        <f>E21</f>
        <v xml:space="preserve"> </v>
      </c>
      <c r="N145" s="248"/>
      <c r="O145" s="248"/>
      <c r="P145" s="248"/>
      <c r="Q145" s="248"/>
      <c r="R145" s="41"/>
    </row>
    <row r="146" spans="2:65" s="1" customFormat="1" ht="10.35" customHeight="1">
      <c r="B146" s="39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1"/>
    </row>
    <row r="147" spans="2:65" s="9" customFormat="1" ht="29.25" customHeight="1">
      <c r="B147" s="149"/>
      <c r="C147" s="150" t="s">
        <v>183</v>
      </c>
      <c r="D147" s="151" t="s">
        <v>184</v>
      </c>
      <c r="E147" s="151" t="s">
        <v>56</v>
      </c>
      <c r="F147" s="295" t="s">
        <v>185</v>
      </c>
      <c r="G147" s="295"/>
      <c r="H147" s="295"/>
      <c r="I147" s="295"/>
      <c r="J147" s="151" t="s">
        <v>186</v>
      </c>
      <c r="K147" s="151" t="s">
        <v>187</v>
      </c>
      <c r="L147" s="295" t="s">
        <v>188</v>
      </c>
      <c r="M147" s="295"/>
      <c r="N147" s="295" t="s">
        <v>137</v>
      </c>
      <c r="O147" s="295"/>
      <c r="P147" s="295"/>
      <c r="Q147" s="296"/>
      <c r="R147" s="152"/>
      <c r="T147" s="80" t="s">
        <v>189</v>
      </c>
      <c r="U147" s="81" t="s">
        <v>38</v>
      </c>
      <c r="V147" s="81" t="s">
        <v>190</v>
      </c>
      <c r="W147" s="81" t="s">
        <v>191</v>
      </c>
      <c r="X147" s="81" t="s">
        <v>192</v>
      </c>
      <c r="Y147" s="81" t="s">
        <v>193</v>
      </c>
      <c r="Z147" s="81" t="s">
        <v>194</v>
      </c>
      <c r="AA147" s="82" t="s">
        <v>195</v>
      </c>
    </row>
    <row r="148" spans="2:65" s="1" customFormat="1" ht="29.25" customHeight="1">
      <c r="B148" s="39"/>
      <c r="C148" s="84" t="s">
        <v>134</v>
      </c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297">
        <f>BK148</f>
        <v>0</v>
      </c>
      <c r="O148" s="298"/>
      <c r="P148" s="298"/>
      <c r="Q148" s="298"/>
      <c r="R148" s="41"/>
      <c r="T148" s="83"/>
      <c r="U148" s="55"/>
      <c r="V148" s="55"/>
      <c r="W148" s="153">
        <f>W149+W698+W1332+W1337+W1339+W1343+W1345</f>
        <v>0</v>
      </c>
      <c r="X148" s="55"/>
      <c r="Y148" s="153">
        <f>Y149+Y698+Y1332+Y1337+Y1339+Y1343+Y1345</f>
        <v>368.17167871999993</v>
      </c>
      <c r="Z148" s="55"/>
      <c r="AA148" s="154">
        <f>AA149+AA698+AA1332+AA1337+AA1339+AA1343+AA1345</f>
        <v>224.486099</v>
      </c>
      <c r="AT148" s="23" t="s">
        <v>73</v>
      </c>
      <c r="AU148" s="23" t="s">
        <v>139</v>
      </c>
      <c r="BK148" s="155">
        <f>BK149+BK698+BK1332+BK1337+BK1339+BK1343+BK1345</f>
        <v>0</v>
      </c>
    </row>
    <row r="149" spans="2:65" s="10" customFormat="1" ht="37.35" customHeight="1">
      <c r="B149" s="156"/>
      <c r="C149" s="157"/>
      <c r="D149" s="158" t="s">
        <v>140</v>
      </c>
      <c r="E149" s="158"/>
      <c r="F149" s="158"/>
      <c r="G149" s="158"/>
      <c r="H149" s="158"/>
      <c r="I149" s="158"/>
      <c r="J149" s="158"/>
      <c r="K149" s="158"/>
      <c r="L149" s="158"/>
      <c r="M149" s="158"/>
      <c r="N149" s="299">
        <f>BK149</f>
        <v>0</v>
      </c>
      <c r="O149" s="300"/>
      <c r="P149" s="300"/>
      <c r="Q149" s="300"/>
      <c r="R149" s="159"/>
      <c r="T149" s="160"/>
      <c r="U149" s="157"/>
      <c r="V149" s="157"/>
      <c r="W149" s="161">
        <f>W150+W210+W250+W323+W349+W495</f>
        <v>0</v>
      </c>
      <c r="X149" s="157"/>
      <c r="Y149" s="161">
        <f>Y150+Y210+Y250+Y323+Y349+Y495</f>
        <v>331.98731152999994</v>
      </c>
      <c r="Z149" s="157"/>
      <c r="AA149" s="162">
        <f>AA150+AA210+AA250+AA323+AA349+AA495</f>
        <v>213.01895299999998</v>
      </c>
      <c r="AR149" s="163" t="s">
        <v>82</v>
      </c>
      <c r="AT149" s="164" t="s">
        <v>73</v>
      </c>
      <c r="AU149" s="164" t="s">
        <v>74</v>
      </c>
      <c r="AY149" s="163" t="s">
        <v>196</v>
      </c>
      <c r="BK149" s="165">
        <f>BK150+BK210+BK250+BK323+BK349+BK495</f>
        <v>0</v>
      </c>
    </row>
    <row r="150" spans="2:65" s="10" customFormat="1" ht="19.899999999999999" customHeight="1">
      <c r="B150" s="156"/>
      <c r="C150" s="157"/>
      <c r="D150" s="166" t="s">
        <v>141</v>
      </c>
      <c r="E150" s="166"/>
      <c r="F150" s="166"/>
      <c r="G150" s="166"/>
      <c r="H150" s="166"/>
      <c r="I150" s="166"/>
      <c r="J150" s="166"/>
      <c r="K150" s="166"/>
      <c r="L150" s="166"/>
      <c r="M150" s="166"/>
      <c r="N150" s="280">
        <f>BK150</f>
        <v>0</v>
      </c>
      <c r="O150" s="281"/>
      <c r="P150" s="281"/>
      <c r="Q150" s="281"/>
      <c r="R150" s="159"/>
      <c r="T150" s="160"/>
      <c r="U150" s="157"/>
      <c r="V150" s="157"/>
      <c r="W150" s="161">
        <f>SUM(W151:W209)</f>
        <v>0</v>
      </c>
      <c r="X150" s="157"/>
      <c r="Y150" s="161">
        <f>SUM(Y151:Y209)</f>
        <v>0</v>
      </c>
      <c r="Z150" s="157"/>
      <c r="AA150" s="162">
        <f>SUM(AA151:AA209)</f>
        <v>0</v>
      </c>
      <c r="AR150" s="163" t="s">
        <v>82</v>
      </c>
      <c r="AT150" s="164" t="s">
        <v>73</v>
      </c>
      <c r="AU150" s="164" t="s">
        <v>82</v>
      </c>
      <c r="AY150" s="163" t="s">
        <v>196</v>
      </c>
      <c r="BK150" s="165">
        <f>SUM(BK151:BK209)</f>
        <v>0</v>
      </c>
    </row>
    <row r="151" spans="2:65" s="1" customFormat="1" ht="38.25" customHeight="1">
      <c r="B151" s="138"/>
      <c r="C151" s="167" t="s">
        <v>82</v>
      </c>
      <c r="D151" s="167" t="s">
        <v>197</v>
      </c>
      <c r="E151" s="168" t="s">
        <v>198</v>
      </c>
      <c r="F151" s="264" t="s">
        <v>199</v>
      </c>
      <c r="G151" s="264"/>
      <c r="H151" s="264"/>
      <c r="I151" s="264"/>
      <c r="J151" s="169" t="s">
        <v>200</v>
      </c>
      <c r="K151" s="170">
        <v>12.348000000000001</v>
      </c>
      <c r="L151" s="265">
        <v>0</v>
      </c>
      <c r="M151" s="265"/>
      <c r="N151" s="266">
        <f>ROUND(L151*K151,3)</f>
        <v>0</v>
      </c>
      <c r="O151" s="266"/>
      <c r="P151" s="266"/>
      <c r="Q151" s="266"/>
      <c r="R151" s="141"/>
      <c r="T151" s="172" t="s">
        <v>4</v>
      </c>
      <c r="U151" s="48" t="s">
        <v>41</v>
      </c>
      <c r="V151" s="40"/>
      <c r="W151" s="173">
        <f>V151*K151</f>
        <v>0</v>
      </c>
      <c r="X151" s="173">
        <v>0</v>
      </c>
      <c r="Y151" s="173">
        <f>X151*K151</f>
        <v>0</v>
      </c>
      <c r="Z151" s="173">
        <v>0</v>
      </c>
      <c r="AA151" s="174">
        <f>Z151*K151</f>
        <v>0</v>
      </c>
      <c r="AR151" s="23" t="s">
        <v>201</v>
      </c>
      <c r="AT151" s="23" t="s">
        <v>197</v>
      </c>
      <c r="AU151" s="23" t="s">
        <v>94</v>
      </c>
      <c r="AY151" s="23" t="s">
        <v>196</v>
      </c>
      <c r="BE151" s="114">
        <f>IF(U151="základná",N151,0)</f>
        <v>0</v>
      </c>
      <c r="BF151" s="114">
        <f>IF(U151="znížená",N151,0)</f>
        <v>0</v>
      </c>
      <c r="BG151" s="114">
        <f>IF(U151="zákl. prenesená",N151,0)</f>
        <v>0</v>
      </c>
      <c r="BH151" s="114">
        <f>IF(U151="zníž. prenesená",N151,0)</f>
        <v>0</v>
      </c>
      <c r="BI151" s="114">
        <f>IF(U151="nulová",N151,0)</f>
        <v>0</v>
      </c>
      <c r="BJ151" s="23" t="s">
        <v>94</v>
      </c>
      <c r="BK151" s="175">
        <f>ROUND(L151*K151,3)</f>
        <v>0</v>
      </c>
      <c r="BL151" s="23" t="s">
        <v>201</v>
      </c>
      <c r="BM151" s="23" t="s">
        <v>202</v>
      </c>
    </row>
    <row r="152" spans="2:65" s="11" customFormat="1" ht="16.5" customHeight="1">
      <c r="B152" s="176"/>
      <c r="C152" s="177"/>
      <c r="D152" s="177"/>
      <c r="E152" s="178" t="s">
        <v>4</v>
      </c>
      <c r="F152" s="267" t="s">
        <v>203</v>
      </c>
      <c r="G152" s="268"/>
      <c r="H152" s="268"/>
      <c r="I152" s="268"/>
      <c r="J152" s="177"/>
      <c r="K152" s="179">
        <v>4.8959999999999999</v>
      </c>
      <c r="L152" s="177"/>
      <c r="M152" s="177"/>
      <c r="N152" s="177"/>
      <c r="O152" s="177"/>
      <c r="P152" s="177"/>
      <c r="Q152" s="177"/>
      <c r="R152" s="180"/>
      <c r="T152" s="181"/>
      <c r="U152" s="177"/>
      <c r="V152" s="177"/>
      <c r="W152" s="177"/>
      <c r="X152" s="177"/>
      <c r="Y152" s="177"/>
      <c r="Z152" s="177"/>
      <c r="AA152" s="182"/>
      <c r="AT152" s="183" t="s">
        <v>204</v>
      </c>
      <c r="AU152" s="183" t="s">
        <v>94</v>
      </c>
      <c r="AV152" s="11" t="s">
        <v>94</v>
      </c>
      <c r="AW152" s="11" t="s">
        <v>31</v>
      </c>
      <c r="AX152" s="11" t="s">
        <v>74</v>
      </c>
      <c r="AY152" s="183" t="s">
        <v>196</v>
      </c>
    </row>
    <row r="153" spans="2:65" s="11" customFormat="1" ht="16.5" customHeight="1">
      <c r="B153" s="176"/>
      <c r="C153" s="177"/>
      <c r="D153" s="177"/>
      <c r="E153" s="178" t="s">
        <v>4</v>
      </c>
      <c r="F153" s="269" t="s">
        <v>205</v>
      </c>
      <c r="G153" s="270"/>
      <c r="H153" s="270"/>
      <c r="I153" s="270"/>
      <c r="J153" s="177"/>
      <c r="K153" s="179">
        <v>0.48599999999999999</v>
      </c>
      <c r="L153" s="177"/>
      <c r="M153" s="177"/>
      <c r="N153" s="177"/>
      <c r="O153" s="177"/>
      <c r="P153" s="177"/>
      <c r="Q153" s="177"/>
      <c r="R153" s="180"/>
      <c r="T153" s="181"/>
      <c r="U153" s="177"/>
      <c r="V153" s="177"/>
      <c r="W153" s="177"/>
      <c r="X153" s="177"/>
      <c r="Y153" s="177"/>
      <c r="Z153" s="177"/>
      <c r="AA153" s="182"/>
      <c r="AT153" s="183" t="s">
        <v>204</v>
      </c>
      <c r="AU153" s="183" t="s">
        <v>94</v>
      </c>
      <c r="AV153" s="11" t="s">
        <v>94</v>
      </c>
      <c r="AW153" s="11" t="s">
        <v>31</v>
      </c>
      <c r="AX153" s="11" t="s">
        <v>74</v>
      </c>
      <c r="AY153" s="183" t="s">
        <v>196</v>
      </c>
    </row>
    <row r="154" spans="2:65" s="11" customFormat="1" ht="16.5" customHeight="1">
      <c r="B154" s="176"/>
      <c r="C154" s="177"/>
      <c r="D154" s="177"/>
      <c r="E154" s="178" t="s">
        <v>4</v>
      </c>
      <c r="F154" s="269" t="s">
        <v>206</v>
      </c>
      <c r="G154" s="270"/>
      <c r="H154" s="270"/>
      <c r="I154" s="270"/>
      <c r="J154" s="177"/>
      <c r="K154" s="179">
        <v>1.044</v>
      </c>
      <c r="L154" s="177"/>
      <c r="M154" s="177"/>
      <c r="N154" s="177"/>
      <c r="O154" s="177"/>
      <c r="P154" s="177"/>
      <c r="Q154" s="177"/>
      <c r="R154" s="180"/>
      <c r="T154" s="181"/>
      <c r="U154" s="177"/>
      <c r="V154" s="177"/>
      <c r="W154" s="177"/>
      <c r="X154" s="177"/>
      <c r="Y154" s="177"/>
      <c r="Z154" s="177"/>
      <c r="AA154" s="182"/>
      <c r="AT154" s="183" t="s">
        <v>204</v>
      </c>
      <c r="AU154" s="183" t="s">
        <v>94</v>
      </c>
      <c r="AV154" s="11" t="s">
        <v>94</v>
      </c>
      <c r="AW154" s="11" t="s">
        <v>31</v>
      </c>
      <c r="AX154" s="11" t="s">
        <v>74</v>
      </c>
      <c r="AY154" s="183" t="s">
        <v>196</v>
      </c>
    </row>
    <row r="155" spans="2:65" s="11" customFormat="1" ht="16.5" customHeight="1">
      <c r="B155" s="176"/>
      <c r="C155" s="177"/>
      <c r="D155" s="177"/>
      <c r="E155" s="178" t="s">
        <v>4</v>
      </c>
      <c r="F155" s="269" t="s">
        <v>207</v>
      </c>
      <c r="G155" s="270"/>
      <c r="H155" s="270"/>
      <c r="I155" s="270"/>
      <c r="J155" s="177"/>
      <c r="K155" s="179">
        <v>0.46800000000000003</v>
      </c>
      <c r="L155" s="177"/>
      <c r="M155" s="177"/>
      <c r="N155" s="177"/>
      <c r="O155" s="177"/>
      <c r="P155" s="177"/>
      <c r="Q155" s="177"/>
      <c r="R155" s="180"/>
      <c r="T155" s="181"/>
      <c r="U155" s="177"/>
      <c r="V155" s="177"/>
      <c r="W155" s="177"/>
      <c r="X155" s="177"/>
      <c r="Y155" s="177"/>
      <c r="Z155" s="177"/>
      <c r="AA155" s="182"/>
      <c r="AT155" s="183" t="s">
        <v>204</v>
      </c>
      <c r="AU155" s="183" t="s">
        <v>94</v>
      </c>
      <c r="AV155" s="11" t="s">
        <v>94</v>
      </c>
      <c r="AW155" s="11" t="s">
        <v>31</v>
      </c>
      <c r="AX155" s="11" t="s">
        <v>74</v>
      </c>
      <c r="AY155" s="183" t="s">
        <v>196</v>
      </c>
    </row>
    <row r="156" spans="2:65" s="11" customFormat="1" ht="16.5" customHeight="1">
      <c r="B156" s="176"/>
      <c r="C156" s="177"/>
      <c r="D156" s="177"/>
      <c r="E156" s="178" t="s">
        <v>4</v>
      </c>
      <c r="F156" s="269" t="s">
        <v>208</v>
      </c>
      <c r="G156" s="270"/>
      <c r="H156" s="270"/>
      <c r="I156" s="270"/>
      <c r="J156" s="177"/>
      <c r="K156" s="179">
        <v>0.39600000000000002</v>
      </c>
      <c r="L156" s="177"/>
      <c r="M156" s="177"/>
      <c r="N156" s="177"/>
      <c r="O156" s="177"/>
      <c r="P156" s="177"/>
      <c r="Q156" s="177"/>
      <c r="R156" s="180"/>
      <c r="T156" s="181"/>
      <c r="U156" s="177"/>
      <c r="V156" s="177"/>
      <c r="W156" s="177"/>
      <c r="X156" s="177"/>
      <c r="Y156" s="177"/>
      <c r="Z156" s="177"/>
      <c r="AA156" s="182"/>
      <c r="AT156" s="183" t="s">
        <v>204</v>
      </c>
      <c r="AU156" s="183" t="s">
        <v>94</v>
      </c>
      <c r="AV156" s="11" t="s">
        <v>94</v>
      </c>
      <c r="AW156" s="11" t="s">
        <v>31</v>
      </c>
      <c r="AX156" s="11" t="s">
        <v>74</v>
      </c>
      <c r="AY156" s="183" t="s">
        <v>196</v>
      </c>
    </row>
    <row r="157" spans="2:65" s="11" customFormat="1" ht="16.5" customHeight="1">
      <c r="B157" s="176"/>
      <c r="C157" s="177"/>
      <c r="D157" s="177"/>
      <c r="E157" s="178" t="s">
        <v>4</v>
      </c>
      <c r="F157" s="269" t="s">
        <v>209</v>
      </c>
      <c r="G157" s="270"/>
      <c r="H157" s="270"/>
      <c r="I157" s="270"/>
      <c r="J157" s="177"/>
      <c r="K157" s="179">
        <v>2.016</v>
      </c>
      <c r="L157" s="177"/>
      <c r="M157" s="177"/>
      <c r="N157" s="177"/>
      <c r="O157" s="177"/>
      <c r="P157" s="177"/>
      <c r="Q157" s="177"/>
      <c r="R157" s="180"/>
      <c r="T157" s="181"/>
      <c r="U157" s="177"/>
      <c r="V157" s="177"/>
      <c r="W157" s="177"/>
      <c r="X157" s="177"/>
      <c r="Y157" s="177"/>
      <c r="Z157" s="177"/>
      <c r="AA157" s="182"/>
      <c r="AT157" s="183" t="s">
        <v>204</v>
      </c>
      <c r="AU157" s="183" t="s">
        <v>94</v>
      </c>
      <c r="AV157" s="11" t="s">
        <v>94</v>
      </c>
      <c r="AW157" s="11" t="s">
        <v>31</v>
      </c>
      <c r="AX157" s="11" t="s">
        <v>74</v>
      </c>
      <c r="AY157" s="183" t="s">
        <v>196</v>
      </c>
    </row>
    <row r="158" spans="2:65" s="11" customFormat="1" ht="16.5" customHeight="1">
      <c r="B158" s="176"/>
      <c r="C158" s="177"/>
      <c r="D158" s="177"/>
      <c r="E158" s="178" t="s">
        <v>4</v>
      </c>
      <c r="F158" s="269" t="s">
        <v>210</v>
      </c>
      <c r="G158" s="270"/>
      <c r="H158" s="270"/>
      <c r="I158" s="270"/>
      <c r="J158" s="177"/>
      <c r="K158" s="179">
        <v>0.41399999999999998</v>
      </c>
      <c r="L158" s="177"/>
      <c r="M158" s="177"/>
      <c r="N158" s="177"/>
      <c r="O158" s="177"/>
      <c r="P158" s="177"/>
      <c r="Q158" s="177"/>
      <c r="R158" s="180"/>
      <c r="T158" s="181"/>
      <c r="U158" s="177"/>
      <c r="V158" s="177"/>
      <c r="W158" s="177"/>
      <c r="X158" s="177"/>
      <c r="Y158" s="177"/>
      <c r="Z158" s="177"/>
      <c r="AA158" s="182"/>
      <c r="AT158" s="183" t="s">
        <v>204</v>
      </c>
      <c r="AU158" s="183" t="s">
        <v>94</v>
      </c>
      <c r="AV158" s="11" t="s">
        <v>94</v>
      </c>
      <c r="AW158" s="11" t="s">
        <v>31</v>
      </c>
      <c r="AX158" s="11" t="s">
        <v>74</v>
      </c>
      <c r="AY158" s="183" t="s">
        <v>196</v>
      </c>
    </row>
    <row r="159" spans="2:65" s="11" customFormat="1" ht="16.5" customHeight="1">
      <c r="B159" s="176"/>
      <c r="C159" s="177"/>
      <c r="D159" s="177"/>
      <c r="E159" s="178" t="s">
        <v>4</v>
      </c>
      <c r="F159" s="269" t="s">
        <v>211</v>
      </c>
      <c r="G159" s="270"/>
      <c r="H159" s="270"/>
      <c r="I159" s="270"/>
      <c r="J159" s="177"/>
      <c r="K159" s="179">
        <v>0.75600000000000001</v>
      </c>
      <c r="L159" s="177"/>
      <c r="M159" s="177"/>
      <c r="N159" s="177"/>
      <c r="O159" s="177"/>
      <c r="P159" s="177"/>
      <c r="Q159" s="177"/>
      <c r="R159" s="180"/>
      <c r="T159" s="181"/>
      <c r="U159" s="177"/>
      <c r="V159" s="177"/>
      <c r="W159" s="177"/>
      <c r="X159" s="177"/>
      <c r="Y159" s="177"/>
      <c r="Z159" s="177"/>
      <c r="AA159" s="182"/>
      <c r="AT159" s="183" t="s">
        <v>204</v>
      </c>
      <c r="AU159" s="183" t="s">
        <v>94</v>
      </c>
      <c r="AV159" s="11" t="s">
        <v>94</v>
      </c>
      <c r="AW159" s="11" t="s">
        <v>31</v>
      </c>
      <c r="AX159" s="11" t="s">
        <v>74</v>
      </c>
      <c r="AY159" s="183" t="s">
        <v>196</v>
      </c>
    </row>
    <row r="160" spans="2:65" s="11" customFormat="1" ht="16.5" customHeight="1">
      <c r="B160" s="176"/>
      <c r="C160" s="177"/>
      <c r="D160" s="177"/>
      <c r="E160" s="178" t="s">
        <v>4</v>
      </c>
      <c r="F160" s="269" t="s">
        <v>212</v>
      </c>
      <c r="G160" s="270"/>
      <c r="H160" s="270"/>
      <c r="I160" s="270"/>
      <c r="J160" s="177"/>
      <c r="K160" s="179">
        <v>1.1160000000000001</v>
      </c>
      <c r="L160" s="177"/>
      <c r="M160" s="177"/>
      <c r="N160" s="177"/>
      <c r="O160" s="177"/>
      <c r="P160" s="177"/>
      <c r="Q160" s="177"/>
      <c r="R160" s="180"/>
      <c r="T160" s="181"/>
      <c r="U160" s="177"/>
      <c r="V160" s="177"/>
      <c r="W160" s="177"/>
      <c r="X160" s="177"/>
      <c r="Y160" s="177"/>
      <c r="Z160" s="177"/>
      <c r="AA160" s="182"/>
      <c r="AT160" s="183" t="s">
        <v>204</v>
      </c>
      <c r="AU160" s="183" t="s">
        <v>94</v>
      </c>
      <c r="AV160" s="11" t="s">
        <v>94</v>
      </c>
      <c r="AW160" s="11" t="s">
        <v>31</v>
      </c>
      <c r="AX160" s="11" t="s">
        <v>74</v>
      </c>
      <c r="AY160" s="183" t="s">
        <v>196</v>
      </c>
    </row>
    <row r="161" spans="2:65" s="11" customFormat="1" ht="16.5" customHeight="1">
      <c r="B161" s="176"/>
      <c r="C161" s="177"/>
      <c r="D161" s="177"/>
      <c r="E161" s="178" t="s">
        <v>4</v>
      </c>
      <c r="F161" s="269" t="s">
        <v>211</v>
      </c>
      <c r="G161" s="270"/>
      <c r="H161" s="270"/>
      <c r="I161" s="270"/>
      <c r="J161" s="177"/>
      <c r="K161" s="179">
        <v>0.75600000000000001</v>
      </c>
      <c r="L161" s="177"/>
      <c r="M161" s="177"/>
      <c r="N161" s="177"/>
      <c r="O161" s="177"/>
      <c r="P161" s="177"/>
      <c r="Q161" s="177"/>
      <c r="R161" s="180"/>
      <c r="T161" s="181"/>
      <c r="U161" s="177"/>
      <c r="V161" s="177"/>
      <c r="W161" s="177"/>
      <c r="X161" s="177"/>
      <c r="Y161" s="177"/>
      <c r="Z161" s="177"/>
      <c r="AA161" s="182"/>
      <c r="AT161" s="183" t="s">
        <v>204</v>
      </c>
      <c r="AU161" s="183" t="s">
        <v>94</v>
      </c>
      <c r="AV161" s="11" t="s">
        <v>94</v>
      </c>
      <c r="AW161" s="11" t="s">
        <v>31</v>
      </c>
      <c r="AX161" s="11" t="s">
        <v>74</v>
      </c>
      <c r="AY161" s="183" t="s">
        <v>196</v>
      </c>
    </row>
    <row r="162" spans="2:65" s="12" customFormat="1" ht="16.5" customHeight="1">
      <c r="B162" s="184"/>
      <c r="C162" s="185"/>
      <c r="D162" s="185"/>
      <c r="E162" s="186" t="s">
        <v>4</v>
      </c>
      <c r="F162" s="274" t="s">
        <v>213</v>
      </c>
      <c r="G162" s="275"/>
      <c r="H162" s="275"/>
      <c r="I162" s="275"/>
      <c r="J162" s="185"/>
      <c r="K162" s="187">
        <v>12.348000000000001</v>
      </c>
      <c r="L162" s="185"/>
      <c r="M162" s="185"/>
      <c r="N162" s="185"/>
      <c r="O162" s="185"/>
      <c r="P162" s="185"/>
      <c r="Q162" s="185"/>
      <c r="R162" s="188"/>
      <c r="T162" s="189"/>
      <c r="U162" s="185"/>
      <c r="V162" s="185"/>
      <c r="W162" s="185"/>
      <c r="X162" s="185"/>
      <c r="Y162" s="185"/>
      <c r="Z162" s="185"/>
      <c r="AA162" s="190"/>
      <c r="AT162" s="191" t="s">
        <v>204</v>
      </c>
      <c r="AU162" s="191" t="s">
        <v>94</v>
      </c>
      <c r="AV162" s="12" t="s">
        <v>214</v>
      </c>
      <c r="AW162" s="12" t="s">
        <v>31</v>
      </c>
      <c r="AX162" s="12" t="s">
        <v>74</v>
      </c>
      <c r="AY162" s="191" t="s">
        <v>196</v>
      </c>
    </row>
    <row r="163" spans="2:65" s="13" customFormat="1" ht="16.5" customHeight="1">
      <c r="B163" s="192"/>
      <c r="C163" s="193"/>
      <c r="D163" s="193"/>
      <c r="E163" s="194" t="s">
        <v>4</v>
      </c>
      <c r="F163" s="276" t="s">
        <v>215</v>
      </c>
      <c r="G163" s="277"/>
      <c r="H163" s="277"/>
      <c r="I163" s="277"/>
      <c r="J163" s="193"/>
      <c r="K163" s="195">
        <v>12.348000000000001</v>
      </c>
      <c r="L163" s="193"/>
      <c r="M163" s="193"/>
      <c r="N163" s="193"/>
      <c r="O163" s="193"/>
      <c r="P163" s="193"/>
      <c r="Q163" s="193"/>
      <c r="R163" s="196"/>
      <c r="T163" s="197"/>
      <c r="U163" s="193"/>
      <c r="V163" s="193"/>
      <c r="W163" s="193"/>
      <c r="X163" s="193"/>
      <c r="Y163" s="193"/>
      <c r="Z163" s="193"/>
      <c r="AA163" s="198"/>
      <c r="AT163" s="199" t="s">
        <v>204</v>
      </c>
      <c r="AU163" s="199" t="s">
        <v>94</v>
      </c>
      <c r="AV163" s="13" t="s">
        <v>201</v>
      </c>
      <c r="AW163" s="13" t="s">
        <v>31</v>
      </c>
      <c r="AX163" s="13" t="s">
        <v>82</v>
      </c>
      <c r="AY163" s="199" t="s">
        <v>196</v>
      </c>
    </row>
    <row r="164" spans="2:65" s="1" customFormat="1" ht="25.5" customHeight="1">
      <c r="B164" s="138"/>
      <c r="C164" s="167" t="s">
        <v>94</v>
      </c>
      <c r="D164" s="167" t="s">
        <v>197</v>
      </c>
      <c r="E164" s="168" t="s">
        <v>216</v>
      </c>
      <c r="F164" s="264" t="s">
        <v>217</v>
      </c>
      <c r="G164" s="264"/>
      <c r="H164" s="264"/>
      <c r="I164" s="264"/>
      <c r="J164" s="169" t="s">
        <v>200</v>
      </c>
      <c r="K164" s="170">
        <v>8.6790000000000003</v>
      </c>
      <c r="L164" s="265">
        <v>0</v>
      </c>
      <c r="M164" s="265"/>
      <c r="N164" s="266">
        <f>ROUND(L164*K164,3)</f>
        <v>0</v>
      </c>
      <c r="O164" s="266"/>
      <c r="P164" s="266"/>
      <c r="Q164" s="266"/>
      <c r="R164" s="141"/>
      <c r="T164" s="172" t="s">
        <v>4</v>
      </c>
      <c r="U164" s="48" t="s">
        <v>41</v>
      </c>
      <c r="V164" s="40"/>
      <c r="W164" s="173">
        <f>V164*K164</f>
        <v>0</v>
      </c>
      <c r="X164" s="173">
        <v>0</v>
      </c>
      <c r="Y164" s="173">
        <f>X164*K164</f>
        <v>0</v>
      </c>
      <c r="Z164" s="173">
        <v>0</v>
      </c>
      <c r="AA164" s="174">
        <f>Z164*K164</f>
        <v>0</v>
      </c>
      <c r="AR164" s="23" t="s">
        <v>201</v>
      </c>
      <c r="AT164" s="23" t="s">
        <v>197</v>
      </c>
      <c r="AU164" s="23" t="s">
        <v>94</v>
      </c>
      <c r="AY164" s="23" t="s">
        <v>196</v>
      </c>
      <c r="BE164" s="114">
        <f>IF(U164="základná",N164,0)</f>
        <v>0</v>
      </c>
      <c r="BF164" s="114">
        <f>IF(U164="znížená",N164,0)</f>
        <v>0</v>
      </c>
      <c r="BG164" s="114">
        <f>IF(U164="zákl. prenesená",N164,0)</f>
        <v>0</v>
      </c>
      <c r="BH164" s="114">
        <f>IF(U164="zníž. prenesená",N164,0)</f>
        <v>0</v>
      </c>
      <c r="BI164" s="114">
        <f>IF(U164="nulová",N164,0)</f>
        <v>0</v>
      </c>
      <c r="BJ164" s="23" t="s">
        <v>94</v>
      </c>
      <c r="BK164" s="175">
        <f>ROUND(L164*K164,3)</f>
        <v>0</v>
      </c>
      <c r="BL164" s="23" t="s">
        <v>201</v>
      </c>
      <c r="BM164" s="23" t="s">
        <v>218</v>
      </c>
    </row>
    <row r="165" spans="2:65" s="11" customFormat="1" ht="16.5" customHeight="1">
      <c r="B165" s="176"/>
      <c r="C165" s="177"/>
      <c r="D165" s="177"/>
      <c r="E165" s="178" t="s">
        <v>4</v>
      </c>
      <c r="F165" s="267" t="s">
        <v>219</v>
      </c>
      <c r="G165" s="268"/>
      <c r="H165" s="268"/>
      <c r="I165" s="268"/>
      <c r="J165" s="177"/>
      <c r="K165" s="179">
        <v>8.6790000000000003</v>
      </c>
      <c r="L165" s="177"/>
      <c r="M165" s="177"/>
      <c r="N165" s="177"/>
      <c r="O165" s="177"/>
      <c r="P165" s="177"/>
      <c r="Q165" s="177"/>
      <c r="R165" s="180"/>
      <c r="T165" s="181"/>
      <c r="U165" s="177"/>
      <c r="V165" s="177"/>
      <c r="W165" s="177"/>
      <c r="X165" s="177"/>
      <c r="Y165" s="177"/>
      <c r="Z165" s="177"/>
      <c r="AA165" s="182"/>
      <c r="AT165" s="183" t="s">
        <v>204</v>
      </c>
      <c r="AU165" s="183" t="s">
        <v>94</v>
      </c>
      <c r="AV165" s="11" t="s">
        <v>94</v>
      </c>
      <c r="AW165" s="11" t="s">
        <v>31</v>
      </c>
      <c r="AX165" s="11" t="s">
        <v>74</v>
      </c>
      <c r="AY165" s="183" t="s">
        <v>196</v>
      </c>
    </row>
    <row r="166" spans="2:65" s="12" customFormat="1" ht="16.5" customHeight="1">
      <c r="B166" s="184"/>
      <c r="C166" s="185"/>
      <c r="D166" s="185"/>
      <c r="E166" s="186" t="s">
        <v>4</v>
      </c>
      <c r="F166" s="274" t="s">
        <v>213</v>
      </c>
      <c r="G166" s="275"/>
      <c r="H166" s="275"/>
      <c r="I166" s="275"/>
      <c r="J166" s="185"/>
      <c r="K166" s="187">
        <v>8.6790000000000003</v>
      </c>
      <c r="L166" s="185"/>
      <c r="M166" s="185"/>
      <c r="N166" s="185"/>
      <c r="O166" s="185"/>
      <c r="P166" s="185"/>
      <c r="Q166" s="185"/>
      <c r="R166" s="188"/>
      <c r="T166" s="189"/>
      <c r="U166" s="185"/>
      <c r="V166" s="185"/>
      <c r="W166" s="185"/>
      <c r="X166" s="185"/>
      <c r="Y166" s="185"/>
      <c r="Z166" s="185"/>
      <c r="AA166" s="190"/>
      <c r="AT166" s="191" t="s">
        <v>204</v>
      </c>
      <c r="AU166" s="191" t="s">
        <v>94</v>
      </c>
      <c r="AV166" s="12" t="s">
        <v>214</v>
      </c>
      <c r="AW166" s="12" t="s">
        <v>31</v>
      </c>
      <c r="AX166" s="12" t="s">
        <v>74</v>
      </c>
      <c r="AY166" s="191" t="s">
        <v>196</v>
      </c>
    </row>
    <row r="167" spans="2:65" s="13" customFormat="1" ht="16.5" customHeight="1">
      <c r="B167" s="192"/>
      <c r="C167" s="193"/>
      <c r="D167" s="193"/>
      <c r="E167" s="194" t="s">
        <v>4</v>
      </c>
      <c r="F167" s="276" t="s">
        <v>215</v>
      </c>
      <c r="G167" s="277"/>
      <c r="H167" s="277"/>
      <c r="I167" s="277"/>
      <c r="J167" s="193"/>
      <c r="K167" s="195">
        <v>8.6790000000000003</v>
      </c>
      <c r="L167" s="193"/>
      <c r="M167" s="193"/>
      <c r="N167" s="193"/>
      <c r="O167" s="193"/>
      <c r="P167" s="193"/>
      <c r="Q167" s="193"/>
      <c r="R167" s="196"/>
      <c r="T167" s="197"/>
      <c r="U167" s="193"/>
      <c r="V167" s="193"/>
      <c r="W167" s="193"/>
      <c r="X167" s="193"/>
      <c r="Y167" s="193"/>
      <c r="Z167" s="193"/>
      <c r="AA167" s="198"/>
      <c r="AT167" s="199" t="s">
        <v>204</v>
      </c>
      <c r="AU167" s="199" t="s">
        <v>94</v>
      </c>
      <c r="AV167" s="13" t="s">
        <v>201</v>
      </c>
      <c r="AW167" s="13" t="s">
        <v>31</v>
      </c>
      <c r="AX167" s="13" t="s">
        <v>82</v>
      </c>
      <c r="AY167" s="199" t="s">
        <v>196</v>
      </c>
    </row>
    <row r="168" spans="2:65" s="1" customFormat="1" ht="25.5" customHeight="1">
      <c r="B168" s="138"/>
      <c r="C168" s="167" t="s">
        <v>214</v>
      </c>
      <c r="D168" s="167" t="s">
        <v>197</v>
      </c>
      <c r="E168" s="168" t="s">
        <v>220</v>
      </c>
      <c r="F168" s="264" t="s">
        <v>221</v>
      </c>
      <c r="G168" s="264"/>
      <c r="H168" s="264"/>
      <c r="I168" s="264"/>
      <c r="J168" s="169" t="s">
        <v>200</v>
      </c>
      <c r="K168" s="170">
        <v>4.34</v>
      </c>
      <c r="L168" s="265">
        <v>0</v>
      </c>
      <c r="M168" s="265"/>
      <c r="N168" s="266">
        <f>ROUND(L168*K168,3)</f>
        <v>0</v>
      </c>
      <c r="O168" s="266"/>
      <c r="P168" s="266"/>
      <c r="Q168" s="266"/>
      <c r="R168" s="141"/>
      <c r="T168" s="172" t="s">
        <v>4</v>
      </c>
      <c r="U168" s="48" t="s">
        <v>41</v>
      </c>
      <c r="V168" s="40"/>
      <c r="W168" s="173">
        <f>V168*K168</f>
        <v>0</v>
      </c>
      <c r="X168" s="173">
        <v>0</v>
      </c>
      <c r="Y168" s="173">
        <f>X168*K168</f>
        <v>0</v>
      </c>
      <c r="Z168" s="173">
        <v>0</v>
      </c>
      <c r="AA168" s="174">
        <f>Z168*K168</f>
        <v>0</v>
      </c>
      <c r="AR168" s="23" t="s">
        <v>201</v>
      </c>
      <c r="AT168" s="23" t="s">
        <v>197</v>
      </c>
      <c r="AU168" s="23" t="s">
        <v>94</v>
      </c>
      <c r="AY168" s="23" t="s">
        <v>196</v>
      </c>
      <c r="BE168" s="114">
        <f>IF(U168="základná",N168,0)</f>
        <v>0</v>
      </c>
      <c r="BF168" s="114">
        <f>IF(U168="znížená",N168,0)</f>
        <v>0</v>
      </c>
      <c r="BG168" s="114">
        <f>IF(U168="zákl. prenesená",N168,0)</f>
        <v>0</v>
      </c>
      <c r="BH168" s="114">
        <f>IF(U168="zníž. prenesená",N168,0)</f>
        <v>0</v>
      </c>
      <c r="BI168" s="114">
        <f>IF(U168="nulová",N168,0)</f>
        <v>0</v>
      </c>
      <c r="BJ168" s="23" t="s">
        <v>94</v>
      </c>
      <c r="BK168" s="175">
        <f>ROUND(L168*K168,3)</f>
        <v>0</v>
      </c>
      <c r="BL168" s="23" t="s">
        <v>201</v>
      </c>
      <c r="BM168" s="23" t="s">
        <v>222</v>
      </c>
    </row>
    <row r="169" spans="2:65" s="11" customFormat="1" ht="16.5" customHeight="1">
      <c r="B169" s="176"/>
      <c r="C169" s="177"/>
      <c r="D169" s="177"/>
      <c r="E169" s="178" t="s">
        <v>4</v>
      </c>
      <c r="F169" s="267" t="s">
        <v>223</v>
      </c>
      <c r="G169" s="268"/>
      <c r="H169" s="268"/>
      <c r="I169" s="268"/>
      <c r="J169" s="177"/>
      <c r="K169" s="179">
        <v>4.34</v>
      </c>
      <c r="L169" s="177"/>
      <c r="M169" s="177"/>
      <c r="N169" s="177"/>
      <c r="O169" s="177"/>
      <c r="P169" s="177"/>
      <c r="Q169" s="177"/>
      <c r="R169" s="180"/>
      <c r="T169" s="181"/>
      <c r="U169" s="177"/>
      <c r="V169" s="177"/>
      <c r="W169" s="177"/>
      <c r="X169" s="177"/>
      <c r="Y169" s="177"/>
      <c r="Z169" s="177"/>
      <c r="AA169" s="182"/>
      <c r="AT169" s="183" t="s">
        <v>204</v>
      </c>
      <c r="AU169" s="183" t="s">
        <v>94</v>
      </c>
      <c r="AV169" s="11" t="s">
        <v>94</v>
      </c>
      <c r="AW169" s="11" t="s">
        <v>31</v>
      </c>
      <c r="AX169" s="11" t="s">
        <v>82</v>
      </c>
      <c r="AY169" s="183" t="s">
        <v>196</v>
      </c>
    </row>
    <row r="170" spans="2:65" s="1" customFormat="1" ht="38.25" customHeight="1">
      <c r="B170" s="138"/>
      <c r="C170" s="167" t="s">
        <v>201</v>
      </c>
      <c r="D170" s="167" t="s">
        <v>197</v>
      </c>
      <c r="E170" s="168" t="s">
        <v>224</v>
      </c>
      <c r="F170" s="264" t="s">
        <v>225</v>
      </c>
      <c r="G170" s="264"/>
      <c r="H170" s="264"/>
      <c r="I170" s="264"/>
      <c r="J170" s="169" t="s">
        <v>200</v>
      </c>
      <c r="K170" s="170">
        <v>13.536</v>
      </c>
      <c r="L170" s="265">
        <v>0</v>
      </c>
      <c r="M170" s="265"/>
      <c r="N170" s="266">
        <f>ROUND(L170*K170,3)</f>
        <v>0</v>
      </c>
      <c r="O170" s="266"/>
      <c r="P170" s="266"/>
      <c r="Q170" s="266"/>
      <c r="R170" s="141"/>
      <c r="T170" s="172" t="s">
        <v>4</v>
      </c>
      <c r="U170" s="48" t="s">
        <v>41</v>
      </c>
      <c r="V170" s="40"/>
      <c r="W170" s="173">
        <f>V170*K170</f>
        <v>0</v>
      </c>
      <c r="X170" s="173">
        <v>0</v>
      </c>
      <c r="Y170" s="173">
        <f>X170*K170</f>
        <v>0</v>
      </c>
      <c r="Z170" s="173">
        <v>0</v>
      </c>
      <c r="AA170" s="174">
        <f>Z170*K170</f>
        <v>0</v>
      </c>
      <c r="AR170" s="23" t="s">
        <v>201</v>
      </c>
      <c r="AT170" s="23" t="s">
        <v>197</v>
      </c>
      <c r="AU170" s="23" t="s">
        <v>94</v>
      </c>
      <c r="AY170" s="23" t="s">
        <v>196</v>
      </c>
      <c r="BE170" s="114">
        <f>IF(U170="základná",N170,0)</f>
        <v>0</v>
      </c>
      <c r="BF170" s="114">
        <f>IF(U170="znížená",N170,0)</f>
        <v>0</v>
      </c>
      <c r="BG170" s="114">
        <f>IF(U170="zákl. prenesená",N170,0)</f>
        <v>0</v>
      </c>
      <c r="BH170" s="114">
        <f>IF(U170="zníž. prenesená",N170,0)</f>
        <v>0</v>
      </c>
      <c r="BI170" s="114">
        <f>IF(U170="nulová",N170,0)</f>
        <v>0</v>
      </c>
      <c r="BJ170" s="23" t="s">
        <v>94</v>
      </c>
      <c r="BK170" s="175">
        <f>ROUND(L170*K170,3)</f>
        <v>0</v>
      </c>
      <c r="BL170" s="23" t="s">
        <v>201</v>
      </c>
      <c r="BM170" s="23" t="s">
        <v>226</v>
      </c>
    </row>
    <row r="171" spans="2:65" s="11" customFormat="1" ht="16.5" customHeight="1">
      <c r="B171" s="176"/>
      <c r="C171" s="177"/>
      <c r="D171" s="177"/>
      <c r="E171" s="178" t="s">
        <v>4</v>
      </c>
      <c r="F171" s="267" t="s">
        <v>227</v>
      </c>
      <c r="G171" s="268"/>
      <c r="H171" s="268"/>
      <c r="I171" s="268"/>
      <c r="J171" s="177"/>
      <c r="K171" s="179">
        <v>0.312</v>
      </c>
      <c r="L171" s="177"/>
      <c r="M171" s="177"/>
      <c r="N171" s="177"/>
      <c r="O171" s="177"/>
      <c r="P171" s="177"/>
      <c r="Q171" s="177"/>
      <c r="R171" s="180"/>
      <c r="T171" s="181"/>
      <c r="U171" s="177"/>
      <c r="V171" s="177"/>
      <c r="W171" s="177"/>
      <c r="X171" s="177"/>
      <c r="Y171" s="177"/>
      <c r="Z171" s="177"/>
      <c r="AA171" s="182"/>
      <c r="AT171" s="183" t="s">
        <v>204</v>
      </c>
      <c r="AU171" s="183" t="s">
        <v>94</v>
      </c>
      <c r="AV171" s="11" t="s">
        <v>94</v>
      </c>
      <c r="AW171" s="11" t="s">
        <v>31</v>
      </c>
      <c r="AX171" s="11" t="s">
        <v>74</v>
      </c>
      <c r="AY171" s="183" t="s">
        <v>196</v>
      </c>
    </row>
    <row r="172" spans="2:65" s="12" customFormat="1" ht="16.5" customHeight="1">
      <c r="B172" s="184"/>
      <c r="C172" s="185"/>
      <c r="D172" s="185"/>
      <c r="E172" s="186" t="s">
        <v>4</v>
      </c>
      <c r="F172" s="274" t="s">
        <v>228</v>
      </c>
      <c r="G172" s="275"/>
      <c r="H172" s="275"/>
      <c r="I172" s="275"/>
      <c r="J172" s="185"/>
      <c r="K172" s="187">
        <v>0.312</v>
      </c>
      <c r="L172" s="185"/>
      <c r="M172" s="185"/>
      <c r="N172" s="185"/>
      <c r="O172" s="185"/>
      <c r="P172" s="185"/>
      <c r="Q172" s="185"/>
      <c r="R172" s="188"/>
      <c r="T172" s="189"/>
      <c r="U172" s="185"/>
      <c r="V172" s="185"/>
      <c r="W172" s="185"/>
      <c r="X172" s="185"/>
      <c r="Y172" s="185"/>
      <c r="Z172" s="185"/>
      <c r="AA172" s="190"/>
      <c r="AT172" s="191" t="s">
        <v>204</v>
      </c>
      <c r="AU172" s="191" t="s">
        <v>94</v>
      </c>
      <c r="AV172" s="12" t="s">
        <v>214</v>
      </c>
      <c r="AW172" s="12" t="s">
        <v>31</v>
      </c>
      <c r="AX172" s="12" t="s">
        <v>74</v>
      </c>
      <c r="AY172" s="191" t="s">
        <v>196</v>
      </c>
    </row>
    <row r="173" spans="2:65" s="11" customFormat="1" ht="16.5" customHeight="1">
      <c r="B173" s="176"/>
      <c r="C173" s="177"/>
      <c r="D173" s="177"/>
      <c r="E173" s="178" t="s">
        <v>4</v>
      </c>
      <c r="F173" s="269" t="s">
        <v>229</v>
      </c>
      <c r="G173" s="270"/>
      <c r="H173" s="270"/>
      <c r="I173" s="270"/>
      <c r="J173" s="177"/>
      <c r="K173" s="179">
        <v>0.216</v>
      </c>
      <c r="L173" s="177"/>
      <c r="M173" s="177"/>
      <c r="N173" s="177"/>
      <c r="O173" s="177"/>
      <c r="P173" s="177"/>
      <c r="Q173" s="177"/>
      <c r="R173" s="180"/>
      <c r="T173" s="181"/>
      <c r="U173" s="177"/>
      <c r="V173" s="177"/>
      <c r="W173" s="177"/>
      <c r="X173" s="177"/>
      <c r="Y173" s="177"/>
      <c r="Z173" s="177"/>
      <c r="AA173" s="182"/>
      <c r="AT173" s="183" t="s">
        <v>204</v>
      </c>
      <c r="AU173" s="183" t="s">
        <v>94</v>
      </c>
      <c r="AV173" s="11" t="s">
        <v>94</v>
      </c>
      <c r="AW173" s="11" t="s">
        <v>31</v>
      </c>
      <c r="AX173" s="11" t="s">
        <v>74</v>
      </c>
      <c r="AY173" s="183" t="s">
        <v>196</v>
      </c>
    </row>
    <row r="174" spans="2:65" s="11" customFormat="1" ht="16.5" customHeight="1">
      <c r="B174" s="176"/>
      <c r="C174" s="177"/>
      <c r="D174" s="177"/>
      <c r="E174" s="178" t="s">
        <v>4</v>
      </c>
      <c r="F174" s="269" t="s">
        <v>230</v>
      </c>
      <c r="G174" s="270"/>
      <c r="H174" s="270"/>
      <c r="I174" s="270"/>
      <c r="J174" s="177"/>
      <c r="K174" s="179">
        <v>0.58799999999999997</v>
      </c>
      <c r="L174" s="177"/>
      <c r="M174" s="177"/>
      <c r="N174" s="177"/>
      <c r="O174" s="177"/>
      <c r="P174" s="177"/>
      <c r="Q174" s="177"/>
      <c r="R174" s="180"/>
      <c r="T174" s="181"/>
      <c r="U174" s="177"/>
      <c r="V174" s="177"/>
      <c r="W174" s="177"/>
      <c r="X174" s="177"/>
      <c r="Y174" s="177"/>
      <c r="Z174" s="177"/>
      <c r="AA174" s="182"/>
      <c r="AT174" s="183" t="s">
        <v>204</v>
      </c>
      <c r="AU174" s="183" t="s">
        <v>94</v>
      </c>
      <c r="AV174" s="11" t="s">
        <v>94</v>
      </c>
      <c r="AW174" s="11" t="s">
        <v>31</v>
      </c>
      <c r="AX174" s="11" t="s">
        <v>74</v>
      </c>
      <c r="AY174" s="183" t="s">
        <v>196</v>
      </c>
    </row>
    <row r="175" spans="2:65" s="12" customFormat="1" ht="16.5" customHeight="1">
      <c r="B175" s="184"/>
      <c r="C175" s="185"/>
      <c r="D175" s="185"/>
      <c r="E175" s="186" t="s">
        <v>4</v>
      </c>
      <c r="F175" s="274" t="s">
        <v>231</v>
      </c>
      <c r="G175" s="275"/>
      <c r="H175" s="275"/>
      <c r="I175" s="275"/>
      <c r="J175" s="185"/>
      <c r="K175" s="187">
        <v>0.80400000000000005</v>
      </c>
      <c r="L175" s="185"/>
      <c r="M175" s="185"/>
      <c r="N175" s="185"/>
      <c r="O175" s="185"/>
      <c r="P175" s="185"/>
      <c r="Q175" s="185"/>
      <c r="R175" s="188"/>
      <c r="T175" s="189"/>
      <c r="U175" s="185"/>
      <c r="V175" s="185"/>
      <c r="W175" s="185"/>
      <c r="X175" s="185"/>
      <c r="Y175" s="185"/>
      <c r="Z175" s="185"/>
      <c r="AA175" s="190"/>
      <c r="AT175" s="191" t="s">
        <v>204</v>
      </c>
      <c r="AU175" s="191" t="s">
        <v>94</v>
      </c>
      <c r="AV175" s="12" t="s">
        <v>214</v>
      </c>
      <c r="AW175" s="12" t="s">
        <v>31</v>
      </c>
      <c r="AX175" s="12" t="s">
        <v>74</v>
      </c>
      <c r="AY175" s="191" t="s">
        <v>196</v>
      </c>
    </row>
    <row r="176" spans="2:65" s="11" customFormat="1" ht="16.5" customHeight="1">
      <c r="B176" s="176"/>
      <c r="C176" s="177"/>
      <c r="D176" s="177"/>
      <c r="E176" s="178" t="s">
        <v>4</v>
      </c>
      <c r="F176" s="269" t="s">
        <v>232</v>
      </c>
      <c r="G176" s="270"/>
      <c r="H176" s="270"/>
      <c r="I176" s="270"/>
      <c r="J176" s="177"/>
      <c r="K176" s="179">
        <v>12.42</v>
      </c>
      <c r="L176" s="177"/>
      <c r="M176" s="177"/>
      <c r="N176" s="177"/>
      <c r="O176" s="177"/>
      <c r="P176" s="177"/>
      <c r="Q176" s="177"/>
      <c r="R176" s="180"/>
      <c r="T176" s="181"/>
      <c r="U176" s="177"/>
      <c r="V176" s="177"/>
      <c r="W176" s="177"/>
      <c r="X176" s="177"/>
      <c r="Y176" s="177"/>
      <c r="Z176" s="177"/>
      <c r="AA176" s="182"/>
      <c r="AT176" s="183" t="s">
        <v>204</v>
      </c>
      <c r="AU176" s="183" t="s">
        <v>94</v>
      </c>
      <c r="AV176" s="11" t="s">
        <v>94</v>
      </c>
      <c r="AW176" s="11" t="s">
        <v>31</v>
      </c>
      <c r="AX176" s="11" t="s">
        <v>74</v>
      </c>
      <c r="AY176" s="183" t="s">
        <v>196</v>
      </c>
    </row>
    <row r="177" spans="2:65" s="12" customFormat="1" ht="16.5" customHeight="1">
      <c r="B177" s="184"/>
      <c r="C177" s="185"/>
      <c r="D177" s="185"/>
      <c r="E177" s="186" t="s">
        <v>4</v>
      </c>
      <c r="F177" s="274" t="s">
        <v>233</v>
      </c>
      <c r="G177" s="275"/>
      <c r="H177" s="275"/>
      <c r="I177" s="275"/>
      <c r="J177" s="185"/>
      <c r="K177" s="187">
        <v>12.42</v>
      </c>
      <c r="L177" s="185"/>
      <c r="M177" s="185"/>
      <c r="N177" s="185"/>
      <c r="O177" s="185"/>
      <c r="P177" s="185"/>
      <c r="Q177" s="185"/>
      <c r="R177" s="188"/>
      <c r="T177" s="189"/>
      <c r="U177" s="185"/>
      <c r="V177" s="185"/>
      <c r="W177" s="185"/>
      <c r="X177" s="185"/>
      <c r="Y177" s="185"/>
      <c r="Z177" s="185"/>
      <c r="AA177" s="190"/>
      <c r="AT177" s="191" t="s">
        <v>204</v>
      </c>
      <c r="AU177" s="191" t="s">
        <v>94</v>
      </c>
      <c r="AV177" s="12" t="s">
        <v>214</v>
      </c>
      <c r="AW177" s="12" t="s">
        <v>31</v>
      </c>
      <c r="AX177" s="12" t="s">
        <v>74</v>
      </c>
      <c r="AY177" s="191" t="s">
        <v>196</v>
      </c>
    </row>
    <row r="178" spans="2:65" s="13" customFormat="1" ht="16.5" customHeight="1">
      <c r="B178" s="192"/>
      <c r="C178" s="193"/>
      <c r="D178" s="193"/>
      <c r="E178" s="194" t="s">
        <v>4</v>
      </c>
      <c r="F178" s="276" t="s">
        <v>215</v>
      </c>
      <c r="G178" s="277"/>
      <c r="H178" s="277"/>
      <c r="I178" s="277"/>
      <c r="J178" s="193"/>
      <c r="K178" s="195">
        <v>13.536</v>
      </c>
      <c r="L178" s="193"/>
      <c r="M178" s="193"/>
      <c r="N178" s="193"/>
      <c r="O178" s="193"/>
      <c r="P178" s="193"/>
      <c r="Q178" s="193"/>
      <c r="R178" s="196"/>
      <c r="T178" s="197"/>
      <c r="U178" s="193"/>
      <c r="V178" s="193"/>
      <c r="W178" s="193"/>
      <c r="X178" s="193"/>
      <c r="Y178" s="193"/>
      <c r="Z178" s="193"/>
      <c r="AA178" s="198"/>
      <c r="AT178" s="199" t="s">
        <v>204</v>
      </c>
      <c r="AU178" s="199" t="s">
        <v>94</v>
      </c>
      <c r="AV178" s="13" t="s">
        <v>201</v>
      </c>
      <c r="AW178" s="13" t="s">
        <v>31</v>
      </c>
      <c r="AX178" s="13" t="s">
        <v>82</v>
      </c>
      <c r="AY178" s="199" t="s">
        <v>196</v>
      </c>
    </row>
    <row r="179" spans="2:65" s="1" customFormat="1" ht="38.25" customHeight="1">
      <c r="B179" s="138"/>
      <c r="C179" s="167" t="s">
        <v>234</v>
      </c>
      <c r="D179" s="167" t="s">
        <v>197</v>
      </c>
      <c r="E179" s="168" t="s">
        <v>235</v>
      </c>
      <c r="F179" s="264" t="s">
        <v>236</v>
      </c>
      <c r="G179" s="264"/>
      <c r="H179" s="264"/>
      <c r="I179" s="264"/>
      <c r="J179" s="169" t="s">
        <v>200</v>
      </c>
      <c r="K179" s="170">
        <v>55.26</v>
      </c>
      <c r="L179" s="265">
        <v>0</v>
      </c>
      <c r="M179" s="265"/>
      <c r="N179" s="266">
        <f>ROUND(L179*K179,3)</f>
        <v>0</v>
      </c>
      <c r="O179" s="266"/>
      <c r="P179" s="266"/>
      <c r="Q179" s="266"/>
      <c r="R179" s="141"/>
      <c r="T179" s="172" t="s">
        <v>4</v>
      </c>
      <c r="U179" s="48" t="s">
        <v>41</v>
      </c>
      <c r="V179" s="40"/>
      <c r="W179" s="173">
        <f>V179*K179</f>
        <v>0</v>
      </c>
      <c r="X179" s="173">
        <v>0</v>
      </c>
      <c r="Y179" s="173">
        <f>X179*K179</f>
        <v>0</v>
      </c>
      <c r="Z179" s="173">
        <v>0</v>
      </c>
      <c r="AA179" s="174">
        <f>Z179*K179</f>
        <v>0</v>
      </c>
      <c r="AR179" s="23" t="s">
        <v>201</v>
      </c>
      <c r="AT179" s="23" t="s">
        <v>197</v>
      </c>
      <c r="AU179" s="23" t="s">
        <v>94</v>
      </c>
      <c r="AY179" s="23" t="s">
        <v>196</v>
      </c>
      <c r="BE179" s="114">
        <f>IF(U179="základná",N179,0)</f>
        <v>0</v>
      </c>
      <c r="BF179" s="114">
        <f>IF(U179="znížená",N179,0)</f>
        <v>0</v>
      </c>
      <c r="BG179" s="114">
        <f>IF(U179="zákl. prenesená",N179,0)</f>
        <v>0</v>
      </c>
      <c r="BH179" s="114">
        <f>IF(U179="zníž. prenesená",N179,0)</f>
        <v>0</v>
      </c>
      <c r="BI179" s="114">
        <f>IF(U179="nulová",N179,0)</f>
        <v>0</v>
      </c>
      <c r="BJ179" s="23" t="s">
        <v>94</v>
      </c>
      <c r="BK179" s="175">
        <f>ROUND(L179*K179,3)</f>
        <v>0</v>
      </c>
      <c r="BL179" s="23" t="s">
        <v>201</v>
      </c>
      <c r="BM179" s="23" t="s">
        <v>237</v>
      </c>
    </row>
    <row r="180" spans="2:65" s="11" customFormat="1" ht="16.5" customHeight="1">
      <c r="B180" s="176"/>
      <c r="C180" s="177"/>
      <c r="D180" s="177"/>
      <c r="E180" s="178" t="s">
        <v>4</v>
      </c>
      <c r="F180" s="267" t="s">
        <v>238</v>
      </c>
      <c r="G180" s="268"/>
      <c r="H180" s="268"/>
      <c r="I180" s="268"/>
      <c r="J180" s="177"/>
      <c r="K180" s="179">
        <v>55.26</v>
      </c>
      <c r="L180" s="177"/>
      <c r="M180" s="177"/>
      <c r="N180" s="177"/>
      <c r="O180" s="177"/>
      <c r="P180" s="177"/>
      <c r="Q180" s="177"/>
      <c r="R180" s="180"/>
      <c r="T180" s="181"/>
      <c r="U180" s="177"/>
      <c r="V180" s="177"/>
      <c r="W180" s="177"/>
      <c r="X180" s="177"/>
      <c r="Y180" s="177"/>
      <c r="Z180" s="177"/>
      <c r="AA180" s="182"/>
      <c r="AT180" s="183" t="s">
        <v>204</v>
      </c>
      <c r="AU180" s="183" t="s">
        <v>94</v>
      </c>
      <c r="AV180" s="11" t="s">
        <v>94</v>
      </c>
      <c r="AW180" s="11" t="s">
        <v>31</v>
      </c>
      <c r="AX180" s="11" t="s">
        <v>74</v>
      </c>
      <c r="AY180" s="183" t="s">
        <v>196</v>
      </c>
    </row>
    <row r="181" spans="2:65" s="12" customFormat="1" ht="16.5" customHeight="1">
      <c r="B181" s="184"/>
      <c r="C181" s="185"/>
      <c r="D181" s="185"/>
      <c r="E181" s="186" t="s">
        <v>4</v>
      </c>
      <c r="F181" s="274" t="s">
        <v>213</v>
      </c>
      <c r="G181" s="275"/>
      <c r="H181" s="275"/>
      <c r="I181" s="275"/>
      <c r="J181" s="185"/>
      <c r="K181" s="187">
        <v>55.26</v>
      </c>
      <c r="L181" s="185"/>
      <c r="M181" s="185"/>
      <c r="N181" s="185"/>
      <c r="O181" s="185"/>
      <c r="P181" s="185"/>
      <c r="Q181" s="185"/>
      <c r="R181" s="188"/>
      <c r="T181" s="189"/>
      <c r="U181" s="185"/>
      <c r="V181" s="185"/>
      <c r="W181" s="185"/>
      <c r="X181" s="185"/>
      <c r="Y181" s="185"/>
      <c r="Z181" s="185"/>
      <c r="AA181" s="190"/>
      <c r="AT181" s="191" t="s">
        <v>204</v>
      </c>
      <c r="AU181" s="191" t="s">
        <v>94</v>
      </c>
      <c r="AV181" s="12" t="s">
        <v>214</v>
      </c>
      <c r="AW181" s="12" t="s">
        <v>31</v>
      </c>
      <c r="AX181" s="12" t="s">
        <v>74</v>
      </c>
      <c r="AY181" s="191" t="s">
        <v>196</v>
      </c>
    </row>
    <row r="182" spans="2:65" s="13" customFormat="1" ht="16.5" customHeight="1">
      <c r="B182" s="192"/>
      <c r="C182" s="193"/>
      <c r="D182" s="193"/>
      <c r="E182" s="194" t="s">
        <v>4</v>
      </c>
      <c r="F182" s="276" t="s">
        <v>215</v>
      </c>
      <c r="G182" s="277"/>
      <c r="H182" s="277"/>
      <c r="I182" s="277"/>
      <c r="J182" s="193"/>
      <c r="K182" s="195">
        <v>55.26</v>
      </c>
      <c r="L182" s="193"/>
      <c r="M182" s="193"/>
      <c r="N182" s="193"/>
      <c r="O182" s="193"/>
      <c r="P182" s="193"/>
      <c r="Q182" s="193"/>
      <c r="R182" s="196"/>
      <c r="T182" s="197"/>
      <c r="U182" s="193"/>
      <c r="V182" s="193"/>
      <c r="W182" s="193"/>
      <c r="X182" s="193"/>
      <c r="Y182" s="193"/>
      <c r="Z182" s="193"/>
      <c r="AA182" s="198"/>
      <c r="AT182" s="199" t="s">
        <v>204</v>
      </c>
      <c r="AU182" s="199" t="s">
        <v>94</v>
      </c>
      <c r="AV182" s="13" t="s">
        <v>201</v>
      </c>
      <c r="AW182" s="13" t="s">
        <v>31</v>
      </c>
      <c r="AX182" s="13" t="s">
        <v>82</v>
      </c>
      <c r="AY182" s="199" t="s">
        <v>196</v>
      </c>
    </row>
    <row r="183" spans="2:65" s="1" customFormat="1" ht="25.5" customHeight="1">
      <c r="B183" s="138"/>
      <c r="C183" s="167" t="s">
        <v>239</v>
      </c>
      <c r="D183" s="167" t="s">
        <v>197</v>
      </c>
      <c r="E183" s="168" t="s">
        <v>240</v>
      </c>
      <c r="F183" s="264" t="s">
        <v>241</v>
      </c>
      <c r="G183" s="264"/>
      <c r="H183" s="264"/>
      <c r="I183" s="264"/>
      <c r="J183" s="169" t="s">
        <v>200</v>
      </c>
      <c r="K183" s="170">
        <v>34.156999999999996</v>
      </c>
      <c r="L183" s="265">
        <v>0</v>
      </c>
      <c r="M183" s="265"/>
      <c r="N183" s="266">
        <f>ROUND(L183*K183,3)</f>
        <v>0</v>
      </c>
      <c r="O183" s="266"/>
      <c r="P183" s="266"/>
      <c r="Q183" s="266"/>
      <c r="R183" s="141"/>
      <c r="T183" s="172" t="s">
        <v>4</v>
      </c>
      <c r="U183" s="48" t="s">
        <v>41</v>
      </c>
      <c r="V183" s="40"/>
      <c r="W183" s="173">
        <f>V183*K183</f>
        <v>0</v>
      </c>
      <c r="X183" s="173">
        <v>0</v>
      </c>
      <c r="Y183" s="173">
        <f>X183*K183</f>
        <v>0</v>
      </c>
      <c r="Z183" s="173">
        <v>0</v>
      </c>
      <c r="AA183" s="174">
        <f>Z183*K183</f>
        <v>0</v>
      </c>
      <c r="AR183" s="23" t="s">
        <v>201</v>
      </c>
      <c r="AT183" s="23" t="s">
        <v>197</v>
      </c>
      <c r="AU183" s="23" t="s">
        <v>94</v>
      </c>
      <c r="AY183" s="23" t="s">
        <v>196</v>
      </c>
      <c r="BE183" s="114">
        <f>IF(U183="základná",N183,0)</f>
        <v>0</v>
      </c>
      <c r="BF183" s="114">
        <f>IF(U183="znížená",N183,0)</f>
        <v>0</v>
      </c>
      <c r="BG183" s="114">
        <f>IF(U183="zákl. prenesená",N183,0)</f>
        <v>0</v>
      </c>
      <c r="BH183" s="114">
        <f>IF(U183="zníž. prenesená",N183,0)</f>
        <v>0</v>
      </c>
      <c r="BI183" s="114">
        <f>IF(U183="nulová",N183,0)</f>
        <v>0</v>
      </c>
      <c r="BJ183" s="23" t="s">
        <v>94</v>
      </c>
      <c r="BK183" s="175">
        <f>ROUND(L183*K183,3)</f>
        <v>0</v>
      </c>
      <c r="BL183" s="23" t="s">
        <v>201</v>
      </c>
      <c r="BM183" s="23" t="s">
        <v>242</v>
      </c>
    </row>
    <row r="184" spans="2:65" s="11" customFormat="1" ht="16.5" customHeight="1">
      <c r="B184" s="176"/>
      <c r="C184" s="177"/>
      <c r="D184" s="177"/>
      <c r="E184" s="178" t="s">
        <v>4</v>
      </c>
      <c r="F184" s="267" t="s">
        <v>243</v>
      </c>
      <c r="G184" s="268"/>
      <c r="H184" s="268"/>
      <c r="I184" s="268"/>
      <c r="J184" s="177"/>
      <c r="K184" s="179">
        <v>6.5270000000000001</v>
      </c>
      <c r="L184" s="177"/>
      <c r="M184" s="177"/>
      <c r="N184" s="177"/>
      <c r="O184" s="177"/>
      <c r="P184" s="177"/>
      <c r="Q184" s="177"/>
      <c r="R184" s="180"/>
      <c r="T184" s="181"/>
      <c r="U184" s="177"/>
      <c r="V184" s="177"/>
      <c r="W184" s="177"/>
      <c r="X184" s="177"/>
      <c r="Y184" s="177"/>
      <c r="Z184" s="177"/>
      <c r="AA184" s="182"/>
      <c r="AT184" s="183" t="s">
        <v>204</v>
      </c>
      <c r="AU184" s="183" t="s">
        <v>94</v>
      </c>
      <c r="AV184" s="11" t="s">
        <v>94</v>
      </c>
      <c r="AW184" s="11" t="s">
        <v>31</v>
      </c>
      <c r="AX184" s="11" t="s">
        <v>74</v>
      </c>
      <c r="AY184" s="183" t="s">
        <v>196</v>
      </c>
    </row>
    <row r="185" spans="2:65" s="12" customFormat="1" ht="16.5" customHeight="1">
      <c r="B185" s="184"/>
      <c r="C185" s="185"/>
      <c r="D185" s="185"/>
      <c r="E185" s="186" t="s">
        <v>4</v>
      </c>
      <c r="F185" s="274" t="s">
        <v>213</v>
      </c>
      <c r="G185" s="275"/>
      <c r="H185" s="275"/>
      <c r="I185" s="275"/>
      <c r="J185" s="185"/>
      <c r="K185" s="187">
        <v>6.5270000000000001</v>
      </c>
      <c r="L185" s="185"/>
      <c r="M185" s="185"/>
      <c r="N185" s="185"/>
      <c r="O185" s="185"/>
      <c r="P185" s="185"/>
      <c r="Q185" s="185"/>
      <c r="R185" s="188"/>
      <c r="T185" s="189"/>
      <c r="U185" s="185"/>
      <c r="V185" s="185"/>
      <c r="W185" s="185"/>
      <c r="X185" s="185"/>
      <c r="Y185" s="185"/>
      <c r="Z185" s="185"/>
      <c r="AA185" s="190"/>
      <c r="AT185" s="191" t="s">
        <v>204</v>
      </c>
      <c r="AU185" s="191" t="s">
        <v>94</v>
      </c>
      <c r="AV185" s="12" t="s">
        <v>214</v>
      </c>
      <c r="AW185" s="12" t="s">
        <v>31</v>
      </c>
      <c r="AX185" s="12" t="s">
        <v>74</v>
      </c>
      <c r="AY185" s="191" t="s">
        <v>196</v>
      </c>
    </row>
    <row r="186" spans="2:65" s="11" customFormat="1" ht="16.5" customHeight="1">
      <c r="B186" s="176"/>
      <c r="C186" s="177"/>
      <c r="D186" s="177"/>
      <c r="E186" s="178" t="s">
        <v>4</v>
      </c>
      <c r="F186" s="269" t="s">
        <v>244</v>
      </c>
      <c r="G186" s="270"/>
      <c r="H186" s="270"/>
      <c r="I186" s="270"/>
      <c r="J186" s="177"/>
      <c r="K186" s="179">
        <v>27.63</v>
      </c>
      <c r="L186" s="177"/>
      <c r="M186" s="177"/>
      <c r="N186" s="177"/>
      <c r="O186" s="177"/>
      <c r="P186" s="177"/>
      <c r="Q186" s="177"/>
      <c r="R186" s="180"/>
      <c r="T186" s="181"/>
      <c r="U186" s="177"/>
      <c r="V186" s="177"/>
      <c r="W186" s="177"/>
      <c r="X186" s="177"/>
      <c r="Y186" s="177"/>
      <c r="Z186" s="177"/>
      <c r="AA186" s="182"/>
      <c r="AT186" s="183" t="s">
        <v>204</v>
      </c>
      <c r="AU186" s="183" t="s">
        <v>94</v>
      </c>
      <c r="AV186" s="11" t="s">
        <v>94</v>
      </c>
      <c r="AW186" s="11" t="s">
        <v>31</v>
      </c>
      <c r="AX186" s="11" t="s">
        <v>74</v>
      </c>
      <c r="AY186" s="183" t="s">
        <v>196</v>
      </c>
    </row>
    <row r="187" spans="2:65" s="12" customFormat="1" ht="16.5" customHeight="1">
      <c r="B187" s="184"/>
      <c r="C187" s="185"/>
      <c r="D187" s="185"/>
      <c r="E187" s="186" t="s">
        <v>4</v>
      </c>
      <c r="F187" s="274" t="s">
        <v>245</v>
      </c>
      <c r="G187" s="275"/>
      <c r="H187" s="275"/>
      <c r="I187" s="275"/>
      <c r="J187" s="185"/>
      <c r="K187" s="187">
        <v>27.63</v>
      </c>
      <c r="L187" s="185"/>
      <c r="M187" s="185"/>
      <c r="N187" s="185"/>
      <c r="O187" s="185"/>
      <c r="P187" s="185"/>
      <c r="Q187" s="185"/>
      <c r="R187" s="188"/>
      <c r="T187" s="189"/>
      <c r="U187" s="185"/>
      <c r="V187" s="185"/>
      <c r="W187" s="185"/>
      <c r="X187" s="185"/>
      <c r="Y187" s="185"/>
      <c r="Z187" s="185"/>
      <c r="AA187" s="190"/>
      <c r="AT187" s="191" t="s">
        <v>204</v>
      </c>
      <c r="AU187" s="191" t="s">
        <v>94</v>
      </c>
      <c r="AV187" s="12" t="s">
        <v>214</v>
      </c>
      <c r="AW187" s="12" t="s">
        <v>31</v>
      </c>
      <c r="AX187" s="12" t="s">
        <v>74</v>
      </c>
      <c r="AY187" s="191" t="s">
        <v>196</v>
      </c>
    </row>
    <row r="188" spans="2:65" s="13" customFormat="1" ht="16.5" customHeight="1">
      <c r="B188" s="192"/>
      <c r="C188" s="193"/>
      <c r="D188" s="193"/>
      <c r="E188" s="194" t="s">
        <v>4</v>
      </c>
      <c r="F188" s="276" t="s">
        <v>215</v>
      </c>
      <c r="G188" s="277"/>
      <c r="H188" s="277"/>
      <c r="I188" s="277"/>
      <c r="J188" s="193"/>
      <c r="K188" s="195">
        <v>34.156999999999996</v>
      </c>
      <c r="L188" s="193"/>
      <c r="M188" s="193"/>
      <c r="N188" s="193"/>
      <c r="O188" s="193"/>
      <c r="P188" s="193"/>
      <c r="Q188" s="193"/>
      <c r="R188" s="196"/>
      <c r="T188" s="197"/>
      <c r="U188" s="193"/>
      <c r="V188" s="193"/>
      <c r="W188" s="193"/>
      <c r="X188" s="193"/>
      <c r="Y188" s="193"/>
      <c r="Z188" s="193"/>
      <c r="AA188" s="198"/>
      <c r="AT188" s="199" t="s">
        <v>204</v>
      </c>
      <c r="AU188" s="199" t="s">
        <v>94</v>
      </c>
      <c r="AV188" s="13" t="s">
        <v>201</v>
      </c>
      <c r="AW188" s="13" t="s">
        <v>31</v>
      </c>
      <c r="AX188" s="13" t="s">
        <v>82</v>
      </c>
      <c r="AY188" s="199" t="s">
        <v>196</v>
      </c>
    </row>
    <row r="189" spans="2:65" s="1" customFormat="1" ht="38.25" customHeight="1">
      <c r="B189" s="138"/>
      <c r="C189" s="167" t="s">
        <v>246</v>
      </c>
      <c r="D189" s="167" t="s">
        <v>197</v>
      </c>
      <c r="E189" s="168" t="s">
        <v>247</v>
      </c>
      <c r="F189" s="264" t="s">
        <v>248</v>
      </c>
      <c r="G189" s="264"/>
      <c r="H189" s="264"/>
      <c r="I189" s="264"/>
      <c r="J189" s="169" t="s">
        <v>200</v>
      </c>
      <c r="K189" s="170">
        <v>55.26</v>
      </c>
      <c r="L189" s="265">
        <v>0</v>
      </c>
      <c r="M189" s="265"/>
      <c r="N189" s="266">
        <f>ROUND(L189*K189,3)</f>
        <v>0</v>
      </c>
      <c r="O189" s="266"/>
      <c r="P189" s="266"/>
      <c r="Q189" s="266"/>
      <c r="R189" s="141"/>
      <c r="T189" s="172" t="s">
        <v>4</v>
      </c>
      <c r="U189" s="48" t="s">
        <v>41</v>
      </c>
      <c r="V189" s="40"/>
      <c r="W189" s="173">
        <f>V189*K189</f>
        <v>0</v>
      </c>
      <c r="X189" s="173">
        <v>0</v>
      </c>
      <c r="Y189" s="173">
        <f>X189*K189</f>
        <v>0</v>
      </c>
      <c r="Z189" s="173">
        <v>0</v>
      </c>
      <c r="AA189" s="174">
        <f>Z189*K189</f>
        <v>0</v>
      </c>
      <c r="AR189" s="23" t="s">
        <v>201</v>
      </c>
      <c r="AT189" s="23" t="s">
        <v>197</v>
      </c>
      <c r="AU189" s="23" t="s">
        <v>94</v>
      </c>
      <c r="AY189" s="23" t="s">
        <v>196</v>
      </c>
      <c r="BE189" s="114">
        <f>IF(U189="základná",N189,0)</f>
        <v>0</v>
      </c>
      <c r="BF189" s="114">
        <f>IF(U189="znížená",N189,0)</f>
        <v>0</v>
      </c>
      <c r="BG189" s="114">
        <f>IF(U189="zákl. prenesená",N189,0)</f>
        <v>0</v>
      </c>
      <c r="BH189" s="114">
        <f>IF(U189="zníž. prenesená",N189,0)</f>
        <v>0</v>
      </c>
      <c r="BI189" s="114">
        <f>IF(U189="nulová",N189,0)</f>
        <v>0</v>
      </c>
      <c r="BJ189" s="23" t="s">
        <v>94</v>
      </c>
      <c r="BK189" s="175">
        <f>ROUND(L189*K189,3)</f>
        <v>0</v>
      </c>
      <c r="BL189" s="23" t="s">
        <v>201</v>
      </c>
      <c r="BM189" s="23" t="s">
        <v>249</v>
      </c>
    </row>
    <row r="190" spans="2:65" s="11" customFormat="1" ht="16.5" customHeight="1">
      <c r="B190" s="176"/>
      <c r="C190" s="177"/>
      <c r="D190" s="177"/>
      <c r="E190" s="178" t="s">
        <v>4</v>
      </c>
      <c r="F190" s="267" t="s">
        <v>238</v>
      </c>
      <c r="G190" s="268"/>
      <c r="H190" s="268"/>
      <c r="I190" s="268"/>
      <c r="J190" s="177"/>
      <c r="K190" s="179">
        <v>55.26</v>
      </c>
      <c r="L190" s="177"/>
      <c r="M190" s="177"/>
      <c r="N190" s="177"/>
      <c r="O190" s="177"/>
      <c r="P190" s="177"/>
      <c r="Q190" s="177"/>
      <c r="R190" s="180"/>
      <c r="T190" s="181"/>
      <c r="U190" s="177"/>
      <c r="V190" s="177"/>
      <c r="W190" s="177"/>
      <c r="X190" s="177"/>
      <c r="Y190" s="177"/>
      <c r="Z190" s="177"/>
      <c r="AA190" s="182"/>
      <c r="AT190" s="183" t="s">
        <v>204</v>
      </c>
      <c r="AU190" s="183" t="s">
        <v>94</v>
      </c>
      <c r="AV190" s="11" t="s">
        <v>94</v>
      </c>
      <c r="AW190" s="11" t="s">
        <v>31</v>
      </c>
      <c r="AX190" s="11" t="s">
        <v>74</v>
      </c>
      <c r="AY190" s="183" t="s">
        <v>196</v>
      </c>
    </row>
    <row r="191" spans="2:65" s="12" customFormat="1" ht="16.5" customHeight="1">
      <c r="B191" s="184"/>
      <c r="C191" s="185"/>
      <c r="D191" s="185"/>
      <c r="E191" s="186" t="s">
        <v>4</v>
      </c>
      <c r="F191" s="274" t="s">
        <v>213</v>
      </c>
      <c r="G191" s="275"/>
      <c r="H191" s="275"/>
      <c r="I191" s="275"/>
      <c r="J191" s="185"/>
      <c r="K191" s="187">
        <v>55.26</v>
      </c>
      <c r="L191" s="185"/>
      <c r="M191" s="185"/>
      <c r="N191" s="185"/>
      <c r="O191" s="185"/>
      <c r="P191" s="185"/>
      <c r="Q191" s="185"/>
      <c r="R191" s="188"/>
      <c r="T191" s="189"/>
      <c r="U191" s="185"/>
      <c r="V191" s="185"/>
      <c r="W191" s="185"/>
      <c r="X191" s="185"/>
      <c r="Y191" s="185"/>
      <c r="Z191" s="185"/>
      <c r="AA191" s="190"/>
      <c r="AT191" s="191" t="s">
        <v>204</v>
      </c>
      <c r="AU191" s="191" t="s">
        <v>94</v>
      </c>
      <c r="AV191" s="12" t="s">
        <v>214</v>
      </c>
      <c r="AW191" s="12" t="s">
        <v>31</v>
      </c>
      <c r="AX191" s="12" t="s">
        <v>74</v>
      </c>
      <c r="AY191" s="191" t="s">
        <v>196</v>
      </c>
    </row>
    <row r="192" spans="2:65" s="13" customFormat="1" ht="16.5" customHeight="1">
      <c r="B192" s="192"/>
      <c r="C192" s="193"/>
      <c r="D192" s="193"/>
      <c r="E192" s="194" t="s">
        <v>4</v>
      </c>
      <c r="F192" s="276" t="s">
        <v>215</v>
      </c>
      <c r="G192" s="277"/>
      <c r="H192" s="277"/>
      <c r="I192" s="277"/>
      <c r="J192" s="193"/>
      <c r="K192" s="195">
        <v>55.26</v>
      </c>
      <c r="L192" s="193"/>
      <c r="M192" s="193"/>
      <c r="N192" s="193"/>
      <c r="O192" s="193"/>
      <c r="P192" s="193"/>
      <c r="Q192" s="193"/>
      <c r="R192" s="196"/>
      <c r="T192" s="197"/>
      <c r="U192" s="193"/>
      <c r="V192" s="193"/>
      <c r="W192" s="193"/>
      <c r="X192" s="193"/>
      <c r="Y192" s="193"/>
      <c r="Z192" s="193"/>
      <c r="AA192" s="198"/>
      <c r="AT192" s="199" t="s">
        <v>204</v>
      </c>
      <c r="AU192" s="199" t="s">
        <v>94</v>
      </c>
      <c r="AV192" s="13" t="s">
        <v>201</v>
      </c>
      <c r="AW192" s="13" t="s">
        <v>31</v>
      </c>
      <c r="AX192" s="13" t="s">
        <v>82</v>
      </c>
      <c r="AY192" s="199" t="s">
        <v>196</v>
      </c>
    </row>
    <row r="193" spans="2:65" s="1" customFormat="1" ht="38.25" customHeight="1">
      <c r="B193" s="138"/>
      <c r="C193" s="167" t="s">
        <v>250</v>
      </c>
      <c r="D193" s="167" t="s">
        <v>197</v>
      </c>
      <c r="E193" s="168" t="s">
        <v>251</v>
      </c>
      <c r="F193" s="264" t="s">
        <v>252</v>
      </c>
      <c r="G193" s="264"/>
      <c r="H193" s="264"/>
      <c r="I193" s="264"/>
      <c r="J193" s="169" t="s">
        <v>200</v>
      </c>
      <c r="K193" s="170">
        <v>12.348000000000001</v>
      </c>
      <c r="L193" s="265">
        <v>0</v>
      </c>
      <c r="M193" s="265"/>
      <c r="N193" s="266">
        <f>ROUND(L193*K193,3)</f>
        <v>0</v>
      </c>
      <c r="O193" s="266"/>
      <c r="P193" s="266"/>
      <c r="Q193" s="266"/>
      <c r="R193" s="141"/>
      <c r="T193" s="172" t="s">
        <v>4</v>
      </c>
      <c r="U193" s="48" t="s">
        <v>41</v>
      </c>
      <c r="V193" s="40"/>
      <c r="W193" s="173">
        <f>V193*K193</f>
        <v>0</v>
      </c>
      <c r="X193" s="173">
        <v>0</v>
      </c>
      <c r="Y193" s="173">
        <f>X193*K193</f>
        <v>0</v>
      </c>
      <c r="Z193" s="173">
        <v>0</v>
      </c>
      <c r="AA193" s="174">
        <f>Z193*K193</f>
        <v>0</v>
      </c>
      <c r="AR193" s="23" t="s">
        <v>201</v>
      </c>
      <c r="AT193" s="23" t="s">
        <v>197</v>
      </c>
      <c r="AU193" s="23" t="s">
        <v>94</v>
      </c>
      <c r="AY193" s="23" t="s">
        <v>196</v>
      </c>
      <c r="BE193" s="114">
        <f>IF(U193="základná",N193,0)</f>
        <v>0</v>
      </c>
      <c r="BF193" s="114">
        <f>IF(U193="znížená",N193,0)</f>
        <v>0</v>
      </c>
      <c r="BG193" s="114">
        <f>IF(U193="zákl. prenesená",N193,0)</f>
        <v>0</v>
      </c>
      <c r="BH193" s="114">
        <f>IF(U193="zníž. prenesená",N193,0)</f>
        <v>0</v>
      </c>
      <c r="BI193" s="114">
        <f>IF(U193="nulová",N193,0)</f>
        <v>0</v>
      </c>
      <c r="BJ193" s="23" t="s">
        <v>94</v>
      </c>
      <c r="BK193" s="175">
        <f>ROUND(L193*K193,3)</f>
        <v>0</v>
      </c>
      <c r="BL193" s="23" t="s">
        <v>201</v>
      </c>
      <c r="BM193" s="23" t="s">
        <v>253</v>
      </c>
    </row>
    <row r="194" spans="2:65" s="11" customFormat="1" ht="16.5" customHeight="1">
      <c r="B194" s="176"/>
      <c r="C194" s="177"/>
      <c r="D194" s="177"/>
      <c r="E194" s="178" t="s">
        <v>4</v>
      </c>
      <c r="F194" s="267" t="s">
        <v>203</v>
      </c>
      <c r="G194" s="268"/>
      <c r="H194" s="268"/>
      <c r="I194" s="268"/>
      <c r="J194" s="177"/>
      <c r="K194" s="179">
        <v>4.8959999999999999</v>
      </c>
      <c r="L194" s="177"/>
      <c r="M194" s="177"/>
      <c r="N194" s="177"/>
      <c r="O194" s="177"/>
      <c r="P194" s="177"/>
      <c r="Q194" s="177"/>
      <c r="R194" s="180"/>
      <c r="T194" s="181"/>
      <c r="U194" s="177"/>
      <c r="V194" s="177"/>
      <c r="W194" s="177"/>
      <c r="X194" s="177"/>
      <c r="Y194" s="177"/>
      <c r="Z194" s="177"/>
      <c r="AA194" s="182"/>
      <c r="AT194" s="183" t="s">
        <v>204</v>
      </c>
      <c r="AU194" s="183" t="s">
        <v>94</v>
      </c>
      <c r="AV194" s="11" t="s">
        <v>94</v>
      </c>
      <c r="AW194" s="11" t="s">
        <v>31</v>
      </c>
      <c r="AX194" s="11" t="s">
        <v>74</v>
      </c>
      <c r="AY194" s="183" t="s">
        <v>196</v>
      </c>
    </row>
    <row r="195" spans="2:65" s="11" customFormat="1" ht="16.5" customHeight="1">
      <c r="B195" s="176"/>
      <c r="C195" s="177"/>
      <c r="D195" s="177"/>
      <c r="E195" s="178" t="s">
        <v>4</v>
      </c>
      <c r="F195" s="269" t="s">
        <v>205</v>
      </c>
      <c r="G195" s="270"/>
      <c r="H195" s="270"/>
      <c r="I195" s="270"/>
      <c r="J195" s="177"/>
      <c r="K195" s="179">
        <v>0.48599999999999999</v>
      </c>
      <c r="L195" s="177"/>
      <c r="M195" s="177"/>
      <c r="N195" s="177"/>
      <c r="O195" s="177"/>
      <c r="P195" s="177"/>
      <c r="Q195" s="177"/>
      <c r="R195" s="180"/>
      <c r="T195" s="181"/>
      <c r="U195" s="177"/>
      <c r="V195" s="177"/>
      <c r="W195" s="177"/>
      <c r="X195" s="177"/>
      <c r="Y195" s="177"/>
      <c r="Z195" s="177"/>
      <c r="AA195" s="182"/>
      <c r="AT195" s="183" t="s">
        <v>204</v>
      </c>
      <c r="AU195" s="183" t="s">
        <v>94</v>
      </c>
      <c r="AV195" s="11" t="s">
        <v>94</v>
      </c>
      <c r="AW195" s="11" t="s">
        <v>31</v>
      </c>
      <c r="AX195" s="11" t="s">
        <v>74</v>
      </c>
      <c r="AY195" s="183" t="s">
        <v>196</v>
      </c>
    </row>
    <row r="196" spans="2:65" s="11" customFormat="1" ht="16.5" customHeight="1">
      <c r="B196" s="176"/>
      <c r="C196" s="177"/>
      <c r="D196" s="177"/>
      <c r="E196" s="178" t="s">
        <v>4</v>
      </c>
      <c r="F196" s="269" t="s">
        <v>206</v>
      </c>
      <c r="G196" s="270"/>
      <c r="H196" s="270"/>
      <c r="I196" s="270"/>
      <c r="J196" s="177"/>
      <c r="K196" s="179">
        <v>1.044</v>
      </c>
      <c r="L196" s="177"/>
      <c r="M196" s="177"/>
      <c r="N196" s="177"/>
      <c r="O196" s="177"/>
      <c r="P196" s="177"/>
      <c r="Q196" s="177"/>
      <c r="R196" s="180"/>
      <c r="T196" s="181"/>
      <c r="U196" s="177"/>
      <c r="V196" s="177"/>
      <c r="W196" s="177"/>
      <c r="X196" s="177"/>
      <c r="Y196" s="177"/>
      <c r="Z196" s="177"/>
      <c r="AA196" s="182"/>
      <c r="AT196" s="183" t="s">
        <v>204</v>
      </c>
      <c r="AU196" s="183" t="s">
        <v>94</v>
      </c>
      <c r="AV196" s="11" t="s">
        <v>94</v>
      </c>
      <c r="AW196" s="11" t="s">
        <v>31</v>
      </c>
      <c r="AX196" s="11" t="s">
        <v>74</v>
      </c>
      <c r="AY196" s="183" t="s">
        <v>196</v>
      </c>
    </row>
    <row r="197" spans="2:65" s="11" customFormat="1" ht="16.5" customHeight="1">
      <c r="B197" s="176"/>
      <c r="C197" s="177"/>
      <c r="D197" s="177"/>
      <c r="E197" s="178" t="s">
        <v>4</v>
      </c>
      <c r="F197" s="269" t="s">
        <v>207</v>
      </c>
      <c r="G197" s="270"/>
      <c r="H197" s="270"/>
      <c r="I197" s="270"/>
      <c r="J197" s="177"/>
      <c r="K197" s="179">
        <v>0.46800000000000003</v>
      </c>
      <c r="L197" s="177"/>
      <c r="M197" s="177"/>
      <c r="N197" s="177"/>
      <c r="O197" s="177"/>
      <c r="P197" s="177"/>
      <c r="Q197" s="177"/>
      <c r="R197" s="180"/>
      <c r="T197" s="181"/>
      <c r="U197" s="177"/>
      <c r="V197" s="177"/>
      <c r="W197" s="177"/>
      <c r="X197" s="177"/>
      <c r="Y197" s="177"/>
      <c r="Z197" s="177"/>
      <c r="AA197" s="182"/>
      <c r="AT197" s="183" t="s">
        <v>204</v>
      </c>
      <c r="AU197" s="183" t="s">
        <v>94</v>
      </c>
      <c r="AV197" s="11" t="s">
        <v>94</v>
      </c>
      <c r="AW197" s="11" t="s">
        <v>31</v>
      </c>
      <c r="AX197" s="11" t="s">
        <v>74</v>
      </c>
      <c r="AY197" s="183" t="s">
        <v>196</v>
      </c>
    </row>
    <row r="198" spans="2:65" s="11" customFormat="1" ht="16.5" customHeight="1">
      <c r="B198" s="176"/>
      <c r="C198" s="177"/>
      <c r="D198" s="177"/>
      <c r="E198" s="178" t="s">
        <v>4</v>
      </c>
      <c r="F198" s="269" t="s">
        <v>208</v>
      </c>
      <c r="G198" s="270"/>
      <c r="H198" s="270"/>
      <c r="I198" s="270"/>
      <c r="J198" s="177"/>
      <c r="K198" s="179">
        <v>0.39600000000000002</v>
      </c>
      <c r="L198" s="177"/>
      <c r="M198" s="177"/>
      <c r="N198" s="177"/>
      <c r="O198" s="177"/>
      <c r="P198" s="177"/>
      <c r="Q198" s="177"/>
      <c r="R198" s="180"/>
      <c r="T198" s="181"/>
      <c r="U198" s="177"/>
      <c r="V198" s="177"/>
      <c r="W198" s="177"/>
      <c r="X198" s="177"/>
      <c r="Y198" s="177"/>
      <c r="Z198" s="177"/>
      <c r="AA198" s="182"/>
      <c r="AT198" s="183" t="s">
        <v>204</v>
      </c>
      <c r="AU198" s="183" t="s">
        <v>94</v>
      </c>
      <c r="AV198" s="11" t="s">
        <v>94</v>
      </c>
      <c r="AW198" s="11" t="s">
        <v>31</v>
      </c>
      <c r="AX198" s="11" t="s">
        <v>74</v>
      </c>
      <c r="AY198" s="183" t="s">
        <v>196</v>
      </c>
    </row>
    <row r="199" spans="2:65" s="11" customFormat="1" ht="16.5" customHeight="1">
      <c r="B199" s="176"/>
      <c r="C199" s="177"/>
      <c r="D199" s="177"/>
      <c r="E199" s="178" t="s">
        <v>4</v>
      </c>
      <c r="F199" s="269" t="s">
        <v>209</v>
      </c>
      <c r="G199" s="270"/>
      <c r="H199" s="270"/>
      <c r="I199" s="270"/>
      <c r="J199" s="177"/>
      <c r="K199" s="179">
        <v>2.016</v>
      </c>
      <c r="L199" s="177"/>
      <c r="M199" s="177"/>
      <c r="N199" s="177"/>
      <c r="O199" s="177"/>
      <c r="P199" s="177"/>
      <c r="Q199" s="177"/>
      <c r="R199" s="180"/>
      <c r="T199" s="181"/>
      <c r="U199" s="177"/>
      <c r="V199" s="177"/>
      <c r="W199" s="177"/>
      <c r="X199" s="177"/>
      <c r="Y199" s="177"/>
      <c r="Z199" s="177"/>
      <c r="AA199" s="182"/>
      <c r="AT199" s="183" t="s">
        <v>204</v>
      </c>
      <c r="AU199" s="183" t="s">
        <v>94</v>
      </c>
      <c r="AV199" s="11" t="s">
        <v>94</v>
      </c>
      <c r="AW199" s="11" t="s">
        <v>31</v>
      </c>
      <c r="AX199" s="11" t="s">
        <v>74</v>
      </c>
      <c r="AY199" s="183" t="s">
        <v>196</v>
      </c>
    </row>
    <row r="200" spans="2:65" s="11" customFormat="1" ht="16.5" customHeight="1">
      <c r="B200" s="176"/>
      <c r="C200" s="177"/>
      <c r="D200" s="177"/>
      <c r="E200" s="178" t="s">
        <v>4</v>
      </c>
      <c r="F200" s="269" t="s">
        <v>210</v>
      </c>
      <c r="G200" s="270"/>
      <c r="H200" s="270"/>
      <c r="I200" s="270"/>
      <c r="J200" s="177"/>
      <c r="K200" s="179">
        <v>0.41399999999999998</v>
      </c>
      <c r="L200" s="177"/>
      <c r="M200" s="177"/>
      <c r="N200" s="177"/>
      <c r="O200" s="177"/>
      <c r="P200" s="177"/>
      <c r="Q200" s="177"/>
      <c r="R200" s="180"/>
      <c r="T200" s="181"/>
      <c r="U200" s="177"/>
      <c r="V200" s="177"/>
      <c r="W200" s="177"/>
      <c r="X200" s="177"/>
      <c r="Y200" s="177"/>
      <c r="Z200" s="177"/>
      <c r="AA200" s="182"/>
      <c r="AT200" s="183" t="s">
        <v>204</v>
      </c>
      <c r="AU200" s="183" t="s">
        <v>94</v>
      </c>
      <c r="AV200" s="11" t="s">
        <v>94</v>
      </c>
      <c r="AW200" s="11" t="s">
        <v>31</v>
      </c>
      <c r="AX200" s="11" t="s">
        <v>74</v>
      </c>
      <c r="AY200" s="183" t="s">
        <v>196</v>
      </c>
    </row>
    <row r="201" spans="2:65" s="11" customFormat="1" ht="16.5" customHeight="1">
      <c r="B201" s="176"/>
      <c r="C201" s="177"/>
      <c r="D201" s="177"/>
      <c r="E201" s="178" t="s">
        <v>4</v>
      </c>
      <c r="F201" s="269" t="s">
        <v>211</v>
      </c>
      <c r="G201" s="270"/>
      <c r="H201" s="270"/>
      <c r="I201" s="270"/>
      <c r="J201" s="177"/>
      <c r="K201" s="179">
        <v>0.75600000000000001</v>
      </c>
      <c r="L201" s="177"/>
      <c r="M201" s="177"/>
      <c r="N201" s="177"/>
      <c r="O201" s="177"/>
      <c r="P201" s="177"/>
      <c r="Q201" s="177"/>
      <c r="R201" s="180"/>
      <c r="T201" s="181"/>
      <c r="U201" s="177"/>
      <c r="V201" s="177"/>
      <c r="W201" s="177"/>
      <c r="X201" s="177"/>
      <c r="Y201" s="177"/>
      <c r="Z201" s="177"/>
      <c r="AA201" s="182"/>
      <c r="AT201" s="183" t="s">
        <v>204</v>
      </c>
      <c r="AU201" s="183" t="s">
        <v>94</v>
      </c>
      <c r="AV201" s="11" t="s">
        <v>94</v>
      </c>
      <c r="AW201" s="11" t="s">
        <v>31</v>
      </c>
      <c r="AX201" s="11" t="s">
        <v>74</v>
      </c>
      <c r="AY201" s="183" t="s">
        <v>196</v>
      </c>
    </row>
    <row r="202" spans="2:65" s="11" customFormat="1" ht="16.5" customHeight="1">
      <c r="B202" s="176"/>
      <c r="C202" s="177"/>
      <c r="D202" s="177"/>
      <c r="E202" s="178" t="s">
        <v>4</v>
      </c>
      <c r="F202" s="269" t="s">
        <v>212</v>
      </c>
      <c r="G202" s="270"/>
      <c r="H202" s="270"/>
      <c r="I202" s="270"/>
      <c r="J202" s="177"/>
      <c r="K202" s="179">
        <v>1.1160000000000001</v>
      </c>
      <c r="L202" s="177"/>
      <c r="M202" s="177"/>
      <c r="N202" s="177"/>
      <c r="O202" s="177"/>
      <c r="P202" s="177"/>
      <c r="Q202" s="177"/>
      <c r="R202" s="180"/>
      <c r="T202" s="181"/>
      <c r="U202" s="177"/>
      <c r="V202" s="177"/>
      <c r="W202" s="177"/>
      <c r="X202" s="177"/>
      <c r="Y202" s="177"/>
      <c r="Z202" s="177"/>
      <c r="AA202" s="182"/>
      <c r="AT202" s="183" t="s">
        <v>204</v>
      </c>
      <c r="AU202" s="183" t="s">
        <v>94</v>
      </c>
      <c r="AV202" s="11" t="s">
        <v>94</v>
      </c>
      <c r="AW202" s="11" t="s">
        <v>31</v>
      </c>
      <c r="AX202" s="11" t="s">
        <v>74</v>
      </c>
      <c r="AY202" s="183" t="s">
        <v>196</v>
      </c>
    </row>
    <row r="203" spans="2:65" s="11" customFormat="1" ht="16.5" customHeight="1">
      <c r="B203" s="176"/>
      <c r="C203" s="177"/>
      <c r="D203" s="177"/>
      <c r="E203" s="178" t="s">
        <v>4</v>
      </c>
      <c r="F203" s="269" t="s">
        <v>211</v>
      </c>
      <c r="G203" s="270"/>
      <c r="H203" s="270"/>
      <c r="I203" s="270"/>
      <c r="J203" s="177"/>
      <c r="K203" s="179">
        <v>0.75600000000000001</v>
      </c>
      <c r="L203" s="177"/>
      <c r="M203" s="177"/>
      <c r="N203" s="177"/>
      <c r="O203" s="177"/>
      <c r="P203" s="177"/>
      <c r="Q203" s="177"/>
      <c r="R203" s="180"/>
      <c r="T203" s="181"/>
      <c r="U203" s="177"/>
      <c r="V203" s="177"/>
      <c r="W203" s="177"/>
      <c r="X203" s="177"/>
      <c r="Y203" s="177"/>
      <c r="Z203" s="177"/>
      <c r="AA203" s="182"/>
      <c r="AT203" s="183" t="s">
        <v>204</v>
      </c>
      <c r="AU203" s="183" t="s">
        <v>94</v>
      </c>
      <c r="AV203" s="11" t="s">
        <v>94</v>
      </c>
      <c r="AW203" s="11" t="s">
        <v>31</v>
      </c>
      <c r="AX203" s="11" t="s">
        <v>74</v>
      </c>
      <c r="AY203" s="183" t="s">
        <v>196</v>
      </c>
    </row>
    <row r="204" spans="2:65" s="12" customFormat="1" ht="16.5" customHeight="1">
      <c r="B204" s="184"/>
      <c r="C204" s="185"/>
      <c r="D204" s="185"/>
      <c r="E204" s="186" t="s">
        <v>4</v>
      </c>
      <c r="F204" s="274" t="s">
        <v>213</v>
      </c>
      <c r="G204" s="275"/>
      <c r="H204" s="275"/>
      <c r="I204" s="275"/>
      <c r="J204" s="185"/>
      <c r="K204" s="187">
        <v>12.348000000000001</v>
      </c>
      <c r="L204" s="185"/>
      <c r="M204" s="185"/>
      <c r="N204" s="185"/>
      <c r="O204" s="185"/>
      <c r="P204" s="185"/>
      <c r="Q204" s="185"/>
      <c r="R204" s="188"/>
      <c r="T204" s="189"/>
      <c r="U204" s="185"/>
      <c r="V204" s="185"/>
      <c r="W204" s="185"/>
      <c r="X204" s="185"/>
      <c r="Y204" s="185"/>
      <c r="Z204" s="185"/>
      <c r="AA204" s="190"/>
      <c r="AT204" s="191" t="s">
        <v>204</v>
      </c>
      <c r="AU204" s="191" t="s">
        <v>94</v>
      </c>
      <c r="AV204" s="12" t="s">
        <v>214</v>
      </c>
      <c r="AW204" s="12" t="s">
        <v>31</v>
      </c>
      <c r="AX204" s="12" t="s">
        <v>74</v>
      </c>
      <c r="AY204" s="191" t="s">
        <v>196</v>
      </c>
    </row>
    <row r="205" spans="2:65" s="13" customFormat="1" ht="16.5" customHeight="1">
      <c r="B205" s="192"/>
      <c r="C205" s="193"/>
      <c r="D205" s="193"/>
      <c r="E205" s="194" t="s">
        <v>4</v>
      </c>
      <c r="F205" s="276" t="s">
        <v>215</v>
      </c>
      <c r="G205" s="277"/>
      <c r="H205" s="277"/>
      <c r="I205" s="277"/>
      <c r="J205" s="193"/>
      <c r="K205" s="195">
        <v>12.348000000000001</v>
      </c>
      <c r="L205" s="193"/>
      <c r="M205" s="193"/>
      <c r="N205" s="193"/>
      <c r="O205" s="193"/>
      <c r="P205" s="193"/>
      <c r="Q205" s="193"/>
      <c r="R205" s="196"/>
      <c r="T205" s="197"/>
      <c r="U205" s="193"/>
      <c r="V205" s="193"/>
      <c r="W205" s="193"/>
      <c r="X205" s="193"/>
      <c r="Y205" s="193"/>
      <c r="Z205" s="193"/>
      <c r="AA205" s="198"/>
      <c r="AT205" s="199" t="s">
        <v>204</v>
      </c>
      <c r="AU205" s="199" t="s">
        <v>94</v>
      </c>
      <c r="AV205" s="13" t="s">
        <v>201</v>
      </c>
      <c r="AW205" s="13" t="s">
        <v>31</v>
      </c>
      <c r="AX205" s="13" t="s">
        <v>82</v>
      </c>
      <c r="AY205" s="199" t="s">
        <v>196</v>
      </c>
    </row>
    <row r="206" spans="2:65" s="1" customFormat="1" ht="51" customHeight="1">
      <c r="B206" s="138"/>
      <c r="C206" s="167" t="s">
        <v>254</v>
      </c>
      <c r="D206" s="167" t="s">
        <v>197</v>
      </c>
      <c r="E206" s="168" t="s">
        <v>255</v>
      </c>
      <c r="F206" s="264" t="s">
        <v>256</v>
      </c>
      <c r="G206" s="264"/>
      <c r="H206" s="264"/>
      <c r="I206" s="264"/>
      <c r="J206" s="169" t="s">
        <v>200</v>
      </c>
      <c r="K206" s="170">
        <v>3.0870000000000002</v>
      </c>
      <c r="L206" s="265">
        <v>0</v>
      </c>
      <c r="M206" s="265"/>
      <c r="N206" s="266">
        <f>ROUND(L206*K206,3)</f>
        <v>0</v>
      </c>
      <c r="O206" s="266"/>
      <c r="P206" s="266"/>
      <c r="Q206" s="266"/>
      <c r="R206" s="141"/>
      <c r="T206" s="172" t="s">
        <v>4</v>
      </c>
      <c r="U206" s="48" t="s">
        <v>41</v>
      </c>
      <c r="V206" s="40"/>
      <c r="W206" s="173">
        <f>V206*K206</f>
        <v>0</v>
      </c>
      <c r="X206" s="173">
        <v>0</v>
      </c>
      <c r="Y206" s="173">
        <f>X206*K206</f>
        <v>0</v>
      </c>
      <c r="Z206" s="173">
        <v>0</v>
      </c>
      <c r="AA206" s="174">
        <f>Z206*K206</f>
        <v>0</v>
      </c>
      <c r="AR206" s="23" t="s">
        <v>201</v>
      </c>
      <c r="AT206" s="23" t="s">
        <v>197</v>
      </c>
      <c r="AU206" s="23" t="s">
        <v>94</v>
      </c>
      <c r="AY206" s="23" t="s">
        <v>196</v>
      </c>
      <c r="BE206" s="114">
        <f>IF(U206="základná",N206,0)</f>
        <v>0</v>
      </c>
      <c r="BF206" s="114">
        <f>IF(U206="znížená",N206,0)</f>
        <v>0</v>
      </c>
      <c r="BG206" s="114">
        <f>IF(U206="zákl. prenesená",N206,0)</f>
        <v>0</v>
      </c>
      <c r="BH206" s="114">
        <f>IF(U206="zníž. prenesená",N206,0)</f>
        <v>0</v>
      </c>
      <c r="BI206" s="114">
        <f>IF(U206="nulová",N206,0)</f>
        <v>0</v>
      </c>
      <c r="BJ206" s="23" t="s">
        <v>94</v>
      </c>
      <c r="BK206" s="175">
        <f>ROUND(L206*K206,3)</f>
        <v>0</v>
      </c>
      <c r="BL206" s="23" t="s">
        <v>201</v>
      </c>
      <c r="BM206" s="23" t="s">
        <v>257</v>
      </c>
    </row>
    <row r="207" spans="2:65" s="11" customFormat="1" ht="25.5" customHeight="1">
      <c r="B207" s="176"/>
      <c r="C207" s="177"/>
      <c r="D207" s="177"/>
      <c r="E207" s="178" t="s">
        <v>4</v>
      </c>
      <c r="F207" s="267" t="s">
        <v>258</v>
      </c>
      <c r="G207" s="268"/>
      <c r="H207" s="268"/>
      <c r="I207" s="268"/>
      <c r="J207" s="177"/>
      <c r="K207" s="179">
        <v>3.0870000000000002</v>
      </c>
      <c r="L207" s="177"/>
      <c r="M207" s="177"/>
      <c r="N207" s="177"/>
      <c r="O207" s="177"/>
      <c r="P207" s="177"/>
      <c r="Q207" s="177"/>
      <c r="R207" s="180"/>
      <c r="T207" s="181"/>
      <c r="U207" s="177"/>
      <c r="V207" s="177"/>
      <c r="W207" s="177"/>
      <c r="X207" s="177"/>
      <c r="Y207" s="177"/>
      <c r="Z207" s="177"/>
      <c r="AA207" s="182"/>
      <c r="AT207" s="183" t="s">
        <v>204</v>
      </c>
      <c r="AU207" s="183" t="s">
        <v>94</v>
      </c>
      <c r="AV207" s="11" t="s">
        <v>94</v>
      </c>
      <c r="AW207" s="11" t="s">
        <v>31</v>
      </c>
      <c r="AX207" s="11" t="s">
        <v>74</v>
      </c>
      <c r="AY207" s="183" t="s">
        <v>196</v>
      </c>
    </row>
    <row r="208" spans="2:65" s="12" customFormat="1" ht="16.5" customHeight="1">
      <c r="B208" s="184"/>
      <c r="C208" s="185"/>
      <c r="D208" s="185"/>
      <c r="E208" s="186" t="s">
        <v>4</v>
      </c>
      <c r="F208" s="274" t="s">
        <v>213</v>
      </c>
      <c r="G208" s="275"/>
      <c r="H208" s="275"/>
      <c r="I208" s="275"/>
      <c r="J208" s="185"/>
      <c r="K208" s="187">
        <v>3.0870000000000002</v>
      </c>
      <c r="L208" s="185"/>
      <c r="M208" s="185"/>
      <c r="N208" s="185"/>
      <c r="O208" s="185"/>
      <c r="P208" s="185"/>
      <c r="Q208" s="185"/>
      <c r="R208" s="188"/>
      <c r="T208" s="189"/>
      <c r="U208" s="185"/>
      <c r="V208" s="185"/>
      <c r="W208" s="185"/>
      <c r="X208" s="185"/>
      <c r="Y208" s="185"/>
      <c r="Z208" s="185"/>
      <c r="AA208" s="190"/>
      <c r="AT208" s="191" t="s">
        <v>204</v>
      </c>
      <c r="AU208" s="191" t="s">
        <v>94</v>
      </c>
      <c r="AV208" s="12" t="s">
        <v>214</v>
      </c>
      <c r="AW208" s="12" t="s">
        <v>31</v>
      </c>
      <c r="AX208" s="12" t="s">
        <v>74</v>
      </c>
      <c r="AY208" s="191" t="s">
        <v>196</v>
      </c>
    </row>
    <row r="209" spans="2:65" s="13" customFormat="1" ht="16.5" customHeight="1">
      <c r="B209" s="192"/>
      <c r="C209" s="193"/>
      <c r="D209" s="193"/>
      <c r="E209" s="194" t="s">
        <v>4</v>
      </c>
      <c r="F209" s="276" t="s">
        <v>215</v>
      </c>
      <c r="G209" s="277"/>
      <c r="H209" s="277"/>
      <c r="I209" s="277"/>
      <c r="J209" s="193"/>
      <c r="K209" s="195">
        <v>3.0870000000000002</v>
      </c>
      <c r="L209" s="193"/>
      <c r="M209" s="193"/>
      <c r="N209" s="193"/>
      <c r="O209" s="193"/>
      <c r="P209" s="193"/>
      <c r="Q209" s="193"/>
      <c r="R209" s="196"/>
      <c r="T209" s="197"/>
      <c r="U209" s="193"/>
      <c r="V209" s="193"/>
      <c r="W209" s="193"/>
      <c r="X209" s="193"/>
      <c r="Y209" s="193"/>
      <c r="Z209" s="193"/>
      <c r="AA209" s="198"/>
      <c r="AT209" s="199" t="s">
        <v>204</v>
      </c>
      <c r="AU209" s="199" t="s">
        <v>94</v>
      </c>
      <c r="AV209" s="13" t="s">
        <v>201</v>
      </c>
      <c r="AW209" s="13" t="s">
        <v>31</v>
      </c>
      <c r="AX209" s="13" t="s">
        <v>82</v>
      </c>
      <c r="AY209" s="199" t="s">
        <v>196</v>
      </c>
    </row>
    <row r="210" spans="2:65" s="10" customFormat="1" ht="29.85" customHeight="1">
      <c r="B210" s="156"/>
      <c r="C210" s="157"/>
      <c r="D210" s="166" t="s">
        <v>142</v>
      </c>
      <c r="E210" s="166"/>
      <c r="F210" s="166"/>
      <c r="G210" s="166"/>
      <c r="H210" s="166"/>
      <c r="I210" s="166"/>
      <c r="J210" s="166"/>
      <c r="K210" s="166"/>
      <c r="L210" s="166"/>
      <c r="M210" s="166"/>
      <c r="N210" s="280">
        <f>BK210</f>
        <v>0</v>
      </c>
      <c r="O210" s="281"/>
      <c r="P210" s="281"/>
      <c r="Q210" s="281"/>
      <c r="R210" s="159"/>
      <c r="T210" s="160"/>
      <c r="U210" s="157"/>
      <c r="V210" s="157"/>
      <c r="W210" s="161">
        <f>SUM(W211:W249)</f>
        <v>0</v>
      </c>
      <c r="X210" s="157"/>
      <c r="Y210" s="161">
        <f>SUM(Y211:Y249)</f>
        <v>78.711421340000015</v>
      </c>
      <c r="Z210" s="157"/>
      <c r="AA210" s="162">
        <f>SUM(AA211:AA249)</f>
        <v>0</v>
      </c>
      <c r="AR210" s="163" t="s">
        <v>82</v>
      </c>
      <c r="AT210" s="164" t="s">
        <v>73</v>
      </c>
      <c r="AU210" s="164" t="s">
        <v>82</v>
      </c>
      <c r="AY210" s="163" t="s">
        <v>196</v>
      </c>
      <c r="BK210" s="165">
        <f>SUM(BK211:BK249)</f>
        <v>0</v>
      </c>
    </row>
    <row r="211" spans="2:65" s="1" customFormat="1" ht="38.25" customHeight="1">
      <c r="B211" s="138"/>
      <c r="C211" s="167" t="s">
        <v>259</v>
      </c>
      <c r="D211" s="167" t="s">
        <v>197</v>
      </c>
      <c r="E211" s="168" t="s">
        <v>260</v>
      </c>
      <c r="F211" s="264" t="s">
        <v>261</v>
      </c>
      <c r="G211" s="264"/>
      <c r="H211" s="264"/>
      <c r="I211" s="264"/>
      <c r="J211" s="169" t="s">
        <v>262</v>
      </c>
      <c r="K211" s="170">
        <v>551.76</v>
      </c>
      <c r="L211" s="265">
        <v>0</v>
      </c>
      <c r="M211" s="265"/>
      <c r="N211" s="266">
        <f>ROUND(L211*K211,3)</f>
        <v>0</v>
      </c>
      <c r="O211" s="266"/>
      <c r="P211" s="266"/>
      <c r="Q211" s="266"/>
      <c r="R211" s="141"/>
      <c r="T211" s="172" t="s">
        <v>4</v>
      </c>
      <c r="U211" s="48" t="s">
        <v>41</v>
      </c>
      <c r="V211" s="40"/>
      <c r="W211" s="173">
        <f>V211*K211</f>
        <v>0</v>
      </c>
      <c r="X211" s="173">
        <v>9.7000000000000003E-2</v>
      </c>
      <c r="Y211" s="173">
        <f>X211*K211</f>
        <v>53.520719999999997</v>
      </c>
      <c r="Z211" s="173">
        <v>0</v>
      </c>
      <c r="AA211" s="174">
        <f>Z211*K211</f>
        <v>0</v>
      </c>
      <c r="AR211" s="23" t="s">
        <v>201</v>
      </c>
      <c r="AT211" s="23" t="s">
        <v>197</v>
      </c>
      <c r="AU211" s="23" t="s">
        <v>94</v>
      </c>
      <c r="AY211" s="23" t="s">
        <v>196</v>
      </c>
      <c r="BE211" s="114">
        <f>IF(U211="základná",N211,0)</f>
        <v>0</v>
      </c>
      <c r="BF211" s="114">
        <f>IF(U211="znížená",N211,0)</f>
        <v>0</v>
      </c>
      <c r="BG211" s="114">
        <f>IF(U211="zákl. prenesená",N211,0)</f>
        <v>0</v>
      </c>
      <c r="BH211" s="114">
        <f>IF(U211="zníž. prenesená",N211,0)</f>
        <v>0</v>
      </c>
      <c r="BI211" s="114">
        <f>IF(U211="nulová",N211,0)</f>
        <v>0</v>
      </c>
      <c r="BJ211" s="23" t="s">
        <v>94</v>
      </c>
      <c r="BK211" s="175">
        <f>ROUND(L211*K211,3)</f>
        <v>0</v>
      </c>
      <c r="BL211" s="23" t="s">
        <v>201</v>
      </c>
      <c r="BM211" s="23" t="s">
        <v>263</v>
      </c>
    </row>
    <row r="212" spans="2:65" s="1" customFormat="1" ht="38.25" customHeight="1">
      <c r="B212" s="138"/>
      <c r="C212" s="167" t="s">
        <v>264</v>
      </c>
      <c r="D212" s="167" t="s">
        <v>197</v>
      </c>
      <c r="E212" s="168" t="s">
        <v>265</v>
      </c>
      <c r="F212" s="264" t="s">
        <v>266</v>
      </c>
      <c r="G212" s="264"/>
      <c r="H212" s="264"/>
      <c r="I212" s="264"/>
      <c r="J212" s="169" t="s">
        <v>200</v>
      </c>
      <c r="K212" s="170">
        <v>4.59</v>
      </c>
      <c r="L212" s="265">
        <v>0</v>
      </c>
      <c r="M212" s="265"/>
      <c r="N212" s="266">
        <f>ROUND(L212*K212,3)</f>
        <v>0</v>
      </c>
      <c r="O212" s="266"/>
      <c r="P212" s="266"/>
      <c r="Q212" s="266"/>
      <c r="R212" s="141"/>
      <c r="T212" s="172" t="s">
        <v>4</v>
      </c>
      <c r="U212" s="48" t="s">
        <v>41</v>
      </c>
      <c r="V212" s="40"/>
      <c r="W212" s="173">
        <f>V212*K212</f>
        <v>0</v>
      </c>
      <c r="X212" s="173">
        <v>2.0699999999999998</v>
      </c>
      <c r="Y212" s="173">
        <f>X212*K212</f>
        <v>9.5012999999999987</v>
      </c>
      <c r="Z212" s="173">
        <v>0</v>
      </c>
      <c r="AA212" s="174">
        <f>Z212*K212</f>
        <v>0</v>
      </c>
      <c r="AR212" s="23" t="s">
        <v>201</v>
      </c>
      <c r="AT212" s="23" t="s">
        <v>197</v>
      </c>
      <c r="AU212" s="23" t="s">
        <v>94</v>
      </c>
      <c r="AY212" s="23" t="s">
        <v>196</v>
      </c>
      <c r="BE212" s="114">
        <f>IF(U212="základná",N212,0)</f>
        <v>0</v>
      </c>
      <c r="BF212" s="114">
        <f>IF(U212="znížená",N212,0)</f>
        <v>0</v>
      </c>
      <c r="BG212" s="114">
        <f>IF(U212="zákl. prenesená",N212,0)</f>
        <v>0</v>
      </c>
      <c r="BH212" s="114">
        <f>IF(U212="zníž. prenesená",N212,0)</f>
        <v>0</v>
      </c>
      <c r="BI212" s="114">
        <f>IF(U212="nulová",N212,0)</f>
        <v>0</v>
      </c>
      <c r="BJ212" s="23" t="s">
        <v>94</v>
      </c>
      <c r="BK212" s="175">
        <f>ROUND(L212*K212,3)</f>
        <v>0</v>
      </c>
      <c r="BL212" s="23" t="s">
        <v>201</v>
      </c>
      <c r="BM212" s="23" t="s">
        <v>267</v>
      </c>
    </row>
    <row r="213" spans="2:65" s="11" customFormat="1" ht="16.5" customHeight="1">
      <c r="B213" s="176"/>
      <c r="C213" s="177"/>
      <c r="D213" s="177"/>
      <c r="E213" s="178" t="s">
        <v>4</v>
      </c>
      <c r="F213" s="267" t="s">
        <v>268</v>
      </c>
      <c r="G213" s="268"/>
      <c r="H213" s="268"/>
      <c r="I213" s="268"/>
      <c r="J213" s="177"/>
      <c r="K213" s="179">
        <v>1.6559999999999999</v>
      </c>
      <c r="L213" s="177"/>
      <c r="M213" s="177"/>
      <c r="N213" s="177"/>
      <c r="O213" s="177"/>
      <c r="P213" s="177"/>
      <c r="Q213" s="177"/>
      <c r="R213" s="180"/>
      <c r="T213" s="181"/>
      <c r="U213" s="177"/>
      <c r="V213" s="177"/>
      <c r="W213" s="177"/>
      <c r="X213" s="177"/>
      <c r="Y213" s="177"/>
      <c r="Z213" s="177"/>
      <c r="AA213" s="182"/>
      <c r="AT213" s="183" t="s">
        <v>204</v>
      </c>
      <c r="AU213" s="183" t="s">
        <v>94</v>
      </c>
      <c r="AV213" s="11" t="s">
        <v>94</v>
      </c>
      <c r="AW213" s="11" t="s">
        <v>31</v>
      </c>
      <c r="AX213" s="11" t="s">
        <v>74</v>
      </c>
      <c r="AY213" s="183" t="s">
        <v>196</v>
      </c>
    </row>
    <row r="214" spans="2:65" s="11" customFormat="1" ht="16.5" customHeight="1">
      <c r="B214" s="176"/>
      <c r="C214" s="177"/>
      <c r="D214" s="177"/>
      <c r="E214" s="178" t="s">
        <v>4</v>
      </c>
      <c r="F214" s="269" t="s">
        <v>269</v>
      </c>
      <c r="G214" s="270"/>
      <c r="H214" s="270"/>
      <c r="I214" s="270"/>
      <c r="J214" s="177"/>
      <c r="K214" s="179">
        <v>0.5</v>
      </c>
      <c r="L214" s="177"/>
      <c r="M214" s="177"/>
      <c r="N214" s="177"/>
      <c r="O214" s="177"/>
      <c r="P214" s="177"/>
      <c r="Q214" s="177"/>
      <c r="R214" s="180"/>
      <c r="T214" s="181"/>
      <c r="U214" s="177"/>
      <c r="V214" s="177"/>
      <c r="W214" s="177"/>
      <c r="X214" s="177"/>
      <c r="Y214" s="177"/>
      <c r="Z214" s="177"/>
      <c r="AA214" s="182"/>
      <c r="AT214" s="183" t="s">
        <v>204</v>
      </c>
      <c r="AU214" s="183" t="s">
        <v>94</v>
      </c>
      <c r="AV214" s="11" t="s">
        <v>94</v>
      </c>
      <c r="AW214" s="11" t="s">
        <v>31</v>
      </c>
      <c r="AX214" s="11" t="s">
        <v>74</v>
      </c>
      <c r="AY214" s="183" t="s">
        <v>196</v>
      </c>
    </row>
    <row r="215" spans="2:65" s="12" customFormat="1" ht="16.5" customHeight="1">
      <c r="B215" s="184"/>
      <c r="C215" s="185"/>
      <c r="D215" s="185"/>
      <c r="E215" s="186" t="s">
        <v>4</v>
      </c>
      <c r="F215" s="274" t="s">
        <v>270</v>
      </c>
      <c r="G215" s="275"/>
      <c r="H215" s="275"/>
      <c r="I215" s="275"/>
      <c r="J215" s="185"/>
      <c r="K215" s="187">
        <v>2.1560000000000001</v>
      </c>
      <c r="L215" s="185"/>
      <c r="M215" s="185"/>
      <c r="N215" s="185"/>
      <c r="O215" s="185"/>
      <c r="P215" s="185"/>
      <c r="Q215" s="185"/>
      <c r="R215" s="188"/>
      <c r="T215" s="189"/>
      <c r="U215" s="185"/>
      <c r="V215" s="185"/>
      <c r="W215" s="185"/>
      <c r="X215" s="185"/>
      <c r="Y215" s="185"/>
      <c r="Z215" s="185"/>
      <c r="AA215" s="190"/>
      <c r="AT215" s="191" t="s">
        <v>204</v>
      </c>
      <c r="AU215" s="191" t="s">
        <v>94</v>
      </c>
      <c r="AV215" s="12" t="s">
        <v>214</v>
      </c>
      <c r="AW215" s="12" t="s">
        <v>31</v>
      </c>
      <c r="AX215" s="12" t="s">
        <v>74</v>
      </c>
      <c r="AY215" s="191" t="s">
        <v>196</v>
      </c>
    </row>
    <row r="216" spans="2:65" s="11" customFormat="1" ht="25.5" customHeight="1">
      <c r="B216" s="176"/>
      <c r="C216" s="177"/>
      <c r="D216" s="177"/>
      <c r="E216" s="178" t="s">
        <v>4</v>
      </c>
      <c r="F216" s="269" t="s">
        <v>271</v>
      </c>
      <c r="G216" s="270"/>
      <c r="H216" s="270"/>
      <c r="I216" s="270"/>
      <c r="J216" s="177"/>
      <c r="K216" s="179">
        <v>2.0579999999999998</v>
      </c>
      <c r="L216" s="177"/>
      <c r="M216" s="177"/>
      <c r="N216" s="177"/>
      <c r="O216" s="177"/>
      <c r="P216" s="177"/>
      <c r="Q216" s="177"/>
      <c r="R216" s="180"/>
      <c r="T216" s="181"/>
      <c r="U216" s="177"/>
      <c r="V216" s="177"/>
      <c r="W216" s="177"/>
      <c r="X216" s="177"/>
      <c r="Y216" s="177"/>
      <c r="Z216" s="177"/>
      <c r="AA216" s="182"/>
      <c r="AT216" s="183" t="s">
        <v>204</v>
      </c>
      <c r="AU216" s="183" t="s">
        <v>94</v>
      </c>
      <c r="AV216" s="11" t="s">
        <v>94</v>
      </c>
      <c r="AW216" s="11" t="s">
        <v>31</v>
      </c>
      <c r="AX216" s="11" t="s">
        <v>74</v>
      </c>
      <c r="AY216" s="183" t="s">
        <v>196</v>
      </c>
    </row>
    <row r="217" spans="2:65" s="12" customFormat="1" ht="25.5" customHeight="1">
      <c r="B217" s="184"/>
      <c r="C217" s="185"/>
      <c r="D217" s="185"/>
      <c r="E217" s="186" t="s">
        <v>4</v>
      </c>
      <c r="F217" s="274" t="s">
        <v>272</v>
      </c>
      <c r="G217" s="275"/>
      <c r="H217" s="275"/>
      <c r="I217" s="275"/>
      <c r="J217" s="185"/>
      <c r="K217" s="187">
        <v>2.0579999999999998</v>
      </c>
      <c r="L217" s="185"/>
      <c r="M217" s="185"/>
      <c r="N217" s="185"/>
      <c r="O217" s="185"/>
      <c r="P217" s="185"/>
      <c r="Q217" s="185"/>
      <c r="R217" s="188"/>
      <c r="T217" s="189"/>
      <c r="U217" s="185"/>
      <c r="V217" s="185"/>
      <c r="W217" s="185"/>
      <c r="X217" s="185"/>
      <c r="Y217" s="185"/>
      <c r="Z217" s="185"/>
      <c r="AA217" s="190"/>
      <c r="AT217" s="191" t="s">
        <v>204</v>
      </c>
      <c r="AU217" s="191" t="s">
        <v>94</v>
      </c>
      <c r="AV217" s="12" t="s">
        <v>214</v>
      </c>
      <c r="AW217" s="12" t="s">
        <v>31</v>
      </c>
      <c r="AX217" s="12" t="s">
        <v>74</v>
      </c>
      <c r="AY217" s="191" t="s">
        <v>196</v>
      </c>
    </row>
    <row r="218" spans="2:65" s="11" customFormat="1" ht="16.5" customHeight="1">
      <c r="B218" s="176"/>
      <c r="C218" s="177"/>
      <c r="D218" s="177"/>
      <c r="E218" s="178" t="s">
        <v>4</v>
      </c>
      <c r="F218" s="269" t="s">
        <v>273</v>
      </c>
      <c r="G218" s="270"/>
      <c r="H218" s="270"/>
      <c r="I218" s="270"/>
      <c r="J218" s="177"/>
      <c r="K218" s="179">
        <v>2.5999999999999999E-2</v>
      </c>
      <c r="L218" s="177"/>
      <c r="M218" s="177"/>
      <c r="N218" s="177"/>
      <c r="O218" s="177"/>
      <c r="P218" s="177"/>
      <c r="Q218" s="177"/>
      <c r="R218" s="180"/>
      <c r="T218" s="181"/>
      <c r="U218" s="177"/>
      <c r="V218" s="177"/>
      <c r="W218" s="177"/>
      <c r="X218" s="177"/>
      <c r="Y218" s="177"/>
      <c r="Z218" s="177"/>
      <c r="AA218" s="182"/>
      <c r="AT218" s="183" t="s">
        <v>204</v>
      </c>
      <c r="AU218" s="183" t="s">
        <v>94</v>
      </c>
      <c r="AV218" s="11" t="s">
        <v>94</v>
      </c>
      <c r="AW218" s="11" t="s">
        <v>31</v>
      </c>
      <c r="AX218" s="11" t="s">
        <v>74</v>
      </c>
      <c r="AY218" s="183" t="s">
        <v>196</v>
      </c>
    </row>
    <row r="219" spans="2:65" s="11" customFormat="1" ht="16.5" customHeight="1">
      <c r="B219" s="176"/>
      <c r="C219" s="177"/>
      <c r="D219" s="177"/>
      <c r="E219" s="178" t="s">
        <v>4</v>
      </c>
      <c r="F219" s="269" t="s">
        <v>274</v>
      </c>
      <c r="G219" s="270"/>
      <c r="H219" s="270"/>
      <c r="I219" s="270"/>
      <c r="J219" s="177"/>
      <c r="K219" s="179">
        <v>0.29799999999999999</v>
      </c>
      <c r="L219" s="177"/>
      <c r="M219" s="177"/>
      <c r="N219" s="177"/>
      <c r="O219" s="177"/>
      <c r="P219" s="177"/>
      <c r="Q219" s="177"/>
      <c r="R219" s="180"/>
      <c r="T219" s="181"/>
      <c r="U219" s="177"/>
      <c r="V219" s="177"/>
      <c r="W219" s="177"/>
      <c r="X219" s="177"/>
      <c r="Y219" s="177"/>
      <c r="Z219" s="177"/>
      <c r="AA219" s="182"/>
      <c r="AT219" s="183" t="s">
        <v>204</v>
      </c>
      <c r="AU219" s="183" t="s">
        <v>94</v>
      </c>
      <c r="AV219" s="11" t="s">
        <v>94</v>
      </c>
      <c r="AW219" s="11" t="s">
        <v>31</v>
      </c>
      <c r="AX219" s="11" t="s">
        <v>74</v>
      </c>
      <c r="AY219" s="183" t="s">
        <v>196</v>
      </c>
    </row>
    <row r="220" spans="2:65" s="12" customFormat="1" ht="16.5" customHeight="1">
      <c r="B220" s="184"/>
      <c r="C220" s="185"/>
      <c r="D220" s="185"/>
      <c r="E220" s="186" t="s">
        <v>4</v>
      </c>
      <c r="F220" s="274" t="s">
        <v>275</v>
      </c>
      <c r="G220" s="275"/>
      <c r="H220" s="275"/>
      <c r="I220" s="275"/>
      <c r="J220" s="185"/>
      <c r="K220" s="187">
        <v>0.32400000000000001</v>
      </c>
      <c r="L220" s="185"/>
      <c r="M220" s="185"/>
      <c r="N220" s="185"/>
      <c r="O220" s="185"/>
      <c r="P220" s="185"/>
      <c r="Q220" s="185"/>
      <c r="R220" s="188"/>
      <c r="T220" s="189"/>
      <c r="U220" s="185"/>
      <c r="V220" s="185"/>
      <c r="W220" s="185"/>
      <c r="X220" s="185"/>
      <c r="Y220" s="185"/>
      <c r="Z220" s="185"/>
      <c r="AA220" s="190"/>
      <c r="AT220" s="191" t="s">
        <v>204</v>
      </c>
      <c r="AU220" s="191" t="s">
        <v>94</v>
      </c>
      <c r="AV220" s="12" t="s">
        <v>214</v>
      </c>
      <c r="AW220" s="12" t="s">
        <v>31</v>
      </c>
      <c r="AX220" s="12" t="s">
        <v>74</v>
      </c>
      <c r="AY220" s="191" t="s">
        <v>196</v>
      </c>
    </row>
    <row r="221" spans="2:65" s="11" customFormat="1" ht="16.5" customHeight="1">
      <c r="B221" s="176"/>
      <c r="C221" s="177"/>
      <c r="D221" s="177"/>
      <c r="E221" s="178" t="s">
        <v>4</v>
      </c>
      <c r="F221" s="269" t="s">
        <v>276</v>
      </c>
      <c r="G221" s="270"/>
      <c r="H221" s="270"/>
      <c r="I221" s="270"/>
      <c r="J221" s="177"/>
      <c r="K221" s="179">
        <v>5.1999999999999998E-2</v>
      </c>
      <c r="L221" s="177"/>
      <c r="M221" s="177"/>
      <c r="N221" s="177"/>
      <c r="O221" s="177"/>
      <c r="P221" s="177"/>
      <c r="Q221" s="177"/>
      <c r="R221" s="180"/>
      <c r="T221" s="181"/>
      <c r="U221" s="177"/>
      <c r="V221" s="177"/>
      <c r="W221" s="177"/>
      <c r="X221" s="177"/>
      <c r="Y221" s="177"/>
      <c r="Z221" s="177"/>
      <c r="AA221" s="182"/>
      <c r="AT221" s="183" t="s">
        <v>204</v>
      </c>
      <c r="AU221" s="183" t="s">
        <v>94</v>
      </c>
      <c r="AV221" s="11" t="s">
        <v>94</v>
      </c>
      <c r="AW221" s="11" t="s">
        <v>31</v>
      </c>
      <c r="AX221" s="11" t="s">
        <v>74</v>
      </c>
      <c r="AY221" s="183" t="s">
        <v>196</v>
      </c>
    </row>
    <row r="222" spans="2:65" s="12" customFormat="1" ht="16.5" customHeight="1">
      <c r="B222" s="184"/>
      <c r="C222" s="185"/>
      <c r="D222" s="185"/>
      <c r="E222" s="186" t="s">
        <v>4</v>
      </c>
      <c r="F222" s="274" t="s">
        <v>277</v>
      </c>
      <c r="G222" s="275"/>
      <c r="H222" s="275"/>
      <c r="I222" s="275"/>
      <c r="J222" s="185"/>
      <c r="K222" s="187">
        <v>5.1999999999999998E-2</v>
      </c>
      <c r="L222" s="185"/>
      <c r="M222" s="185"/>
      <c r="N222" s="185"/>
      <c r="O222" s="185"/>
      <c r="P222" s="185"/>
      <c r="Q222" s="185"/>
      <c r="R222" s="188"/>
      <c r="T222" s="189"/>
      <c r="U222" s="185"/>
      <c r="V222" s="185"/>
      <c r="W222" s="185"/>
      <c r="X222" s="185"/>
      <c r="Y222" s="185"/>
      <c r="Z222" s="185"/>
      <c r="AA222" s="190"/>
      <c r="AT222" s="191" t="s">
        <v>204</v>
      </c>
      <c r="AU222" s="191" t="s">
        <v>94</v>
      </c>
      <c r="AV222" s="12" t="s">
        <v>214</v>
      </c>
      <c r="AW222" s="12" t="s">
        <v>31</v>
      </c>
      <c r="AX222" s="12" t="s">
        <v>74</v>
      </c>
      <c r="AY222" s="191" t="s">
        <v>196</v>
      </c>
    </row>
    <row r="223" spans="2:65" s="13" customFormat="1" ht="16.5" customHeight="1">
      <c r="B223" s="192"/>
      <c r="C223" s="193"/>
      <c r="D223" s="193"/>
      <c r="E223" s="194" t="s">
        <v>4</v>
      </c>
      <c r="F223" s="276" t="s">
        <v>215</v>
      </c>
      <c r="G223" s="277"/>
      <c r="H223" s="277"/>
      <c r="I223" s="277"/>
      <c r="J223" s="193"/>
      <c r="K223" s="195">
        <v>4.59</v>
      </c>
      <c r="L223" s="193"/>
      <c r="M223" s="193"/>
      <c r="N223" s="193"/>
      <c r="O223" s="193"/>
      <c r="P223" s="193"/>
      <c r="Q223" s="193"/>
      <c r="R223" s="196"/>
      <c r="T223" s="197"/>
      <c r="U223" s="193"/>
      <c r="V223" s="193"/>
      <c r="W223" s="193"/>
      <c r="X223" s="193"/>
      <c r="Y223" s="193"/>
      <c r="Z223" s="193"/>
      <c r="AA223" s="198"/>
      <c r="AT223" s="199" t="s">
        <v>204</v>
      </c>
      <c r="AU223" s="199" t="s">
        <v>94</v>
      </c>
      <c r="AV223" s="13" t="s">
        <v>201</v>
      </c>
      <c r="AW223" s="13" t="s">
        <v>31</v>
      </c>
      <c r="AX223" s="13" t="s">
        <v>82</v>
      </c>
      <c r="AY223" s="199" t="s">
        <v>196</v>
      </c>
    </row>
    <row r="224" spans="2:65" s="1" customFormat="1" ht="38.25" customHeight="1">
      <c r="B224" s="138"/>
      <c r="C224" s="167" t="s">
        <v>278</v>
      </c>
      <c r="D224" s="167" t="s">
        <v>197</v>
      </c>
      <c r="E224" s="168" t="s">
        <v>279</v>
      </c>
      <c r="F224" s="264" t="s">
        <v>280</v>
      </c>
      <c r="G224" s="264"/>
      <c r="H224" s="264"/>
      <c r="I224" s="264"/>
      <c r="J224" s="169" t="s">
        <v>200</v>
      </c>
      <c r="K224" s="170">
        <v>3.0870000000000002</v>
      </c>
      <c r="L224" s="265">
        <v>0</v>
      </c>
      <c r="M224" s="265"/>
      <c r="N224" s="266">
        <f>ROUND(L224*K224,3)</f>
        <v>0</v>
      </c>
      <c r="O224" s="266"/>
      <c r="P224" s="266"/>
      <c r="Q224" s="266"/>
      <c r="R224" s="141"/>
      <c r="T224" s="172" t="s">
        <v>4</v>
      </c>
      <c r="U224" s="48" t="s">
        <v>41</v>
      </c>
      <c r="V224" s="40"/>
      <c r="W224" s="173">
        <f>V224*K224</f>
        <v>0</v>
      </c>
      <c r="X224" s="173">
        <v>2.3132299999999999</v>
      </c>
      <c r="Y224" s="173">
        <f>X224*K224</f>
        <v>7.1409410099999997</v>
      </c>
      <c r="Z224" s="173">
        <v>0</v>
      </c>
      <c r="AA224" s="174">
        <f>Z224*K224</f>
        <v>0</v>
      </c>
      <c r="AR224" s="23" t="s">
        <v>201</v>
      </c>
      <c r="AT224" s="23" t="s">
        <v>197</v>
      </c>
      <c r="AU224" s="23" t="s">
        <v>94</v>
      </c>
      <c r="AY224" s="23" t="s">
        <v>196</v>
      </c>
      <c r="BE224" s="114">
        <f>IF(U224="základná",N224,0)</f>
        <v>0</v>
      </c>
      <c r="BF224" s="114">
        <f>IF(U224="znížená",N224,0)</f>
        <v>0</v>
      </c>
      <c r="BG224" s="114">
        <f>IF(U224="zákl. prenesená",N224,0)</f>
        <v>0</v>
      </c>
      <c r="BH224" s="114">
        <f>IF(U224="zníž. prenesená",N224,0)</f>
        <v>0</v>
      </c>
      <c r="BI224" s="114">
        <f>IF(U224="nulová",N224,0)</f>
        <v>0</v>
      </c>
      <c r="BJ224" s="23" t="s">
        <v>94</v>
      </c>
      <c r="BK224" s="175">
        <f>ROUND(L224*K224,3)</f>
        <v>0</v>
      </c>
      <c r="BL224" s="23" t="s">
        <v>201</v>
      </c>
      <c r="BM224" s="23" t="s">
        <v>281</v>
      </c>
    </row>
    <row r="225" spans="2:65" s="11" customFormat="1" ht="25.5" customHeight="1">
      <c r="B225" s="176"/>
      <c r="C225" s="177"/>
      <c r="D225" s="177"/>
      <c r="E225" s="178" t="s">
        <v>4</v>
      </c>
      <c r="F225" s="267" t="s">
        <v>258</v>
      </c>
      <c r="G225" s="268"/>
      <c r="H225" s="268"/>
      <c r="I225" s="268"/>
      <c r="J225" s="177"/>
      <c r="K225" s="179">
        <v>3.0870000000000002</v>
      </c>
      <c r="L225" s="177"/>
      <c r="M225" s="177"/>
      <c r="N225" s="177"/>
      <c r="O225" s="177"/>
      <c r="P225" s="177"/>
      <c r="Q225" s="177"/>
      <c r="R225" s="180"/>
      <c r="T225" s="181"/>
      <c r="U225" s="177"/>
      <c r="V225" s="177"/>
      <c r="W225" s="177"/>
      <c r="X225" s="177"/>
      <c r="Y225" s="177"/>
      <c r="Z225" s="177"/>
      <c r="AA225" s="182"/>
      <c r="AT225" s="183" t="s">
        <v>204</v>
      </c>
      <c r="AU225" s="183" t="s">
        <v>94</v>
      </c>
      <c r="AV225" s="11" t="s">
        <v>94</v>
      </c>
      <c r="AW225" s="11" t="s">
        <v>31</v>
      </c>
      <c r="AX225" s="11" t="s">
        <v>74</v>
      </c>
      <c r="AY225" s="183" t="s">
        <v>196</v>
      </c>
    </row>
    <row r="226" spans="2:65" s="12" customFormat="1" ht="16.5" customHeight="1">
      <c r="B226" s="184"/>
      <c r="C226" s="185"/>
      <c r="D226" s="185"/>
      <c r="E226" s="186" t="s">
        <v>4</v>
      </c>
      <c r="F226" s="274" t="s">
        <v>213</v>
      </c>
      <c r="G226" s="275"/>
      <c r="H226" s="275"/>
      <c r="I226" s="275"/>
      <c r="J226" s="185"/>
      <c r="K226" s="187">
        <v>3.0870000000000002</v>
      </c>
      <c r="L226" s="185"/>
      <c r="M226" s="185"/>
      <c r="N226" s="185"/>
      <c r="O226" s="185"/>
      <c r="P226" s="185"/>
      <c r="Q226" s="185"/>
      <c r="R226" s="188"/>
      <c r="T226" s="189"/>
      <c r="U226" s="185"/>
      <c r="V226" s="185"/>
      <c r="W226" s="185"/>
      <c r="X226" s="185"/>
      <c r="Y226" s="185"/>
      <c r="Z226" s="185"/>
      <c r="AA226" s="190"/>
      <c r="AT226" s="191" t="s">
        <v>204</v>
      </c>
      <c r="AU226" s="191" t="s">
        <v>94</v>
      </c>
      <c r="AV226" s="12" t="s">
        <v>214</v>
      </c>
      <c r="AW226" s="12" t="s">
        <v>31</v>
      </c>
      <c r="AX226" s="12" t="s">
        <v>74</v>
      </c>
      <c r="AY226" s="191" t="s">
        <v>196</v>
      </c>
    </row>
    <row r="227" spans="2:65" s="13" customFormat="1" ht="16.5" customHeight="1">
      <c r="B227" s="192"/>
      <c r="C227" s="193"/>
      <c r="D227" s="193"/>
      <c r="E227" s="194" t="s">
        <v>4</v>
      </c>
      <c r="F227" s="276" t="s">
        <v>215</v>
      </c>
      <c r="G227" s="277"/>
      <c r="H227" s="277"/>
      <c r="I227" s="277"/>
      <c r="J227" s="193"/>
      <c r="K227" s="195">
        <v>3.0870000000000002</v>
      </c>
      <c r="L227" s="193"/>
      <c r="M227" s="193"/>
      <c r="N227" s="193"/>
      <c r="O227" s="193"/>
      <c r="P227" s="193"/>
      <c r="Q227" s="193"/>
      <c r="R227" s="196"/>
      <c r="T227" s="197"/>
      <c r="U227" s="193"/>
      <c r="V227" s="193"/>
      <c r="W227" s="193"/>
      <c r="X227" s="193"/>
      <c r="Y227" s="193"/>
      <c r="Z227" s="193"/>
      <c r="AA227" s="198"/>
      <c r="AT227" s="199" t="s">
        <v>204</v>
      </c>
      <c r="AU227" s="199" t="s">
        <v>94</v>
      </c>
      <c r="AV227" s="13" t="s">
        <v>201</v>
      </c>
      <c r="AW227" s="13" t="s">
        <v>31</v>
      </c>
      <c r="AX227" s="13" t="s">
        <v>82</v>
      </c>
      <c r="AY227" s="199" t="s">
        <v>196</v>
      </c>
    </row>
    <row r="228" spans="2:65" s="1" customFormat="1" ht="25.5" customHeight="1">
      <c r="B228" s="138"/>
      <c r="C228" s="167" t="s">
        <v>282</v>
      </c>
      <c r="D228" s="167" t="s">
        <v>197</v>
      </c>
      <c r="E228" s="168" t="s">
        <v>283</v>
      </c>
      <c r="F228" s="264" t="s">
        <v>284</v>
      </c>
      <c r="G228" s="264"/>
      <c r="H228" s="264"/>
      <c r="I228" s="264"/>
      <c r="J228" s="169" t="s">
        <v>200</v>
      </c>
      <c r="K228" s="170">
        <v>0.54900000000000004</v>
      </c>
      <c r="L228" s="265">
        <v>0</v>
      </c>
      <c r="M228" s="265"/>
      <c r="N228" s="266">
        <f>ROUND(L228*K228,3)</f>
        <v>0</v>
      </c>
      <c r="O228" s="266"/>
      <c r="P228" s="266"/>
      <c r="Q228" s="266"/>
      <c r="R228" s="141"/>
      <c r="T228" s="172" t="s">
        <v>4</v>
      </c>
      <c r="U228" s="48" t="s">
        <v>41</v>
      </c>
      <c r="V228" s="40"/>
      <c r="W228" s="173">
        <f>V228*K228</f>
        <v>0</v>
      </c>
      <c r="X228" s="173">
        <v>2.2151299999999998</v>
      </c>
      <c r="Y228" s="173">
        <f>X228*K228</f>
        <v>1.2161063700000001</v>
      </c>
      <c r="Z228" s="173">
        <v>0</v>
      </c>
      <c r="AA228" s="174">
        <f>Z228*K228</f>
        <v>0</v>
      </c>
      <c r="AR228" s="23" t="s">
        <v>201</v>
      </c>
      <c r="AT228" s="23" t="s">
        <v>197</v>
      </c>
      <c r="AU228" s="23" t="s">
        <v>94</v>
      </c>
      <c r="AY228" s="23" t="s">
        <v>196</v>
      </c>
      <c r="BE228" s="114">
        <f>IF(U228="základná",N228,0)</f>
        <v>0</v>
      </c>
      <c r="BF228" s="114">
        <f>IF(U228="znížená",N228,0)</f>
        <v>0</v>
      </c>
      <c r="BG228" s="114">
        <f>IF(U228="zákl. prenesená",N228,0)</f>
        <v>0</v>
      </c>
      <c r="BH228" s="114">
        <f>IF(U228="zníž. prenesená",N228,0)</f>
        <v>0</v>
      </c>
      <c r="BI228" s="114">
        <f>IF(U228="nulová",N228,0)</f>
        <v>0</v>
      </c>
      <c r="BJ228" s="23" t="s">
        <v>94</v>
      </c>
      <c r="BK228" s="175">
        <f>ROUND(L228*K228,3)</f>
        <v>0</v>
      </c>
      <c r="BL228" s="23" t="s">
        <v>201</v>
      </c>
      <c r="BM228" s="23" t="s">
        <v>285</v>
      </c>
    </row>
    <row r="229" spans="2:65" s="11" customFormat="1" ht="16.5" customHeight="1">
      <c r="B229" s="176"/>
      <c r="C229" s="177"/>
      <c r="D229" s="177"/>
      <c r="E229" s="178" t="s">
        <v>4</v>
      </c>
      <c r="F229" s="267" t="s">
        <v>286</v>
      </c>
      <c r="G229" s="268"/>
      <c r="H229" s="268"/>
      <c r="I229" s="268"/>
      <c r="J229" s="177"/>
      <c r="K229" s="179">
        <v>0.503</v>
      </c>
      <c r="L229" s="177"/>
      <c r="M229" s="177"/>
      <c r="N229" s="177"/>
      <c r="O229" s="177"/>
      <c r="P229" s="177"/>
      <c r="Q229" s="177"/>
      <c r="R229" s="180"/>
      <c r="T229" s="181"/>
      <c r="U229" s="177"/>
      <c r="V229" s="177"/>
      <c r="W229" s="177"/>
      <c r="X229" s="177"/>
      <c r="Y229" s="177"/>
      <c r="Z229" s="177"/>
      <c r="AA229" s="182"/>
      <c r="AT229" s="183" t="s">
        <v>204</v>
      </c>
      <c r="AU229" s="183" t="s">
        <v>94</v>
      </c>
      <c r="AV229" s="11" t="s">
        <v>94</v>
      </c>
      <c r="AW229" s="11" t="s">
        <v>31</v>
      </c>
      <c r="AX229" s="11" t="s">
        <v>74</v>
      </c>
      <c r="AY229" s="183" t="s">
        <v>196</v>
      </c>
    </row>
    <row r="230" spans="2:65" s="11" customFormat="1" ht="16.5" customHeight="1">
      <c r="B230" s="176"/>
      <c r="C230" s="177"/>
      <c r="D230" s="177"/>
      <c r="E230" s="178" t="s">
        <v>4</v>
      </c>
      <c r="F230" s="269" t="s">
        <v>287</v>
      </c>
      <c r="G230" s="270"/>
      <c r="H230" s="270"/>
      <c r="I230" s="270"/>
      <c r="J230" s="177"/>
      <c r="K230" s="179">
        <v>4.5999999999999999E-2</v>
      </c>
      <c r="L230" s="177"/>
      <c r="M230" s="177"/>
      <c r="N230" s="177"/>
      <c r="O230" s="177"/>
      <c r="P230" s="177"/>
      <c r="Q230" s="177"/>
      <c r="R230" s="180"/>
      <c r="T230" s="181"/>
      <c r="U230" s="177"/>
      <c r="V230" s="177"/>
      <c r="W230" s="177"/>
      <c r="X230" s="177"/>
      <c r="Y230" s="177"/>
      <c r="Z230" s="177"/>
      <c r="AA230" s="182"/>
      <c r="AT230" s="183" t="s">
        <v>204</v>
      </c>
      <c r="AU230" s="183" t="s">
        <v>94</v>
      </c>
      <c r="AV230" s="11" t="s">
        <v>94</v>
      </c>
      <c r="AW230" s="11" t="s">
        <v>31</v>
      </c>
      <c r="AX230" s="11" t="s">
        <v>74</v>
      </c>
      <c r="AY230" s="183" t="s">
        <v>196</v>
      </c>
    </row>
    <row r="231" spans="2:65" s="12" customFormat="1" ht="16.5" customHeight="1">
      <c r="B231" s="184"/>
      <c r="C231" s="185"/>
      <c r="D231" s="185"/>
      <c r="E231" s="186" t="s">
        <v>4</v>
      </c>
      <c r="F231" s="274" t="s">
        <v>228</v>
      </c>
      <c r="G231" s="275"/>
      <c r="H231" s="275"/>
      <c r="I231" s="275"/>
      <c r="J231" s="185"/>
      <c r="K231" s="187">
        <v>0.54900000000000004</v>
      </c>
      <c r="L231" s="185"/>
      <c r="M231" s="185"/>
      <c r="N231" s="185"/>
      <c r="O231" s="185"/>
      <c r="P231" s="185"/>
      <c r="Q231" s="185"/>
      <c r="R231" s="188"/>
      <c r="T231" s="189"/>
      <c r="U231" s="185"/>
      <c r="V231" s="185"/>
      <c r="W231" s="185"/>
      <c r="X231" s="185"/>
      <c r="Y231" s="185"/>
      <c r="Z231" s="185"/>
      <c r="AA231" s="190"/>
      <c r="AT231" s="191" t="s">
        <v>204</v>
      </c>
      <c r="AU231" s="191" t="s">
        <v>94</v>
      </c>
      <c r="AV231" s="12" t="s">
        <v>214</v>
      </c>
      <c r="AW231" s="12" t="s">
        <v>31</v>
      </c>
      <c r="AX231" s="12" t="s">
        <v>74</v>
      </c>
      <c r="AY231" s="191" t="s">
        <v>196</v>
      </c>
    </row>
    <row r="232" spans="2:65" s="13" customFormat="1" ht="16.5" customHeight="1">
      <c r="B232" s="192"/>
      <c r="C232" s="193"/>
      <c r="D232" s="193"/>
      <c r="E232" s="194" t="s">
        <v>4</v>
      </c>
      <c r="F232" s="276" t="s">
        <v>215</v>
      </c>
      <c r="G232" s="277"/>
      <c r="H232" s="277"/>
      <c r="I232" s="277"/>
      <c r="J232" s="193"/>
      <c r="K232" s="195">
        <v>0.54900000000000004</v>
      </c>
      <c r="L232" s="193"/>
      <c r="M232" s="193"/>
      <c r="N232" s="193"/>
      <c r="O232" s="193"/>
      <c r="P232" s="193"/>
      <c r="Q232" s="193"/>
      <c r="R232" s="196"/>
      <c r="T232" s="197"/>
      <c r="U232" s="193"/>
      <c r="V232" s="193"/>
      <c r="W232" s="193"/>
      <c r="X232" s="193"/>
      <c r="Y232" s="193"/>
      <c r="Z232" s="193"/>
      <c r="AA232" s="198"/>
      <c r="AT232" s="199" t="s">
        <v>204</v>
      </c>
      <c r="AU232" s="199" t="s">
        <v>94</v>
      </c>
      <c r="AV232" s="13" t="s">
        <v>201</v>
      </c>
      <c r="AW232" s="13" t="s">
        <v>31</v>
      </c>
      <c r="AX232" s="13" t="s">
        <v>82</v>
      </c>
      <c r="AY232" s="199" t="s">
        <v>196</v>
      </c>
    </row>
    <row r="233" spans="2:65" s="1" customFormat="1" ht="25.5" customHeight="1">
      <c r="B233" s="138"/>
      <c r="C233" s="167" t="s">
        <v>288</v>
      </c>
      <c r="D233" s="167" t="s">
        <v>197</v>
      </c>
      <c r="E233" s="168" t="s">
        <v>289</v>
      </c>
      <c r="F233" s="264" t="s">
        <v>290</v>
      </c>
      <c r="G233" s="264"/>
      <c r="H233" s="264"/>
      <c r="I233" s="264"/>
      <c r="J233" s="169" t="s">
        <v>200</v>
      </c>
      <c r="K233" s="170">
        <v>1.6559999999999999</v>
      </c>
      <c r="L233" s="265">
        <v>0</v>
      </c>
      <c r="M233" s="265"/>
      <c r="N233" s="266">
        <f>ROUND(L233*K233,3)</f>
        <v>0</v>
      </c>
      <c r="O233" s="266"/>
      <c r="P233" s="266"/>
      <c r="Q233" s="266"/>
      <c r="R233" s="141"/>
      <c r="T233" s="172" t="s">
        <v>4</v>
      </c>
      <c r="U233" s="48" t="s">
        <v>41</v>
      </c>
      <c r="V233" s="40"/>
      <c r="W233" s="173">
        <f>V233*K233</f>
        <v>0</v>
      </c>
      <c r="X233" s="173">
        <v>2.75318</v>
      </c>
      <c r="Y233" s="173">
        <f>X233*K233</f>
        <v>4.5592660799999996</v>
      </c>
      <c r="Z233" s="173">
        <v>0</v>
      </c>
      <c r="AA233" s="174">
        <f>Z233*K233</f>
        <v>0</v>
      </c>
      <c r="AR233" s="23" t="s">
        <v>201</v>
      </c>
      <c r="AT233" s="23" t="s">
        <v>197</v>
      </c>
      <c r="AU233" s="23" t="s">
        <v>94</v>
      </c>
      <c r="AY233" s="23" t="s">
        <v>196</v>
      </c>
      <c r="BE233" s="114">
        <f>IF(U233="základná",N233,0)</f>
        <v>0</v>
      </c>
      <c r="BF233" s="114">
        <f>IF(U233="znížená",N233,0)</f>
        <v>0</v>
      </c>
      <c r="BG233" s="114">
        <f>IF(U233="zákl. prenesená",N233,0)</f>
        <v>0</v>
      </c>
      <c r="BH233" s="114">
        <f>IF(U233="zníž. prenesená",N233,0)</f>
        <v>0</v>
      </c>
      <c r="BI233" s="114">
        <f>IF(U233="nulová",N233,0)</f>
        <v>0</v>
      </c>
      <c r="BJ233" s="23" t="s">
        <v>94</v>
      </c>
      <c r="BK233" s="175">
        <f>ROUND(L233*K233,3)</f>
        <v>0</v>
      </c>
      <c r="BL233" s="23" t="s">
        <v>201</v>
      </c>
      <c r="BM233" s="23" t="s">
        <v>291</v>
      </c>
    </row>
    <row r="234" spans="2:65" s="11" customFormat="1" ht="16.5" customHeight="1">
      <c r="B234" s="176"/>
      <c r="C234" s="177"/>
      <c r="D234" s="177"/>
      <c r="E234" s="178" t="s">
        <v>4</v>
      </c>
      <c r="F234" s="267" t="s">
        <v>292</v>
      </c>
      <c r="G234" s="268"/>
      <c r="H234" s="268"/>
      <c r="I234" s="268"/>
      <c r="J234" s="177"/>
      <c r="K234" s="179">
        <v>1.6559999999999999</v>
      </c>
      <c r="L234" s="177"/>
      <c r="M234" s="177"/>
      <c r="N234" s="177"/>
      <c r="O234" s="177"/>
      <c r="P234" s="177"/>
      <c r="Q234" s="177"/>
      <c r="R234" s="180"/>
      <c r="T234" s="181"/>
      <c r="U234" s="177"/>
      <c r="V234" s="177"/>
      <c r="W234" s="177"/>
      <c r="X234" s="177"/>
      <c r="Y234" s="177"/>
      <c r="Z234" s="177"/>
      <c r="AA234" s="182"/>
      <c r="AT234" s="183" t="s">
        <v>204</v>
      </c>
      <c r="AU234" s="183" t="s">
        <v>94</v>
      </c>
      <c r="AV234" s="11" t="s">
        <v>94</v>
      </c>
      <c r="AW234" s="11" t="s">
        <v>31</v>
      </c>
      <c r="AX234" s="11" t="s">
        <v>74</v>
      </c>
      <c r="AY234" s="183" t="s">
        <v>196</v>
      </c>
    </row>
    <row r="235" spans="2:65" s="12" customFormat="1" ht="16.5" customHeight="1">
      <c r="B235" s="184"/>
      <c r="C235" s="185"/>
      <c r="D235" s="185"/>
      <c r="E235" s="186" t="s">
        <v>4</v>
      </c>
      <c r="F235" s="274" t="s">
        <v>293</v>
      </c>
      <c r="G235" s="275"/>
      <c r="H235" s="275"/>
      <c r="I235" s="275"/>
      <c r="J235" s="185"/>
      <c r="K235" s="187">
        <v>1.6559999999999999</v>
      </c>
      <c r="L235" s="185"/>
      <c r="M235" s="185"/>
      <c r="N235" s="185"/>
      <c r="O235" s="185"/>
      <c r="P235" s="185"/>
      <c r="Q235" s="185"/>
      <c r="R235" s="188"/>
      <c r="T235" s="189"/>
      <c r="U235" s="185"/>
      <c r="V235" s="185"/>
      <c r="W235" s="185"/>
      <c r="X235" s="185"/>
      <c r="Y235" s="185"/>
      <c r="Z235" s="185"/>
      <c r="AA235" s="190"/>
      <c r="AT235" s="191" t="s">
        <v>204</v>
      </c>
      <c r="AU235" s="191" t="s">
        <v>94</v>
      </c>
      <c r="AV235" s="12" t="s">
        <v>214</v>
      </c>
      <c r="AW235" s="12" t="s">
        <v>31</v>
      </c>
      <c r="AX235" s="12" t="s">
        <v>74</v>
      </c>
      <c r="AY235" s="191" t="s">
        <v>196</v>
      </c>
    </row>
    <row r="236" spans="2:65" s="13" customFormat="1" ht="16.5" customHeight="1">
      <c r="B236" s="192"/>
      <c r="C236" s="193"/>
      <c r="D236" s="193"/>
      <c r="E236" s="194" t="s">
        <v>4</v>
      </c>
      <c r="F236" s="276" t="s">
        <v>215</v>
      </c>
      <c r="G236" s="277"/>
      <c r="H236" s="277"/>
      <c r="I236" s="277"/>
      <c r="J236" s="193"/>
      <c r="K236" s="195">
        <v>1.6559999999999999</v>
      </c>
      <c r="L236" s="193"/>
      <c r="M236" s="193"/>
      <c r="N236" s="193"/>
      <c r="O236" s="193"/>
      <c r="P236" s="193"/>
      <c r="Q236" s="193"/>
      <c r="R236" s="196"/>
      <c r="T236" s="197"/>
      <c r="U236" s="193"/>
      <c r="V236" s="193"/>
      <c r="W236" s="193"/>
      <c r="X236" s="193"/>
      <c r="Y236" s="193"/>
      <c r="Z236" s="193"/>
      <c r="AA236" s="198"/>
      <c r="AT236" s="199" t="s">
        <v>204</v>
      </c>
      <c r="AU236" s="199" t="s">
        <v>94</v>
      </c>
      <c r="AV236" s="13" t="s">
        <v>201</v>
      </c>
      <c r="AW236" s="13" t="s">
        <v>31</v>
      </c>
      <c r="AX236" s="13" t="s">
        <v>82</v>
      </c>
      <c r="AY236" s="199" t="s">
        <v>196</v>
      </c>
    </row>
    <row r="237" spans="2:65" s="1" customFormat="1" ht="38.25" customHeight="1">
      <c r="B237" s="138"/>
      <c r="C237" s="167" t="s">
        <v>294</v>
      </c>
      <c r="D237" s="167" t="s">
        <v>197</v>
      </c>
      <c r="E237" s="168" t="s">
        <v>295</v>
      </c>
      <c r="F237" s="264" t="s">
        <v>296</v>
      </c>
      <c r="G237" s="264"/>
      <c r="H237" s="264"/>
      <c r="I237" s="264"/>
      <c r="J237" s="169" t="s">
        <v>262</v>
      </c>
      <c r="K237" s="170">
        <v>54.41</v>
      </c>
      <c r="L237" s="265">
        <v>0</v>
      </c>
      <c r="M237" s="265"/>
      <c r="N237" s="266">
        <f>ROUND(L237*K237,3)</f>
        <v>0</v>
      </c>
      <c r="O237" s="266"/>
      <c r="P237" s="266"/>
      <c r="Q237" s="266"/>
      <c r="R237" s="141"/>
      <c r="T237" s="172" t="s">
        <v>4</v>
      </c>
      <c r="U237" s="48" t="s">
        <v>41</v>
      </c>
      <c r="V237" s="40"/>
      <c r="W237" s="173">
        <f>V237*K237</f>
        <v>0</v>
      </c>
      <c r="X237" s="173">
        <v>3.5200000000000001E-3</v>
      </c>
      <c r="Y237" s="173">
        <f>X237*K237</f>
        <v>0.1915232</v>
      </c>
      <c r="Z237" s="173">
        <v>0</v>
      </c>
      <c r="AA237" s="174">
        <f>Z237*K237</f>
        <v>0</v>
      </c>
      <c r="AR237" s="23" t="s">
        <v>201</v>
      </c>
      <c r="AT237" s="23" t="s">
        <v>197</v>
      </c>
      <c r="AU237" s="23" t="s">
        <v>94</v>
      </c>
      <c r="AY237" s="23" t="s">
        <v>196</v>
      </c>
      <c r="BE237" s="114">
        <f>IF(U237="základná",N237,0)</f>
        <v>0</v>
      </c>
      <c r="BF237" s="114">
        <f>IF(U237="znížená",N237,0)</f>
        <v>0</v>
      </c>
      <c r="BG237" s="114">
        <f>IF(U237="zákl. prenesená",N237,0)</f>
        <v>0</v>
      </c>
      <c r="BH237" s="114">
        <f>IF(U237="zníž. prenesená",N237,0)</f>
        <v>0</v>
      </c>
      <c r="BI237" s="114">
        <f>IF(U237="nulová",N237,0)</f>
        <v>0</v>
      </c>
      <c r="BJ237" s="23" t="s">
        <v>94</v>
      </c>
      <c r="BK237" s="175">
        <f>ROUND(L237*K237,3)</f>
        <v>0</v>
      </c>
      <c r="BL237" s="23" t="s">
        <v>201</v>
      </c>
      <c r="BM237" s="23" t="s">
        <v>297</v>
      </c>
    </row>
    <row r="238" spans="2:65" s="11" customFormat="1" ht="16.5" customHeight="1">
      <c r="B238" s="176"/>
      <c r="C238" s="177"/>
      <c r="D238" s="177"/>
      <c r="E238" s="178" t="s">
        <v>4</v>
      </c>
      <c r="F238" s="267" t="s">
        <v>298</v>
      </c>
      <c r="G238" s="268"/>
      <c r="H238" s="268"/>
      <c r="I238" s="268"/>
      <c r="J238" s="177"/>
      <c r="K238" s="179">
        <v>13.25</v>
      </c>
      <c r="L238" s="177"/>
      <c r="M238" s="177"/>
      <c r="N238" s="177"/>
      <c r="O238" s="177"/>
      <c r="P238" s="177"/>
      <c r="Q238" s="177"/>
      <c r="R238" s="180"/>
      <c r="T238" s="181"/>
      <c r="U238" s="177"/>
      <c r="V238" s="177"/>
      <c r="W238" s="177"/>
      <c r="X238" s="177"/>
      <c r="Y238" s="177"/>
      <c r="Z238" s="177"/>
      <c r="AA238" s="182"/>
      <c r="AT238" s="183" t="s">
        <v>204</v>
      </c>
      <c r="AU238" s="183" t="s">
        <v>94</v>
      </c>
      <c r="AV238" s="11" t="s">
        <v>94</v>
      </c>
      <c r="AW238" s="11" t="s">
        <v>31</v>
      </c>
      <c r="AX238" s="11" t="s">
        <v>74</v>
      </c>
      <c r="AY238" s="183" t="s">
        <v>196</v>
      </c>
    </row>
    <row r="239" spans="2:65" s="12" customFormat="1" ht="16.5" customHeight="1">
      <c r="B239" s="184"/>
      <c r="C239" s="185"/>
      <c r="D239" s="185"/>
      <c r="E239" s="186" t="s">
        <v>4</v>
      </c>
      <c r="F239" s="274" t="s">
        <v>293</v>
      </c>
      <c r="G239" s="275"/>
      <c r="H239" s="275"/>
      <c r="I239" s="275"/>
      <c r="J239" s="185"/>
      <c r="K239" s="187">
        <v>13.25</v>
      </c>
      <c r="L239" s="185"/>
      <c r="M239" s="185"/>
      <c r="N239" s="185"/>
      <c r="O239" s="185"/>
      <c r="P239" s="185"/>
      <c r="Q239" s="185"/>
      <c r="R239" s="188"/>
      <c r="T239" s="189"/>
      <c r="U239" s="185"/>
      <c r="V239" s="185"/>
      <c r="W239" s="185"/>
      <c r="X239" s="185"/>
      <c r="Y239" s="185"/>
      <c r="Z239" s="185"/>
      <c r="AA239" s="190"/>
      <c r="AT239" s="191" t="s">
        <v>204</v>
      </c>
      <c r="AU239" s="191" t="s">
        <v>94</v>
      </c>
      <c r="AV239" s="12" t="s">
        <v>214</v>
      </c>
      <c r="AW239" s="12" t="s">
        <v>31</v>
      </c>
      <c r="AX239" s="12" t="s">
        <v>74</v>
      </c>
      <c r="AY239" s="191" t="s">
        <v>196</v>
      </c>
    </row>
    <row r="240" spans="2:65" s="11" customFormat="1" ht="25.5" customHeight="1">
      <c r="B240" s="176"/>
      <c r="C240" s="177"/>
      <c r="D240" s="177"/>
      <c r="E240" s="178" t="s">
        <v>4</v>
      </c>
      <c r="F240" s="269" t="s">
        <v>299</v>
      </c>
      <c r="G240" s="270"/>
      <c r="H240" s="270"/>
      <c r="I240" s="270"/>
      <c r="J240" s="177"/>
      <c r="K240" s="179">
        <v>41.16</v>
      </c>
      <c r="L240" s="177"/>
      <c r="M240" s="177"/>
      <c r="N240" s="177"/>
      <c r="O240" s="177"/>
      <c r="P240" s="177"/>
      <c r="Q240" s="177"/>
      <c r="R240" s="180"/>
      <c r="T240" s="181"/>
      <c r="U240" s="177"/>
      <c r="V240" s="177"/>
      <c r="W240" s="177"/>
      <c r="X240" s="177"/>
      <c r="Y240" s="177"/>
      <c r="Z240" s="177"/>
      <c r="AA240" s="182"/>
      <c r="AT240" s="183" t="s">
        <v>204</v>
      </c>
      <c r="AU240" s="183" t="s">
        <v>94</v>
      </c>
      <c r="AV240" s="11" t="s">
        <v>94</v>
      </c>
      <c r="AW240" s="11" t="s">
        <v>31</v>
      </c>
      <c r="AX240" s="11" t="s">
        <v>74</v>
      </c>
      <c r="AY240" s="183" t="s">
        <v>196</v>
      </c>
    </row>
    <row r="241" spans="2:65" s="12" customFormat="1" ht="25.5" customHeight="1">
      <c r="B241" s="184"/>
      <c r="C241" s="185"/>
      <c r="D241" s="185"/>
      <c r="E241" s="186" t="s">
        <v>4</v>
      </c>
      <c r="F241" s="274" t="s">
        <v>272</v>
      </c>
      <c r="G241" s="275"/>
      <c r="H241" s="275"/>
      <c r="I241" s="275"/>
      <c r="J241" s="185"/>
      <c r="K241" s="187">
        <v>41.16</v>
      </c>
      <c r="L241" s="185"/>
      <c r="M241" s="185"/>
      <c r="N241" s="185"/>
      <c r="O241" s="185"/>
      <c r="P241" s="185"/>
      <c r="Q241" s="185"/>
      <c r="R241" s="188"/>
      <c r="T241" s="189"/>
      <c r="U241" s="185"/>
      <c r="V241" s="185"/>
      <c r="W241" s="185"/>
      <c r="X241" s="185"/>
      <c r="Y241" s="185"/>
      <c r="Z241" s="185"/>
      <c r="AA241" s="190"/>
      <c r="AT241" s="191" t="s">
        <v>204</v>
      </c>
      <c r="AU241" s="191" t="s">
        <v>94</v>
      </c>
      <c r="AV241" s="12" t="s">
        <v>214</v>
      </c>
      <c r="AW241" s="12" t="s">
        <v>31</v>
      </c>
      <c r="AX241" s="12" t="s">
        <v>74</v>
      </c>
      <c r="AY241" s="191" t="s">
        <v>196</v>
      </c>
    </row>
    <row r="242" spans="2:65" s="13" customFormat="1" ht="16.5" customHeight="1">
      <c r="B242" s="192"/>
      <c r="C242" s="193"/>
      <c r="D242" s="193"/>
      <c r="E242" s="194" t="s">
        <v>4</v>
      </c>
      <c r="F242" s="276" t="s">
        <v>215</v>
      </c>
      <c r="G242" s="277"/>
      <c r="H242" s="277"/>
      <c r="I242" s="277"/>
      <c r="J242" s="193"/>
      <c r="K242" s="195">
        <v>54.41</v>
      </c>
      <c r="L242" s="193"/>
      <c r="M242" s="193"/>
      <c r="N242" s="193"/>
      <c r="O242" s="193"/>
      <c r="P242" s="193"/>
      <c r="Q242" s="193"/>
      <c r="R242" s="196"/>
      <c r="T242" s="197"/>
      <c r="U242" s="193"/>
      <c r="V242" s="193"/>
      <c r="W242" s="193"/>
      <c r="X242" s="193"/>
      <c r="Y242" s="193"/>
      <c r="Z242" s="193"/>
      <c r="AA242" s="198"/>
      <c r="AT242" s="199" t="s">
        <v>204</v>
      </c>
      <c r="AU242" s="199" t="s">
        <v>94</v>
      </c>
      <c r="AV242" s="13" t="s">
        <v>201</v>
      </c>
      <c r="AW242" s="13" t="s">
        <v>31</v>
      </c>
      <c r="AX242" s="13" t="s">
        <v>82</v>
      </c>
      <c r="AY242" s="199" t="s">
        <v>196</v>
      </c>
    </row>
    <row r="243" spans="2:65" s="1" customFormat="1" ht="25.5" customHeight="1">
      <c r="B243" s="138"/>
      <c r="C243" s="167" t="s">
        <v>300</v>
      </c>
      <c r="D243" s="167" t="s">
        <v>197</v>
      </c>
      <c r="E243" s="168" t="s">
        <v>301</v>
      </c>
      <c r="F243" s="264" t="s">
        <v>302</v>
      </c>
      <c r="G243" s="264"/>
      <c r="H243" s="264"/>
      <c r="I243" s="264"/>
      <c r="J243" s="169" t="s">
        <v>200</v>
      </c>
      <c r="K243" s="170">
        <v>1.1160000000000001</v>
      </c>
      <c r="L243" s="265">
        <v>0</v>
      </c>
      <c r="M243" s="265"/>
      <c r="N243" s="266">
        <f>ROUND(L243*K243,3)</f>
        <v>0</v>
      </c>
      <c r="O243" s="266"/>
      <c r="P243" s="266"/>
      <c r="Q243" s="266"/>
      <c r="R243" s="141"/>
      <c r="T243" s="172" t="s">
        <v>4</v>
      </c>
      <c r="U243" s="48" t="s">
        <v>41</v>
      </c>
      <c r="V243" s="40"/>
      <c r="W243" s="173">
        <f>V243*K243</f>
        <v>0</v>
      </c>
      <c r="X243" s="173">
        <v>2.3132299999999999</v>
      </c>
      <c r="Y243" s="173">
        <f>X243*K243</f>
        <v>2.5815646800000001</v>
      </c>
      <c r="Z243" s="173">
        <v>0</v>
      </c>
      <c r="AA243" s="174">
        <f>Z243*K243</f>
        <v>0</v>
      </c>
      <c r="AR243" s="23" t="s">
        <v>201</v>
      </c>
      <c r="AT243" s="23" t="s">
        <v>197</v>
      </c>
      <c r="AU243" s="23" t="s">
        <v>94</v>
      </c>
      <c r="AY243" s="23" t="s">
        <v>196</v>
      </c>
      <c r="BE243" s="114">
        <f>IF(U243="základná",N243,0)</f>
        <v>0</v>
      </c>
      <c r="BF243" s="114">
        <f>IF(U243="znížená",N243,0)</f>
        <v>0</v>
      </c>
      <c r="BG243" s="114">
        <f>IF(U243="zákl. prenesená",N243,0)</f>
        <v>0</v>
      </c>
      <c r="BH243" s="114">
        <f>IF(U243="zníž. prenesená",N243,0)</f>
        <v>0</v>
      </c>
      <c r="BI243" s="114">
        <f>IF(U243="nulová",N243,0)</f>
        <v>0</v>
      </c>
      <c r="BJ243" s="23" t="s">
        <v>94</v>
      </c>
      <c r="BK243" s="175">
        <f>ROUND(L243*K243,3)</f>
        <v>0</v>
      </c>
      <c r="BL243" s="23" t="s">
        <v>201</v>
      </c>
      <c r="BM243" s="23" t="s">
        <v>303</v>
      </c>
    </row>
    <row r="244" spans="2:65" s="11" customFormat="1" ht="16.5" customHeight="1">
      <c r="B244" s="176"/>
      <c r="C244" s="177"/>
      <c r="D244" s="177"/>
      <c r="E244" s="178" t="s">
        <v>4</v>
      </c>
      <c r="F244" s="267" t="s">
        <v>227</v>
      </c>
      <c r="G244" s="268"/>
      <c r="H244" s="268"/>
      <c r="I244" s="268"/>
      <c r="J244" s="177"/>
      <c r="K244" s="179">
        <v>0.312</v>
      </c>
      <c r="L244" s="177"/>
      <c r="M244" s="177"/>
      <c r="N244" s="177"/>
      <c r="O244" s="177"/>
      <c r="P244" s="177"/>
      <c r="Q244" s="177"/>
      <c r="R244" s="180"/>
      <c r="T244" s="181"/>
      <c r="U244" s="177"/>
      <c r="V244" s="177"/>
      <c r="W244" s="177"/>
      <c r="X244" s="177"/>
      <c r="Y244" s="177"/>
      <c r="Z244" s="177"/>
      <c r="AA244" s="182"/>
      <c r="AT244" s="183" t="s">
        <v>204</v>
      </c>
      <c r="AU244" s="183" t="s">
        <v>94</v>
      </c>
      <c r="AV244" s="11" t="s">
        <v>94</v>
      </c>
      <c r="AW244" s="11" t="s">
        <v>31</v>
      </c>
      <c r="AX244" s="11" t="s">
        <v>74</v>
      </c>
      <c r="AY244" s="183" t="s">
        <v>196</v>
      </c>
    </row>
    <row r="245" spans="2:65" s="12" customFormat="1" ht="16.5" customHeight="1">
      <c r="B245" s="184"/>
      <c r="C245" s="185"/>
      <c r="D245" s="185"/>
      <c r="E245" s="186" t="s">
        <v>4</v>
      </c>
      <c r="F245" s="274" t="s">
        <v>228</v>
      </c>
      <c r="G245" s="275"/>
      <c r="H245" s="275"/>
      <c r="I245" s="275"/>
      <c r="J245" s="185"/>
      <c r="K245" s="187">
        <v>0.312</v>
      </c>
      <c r="L245" s="185"/>
      <c r="M245" s="185"/>
      <c r="N245" s="185"/>
      <c r="O245" s="185"/>
      <c r="P245" s="185"/>
      <c r="Q245" s="185"/>
      <c r="R245" s="188"/>
      <c r="T245" s="189"/>
      <c r="U245" s="185"/>
      <c r="V245" s="185"/>
      <c r="W245" s="185"/>
      <c r="X245" s="185"/>
      <c r="Y245" s="185"/>
      <c r="Z245" s="185"/>
      <c r="AA245" s="190"/>
      <c r="AT245" s="191" t="s">
        <v>204</v>
      </c>
      <c r="AU245" s="191" t="s">
        <v>94</v>
      </c>
      <c r="AV245" s="12" t="s">
        <v>214</v>
      </c>
      <c r="AW245" s="12" t="s">
        <v>31</v>
      </c>
      <c r="AX245" s="12" t="s">
        <v>74</v>
      </c>
      <c r="AY245" s="191" t="s">
        <v>196</v>
      </c>
    </row>
    <row r="246" spans="2:65" s="11" customFormat="1" ht="16.5" customHeight="1">
      <c r="B246" s="176"/>
      <c r="C246" s="177"/>
      <c r="D246" s="177"/>
      <c r="E246" s="178" t="s">
        <v>4</v>
      </c>
      <c r="F246" s="269" t="s">
        <v>229</v>
      </c>
      <c r="G246" s="270"/>
      <c r="H246" s="270"/>
      <c r="I246" s="270"/>
      <c r="J246" s="177"/>
      <c r="K246" s="179">
        <v>0.216</v>
      </c>
      <c r="L246" s="177"/>
      <c r="M246" s="177"/>
      <c r="N246" s="177"/>
      <c r="O246" s="177"/>
      <c r="P246" s="177"/>
      <c r="Q246" s="177"/>
      <c r="R246" s="180"/>
      <c r="T246" s="181"/>
      <c r="U246" s="177"/>
      <c r="V246" s="177"/>
      <c r="W246" s="177"/>
      <c r="X246" s="177"/>
      <c r="Y246" s="177"/>
      <c r="Z246" s="177"/>
      <c r="AA246" s="182"/>
      <c r="AT246" s="183" t="s">
        <v>204</v>
      </c>
      <c r="AU246" s="183" t="s">
        <v>94</v>
      </c>
      <c r="AV246" s="11" t="s">
        <v>94</v>
      </c>
      <c r="AW246" s="11" t="s">
        <v>31</v>
      </c>
      <c r="AX246" s="11" t="s">
        <v>74</v>
      </c>
      <c r="AY246" s="183" t="s">
        <v>196</v>
      </c>
    </row>
    <row r="247" spans="2:65" s="11" customFormat="1" ht="16.5" customHeight="1">
      <c r="B247" s="176"/>
      <c r="C247" s="177"/>
      <c r="D247" s="177"/>
      <c r="E247" s="178" t="s">
        <v>4</v>
      </c>
      <c r="F247" s="269" t="s">
        <v>230</v>
      </c>
      <c r="G247" s="270"/>
      <c r="H247" s="270"/>
      <c r="I247" s="270"/>
      <c r="J247" s="177"/>
      <c r="K247" s="179">
        <v>0.58799999999999997</v>
      </c>
      <c r="L247" s="177"/>
      <c r="M247" s="177"/>
      <c r="N247" s="177"/>
      <c r="O247" s="177"/>
      <c r="P247" s="177"/>
      <c r="Q247" s="177"/>
      <c r="R247" s="180"/>
      <c r="T247" s="181"/>
      <c r="U247" s="177"/>
      <c r="V247" s="177"/>
      <c r="W247" s="177"/>
      <c r="X247" s="177"/>
      <c r="Y247" s="177"/>
      <c r="Z247" s="177"/>
      <c r="AA247" s="182"/>
      <c r="AT247" s="183" t="s">
        <v>204</v>
      </c>
      <c r="AU247" s="183" t="s">
        <v>94</v>
      </c>
      <c r="AV247" s="11" t="s">
        <v>94</v>
      </c>
      <c r="AW247" s="11" t="s">
        <v>31</v>
      </c>
      <c r="AX247" s="11" t="s">
        <v>74</v>
      </c>
      <c r="AY247" s="183" t="s">
        <v>196</v>
      </c>
    </row>
    <row r="248" spans="2:65" s="12" customFormat="1" ht="16.5" customHeight="1">
      <c r="B248" s="184"/>
      <c r="C248" s="185"/>
      <c r="D248" s="185"/>
      <c r="E248" s="186" t="s">
        <v>4</v>
      </c>
      <c r="F248" s="274" t="s">
        <v>231</v>
      </c>
      <c r="G248" s="275"/>
      <c r="H248" s="275"/>
      <c r="I248" s="275"/>
      <c r="J248" s="185"/>
      <c r="K248" s="187">
        <v>0.80400000000000005</v>
      </c>
      <c r="L248" s="185"/>
      <c r="M248" s="185"/>
      <c r="N248" s="185"/>
      <c r="O248" s="185"/>
      <c r="P248" s="185"/>
      <c r="Q248" s="185"/>
      <c r="R248" s="188"/>
      <c r="T248" s="189"/>
      <c r="U248" s="185"/>
      <c r="V248" s="185"/>
      <c r="W248" s="185"/>
      <c r="X248" s="185"/>
      <c r="Y248" s="185"/>
      <c r="Z248" s="185"/>
      <c r="AA248" s="190"/>
      <c r="AT248" s="191" t="s">
        <v>204</v>
      </c>
      <c r="AU248" s="191" t="s">
        <v>94</v>
      </c>
      <c r="AV248" s="12" t="s">
        <v>214</v>
      </c>
      <c r="AW248" s="12" t="s">
        <v>31</v>
      </c>
      <c r="AX248" s="12" t="s">
        <v>74</v>
      </c>
      <c r="AY248" s="191" t="s">
        <v>196</v>
      </c>
    </row>
    <row r="249" spans="2:65" s="13" customFormat="1" ht="16.5" customHeight="1">
      <c r="B249" s="192"/>
      <c r="C249" s="193"/>
      <c r="D249" s="193"/>
      <c r="E249" s="194" t="s">
        <v>4</v>
      </c>
      <c r="F249" s="276" t="s">
        <v>215</v>
      </c>
      <c r="G249" s="277"/>
      <c r="H249" s="277"/>
      <c r="I249" s="277"/>
      <c r="J249" s="193"/>
      <c r="K249" s="195">
        <v>1.1160000000000001</v>
      </c>
      <c r="L249" s="193"/>
      <c r="M249" s="193"/>
      <c r="N249" s="193"/>
      <c r="O249" s="193"/>
      <c r="P249" s="193"/>
      <c r="Q249" s="193"/>
      <c r="R249" s="196"/>
      <c r="T249" s="197"/>
      <c r="U249" s="193"/>
      <c r="V249" s="193"/>
      <c r="W249" s="193"/>
      <c r="X249" s="193"/>
      <c r="Y249" s="193"/>
      <c r="Z249" s="193"/>
      <c r="AA249" s="198"/>
      <c r="AT249" s="199" t="s">
        <v>204</v>
      </c>
      <c r="AU249" s="199" t="s">
        <v>94</v>
      </c>
      <c r="AV249" s="13" t="s">
        <v>201</v>
      </c>
      <c r="AW249" s="13" t="s">
        <v>31</v>
      </c>
      <c r="AX249" s="13" t="s">
        <v>82</v>
      </c>
      <c r="AY249" s="199" t="s">
        <v>196</v>
      </c>
    </row>
    <row r="250" spans="2:65" s="10" customFormat="1" ht="29.85" customHeight="1">
      <c r="B250" s="156"/>
      <c r="C250" s="157"/>
      <c r="D250" s="166" t="s">
        <v>143</v>
      </c>
      <c r="E250" s="166"/>
      <c r="F250" s="166"/>
      <c r="G250" s="166"/>
      <c r="H250" s="166"/>
      <c r="I250" s="166"/>
      <c r="J250" s="166"/>
      <c r="K250" s="166"/>
      <c r="L250" s="166"/>
      <c r="M250" s="166"/>
      <c r="N250" s="280">
        <f>BK250</f>
        <v>0</v>
      </c>
      <c r="O250" s="281"/>
      <c r="P250" s="281"/>
      <c r="Q250" s="281"/>
      <c r="R250" s="159"/>
      <c r="T250" s="160"/>
      <c r="U250" s="157"/>
      <c r="V250" s="157"/>
      <c r="W250" s="161">
        <f>SUM(W251:W322)</f>
        <v>0</v>
      </c>
      <c r="X250" s="157"/>
      <c r="Y250" s="161">
        <f>SUM(Y251:Y322)</f>
        <v>74.833126650000011</v>
      </c>
      <c r="Z250" s="157"/>
      <c r="AA250" s="162">
        <f>SUM(AA251:AA322)</f>
        <v>0</v>
      </c>
      <c r="AR250" s="163" t="s">
        <v>82</v>
      </c>
      <c r="AT250" s="164" t="s">
        <v>73</v>
      </c>
      <c r="AU250" s="164" t="s">
        <v>82</v>
      </c>
      <c r="AY250" s="163" t="s">
        <v>196</v>
      </c>
      <c r="BK250" s="165">
        <f>SUM(BK251:BK322)</f>
        <v>0</v>
      </c>
    </row>
    <row r="251" spans="2:65" s="1" customFormat="1" ht="25.5" customHeight="1">
      <c r="B251" s="138"/>
      <c r="C251" s="167" t="s">
        <v>304</v>
      </c>
      <c r="D251" s="167" t="s">
        <v>197</v>
      </c>
      <c r="E251" s="168" t="s">
        <v>305</v>
      </c>
      <c r="F251" s="264" t="s">
        <v>306</v>
      </c>
      <c r="G251" s="264"/>
      <c r="H251" s="264"/>
      <c r="I251" s="264"/>
      <c r="J251" s="169" t="s">
        <v>307</v>
      </c>
      <c r="K251" s="170">
        <v>9.5</v>
      </c>
      <c r="L251" s="265">
        <v>0</v>
      </c>
      <c r="M251" s="265"/>
      <c r="N251" s="266">
        <f>ROUND(L251*K251,3)</f>
        <v>0</v>
      </c>
      <c r="O251" s="266"/>
      <c r="P251" s="266"/>
      <c r="Q251" s="266"/>
      <c r="R251" s="141"/>
      <c r="T251" s="172" t="s">
        <v>4</v>
      </c>
      <c r="U251" s="48" t="s">
        <v>41</v>
      </c>
      <c r="V251" s="40"/>
      <c r="W251" s="173">
        <f>V251*K251</f>
        <v>0</v>
      </c>
      <c r="X251" s="173">
        <v>1.5200000000000001E-3</v>
      </c>
      <c r="Y251" s="173">
        <f>X251*K251</f>
        <v>1.4440000000000001E-2</v>
      </c>
      <c r="Z251" s="173">
        <v>0</v>
      </c>
      <c r="AA251" s="174">
        <f>Z251*K251</f>
        <v>0</v>
      </c>
      <c r="AR251" s="23" t="s">
        <v>201</v>
      </c>
      <c r="AT251" s="23" t="s">
        <v>197</v>
      </c>
      <c r="AU251" s="23" t="s">
        <v>94</v>
      </c>
      <c r="AY251" s="23" t="s">
        <v>196</v>
      </c>
      <c r="BE251" s="114">
        <f>IF(U251="základná",N251,0)</f>
        <v>0</v>
      </c>
      <c r="BF251" s="114">
        <f>IF(U251="znížená",N251,0)</f>
        <v>0</v>
      </c>
      <c r="BG251" s="114">
        <f>IF(U251="zákl. prenesená",N251,0)</f>
        <v>0</v>
      </c>
      <c r="BH251" s="114">
        <f>IF(U251="zníž. prenesená",N251,0)</f>
        <v>0</v>
      </c>
      <c r="BI251" s="114">
        <f>IF(U251="nulová",N251,0)</f>
        <v>0</v>
      </c>
      <c r="BJ251" s="23" t="s">
        <v>94</v>
      </c>
      <c r="BK251" s="175">
        <f>ROUND(L251*K251,3)</f>
        <v>0</v>
      </c>
      <c r="BL251" s="23" t="s">
        <v>201</v>
      </c>
      <c r="BM251" s="23" t="s">
        <v>308</v>
      </c>
    </row>
    <row r="252" spans="2:65" s="1" customFormat="1" ht="38.25" customHeight="1">
      <c r="B252" s="138"/>
      <c r="C252" s="167" t="s">
        <v>309</v>
      </c>
      <c r="D252" s="167" t="s">
        <v>197</v>
      </c>
      <c r="E252" s="168" t="s">
        <v>310</v>
      </c>
      <c r="F252" s="264" t="s">
        <v>311</v>
      </c>
      <c r="G252" s="264"/>
      <c r="H252" s="264"/>
      <c r="I252" s="264"/>
      <c r="J252" s="169" t="s">
        <v>200</v>
      </c>
      <c r="K252" s="170">
        <v>0.67700000000000005</v>
      </c>
      <c r="L252" s="265">
        <v>0</v>
      </c>
      <c r="M252" s="265"/>
      <c r="N252" s="266">
        <f>ROUND(L252*K252,3)</f>
        <v>0</v>
      </c>
      <c r="O252" s="266"/>
      <c r="P252" s="266"/>
      <c r="Q252" s="266"/>
      <c r="R252" s="141"/>
      <c r="T252" s="172" t="s">
        <v>4</v>
      </c>
      <c r="U252" s="48" t="s">
        <v>41</v>
      </c>
      <c r="V252" s="40"/>
      <c r="W252" s="173">
        <f>V252*K252</f>
        <v>0</v>
      </c>
      <c r="X252" s="173">
        <v>0.79246000000000005</v>
      </c>
      <c r="Y252" s="173">
        <f>X252*K252</f>
        <v>0.53649542000000006</v>
      </c>
      <c r="Z252" s="173">
        <v>0</v>
      </c>
      <c r="AA252" s="174">
        <f>Z252*K252</f>
        <v>0</v>
      </c>
      <c r="AR252" s="23" t="s">
        <v>201</v>
      </c>
      <c r="AT252" s="23" t="s">
        <v>197</v>
      </c>
      <c r="AU252" s="23" t="s">
        <v>94</v>
      </c>
      <c r="AY252" s="23" t="s">
        <v>196</v>
      </c>
      <c r="BE252" s="114">
        <f>IF(U252="základná",N252,0)</f>
        <v>0</v>
      </c>
      <c r="BF252" s="114">
        <f>IF(U252="znížená",N252,0)</f>
        <v>0</v>
      </c>
      <c r="BG252" s="114">
        <f>IF(U252="zákl. prenesená",N252,0)</f>
        <v>0</v>
      </c>
      <c r="BH252" s="114">
        <f>IF(U252="zníž. prenesená",N252,0)</f>
        <v>0</v>
      </c>
      <c r="BI252" s="114">
        <f>IF(U252="nulová",N252,0)</f>
        <v>0</v>
      </c>
      <c r="BJ252" s="23" t="s">
        <v>94</v>
      </c>
      <c r="BK252" s="175">
        <f>ROUND(L252*K252,3)</f>
        <v>0</v>
      </c>
      <c r="BL252" s="23" t="s">
        <v>201</v>
      </c>
      <c r="BM252" s="23" t="s">
        <v>312</v>
      </c>
    </row>
    <row r="253" spans="2:65" s="11" customFormat="1" ht="16.5" customHeight="1">
      <c r="B253" s="176"/>
      <c r="C253" s="177"/>
      <c r="D253" s="177"/>
      <c r="E253" s="178" t="s">
        <v>4</v>
      </c>
      <c r="F253" s="267" t="s">
        <v>313</v>
      </c>
      <c r="G253" s="268"/>
      <c r="H253" s="268"/>
      <c r="I253" s="268"/>
      <c r="J253" s="177"/>
      <c r="K253" s="179">
        <v>0.33</v>
      </c>
      <c r="L253" s="177"/>
      <c r="M253" s="177"/>
      <c r="N253" s="177"/>
      <c r="O253" s="177"/>
      <c r="P253" s="177"/>
      <c r="Q253" s="177"/>
      <c r="R253" s="180"/>
      <c r="T253" s="181"/>
      <c r="U253" s="177"/>
      <c r="V253" s="177"/>
      <c r="W253" s="177"/>
      <c r="X253" s="177"/>
      <c r="Y253" s="177"/>
      <c r="Z253" s="177"/>
      <c r="AA253" s="182"/>
      <c r="AT253" s="183" t="s">
        <v>204</v>
      </c>
      <c r="AU253" s="183" t="s">
        <v>94</v>
      </c>
      <c r="AV253" s="11" t="s">
        <v>94</v>
      </c>
      <c r="AW253" s="11" t="s">
        <v>31</v>
      </c>
      <c r="AX253" s="11" t="s">
        <v>74</v>
      </c>
      <c r="AY253" s="183" t="s">
        <v>196</v>
      </c>
    </row>
    <row r="254" spans="2:65" s="11" customFormat="1" ht="16.5" customHeight="1">
      <c r="B254" s="176"/>
      <c r="C254" s="177"/>
      <c r="D254" s="177"/>
      <c r="E254" s="178" t="s">
        <v>4</v>
      </c>
      <c r="F254" s="269" t="s">
        <v>314</v>
      </c>
      <c r="G254" s="270"/>
      <c r="H254" s="270"/>
      <c r="I254" s="270"/>
      <c r="J254" s="177"/>
      <c r="K254" s="179">
        <v>0.34699999999999998</v>
      </c>
      <c r="L254" s="177"/>
      <c r="M254" s="177"/>
      <c r="N254" s="177"/>
      <c r="O254" s="177"/>
      <c r="P254" s="177"/>
      <c r="Q254" s="177"/>
      <c r="R254" s="180"/>
      <c r="T254" s="181"/>
      <c r="U254" s="177"/>
      <c r="V254" s="177"/>
      <c r="W254" s="177"/>
      <c r="X254" s="177"/>
      <c r="Y254" s="177"/>
      <c r="Z254" s="177"/>
      <c r="AA254" s="182"/>
      <c r="AT254" s="183" t="s">
        <v>204</v>
      </c>
      <c r="AU254" s="183" t="s">
        <v>94</v>
      </c>
      <c r="AV254" s="11" t="s">
        <v>94</v>
      </c>
      <c r="AW254" s="11" t="s">
        <v>31</v>
      </c>
      <c r="AX254" s="11" t="s">
        <v>74</v>
      </c>
      <c r="AY254" s="183" t="s">
        <v>196</v>
      </c>
    </row>
    <row r="255" spans="2:65" s="12" customFormat="1" ht="16.5" customHeight="1">
      <c r="B255" s="184"/>
      <c r="C255" s="185"/>
      <c r="D255" s="185"/>
      <c r="E255" s="186" t="s">
        <v>4</v>
      </c>
      <c r="F255" s="274" t="s">
        <v>315</v>
      </c>
      <c r="G255" s="275"/>
      <c r="H255" s="275"/>
      <c r="I255" s="275"/>
      <c r="J255" s="185"/>
      <c r="K255" s="187">
        <v>0.67700000000000005</v>
      </c>
      <c r="L255" s="185"/>
      <c r="M255" s="185"/>
      <c r="N255" s="185"/>
      <c r="O255" s="185"/>
      <c r="P255" s="185"/>
      <c r="Q255" s="185"/>
      <c r="R255" s="188"/>
      <c r="T255" s="189"/>
      <c r="U255" s="185"/>
      <c r="V255" s="185"/>
      <c r="W255" s="185"/>
      <c r="X255" s="185"/>
      <c r="Y255" s="185"/>
      <c r="Z255" s="185"/>
      <c r="AA255" s="190"/>
      <c r="AT255" s="191" t="s">
        <v>204</v>
      </c>
      <c r="AU255" s="191" t="s">
        <v>94</v>
      </c>
      <c r="AV255" s="12" t="s">
        <v>214</v>
      </c>
      <c r="AW255" s="12" t="s">
        <v>31</v>
      </c>
      <c r="AX255" s="12" t="s">
        <v>74</v>
      </c>
      <c r="AY255" s="191" t="s">
        <v>196</v>
      </c>
    </row>
    <row r="256" spans="2:65" s="13" customFormat="1" ht="16.5" customHeight="1">
      <c r="B256" s="192"/>
      <c r="C256" s="193"/>
      <c r="D256" s="193"/>
      <c r="E256" s="194" t="s">
        <v>4</v>
      </c>
      <c r="F256" s="276" t="s">
        <v>215</v>
      </c>
      <c r="G256" s="277"/>
      <c r="H256" s="277"/>
      <c r="I256" s="277"/>
      <c r="J256" s="193"/>
      <c r="K256" s="195">
        <v>0.67700000000000005</v>
      </c>
      <c r="L256" s="193"/>
      <c r="M256" s="193"/>
      <c r="N256" s="193"/>
      <c r="O256" s="193"/>
      <c r="P256" s="193"/>
      <c r="Q256" s="193"/>
      <c r="R256" s="196"/>
      <c r="T256" s="197"/>
      <c r="U256" s="193"/>
      <c r="V256" s="193"/>
      <c r="W256" s="193"/>
      <c r="X256" s="193"/>
      <c r="Y256" s="193"/>
      <c r="Z256" s="193"/>
      <c r="AA256" s="198"/>
      <c r="AT256" s="199" t="s">
        <v>204</v>
      </c>
      <c r="AU256" s="199" t="s">
        <v>94</v>
      </c>
      <c r="AV256" s="13" t="s">
        <v>201</v>
      </c>
      <c r="AW256" s="13" t="s">
        <v>31</v>
      </c>
      <c r="AX256" s="13" t="s">
        <v>82</v>
      </c>
      <c r="AY256" s="199" t="s">
        <v>196</v>
      </c>
    </row>
    <row r="257" spans="2:65" s="1" customFormat="1" ht="38.25" customHeight="1">
      <c r="B257" s="138"/>
      <c r="C257" s="167" t="s">
        <v>316</v>
      </c>
      <c r="D257" s="167" t="s">
        <v>197</v>
      </c>
      <c r="E257" s="168" t="s">
        <v>317</v>
      </c>
      <c r="F257" s="264" t="s">
        <v>318</v>
      </c>
      <c r="G257" s="264"/>
      <c r="H257" s="264"/>
      <c r="I257" s="264"/>
      <c r="J257" s="169" t="s">
        <v>200</v>
      </c>
      <c r="K257" s="170">
        <v>9.6959999999999997</v>
      </c>
      <c r="L257" s="265">
        <v>0</v>
      </c>
      <c r="M257" s="265"/>
      <c r="N257" s="266">
        <f>ROUND(L257*K257,3)</f>
        <v>0</v>
      </c>
      <c r="O257" s="266"/>
      <c r="P257" s="266"/>
      <c r="Q257" s="266"/>
      <c r="R257" s="141"/>
      <c r="T257" s="172" t="s">
        <v>4</v>
      </c>
      <c r="U257" s="48" t="s">
        <v>41</v>
      </c>
      <c r="V257" s="40"/>
      <c r="W257" s="173">
        <f>V257*K257</f>
        <v>0</v>
      </c>
      <c r="X257" s="173">
        <v>0.48552000000000001</v>
      </c>
      <c r="Y257" s="173">
        <f>X257*K257</f>
        <v>4.7076019200000001</v>
      </c>
      <c r="Z257" s="173">
        <v>0</v>
      </c>
      <c r="AA257" s="174">
        <f>Z257*K257</f>
        <v>0</v>
      </c>
      <c r="AR257" s="23" t="s">
        <v>201</v>
      </c>
      <c r="AT257" s="23" t="s">
        <v>197</v>
      </c>
      <c r="AU257" s="23" t="s">
        <v>94</v>
      </c>
      <c r="AY257" s="23" t="s">
        <v>196</v>
      </c>
      <c r="BE257" s="114">
        <f>IF(U257="základná",N257,0)</f>
        <v>0</v>
      </c>
      <c r="BF257" s="114">
        <f>IF(U257="znížená",N257,0)</f>
        <v>0</v>
      </c>
      <c r="BG257" s="114">
        <f>IF(U257="zákl. prenesená",N257,0)</f>
        <v>0</v>
      </c>
      <c r="BH257" s="114">
        <f>IF(U257="zníž. prenesená",N257,0)</f>
        <v>0</v>
      </c>
      <c r="BI257" s="114">
        <f>IF(U257="nulová",N257,0)</f>
        <v>0</v>
      </c>
      <c r="BJ257" s="23" t="s">
        <v>94</v>
      </c>
      <c r="BK257" s="175">
        <f>ROUND(L257*K257,3)</f>
        <v>0</v>
      </c>
      <c r="BL257" s="23" t="s">
        <v>201</v>
      </c>
      <c r="BM257" s="23" t="s">
        <v>319</v>
      </c>
    </row>
    <row r="258" spans="2:65" s="11" customFormat="1" ht="16.5" customHeight="1">
      <c r="B258" s="176"/>
      <c r="C258" s="177"/>
      <c r="D258" s="177"/>
      <c r="E258" s="178" t="s">
        <v>4</v>
      </c>
      <c r="F258" s="267" t="s">
        <v>320</v>
      </c>
      <c r="G258" s="268"/>
      <c r="H258" s="268"/>
      <c r="I258" s="268"/>
      <c r="J258" s="177"/>
      <c r="K258" s="179">
        <v>2</v>
      </c>
      <c r="L258" s="177"/>
      <c r="M258" s="177"/>
      <c r="N258" s="177"/>
      <c r="O258" s="177"/>
      <c r="P258" s="177"/>
      <c r="Q258" s="177"/>
      <c r="R258" s="180"/>
      <c r="T258" s="181"/>
      <c r="U258" s="177"/>
      <c r="V258" s="177"/>
      <c r="W258" s="177"/>
      <c r="X258" s="177"/>
      <c r="Y258" s="177"/>
      <c r="Z258" s="177"/>
      <c r="AA258" s="182"/>
      <c r="AT258" s="183" t="s">
        <v>204</v>
      </c>
      <c r="AU258" s="183" t="s">
        <v>94</v>
      </c>
      <c r="AV258" s="11" t="s">
        <v>94</v>
      </c>
      <c r="AW258" s="11" t="s">
        <v>31</v>
      </c>
      <c r="AX258" s="11" t="s">
        <v>74</v>
      </c>
      <c r="AY258" s="183" t="s">
        <v>196</v>
      </c>
    </row>
    <row r="259" spans="2:65" s="11" customFormat="1" ht="16.5" customHeight="1">
      <c r="B259" s="176"/>
      <c r="C259" s="177"/>
      <c r="D259" s="177"/>
      <c r="E259" s="178" t="s">
        <v>4</v>
      </c>
      <c r="F259" s="269" t="s">
        <v>321</v>
      </c>
      <c r="G259" s="270"/>
      <c r="H259" s="270"/>
      <c r="I259" s="270"/>
      <c r="J259" s="177"/>
      <c r="K259" s="179">
        <v>0.40899999999999997</v>
      </c>
      <c r="L259" s="177"/>
      <c r="M259" s="177"/>
      <c r="N259" s="177"/>
      <c r="O259" s="177"/>
      <c r="P259" s="177"/>
      <c r="Q259" s="177"/>
      <c r="R259" s="180"/>
      <c r="T259" s="181"/>
      <c r="U259" s="177"/>
      <c r="V259" s="177"/>
      <c r="W259" s="177"/>
      <c r="X259" s="177"/>
      <c r="Y259" s="177"/>
      <c r="Z259" s="177"/>
      <c r="AA259" s="182"/>
      <c r="AT259" s="183" t="s">
        <v>204</v>
      </c>
      <c r="AU259" s="183" t="s">
        <v>94</v>
      </c>
      <c r="AV259" s="11" t="s">
        <v>94</v>
      </c>
      <c r="AW259" s="11" t="s">
        <v>31</v>
      </c>
      <c r="AX259" s="11" t="s">
        <v>74</v>
      </c>
      <c r="AY259" s="183" t="s">
        <v>196</v>
      </c>
    </row>
    <row r="260" spans="2:65" s="11" customFormat="1" ht="16.5" customHeight="1">
      <c r="B260" s="176"/>
      <c r="C260" s="177"/>
      <c r="D260" s="177"/>
      <c r="E260" s="178" t="s">
        <v>4</v>
      </c>
      <c r="F260" s="269" t="s">
        <v>322</v>
      </c>
      <c r="G260" s="270"/>
      <c r="H260" s="270"/>
      <c r="I260" s="270"/>
      <c r="J260" s="177"/>
      <c r="K260" s="179">
        <v>2.2679999999999998</v>
      </c>
      <c r="L260" s="177"/>
      <c r="M260" s="177"/>
      <c r="N260" s="177"/>
      <c r="O260" s="177"/>
      <c r="P260" s="177"/>
      <c r="Q260" s="177"/>
      <c r="R260" s="180"/>
      <c r="T260" s="181"/>
      <c r="U260" s="177"/>
      <c r="V260" s="177"/>
      <c r="W260" s="177"/>
      <c r="X260" s="177"/>
      <c r="Y260" s="177"/>
      <c r="Z260" s="177"/>
      <c r="AA260" s="182"/>
      <c r="AT260" s="183" t="s">
        <v>204</v>
      </c>
      <c r="AU260" s="183" t="s">
        <v>94</v>
      </c>
      <c r="AV260" s="11" t="s">
        <v>94</v>
      </c>
      <c r="AW260" s="11" t="s">
        <v>31</v>
      </c>
      <c r="AX260" s="11" t="s">
        <v>74</v>
      </c>
      <c r="AY260" s="183" t="s">
        <v>196</v>
      </c>
    </row>
    <row r="261" spans="2:65" s="11" customFormat="1" ht="16.5" customHeight="1">
      <c r="B261" s="176"/>
      <c r="C261" s="177"/>
      <c r="D261" s="177"/>
      <c r="E261" s="178" t="s">
        <v>4</v>
      </c>
      <c r="F261" s="269" t="s">
        <v>323</v>
      </c>
      <c r="G261" s="270"/>
      <c r="H261" s="270"/>
      <c r="I261" s="270"/>
      <c r="J261" s="177"/>
      <c r="K261" s="179">
        <v>1.0149999999999999</v>
      </c>
      <c r="L261" s="177"/>
      <c r="M261" s="177"/>
      <c r="N261" s="177"/>
      <c r="O261" s="177"/>
      <c r="P261" s="177"/>
      <c r="Q261" s="177"/>
      <c r="R261" s="180"/>
      <c r="T261" s="181"/>
      <c r="U261" s="177"/>
      <c r="V261" s="177"/>
      <c r="W261" s="177"/>
      <c r="X261" s="177"/>
      <c r="Y261" s="177"/>
      <c r="Z261" s="177"/>
      <c r="AA261" s="182"/>
      <c r="AT261" s="183" t="s">
        <v>204</v>
      </c>
      <c r="AU261" s="183" t="s">
        <v>94</v>
      </c>
      <c r="AV261" s="11" t="s">
        <v>94</v>
      </c>
      <c r="AW261" s="11" t="s">
        <v>31</v>
      </c>
      <c r="AX261" s="11" t="s">
        <v>74</v>
      </c>
      <c r="AY261" s="183" t="s">
        <v>196</v>
      </c>
    </row>
    <row r="262" spans="2:65" s="12" customFormat="1" ht="16.5" customHeight="1">
      <c r="B262" s="184"/>
      <c r="C262" s="185"/>
      <c r="D262" s="185"/>
      <c r="E262" s="186" t="s">
        <v>4</v>
      </c>
      <c r="F262" s="274" t="s">
        <v>324</v>
      </c>
      <c r="G262" s="275"/>
      <c r="H262" s="275"/>
      <c r="I262" s="275"/>
      <c r="J262" s="185"/>
      <c r="K262" s="187">
        <v>5.6920000000000002</v>
      </c>
      <c r="L262" s="185"/>
      <c r="M262" s="185"/>
      <c r="N262" s="185"/>
      <c r="O262" s="185"/>
      <c r="P262" s="185"/>
      <c r="Q262" s="185"/>
      <c r="R262" s="188"/>
      <c r="T262" s="189"/>
      <c r="U262" s="185"/>
      <c r="V262" s="185"/>
      <c r="W262" s="185"/>
      <c r="X262" s="185"/>
      <c r="Y262" s="185"/>
      <c r="Z262" s="185"/>
      <c r="AA262" s="190"/>
      <c r="AT262" s="191" t="s">
        <v>204</v>
      </c>
      <c r="AU262" s="191" t="s">
        <v>94</v>
      </c>
      <c r="AV262" s="12" t="s">
        <v>214</v>
      </c>
      <c r="AW262" s="12" t="s">
        <v>31</v>
      </c>
      <c r="AX262" s="12" t="s">
        <v>74</v>
      </c>
      <c r="AY262" s="191" t="s">
        <v>196</v>
      </c>
    </row>
    <row r="263" spans="2:65" s="11" customFormat="1" ht="38.25" customHeight="1">
      <c r="B263" s="176"/>
      <c r="C263" s="177"/>
      <c r="D263" s="177"/>
      <c r="E263" s="178" t="s">
        <v>4</v>
      </c>
      <c r="F263" s="269" t="s">
        <v>325</v>
      </c>
      <c r="G263" s="270"/>
      <c r="H263" s="270"/>
      <c r="I263" s="270"/>
      <c r="J263" s="177"/>
      <c r="K263" s="179">
        <v>3.3580000000000001</v>
      </c>
      <c r="L263" s="177"/>
      <c r="M263" s="177"/>
      <c r="N263" s="177"/>
      <c r="O263" s="177"/>
      <c r="P263" s="177"/>
      <c r="Q263" s="177"/>
      <c r="R263" s="180"/>
      <c r="T263" s="181"/>
      <c r="U263" s="177"/>
      <c r="V263" s="177"/>
      <c r="W263" s="177"/>
      <c r="X263" s="177"/>
      <c r="Y263" s="177"/>
      <c r="Z263" s="177"/>
      <c r="AA263" s="182"/>
      <c r="AT263" s="183" t="s">
        <v>204</v>
      </c>
      <c r="AU263" s="183" t="s">
        <v>94</v>
      </c>
      <c r="AV263" s="11" t="s">
        <v>94</v>
      </c>
      <c r="AW263" s="11" t="s">
        <v>31</v>
      </c>
      <c r="AX263" s="11" t="s">
        <v>74</v>
      </c>
      <c r="AY263" s="183" t="s">
        <v>196</v>
      </c>
    </row>
    <row r="264" spans="2:65" s="11" customFormat="1" ht="16.5" customHeight="1">
      <c r="B264" s="176"/>
      <c r="C264" s="177"/>
      <c r="D264" s="177"/>
      <c r="E264" s="178" t="s">
        <v>4</v>
      </c>
      <c r="F264" s="269" t="s">
        <v>326</v>
      </c>
      <c r="G264" s="270"/>
      <c r="H264" s="270"/>
      <c r="I264" s="270"/>
      <c r="J264" s="177"/>
      <c r="K264" s="179">
        <v>0.64600000000000002</v>
      </c>
      <c r="L264" s="177"/>
      <c r="M264" s="177"/>
      <c r="N264" s="177"/>
      <c r="O264" s="177"/>
      <c r="P264" s="177"/>
      <c r="Q264" s="177"/>
      <c r="R264" s="180"/>
      <c r="T264" s="181"/>
      <c r="U264" s="177"/>
      <c r="V264" s="177"/>
      <c r="W264" s="177"/>
      <c r="X264" s="177"/>
      <c r="Y264" s="177"/>
      <c r="Z264" s="177"/>
      <c r="AA264" s="182"/>
      <c r="AT264" s="183" t="s">
        <v>204</v>
      </c>
      <c r="AU264" s="183" t="s">
        <v>94</v>
      </c>
      <c r="AV264" s="11" t="s">
        <v>94</v>
      </c>
      <c r="AW264" s="11" t="s">
        <v>31</v>
      </c>
      <c r="AX264" s="11" t="s">
        <v>74</v>
      </c>
      <c r="AY264" s="183" t="s">
        <v>196</v>
      </c>
    </row>
    <row r="265" spans="2:65" s="12" customFormat="1" ht="16.5" customHeight="1">
      <c r="B265" s="184"/>
      <c r="C265" s="185"/>
      <c r="D265" s="185"/>
      <c r="E265" s="186" t="s">
        <v>4</v>
      </c>
      <c r="F265" s="274" t="s">
        <v>327</v>
      </c>
      <c r="G265" s="275"/>
      <c r="H265" s="275"/>
      <c r="I265" s="275"/>
      <c r="J265" s="185"/>
      <c r="K265" s="187">
        <v>4.0039999999999996</v>
      </c>
      <c r="L265" s="185"/>
      <c r="M265" s="185"/>
      <c r="N265" s="185"/>
      <c r="O265" s="185"/>
      <c r="P265" s="185"/>
      <c r="Q265" s="185"/>
      <c r="R265" s="188"/>
      <c r="T265" s="189"/>
      <c r="U265" s="185"/>
      <c r="V265" s="185"/>
      <c r="W265" s="185"/>
      <c r="X265" s="185"/>
      <c r="Y265" s="185"/>
      <c r="Z265" s="185"/>
      <c r="AA265" s="190"/>
      <c r="AT265" s="191" t="s">
        <v>204</v>
      </c>
      <c r="AU265" s="191" t="s">
        <v>94</v>
      </c>
      <c r="AV265" s="12" t="s">
        <v>214</v>
      </c>
      <c r="AW265" s="12" t="s">
        <v>31</v>
      </c>
      <c r="AX265" s="12" t="s">
        <v>74</v>
      </c>
      <c r="AY265" s="191" t="s">
        <v>196</v>
      </c>
    </row>
    <row r="266" spans="2:65" s="13" customFormat="1" ht="16.5" customHeight="1">
      <c r="B266" s="192"/>
      <c r="C266" s="193"/>
      <c r="D266" s="193"/>
      <c r="E266" s="194" t="s">
        <v>4</v>
      </c>
      <c r="F266" s="276" t="s">
        <v>215</v>
      </c>
      <c r="G266" s="277"/>
      <c r="H266" s="277"/>
      <c r="I266" s="277"/>
      <c r="J266" s="193"/>
      <c r="K266" s="195">
        <v>9.6959999999999997</v>
      </c>
      <c r="L266" s="193"/>
      <c r="M266" s="193"/>
      <c r="N266" s="193"/>
      <c r="O266" s="193"/>
      <c r="P266" s="193"/>
      <c r="Q266" s="193"/>
      <c r="R266" s="196"/>
      <c r="T266" s="197"/>
      <c r="U266" s="193"/>
      <c r="V266" s="193"/>
      <c r="W266" s="193"/>
      <c r="X266" s="193"/>
      <c r="Y266" s="193"/>
      <c r="Z266" s="193"/>
      <c r="AA266" s="198"/>
      <c r="AT266" s="199" t="s">
        <v>204</v>
      </c>
      <c r="AU266" s="199" t="s">
        <v>94</v>
      </c>
      <c r="AV266" s="13" t="s">
        <v>201</v>
      </c>
      <c r="AW266" s="13" t="s">
        <v>31</v>
      </c>
      <c r="AX266" s="13" t="s">
        <v>82</v>
      </c>
      <c r="AY266" s="199" t="s">
        <v>196</v>
      </c>
    </row>
    <row r="267" spans="2:65" s="1" customFormat="1" ht="25.5" customHeight="1">
      <c r="B267" s="138"/>
      <c r="C267" s="167" t="s">
        <v>9</v>
      </c>
      <c r="D267" s="167" t="s">
        <v>197</v>
      </c>
      <c r="E267" s="168" t="s">
        <v>328</v>
      </c>
      <c r="F267" s="264" t="s">
        <v>329</v>
      </c>
      <c r="G267" s="264"/>
      <c r="H267" s="264"/>
      <c r="I267" s="264"/>
      <c r="J267" s="169" t="s">
        <v>200</v>
      </c>
      <c r="K267" s="170">
        <v>10.781000000000001</v>
      </c>
      <c r="L267" s="265">
        <v>0</v>
      </c>
      <c r="M267" s="265"/>
      <c r="N267" s="266">
        <f>ROUND(L267*K267,3)</f>
        <v>0</v>
      </c>
      <c r="O267" s="266"/>
      <c r="P267" s="266"/>
      <c r="Q267" s="266"/>
      <c r="R267" s="141"/>
      <c r="T267" s="172" t="s">
        <v>4</v>
      </c>
      <c r="U267" s="48" t="s">
        <v>41</v>
      </c>
      <c r="V267" s="40"/>
      <c r="W267" s="173">
        <f>V267*K267</f>
        <v>0</v>
      </c>
      <c r="X267" s="173">
        <v>2.7351700000000001</v>
      </c>
      <c r="Y267" s="173">
        <f>X267*K267</f>
        <v>29.487867770000001</v>
      </c>
      <c r="Z267" s="173">
        <v>0</v>
      </c>
      <c r="AA267" s="174">
        <f>Z267*K267</f>
        <v>0</v>
      </c>
      <c r="AR267" s="23" t="s">
        <v>201</v>
      </c>
      <c r="AT267" s="23" t="s">
        <v>197</v>
      </c>
      <c r="AU267" s="23" t="s">
        <v>94</v>
      </c>
      <c r="AY267" s="23" t="s">
        <v>196</v>
      </c>
      <c r="BE267" s="114">
        <f>IF(U267="základná",N267,0)</f>
        <v>0</v>
      </c>
      <c r="BF267" s="114">
        <f>IF(U267="znížená",N267,0)</f>
        <v>0</v>
      </c>
      <c r="BG267" s="114">
        <f>IF(U267="zákl. prenesená",N267,0)</f>
        <v>0</v>
      </c>
      <c r="BH267" s="114">
        <f>IF(U267="zníž. prenesená",N267,0)</f>
        <v>0</v>
      </c>
      <c r="BI267" s="114">
        <f>IF(U267="nulová",N267,0)</f>
        <v>0</v>
      </c>
      <c r="BJ267" s="23" t="s">
        <v>94</v>
      </c>
      <c r="BK267" s="175">
        <f>ROUND(L267*K267,3)</f>
        <v>0</v>
      </c>
      <c r="BL267" s="23" t="s">
        <v>201</v>
      </c>
      <c r="BM267" s="23" t="s">
        <v>330</v>
      </c>
    </row>
    <row r="268" spans="2:65" s="11" customFormat="1" ht="16.5" customHeight="1">
      <c r="B268" s="176"/>
      <c r="C268" s="177"/>
      <c r="D268" s="177"/>
      <c r="E268" s="178" t="s">
        <v>4</v>
      </c>
      <c r="F268" s="267" t="s">
        <v>331</v>
      </c>
      <c r="G268" s="268"/>
      <c r="H268" s="268"/>
      <c r="I268" s="268"/>
      <c r="J268" s="177"/>
      <c r="K268" s="179">
        <v>12.144</v>
      </c>
      <c r="L268" s="177"/>
      <c r="M268" s="177"/>
      <c r="N268" s="177"/>
      <c r="O268" s="177"/>
      <c r="P268" s="177"/>
      <c r="Q268" s="177"/>
      <c r="R268" s="180"/>
      <c r="T268" s="181"/>
      <c r="U268" s="177"/>
      <c r="V268" s="177"/>
      <c r="W268" s="177"/>
      <c r="X268" s="177"/>
      <c r="Y268" s="177"/>
      <c r="Z268" s="177"/>
      <c r="AA268" s="182"/>
      <c r="AT268" s="183" t="s">
        <v>204</v>
      </c>
      <c r="AU268" s="183" t="s">
        <v>94</v>
      </c>
      <c r="AV268" s="11" t="s">
        <v>94</v>
      </c>
      <c r="AW268" s="11" t="s">
        <v>31</v>
      </c>
      <c r="AX268" s="11" t="s">
        <v>74</v>
      </c>
      <c r="AY268" s="183" t="s">
        <v>196</v>
      </c>
    </row>
    <row r="269" spans="2:65" s="11" customFormat="1" ht="16.5" customHeight="1">
      <c r="B269" s="176"/>
      <c r="C269" s="177"/>
      <c r="D269" s="177"/>
      <c r="E269" s="178" t="s">
        <v>4</v>
      </c>
      <c r="F269" s="269" t="s">
        <v>332</v>
      </c>
      <c r="G269" s="270"/>
      <c r="H269" s="270"/>
      <c r="I269" s="270"/>
      <c r="J269" s="177"/>
      <c r="K269" s="179">
        <v>-0.68700000000000006</v>
      </c>
      <c r="L269" s="177"/>
      <c r="M269" s="177"/>
      <c r="N269" s="177"/>
      <c r="O269" s="177"/>
      <c r="P269" s="177"/>
      <c r="Q269" s="177"/>
      <c r="R269" s="180"/>
      <c r="T269" s="181"/>
      <c r="U269" s="177"/>
      <c r="V269" s="177"/>
      <c r="W269" s="177"/>
      <c r="X269" s="177"/>
      <c r="Y269" s="177"/>
      <c r="Z269" s="177"/>
      <c r="AA269" s="182"/>
      <c r="AT269" s="183" t="s">
        <v>204</v>
      </c>
      <c r="AU269" s="183" t="s">
        <v>94</v>
      </c>
      <c r="AV269" s="11" t="s">
        <v>94</v>
      </c>
      <c r="AW269" s="11" t="s">
        <v>31</v>
      </c>
      <c r="AX269" s="11" t="s">
        <v>74</v>
      </c>
      <c r="AY269" s="183" t="s">
        <v>196</v>
      </c>
    </row>
    <row r="270" spans="2:65" s="11" customFormat="1" ht="16.5" customHeight="1">
      <c r="B270" s="176"/>
      <c r="C270" s="177"/>
      <c r="D270" s="177"/>
      <c r="E270" s="178" t="s">
        <v>4</v>
      </c>
      <c r="F270" s="269" t="s">
        <v>333</v>
      </c>
      <c r="G270" s="270"/>
      <c r="H270" s="270"/>
      <c r="I270" s="270"/>
      <c r="J270" s="177"/>
      <c r="K270" s="179">
        <v>-0.67600000000000005</v>
      </c>
      <c r="L270" s="177"/>
      <c r="M270" s="177"/>
      <c r="N270" s="177"/>
      <c r="O270" s="177"/>
      <c r="P270" s="177"/>
      <c r="Q270" s="177"/>
      <c r="R270" s="180"/>
      <c r="T270" s="181"/>
      <c r="U270" s="177"/>
      <c r="V270" s="177"/>
      <c r="W270" s="177"/>
      <c r="X270" s="177"/>
      <c r="Y270" s="177"/>
      <c r="Z270" s="177"/>
      <c r="AA270" s="182"/>
      <c r="AT270" s="183" t="s">
        <v>204</v>
      </c>
      <c r="AU270" s="183" t="s">
        <v>94</v>
      </c>
      <c r="AV270" s="11" t="s">
        <v>94</v>
      </c>
      <c r="AW270" s="11" t="s">
        <v>31</v>
      </c>
      <c r="AX270" s="11" t="s">
        <v>74</v>
      </c>
      <c r="AY270" s="183" t="s">
        <v>196</v>
      </c>
    </row>
    <row r="271" spans="2:65" s="12" customFormat="1" ht="16.5" customHeight="1">
      <c r="B271" s="184"/>
      <c r="C271" s="185"/>
      <c r="D271" s="185"/>
      <c r="E271" s="186" t="s">
        <v>4</v>
      </c>
      <c r="F271" s="274" t="s">
        <v>334</v>
      </c>
      <c r="G271" s="275"/>
      <c r="H271" s="275"/>
      <c r="I271" s="275"/>
      <c r="J271" s="185"/>
      <c r="K271" s="187">
        <v>10.781000000000001</v>
      </c>
      <c r="L271" s="185"/>
      <c r="M271" s="185"/>
      <c r="N271" s="185"/>
      <c r="O271" s="185"/>
      <c r="P271" s="185"/>
      <c r="Q271" s="185"/>
      <c r="R271" s="188"/>
      <c r="T271" s="189"/>
      <c r="U271" s="185"/>
      <c r="V271" s="185"/>
      <c r="W271" s="185"/>
      <c r="X271" s="185"/>
      <c r="Y271" s="185"/>
      <c r="Z271" s="185"/>
      <c r="AA271" s="190"/>
      <c r="AT271" s="191" t="s">
        <v>204</v>
      </c>
      <c r="AU271" s="191" t="s">
        <v>94</v>
      </c>
      <c r="AV271" s="12" t="s">
        <v>214</v>
      </c>
      <c r="AW271" s="12" t="s">
        <v>31</v>
      </c>
      <c r="AX271" s="12" t="s">
        <v>74</v>
      </c>
      <c r="AY271" s="191" t="s">
        <v>196</v>
      </c>
    </row>
    <row r="272" spans="2:65" s="13" customFormat="1" ht="16.5" customHeight="1">
      <c r="B272" s="192"/>
      <c r="C272" s="193"/>
      <c r="D272" s="193"/>
      <c r="E272" s="194" t="s">
        <v>4</v>
      </c>
      <c r="F272" s="276" t="s">
        <v>335</v>
      </c>
      <c r="G272" s="277"/>
      <c r="H272" s="277"/>
      <c r="I272" s="277"/>
      <c r="J272" s="193"/>
      <c r="K272" s="195">
        <v>10.781000000000001</v>
      </c>
      <c r="L272" s="193"/>
      <c r="M272" s="193"/>
      <c r="N272" s="193"/>
      <c r="O272" s="193"/>
      <c r="P272" s="193"/>
      <c r="Q272" s="193"/>
      <c r="R272" s="196"/>
      <c r="T272" s="197"/>
      <c r="U272" s="193"/>
      <c r="V272" s="193"/>
      <c r="W272" s="193"/>
      <c r="X272" s="193"/>
      <c r="Y272" s="193"/>
      <c r="Z272" s="193"/>
      <c r="AA272" s="198"/>
      <c r="AT272" s="199" t="s">
        <v>204</v>
      </c>
      <c r="AU272" s="199" t="s">
        <v>94</v>
      </c>
      <c r="AV272" s="13" t="s">
        <v>201</v>
      </c>
      <c r="AW272" s="13" t="s">
        <v>31</v>
      </c>
      <c r="AX272" s="13" t="s">
        <v>82</v>
      </c>
      <c r="AY272" s="199" t="s">
        <v>196</v>
      </c>
    </row>
    <row r="273" spans="2:65" s="1" customFormat="1" ht="25.5" customHeight="1">
      <c r="B273" s="138"/>
      <c r="C273" s="167" t="s">
        <v>336</v>
      </c>
      <c r="D273" s="167" t="s">
        <v>197</v>
      </c>
      <c r="E273" s="168" t="s">
        <v>337</v>
      </c>
      <c r="F273" s="264" t="s">
        <v>338</v>
      </c>
      <c r="G273" s="264"/>
      <c r="H273" s="264"/>
      <c r="I273" s="264"/>
      <c r="J273" s="169" t="s">
        <v>262</v>
      </c>
      <c r="K273" s="170">
        <v>195.21</v>
      </c>
      <c r="L273" s="265">
        <v>0</v>
      </c>
      <c r="M273" s="265"/>
      <c r="N273" s="266">
        <f>ROUND(L273*K273,3)</f>
        <v>0</v>
      </c>
      <c r="O273" s="266"/>
      <c r="P273" s="266"/>
      <c r="Q273" s="266"/>
      <c r="R273" s="141"/>
      <c r="T273" s="172" t="s">
        <v>4</v>
      </c>
      <c r="U273" s="48" t="s">
        <v>41</v>
      </c>
      <c r="V273" s="40"/>
      <c r="W273" s="173">
        <f>V273*K273</f>
        <v>0</v>
      </c>
      <c r="X273" s="173">
        <v>1.5399999999999999E-3</v>
      </c>
      <c r="Y273" s="173">
        <f>X273*K273</f>
        <v>0.30062339999999999</v>
      </c>
      <c r="Z273" s="173">
        <v>0</v>
      </c>
      <c r="AA273" s="174">
        <f>Z273*K273</f>
        <v>0</v>
      </c>
      <c r="AR273" s="23" t="s">
        <v>201</v>
      </c>
      <c r="AT273" s="23" t="s">
        <v>197</v>
      </c>
      <c r="AU273" s="23" t="s">
        <v>94</v>
      </c>
      <c r="AY273" s="23" t="s">
        <v>196</v>
      </c>
      <c r="BE273" s="114">
        <f>IF(U273="základná",N273,0)</f>
        <v>0</v>
      </c>
      <c r="BF273" s="114">
        <f>IF(U273="znížená",N273,0)</f>
        <v>0</v>
      </c>
      <c r="BG273" s="114">
        <f>IF(U273="zákl. prenesená",N273,0)</f>
        <v>0</v>
      </c>
      <c r="BH273" s="114">
        <f>IF(U273="zníž. prenesená",N273,0)</f>
        <v>0</v>
      </c>
      <c r="BI273" s="114">
        <f>IF(U273="nulová",N273,0)</f>
        <v>0</v>
      </c>
      <c r="BJ273" s="23" t="s">
        <v>94</v>
      </c>
      <c r="BK273" s="175">
        <f>ROUND(L273*K273,3)</f>
        <v>0</v>
      </c>
      <c r="BL273" s="23" t="s">
        <v>201</v>
      </c>
      <c r="BM273" s="23" t="s">
        <v>339</v>
      </c>
    </row>
    <row r="274" spans="2:65" s="11" customFormat="1" ht="16.5" customHeight="1">
      <c r="B274" s="176"/>
      <c r="C274" s="177"/>
      <c r="D274" s="177"/>
      <c r="E274" s="178" t="s">
        <v>4</v>
      </c>
      <c r="F274" s="267" t="s">
        <v>340</v>
      </c>
      <c r="G274" s="268"/>
      <c r="H274" s="268"/>
      <c r="I274" s="268"/>
      <c r="J274" s="177"/>
      <c r="K274" s="179">
        <v>44.52</v>
      </c>
      <c r="L274" s="177"/>
      <c r="M274" s="177"/>
      <c r="N274" s="177"/>
      <c r="O274" s="177"/>
      <c r="P274" s="177"/>
      <c r="Q274" s="177"/>
      <c r="R274" s="180"/>
      <c r="T274" s="181"/>
      <c r="U274" s="177"/>
      <c r="V274" s="177"/>
      <c r="W274" s="177"/>
      <c r="X274" s="177"/>
      <c r="Y274" s="177"/>
      <c r="Z274" s="177"/>
      <c r="AA274" s="182"/>
      <c r="AT274" s="183" t="s">
        <v>204</v>
      </c>
      <c r="AU274" s="183" t="s">
        <v>94</v>
      </c>
      <c r="AV274" s="11" t="s">
        <v>94</v>
      </c>
      <c r="AW274" s="11" t="s">
        <v>31</v>
      </c>
      <c r="AX274" s="11" t="s">
        <v>74</v>
      </c>
      <c r="AY274" s="183" t="s">
        <v>196</v>
      </c>
    </row>
    <row r="275" spans="2:65" s="11" customFormat="1" ht="16.5" customHeight="1">
      <c r="B275" s="176"/>
      <c r="C275" s="177"/>
      <c r="D275" s="177"/>
      <c r="E275" s="178" t="s">
        <v>4</v>
      </c>
      <c r="F275" s="269" t="s">
        <v>341</v>
      </c>
      <c r="G275" s="270"/>
      <c r="H275" s="270"/>
      <c r="I275" s="270"/>
      <c r="J275" s="177"/>
      <c r="K275" s="179">
        <v>42</v>
      </c>
      <c r="L275" s="177"/>
      <c r="M275" s="177"/>
      <c r="N275" s="177"/>
      <c r="O275" s="177"/>
      <c r="P275" s="177"/>
      <c r="Q275" s="177"/>
      <c r="R275" s="180"/>
      <c r="T275" s="181"/>
      <c r="U275" s="177"/>
      <c r="V275" s="177"/>
      <c r="W275" s="177"/>
      <c r="X275" s="177"/>
      <c r="Y275" s="177"/>
      <c r="Z275" s="177"/>
      <c r="AA275" s="182"/>
      <c r="AT275" s="183" t="s">
        <v>204</v>
      </c>
      <c r="AU275" s="183" t="s">
        <v>94</v>
      </c>
      <c r="AV275" s="11" t="s">
        <v>94</v>
      </c>
      <c r="AW275" s="11" t="s">
        <v>31</v>
      </c>
      <c r="AX275" s="11" t="s">
        <v>74</v>
      </c>
      <c r="AY275" s="183" t="s">
        <v>196</v>
      </c>
    </row>
    <row r="276" spans="2:65" s="11" customFormat="1" ht="16.5" customHeight="1">
      <c r="B276" s="176"/>
      <c r="C276" s="177"/>
      <c r="D276" s="177"/>
      <c r="E276" s="178" t="s">
        <v>4</v>
      </c>
      <c r="F276" s="269" t="s">
        <v>342</v>
      </c>
      <c r="G276" s="270"/>
      <c r="H276" s="270"/>
      <c r="I276" s="270"/>
      <c r="J276" s="177"/>
      <c r="K276" s="179">
        <v>36.119999999999997</v>
      </c>
      <c r="L276" s="177"/>
      <c r="M276" s="177"/>
      <c r="N276" s="177"/>
      <c r="O276" s="177"/>
      <c r="P276" s="177"/>
      <c r="Q276" s="177"/>
      <c r="R276" s="180"/>
      <c r="T276" s="181"/>
      <c r="U276" s="177"/>
      <c r="V276" s="177"/>
      <c r="W276" s="177"/>
      <c r="X276" s="177"/>
      <c r="Y276" s="177"/>
      <c r="Z276" s="177"/>
      <c r="AA276" s="182"/>
      <c r="AT276" s="183" t="s">
        <v>204</v>
      </c>
      <c r="AU276" s="183" t="s">
        <v>94</v>
      </c>
      <c r="AV276" s="11" t="s">
        <v>94</v>
      </c>
      <c r="AW276" s="11" t="s">
        <v>31</v>
      </c>
      <c r="AX276" s="11" t="s">
        <v>74</v>
      </c>
      <c r="AY276" s="183" t="s">
        <v>196</v>
      </c>
    </row>
    <row r="277" spans="2:65" s="11" customFormat="1" ht="16.5" customHeight="1">
      <c r="B277" s="176"/>
      <c r="C277" s="177"/>
      <c r="D277" s="177"/>
      <c r="E277" s="178" t="s">
        <v>4</v>
      </c>
      <c r="F277" s="269" t="s">
        <v>343</v>
      </c>
      <c r="G277" s="270"/>
      <c r="H277" s="270"/>
      <c r="I277" s="270"/>
      <c r="J277" s="177"/>
      <c r="K277" s="179">
        <v>35.28</v>
      </c>
      <c r="L277" s="177"/>
      <c r="M277" s="177"/>
      <c r="N277" s="177"/>
      <c r="O277" s="177"/>
      <c r="P277" s="177"/>
      <c r="Q277" s="177"/>
      <c r="R277" s="180"/>
      <c r="T277" s="181"/>
      <c r="U277" s="177"/>
      <c r="V277" s="177"/>
      <c r="W277" s="177"/>
      <c r="X277" s="177"/>
      <c r="Y277" s="177"/>
      <c r="Z277" s="177"/>
      <c r="AA277" s="182"/>
      <c r="AT277" s="183" t="s">
        <v>204</v>
      </c>
      <c r="AU277" s="183" t="s">
        <v>94</v>
      </c>
      <c r="AV277" s="11" t="s">
        <v>94</v>
      </c>
      <c r="AW277" s="11" t="s">
        <v>31</v>
      </c>
      <c r="AX277" s="11" t="s">
        <v>74</v>
      </c>
      <c r="AY277" s="183" t="s">
        <v>196</v>
      </c>
    </row>
    <row r="278" spans="2:65" s="11" customFormat="1" ht="16.5" customHeight="1">
      <c r="B278" s="176"/>
      <c r="C278" s="177"/>
      <c r="D278" s="177"/>
      <c r="E278" s="178" t="s">
        <v>4</v>
      </c>
      <c r="F278" s="269" t="s">
        <v>344</v>
      </c>
      <c r="G278" s="270"/>
      <c r="H278" s="270"/>
      <c r="I278" s="270"/>
      <c r="J278" s="177"/>
      <c r="K278" s="179">
        <v>6.7619999999999996</v>
      </c>
      <c r="L278" s="177"/>
      <c r="M278" s="177"/>
      <c r="N278" s="177"/>
      <c r="O278" s="177"/>
      <c r="P278" s="177"/>
      <c r="Q278" s="177"/>
      <c r="R278" s="180"/>
      <c r="T278" s="181"/>
      <c r="U278" s="177"/>
      <c r="V278" s="177"/>
      <c r="W278" s="177"/>
      <c r="X278" s="177"/>
      <c r="Y278" s="177"/>
      <c r="Z278" s="177"/>
      <c r="AA278" s="182"/>
      <c r="AT278" s="183" t="s">
        <v>204</v>
      </c>
      <c r="AU278" s="183" t="s">
        <v>94</v>
      </c>
      <c r="AV278" s="11" t="s">
        <v>94</v>
      </c>
      <c r="AW278" s="11" t="s">
        <v>31</v>
      </c>
      <c r="AX278" s="11" t="s">
        <v>74</v>
      </c>
      <c r="AY278" s="183" t="s">
        <v>196</v>
      </c>
    </row>
    <row r="279" spans="2:65" s="12" customFormat="1" ht="16.5" customHeight="1">
      <c r="B279" s="184"/>
      <c r="C279" s="185"/>
      <c r="D279" s="185"/>
      <c r="E279" s="186" t="s">
        <v>4</v>
      </c>
      <c r="F279" s="274" t="s">
        <v>345</v>
      </c>
      <c r="G279" s="275"/>
      <c r="H279" s="275"/>
      <c r="I279" s="275"/>
      <c r="J279" s="185"/>
      <c r="K279" s="187">
        <v>164.68199999999999</v>
      </c>
      <c r="L279" s="185"/>
      <c r="M279" s="185"/>
      <c r="N279" s="185"/>
      <c r="O279" s="185"/>
      <c r="P279" s="185"/>
      <c r="Q279" s="185"/>
      <c r="R279" s="188"/>
      <c r="T279" s="189"/>
      <c r="U279" s="185"/>
      <c r="V279" s="185"/>
      <c r="W279" s="185"/>
      <c r="X279" s="185"/>
      <c r="Y279" s="185"/>
      <c r="Z279" s="185"/>
      <c r="AA279" s="190"/>
      <c r="AT279" s="191" t="s">
        <v>204</v>
      </c>
      <c r="AU279" s="191" t="s">
        <v>94</v>
      </c>
      <c r="AV279" s="12" t="s">
        <v>214</v>
      </c>
      <c r="AW279" s="12" t="s">
        <v>31</v>
      </c>
      <c r="AX279" s="12" t="s">
        <v>74</v>
      </c>
      <c r="AY279" s="191" t="s">
        <v>196</v>
      </c>
    </row>
    <row r="280" spans="2:65" s="11" customFormat="1" ht="16.5" customHeight="1">
      <c r="B280" s="176"/>
      <c r="C280" s="177"/>
      <c r="D280" s="177"/>
      <c r="E280" s="178" t="s">
        <v>4</v>
      </c>
      <c r="F280" s="269" t="s">
        <v>346</v>
      </c>
      <c r="G280" s="270"/>
      <c r="H280" s="270"/>
      <c r="I280" s="270"/>
      <c r="J280" s="177"/>
      <c r="K280" s="179">
        <v>7.95</v>
      </c>
      <c r="L280" s="177"/>
      <c r="M280" s="177"/>
      <c r="N280" s="177"/>
      <c r="O280" s="177"/>
      <c r="P280" s="177"/>
      <c r="Q280" s="177"/>
      <c r="R280" s="180"/>
      <c r="T280" s="181"/>
      <c r="U280" s="177"/>
      <c r="V280" s="177"/>
      <c r="W280" s="177"/>
      <c r="X280" s="177"/>
      <c r="Y280" s="177"/>
      <c r="Z280" s="177"/>
      <c r="AA280" s="182"/>
      <c r="AT280" s="183" t="s">
        <v>204</v>
      </c>
      <c r="AU280" s="183" t="s">
        <v>94</v>
      </c>
      <c r="AV280" s="11" t="s">
        <v>94</v>
      </c>
      <c r="AW280" s="11" t="s">
        <v>31</v>
      </c>
      <c r="AX280" s="11" t="s">
        <v>74</v>
      </c>
      <c r="AY280" s="183" t="s">
        <v>196</v>
      </c>
    </row>
    <row r="281" spans="2:65" s="11" customFormat="1" ht="16.5" customHeight="1">
      <c r="B281" s="176"/>
      <c r="C281" s="177"/>
      <c r="D281" s="177"/>
      <c r="E281" s="178" t="s">
        <v>4</v>
      </c>
      <c r="F281" s="269" t="s">
        <v>347</v>
      </c>
      <c r="G281" s="270"/>
      <c r="H281" s="270"/>
      <c r="I281" s="270"/>
      <c r="J281" s="177"/>
      <c r="K281" s="179">
        <v>7.5</v>
      </c>
      <c r="L281" s="177"/>
      <c r="M281" s="177"/>
      <c r="N281" s="177"/>
      <c r="O281" s="177"/>
      <c r="P281" s="177"/>
      <c r="Q281" s="177"/>
      <c r="R281" s="180"/>
      <c r="T281" s="181"/>
      <c r="U281" s="177"/>
      <c r="V281" s="177"/>
      <c r="W281" s="177"/>
      <c r="X281" s="177"/>
      <c r="Y281" s="177"/>
      <c r="Z281" s="177"/>
      <c r="AA281" s="182"/>
      <c r="AT281" s="183" t="s">
        <v>204</v>
      </c>
      <c r="AU281" s="183" t="s">
        <v>94</v>
      </c>
      <c r="AV281" s="11" t="s">
        <v>94</v>
      </c>
      <c r="AW281" s="11" t="s">
        <v>31</v>
      </c>
      <c r="AX281" s="11" t="s">
        <v>74</v>
      </c>
      <c r="AY281" s="183" t="s">
        <v>196</v>
      </c>
    </row>
    <row r="282" spans="2:65" s="11" customFormat="1" ht="16.5" customHeight="1">
      <c r="B282" s="176"/>
      <c r="C282" s="177"/>
      <c r="D282" s="177"/>
      <c r="E282" s="178" t="s">
        <v>4</v>
      </c>
      <c r="F282" s="269" t="s">
        <v>348</v>
      </c>
      <c r="G282" s="270"/>
      <c r="H282" s="270"/>
      <c r="I282" s="270"/>
      <c r="J282" s="177"/>
      <c r="K282" s="179">
        <v>6.45</v>
      </c>
      <c r="L282" s="177"/>
      <c r="M282" s="177"/>
      <c r="N282" s="177"/>
      <c r="O282" s="177"/>
      <c r="P282" s="177"/>
      <c r="Q282" s="177"/>
      <c r="R282" s="180"/>
      <c r="T282" s="181"/>
      <c r="U282" s="177"/>
      <c r="V282" s="177"/>
      <c r="W282" s="177"/>
      <c r="X282" s="177"/>
      <c r="Y282" s="177"/>
      <c r="Z282" s="177"/>
      <c r="AA282" s="182"/>
      <c r="AT282" s="183" t="s">
        <v>204</v>
      </c>
      <c r="AU282" s="183" t="s">
        <v>94</v>
      </c>
      <c r="AV282" s="11" t="s">
        <v>94</v>
      </c>
      <c r="AW282" s="11" t="s">
        <v>31</v>
      </c>
      <c r="AX282" s="11" t="s">
        <v>74</v>
      </c>
      <c r="AY282" s="183" t="s">
        <v>196</v>
      </c>
    </row>
    <row r="283" spans="2:65" s="11" customFormat="1" ht="16.5" customHeight="1">
      <c r="B283" s="176"/>
      <c r="C283" s="177"/>
      <c r="D283" s="177"/>
      <c r="E283" s="178" t="s">
        <v>4</v>
      </c>
      <c r="F283" s="269" t="s">
        <v>349</v>
      </c>
      <c r="G283" s="270"/>
      <c r="H283" s="270"/>
      <c r="I283" s="270"/>
      <c r="J283" s="177"/>
      <c r="K283" s="179">
        <v>6.3</v>
      </c>
      <c r="L283" s="177"/>
      <c r="M283" s="177"/>
      <c r="N283" s="177"/>
      <c r="O283" s="177"/>
      <c r="P283" s="177"/>
      <c r="Q283" s="177"/>
      <c r="R283" s="180"/>
      <c r="T283" s="181"/>
      <c r="U283" s="177"/>
      <c r="V283" s="177"/>
      <c r="W283" s="177"/>
      <c r="X283" s="177"/>
      <c r="Y283" s="177"/>
      <c r="Z283" s="177"/>
      <c r="AA283" s="182"/>
      <c r="AT283" s="183" t="s">
        <v>204</v>
      </c>
      <c r="AU283" s="183" t="s">
        <v>94</v>
      </c>
      <c r="AV283" s="11" t="s">
        <v>94</v>
      </c>
      <c r="AW283" s="11" t="s">
        <v>31</v>
      </c>
      <c r="AX283" s="11" t="s">
        <v>74</v>
      </c>
      <c r="AY283" s="183" t="s">
        <v>196</v>
      </c>
    </row>
    <row r="284" spans="2:65" s="12" customFormat="1" ht="16.5" customHeight="1">
      <c r="B284" s="184"/>
      <c r="C284" s="185"/>
      <c r="D284" s="185"/>
      <c r="E284" s="186" t="s">
        <v>4</v>
      </c>
      <c r="F284" s="274" t="s">
        <v>350</v>
      </c>
      <c r="G284" s="275"/>
      <c r="H284" s="275"/>
      <c r="I284" s="275"/>
      <c r="J284" s="185"/>
      <c r="K284" s="187">
        <v>28.2</v>
      </c>
      <c r="L284" s="185"/>
      <c r="M284" s="185"/>
      <c r="N284" s="185"/>
      <c r="O284" s="185"/>
      <c r="P284" s="185"/>
      <c r="Q284" s="185"/>
      <c r="R284" s="188"/>
      <c r="T284" s="189"/>
      <c r="U284" s="185"/>
      <c r="V284" s="185"/>
      <c r="W284" s="185"/>
      <c r="X284" s="185"/>
      <c r="Y284" s="185"/>
      <c r="Z284" s="185"/>
      <c r="AA284" s="190"/>
      <c r="AT284" s="191" t="s">
        <v>204</v>
      </c>
      <c r="AU284" s="191" t="s">
        <v>94</v>
      </c>
      <c r="AV284" s="12" t="s">
        <v>214</v>
      </c>
      <c r="AW284" s="12" t="s">
        <v>31</v>
      </c>
      <c r="AX284" s="12" t="s">
        <v>74</v>
      </c>
      <c r="AY284" s="191" t="s">
        <v>196</v>
      </c>
    </row>
    <row r="285" spans="2:65" s="11" customFormat="1" ht="16.5" customHeight="1">
      <c r="B285" s="176"/>
      <c r="C285" s="177"/>
      <c r="D285" s="177"/>
      <c r="E285" s="178" t="s">
        <v>4</v>
      </c>
      <c r="F285" s="269" t="s">
        <v>351</v>
      </c>
      <c r="G285" s="270"/>
      <c r="H285" s="270"/>
      <c r="I285" s="270"/>
      <c r="J285" s="177"/>
      <c r="K285" s="179">
        <v>1.8560000000000001</v>
      </c>
      <c r="L285" s="177"/>
      <c r="M285" s="177"/>
      <c r="N285" s="177"/>
      <c r="O285" s="177"/>
      <c r="P285" s="177"/>
      <c r="Q285" s="177"/>
      <c r="R285" s="180"/>
      <c r="T285" s="181"/>
      <c r="U285" s="177"/>
      <c r="V285" s="177"/>
      <c r="W285" s="177"/>
      <c r="X285" s="177"/>
      <c r="Y285" s="177"/>
      <c r="Z285" s="177"/>
      <c r="AA285" s="182"/>
      <c r="AT285" s="183" t="s">
        <v>204</v>
      </c>
      <c r="AU285" s="183" t="s">
        <v>94</v>
      </c>
      <c r="AV285" s="11" t="s">
        <v>94</v>
      </c>
      <c r="AW285" s="11" t="s">
        <v>31</v>
      </c>
      <c r="AX285" s="11" t="s">
        <v>74</v>
      </c>
      <c r="AY285" s="183" t="s">
        <v>196</v>
      </c>
    </row>
    <row r="286" spans="2:65" s="11" customFormat="1" ht="16.5" customHeight="1">
      <c r="B286" s="176"/>
      <c r="C286" s="177"/>
      <c r="D286" s="177"/>
      <c r="E286" s="178" t="s">
        <v>4</v>
      </c>
      <c r="F286" s="269" t="s">
        <v>352</v>
      </c>
      <c r="G286" s="270"/>
      <c r="H286" s="270"/>
      <c r="I286" s="270"/>
      <c r="J286" s="177"/>
      <c r="K286" s="179">
        <v>0.47199999999999998</v>
      </c>
      <c r="L286" s="177"/>
      <c r="M286" s="177"/>
      <c r="N286" s="177"/>
      <c r="O286" s="177"/>
      <c r="P286" s="177"/>
      <c r="Q286" s="177"/>
      <c r="R286" s="180"/>
      <c r="T286" s="181"/>
      <c r="U286" s="177"/>
      <c r="V286" s="177"/>
      <c r="W286" s="177"/>
      <c r="X286" s="177"/>
      <c r="Y286" s="177"/>
      <c r="Z286" s="177"/>
      <c r="AA286" s="182"/>
      <c r="AT286" s="183" t="s">
        <v>204</v>
      </c>
      <c r="AU286" s="183" t="s">
        <v>94</v>
      </c>
      <c r="AV286" s="11" t="s">
        <v>94</v>
      </c>
      <c r="AW286" s="11" t="s">
        <v>31</v>
      </c>
      <c r="AX286" s="11" t="s">
        <v>74</v>
      </c>
      <c r="AY286" s="183" t="s">
        <v>196</v>
      </c>
    </row>
    <row r="287" spans="2:65" s="12" customFormat="1" ht="16.5" customHeight="1">
      <c r="B287" s="184"/>
      <c r="C287" s="185"/>
      <c r="D287" s="185"/>
      <c r="E287" s="186" t="s">
        <v>4</v>
      </c>
      <c r="F287" s="274" t="s">
        <v>353</v>
      </c>
      <c r="G287" s="275"/>
      <c r="H287" s="275"/>
      <c r="I287" s="275"/>
      <c r="J287" s="185"/>
      <c r="K287" s="187">
        <v>2.3279999999999998</v>
      </c>
      <c r="L287" s="185"/>
      <c r="M287" s="185"/>
      <c r="N287" s="185"/>
      <c r="O287" s="185"/>
      <c r="P287" s="185"/>
      <c r="Q287" s="185"/>
      <c r="R287" s="188"/>
      <c r="T287" s="189"/>
      <c r="U287" s="185"/>
      <c r="V287" s="185"/>
      <c r="W287" s="185"/>
      <c r="X287" s="185"/>
      <c r="Y287" s="185"/>
      <c r="Z287" s="185"/>
      <c r="AA287" s="190"/>
      <c r="AT287" s="191" t="s">
        <v>204</v>
      </c>
      <c r="AU287" s="191" t="s">
        <v>94</v>
      </c>
      <c r="AV287" s="12" t="s">
        <v>214</v>
      </c>
      <c r="AW287" s="12" t="s">
        <v>31</v>
      </c>
      <c r="AX287" s="12" t="s">
        <v>74</v>
      </c>
      <c r="AY287" s="191" t="s">
        <v>196</v>
      </c>
    </row>
    <row r="288" spans="2:65" s="13" customFormat="1" ht="16.5" customHeight="1">
      <c r="B288" s="192"/>
      <c r="C288" s="193"/>
      <c r="D288" s="193"/>
      <c r="E288" s="194" t="s">
        <v>4</v>
      </c>
      <c r="F288" s="276" t="s">
        <v>215</v>
      </c>
      <c r="G288" s="277"/>
      <c r="H288" s="277"/>
      <c r="I288" s="277"/>
      <c r="J288" s="193"/>
      <c r="K288" s="195">
        <v>195.21</v>
      </c>
      <c r="L288" s="193"/>
      <c r="M288" s="193"/>
      <c r="N288" s="193"/>
      <c r="O288" s="193"/>
      <c r="P288" s="193"/>
      <c r="Q288" s="193"/>
      <c r="R288" s="196"/>
      <c r="T288" s="197"/>
      <c r="U288" s="193"/>
      <c r="V288" s="193"/>
      <c r="W288" s="193"/>
      <c r="X288" s="193"/>
      <c r="Y288" s="193"/>
      <c r="Z288" s="193"/>
      <c r="AA288" s="198"/>
      <c r="AT288" s="199" t="s">
        <v>204</v>
      </c>
      <c r="AU288" s="199" t="s">
        <v>94</v>
      </c>
      <c r="AV288" s="13" t="s">
        <v>201</v>
      </c>
      <c r="AW288" s="13" t="s">
        <v>31</v>
      </c>
      <c r="AX288" s="13" t="s">
        <v>82</v>
      </c>
      <c r="AY288" s="199" t="s">
        <v>196</v>
      </c>
    </row>
    <row r="289" spans="2:65" s="1" customFormat="1" ht="25.5" customHeight="1">
      <c r="B289" s="138"/>
      <c r="C289" s="167" t="s">
        <v>354</v>
      </c>
      <c r="D289" s="167" t="s">
        <v>197</v>
      </c>
      <c r="E289" s="168" t="s">
        <v>355</v>
      </c>
      <c r="F289" s="264" t="s">
        <v>356</v>
      </c>
      <c r="G289" s="264"/>
      <c r="H289" s="264"/>
      <c r="I289" s="264"/>
      <c r="J289" s="169" t="s">
        <v>262</v>
      </c>
      <c r="K289" s="170">
        <v>195.21</v>
      </c>
      <c r="L289" s="265">
        <v>0</v>
      </c>
      <c r="M289" s="265"/>
      <c r="N289" s="266">
        <f>ROUND(L289*K289,3)</f>
        <v>0</v>
      </c>
      <c r="O289" s="266"/>
      <c r="P289" s="266"/>
      <c r="Q289" s="266"/>
      <c r="R289" s="141"/>
      <c r="T289" s="172" t="s">
        <v>4</v>
      </c>
      <c r="U289" s="48" t="s">
        <v>41</v>
      </c>
      <c r="V289" s="40"/>
      <c r="W289" s="173">
        <f>V289*K289</f>
        <v>0</v>
      </c>
      <c r="X289" s="173">
        <v>0</v>
      </c>
      <c r="Y289" s="173">
        <f>X289*K289</f>
        <v>0</v>
      </c>
      <c r="Z289" s="173">
        <v>0</v>
      </c>
      <c r="AA289" s="174">
        <f>Z289*K289</f>
        <v>0</v>
      </c>
      <c r="AR289" s="23" t="s">
        <v>201</v>
      </c>
      <c r="AT289" s="23" t="s">
        <v>197</v>
      </c>
      <c r="AU289" s="23" t="s">
        <v>94</v>
      </c>
      <c r="AY289" s="23" t="s">
        <v>196</v>
      </c>
      <c r="BE289" s="114">
        <f>IF(U289="základná",N289,0)</f>
        <v>0</v>
      </c>
      <c r="BF289" s="114">
        <f>IF(U289="znížená",N289,0)</f>
        <v>0</v>
      </c>
      <c r="BG289" s="114">
        <f>IF(U289="zákl. prenesená",N289,0)</f>
        <v>0</v>
      </c>
      <c r="BH289" s="114">
        <f>IF(U289="zníž. prenesená",N289,0)</f>
        <v>0</v>
      </c>
      <c r="BI289" s="114">
        <f>IF(U289="nulová",N289,0)</f>
        <v>0</v>
      </c>
      <c r="BJ289" s="23" t="s">
        <v>94</v>
      </c>
      <c r="BK289" s="175">
        <f>ROUND(L289*K289,3)</f>
        <v>0</v>
      </c>
      <c r="BL289" s="23" t="s">
        <v>201</v>
      </c>
      <c r="BM289" s="23" t="s">
        <v>357</v>
      </c>
    </row>
    <row r="290" spans="2:65" s="1" customFormat="1" ht="16.5" customHeight="1">
      <c r="B290" s="138"/>
      <c r="C290" s="167" t="s">
        <v>358</v>
      </c>
      <c r="D290" s="167" t="s">
        <v>197</v>
      </c>
      <c r="E290" s="168" t="s">
        <v>359</v>
      </c>
      <c r="F290" s="264" t="s">
        <v>360</v>
      </c>
      <c r="G290" s="264"/>
      <c r="H290" s="264"/>
      <c r="I290" s="264"/>
      <c r="J290" s="169" t="s">
        <v>361</v>
      </c>
      <c r="K290" s="170">
        <v>1.4239999999999999</v>
      </c>
      <c r="L290" s="265">
        <v>0</v>
      </c>
      <c r="M290" s="265"/>
      <c r="N290" s="266">
        <f>ROUND(L290*K290,3)</f>
        <v>0</v>
      </c>
      <c r="O290" s="266"/>
      <c r="P290" s="266"/>
      <c r="Q290" s="266"/>
      <c r="R290" s="141"/>
      <c r="T290" s="172" t="s">
        <v>4</v>
      </c>
      <c r="U290" s="48" t="s">
        <v>41</v>
      </c>
      <c r="V290" s="40"/>
      <c r="W290" s="173">
        <f>V290*K290</f>
        <v>0</v>
      </c>
      <c r="X290" s="173">
        <v>1.01555</v>
      </c>
      <c r="Y290" s="173">
        <f>X290*K290</f>
        <v>1.4461431999999999</v>
      </c>
      <c r="Z290" s="173">
        <v>0</v>
      </c>
      <c r="AA290" s="174">
        <f>Z290*K290</f>
        <v>0</v>
      </c>
      <c r="AR290" s="23" t="s">
        <v>201</v>
      </c>
      <c r="AT290" s="23" t="s">
        <v>197</v>
      </c>
      <c r="AU290" s="23" t="s">
        <v>94</v>
      </c>
      <c r="AY290" s="23" t="s">
        <v>196</v>
      </c>
      <c r="BE290" s="114">
        <f>IF(U290="základná",N290,0)</f>
        <v>0</v>
      </c>
      <c r="BF290" s="114">
        <f>IF(U290="znížená",N290,0)</f>
        <v>0</v>
      </c>
      <c r="BG290" s="114">
        <f>IF(U290="zákl. prenesená",N290,0)</f>
        <v>0</v>
      </c>
      <c r="BH290" s="114">
        <f>IF(U290="zníž. prenesená",N290,0)</f>
        <v>0</v>
      </c>
      <c r="BI290" s="114">
        <f>IF(U290="nulová",N290,0)</f>
        <v>0</v>
      </c>
      <c r="BJ290" s="23" t="s">
        <v>94</v>
      </c>
      <c r="BK290" s="175">
        <f>ROUND(L290*K290,3)</f>
        <v>0</v>
      </c>
      <c r="BL290" s="23" t="s">
        <v>201</v>
      </c>
      <c r="BM290" s="23" t="s">
        <v>362</v>
      </c>
    </row>
    <row r="291" spans="2:65" s="1" customFormat="1" ht="25.5" customHeight="1">
      <c r="B291" s="138"/>
      <c r="C291" s="167" t="s">
        <v>363</v>
      </c>
      <c r="D291" s="167" t="s">
        <v>197</v>
      </c>
      <c r="E291" s="168" t="s">
        <v>364</v>
      </c>
      <c r="F291" s="264" t="s">
        <v>365</v>
      </c>
      <c r="G291" s="264"/>
      <c r="H291" s="264"/>
      <c r="I291" s="264"/>
      <c r="J291" s="169" t="s">
        <v>361</v>
      </c>
      <c r="K291" s="170">
        <v>6.9000000000000006E-2</v>
      </c>
      <c r="L291" s="265">
        <v>0</v>
      </c>
      <c r="M291" s="265"/>
      <c r="N291" s="266">
        <f>ROUND(L291*K291,3)</f>
        <v>0</v>
      </c>
      <c r="O291" s="266"/>
      <c r="P291" s="266"/>
      <c r="Q291" s="266"/>
      <c r="R291" s="141"/>
      <c r="T291" s="172" t="s">
        <v>4</v>
      </c>
      <c r="U291" s="48" t="s">
        <v>41</v>
      </c>
      <c r="V291" s="40"/>
      <c r="W291" s="173">
        <f>V291*K291</f>
        <v>0</v>
      </c>
      <c r="X291" s="173">
        <v>1.20296</v>
      </c>
      <c r="Y291" s="173">
        <f>X291*K291</f>
        <v>8.3004240000000007E-2</v>
      </c>
      <c r="Z291" s="173">
        <v>0</v>
      </c>
      <c r="AA291" s="174">
        <f>Z291*K291</f>
        <v>0</v>
      </c>
      <c r="AR291" s="23" t="s">
        <v>201</v>
      </c>
      <c r="AT291" s="23" t="s">
        <v>197</v>
      </c>
      <c r="AU291" s="23" t="s">
        <v>94</v>
      </c>
      <c r="AY291" s="23" t="s">
        <v>196</v>
      </c>
      <c r="BE291" s="114">
        <f>IF(U291="základná",N291,0)</f>
        <v>0</v>
      </c>
      <c r="BF291" s="114">
        <f>IF(U291="znížená",N291,0)</f>
        <v>0</v>
      </c>
      <c r="BG291" s="114">
        <f>IF(U291="zákl. prenesená",N291,0)</f>
        <v>0</v>
      </c>
      <c r="BH291" s="114">
        <f>IF(U291="zníž. prenesená",N291,0)</f>
        <v>0</v>
      </c>
      <c r="BI291" s="114">
        <f>IF(U291="nulová",N291,0)</f>
        <v>0</v>
      </c>
      <c r="BJ291" s="23" t="s">
        <v>94</v>
      </c>
      <c r="BK291" s="175">
        <f>ROUND(L291*K291,3)</f>
        <v>0</v>
      </c>
      <c r="BL291" s="23" t="s">
        <v>201</v>
      </c>
      <c r="BM291" s="23" t="s">
        <v>366</v>
      </c>
    </row>
    <row r="292" spans="2:65" s="1" customFormat="1" ht="38.25" customHeight="1">
      <c r="B292" s="138"/>
      <c r="C292" s="167" t="s">
        <v>367</v>
      </c>
      <c r="D292" s="167" t="s">
        <v>197</v>
      </c>
      <c r="E292" s="168" t="s">
        <v>368</v>
      </c>
      <c r="F292" s="264" t="s">
        <v>369</v>
      </c>
      <c r="G292" s="264"/>
      <c r="H292" s="264"/>
      <c r="I292" s="264"/>
      <c r="J292" s="169" t="s">
        <v>262</v>
      </c>
      <c r="K292" s="170">
        <v>10.15</v>
      </c>
      <c r="L292" s="265">
        <v>0</v>
      </c>
      <c r="M292" s="265"/>
      <c r="N292" s="266">
        <f>ROUND(L292*K292,3)</f>
        <v>0</v>
      </c>
      <c r="O292" s="266"/>
      <c r="P292" s="266"/>
      <c r="Q292" s="266"/>
      <c r="R292" s="141"/>
      <c r="T292" s="172" t="s">
        <v>4</v>
      </c>
      <c r="U292" s="48" t="s">
        <v>41</v>
      </c>
      <c r="V292" s="40"/>
      <c r="W292" s="173">
        <f>V292*K292</f>
        <v>0</v>
      </c>
      <c r="X292" s="173">
        <v>4.5569999999999999E-2</v>
      </c>
      <c r="Y292" s="173">
        <f>X292*K292</f>
        <v>0.46253549999999999</v>
      </c>
      <c r="Z292" s="173">
        <v>0</v>
      </c>
      <c r="AA292" s="174">
        <f>Z292*K292</f>
        <v>0</v>
      </c>
      <c r="AR292" s="23" t="s">
        <v>201</v>
      </c>
      <c r="AT292" s="23" t="s">
        <v>197</v>
      </c>
      <c r="AU292" s="23" t="s">
        <v>94</v>
      </c>
      <c r="AY292" s="23" t="s">
        <v>196</v>
      </c>
      <c r="BE292" s="114">
        <f>IF(U292="základná",N292,0)</f>
        <v>0</v>
      </c>
      <c r="BF292" s="114">
        <f>IF(U292="znížená",N292,0)</f>
        <v>0</v>
      </c>
      <c r="BG292" s="114">
        <f>IF(U292="zákl. prenesená",N292,0)</f>
        <v>0</v>
      </c>
      <c r="BH292" s="114">
        <f>IF(U292="zníž. prenesená",N292,0)</f>
        <v>0</v>
      </c>
      <c r="BI292" s="114">
        <f>IF(U292="nulová",N292,0)</f>
        <v>0</v>
      </c>
      <c r="BJ292" s="23" t="s">
        <v>94</v>
      </c>
      <c r="BK292" s="175">
        <f>ROUND(L292*K292,3)</f>
        <v>0</v>
      </c>
      <c r="BL292" s="23" t="s">
        <v>201</v>
      </c>
      <c r="BM292" s="23" t="s">
        <v>370</v>
      </c>
    </row>
    <row r="293" spans="2:65" s="11" customFormat="1" ht="16.5" customHeight="1">
      <c r="B293" s="176"/>
      <c r="C293" s="177"/>
      <c r="D293" s="177"/>
      <c r="E293" s="178" t="s">
        <v>4</v>
      </c>
      <c r="F293" s="267" t="s">
        <v>371</v>
      </c>
      <c r="G293" s="268"/>
      <c r="H293" s="268"/>
      <c r="I293" s="268"/>
      <c r="J293" s="177"/>
      <c r="K293" s="179">
        <v>2.5499999999999998</v>
      </c>
      <c r="L293" s="177"/>
      <c r="M293" s="177"/>
      <c r="N293" s="177"/>
      <c r="O293" s="177"/>
      <c r="P293" s="177"/>
      <c r="Q293" s="177"/>
      <c r="R293" s="180"/>
      <c r="T293" s="181"/>
      <c r="U293" s="177"/>
      <c r="V293" s="177"/>
      <c r="W293" s="177"/>
      <c r="X293" s="177"/>
      <c r="Y293" s="177"/>
      <c r="Z293" s="177"/>
      <c r="AA293" s="182"/>
      <c r="AT293" s="183" t="s">
        <v>204</v>
      </c>
      <c r="AU293" s="183" t="s">
        <v>94</v>
      </c>
      <c r="AV293" s="11" t="s">
        <v>94</v>
      </c>
      <c r="AW293" s="11" t="s">
        <v>31</v>
      </c>
      <c r="AX293" s="11" t="s">
        <v>74</v>
      </c>
      <c r="AY293" s="183" t="s">
        <v>196</v>
      </c>
    </row>
    <row r="294" spans="2:65" s="11" customFormat="1" ht="16.5" customHeight="1">
      <c r="B294" s="176"/>
      <c r="C294" s="177"/>
      <c r="D294" s="177"/>
      <c r="E294" s="178" t="s">
        <v>4</v>
      </c>
      <c r="F294" s="269" t="s">
        <v>372</v>
      </c>
      <c r="G294" s="270"/>
      <c r="H294" s="270"/>
      <c r="I294" s="270"/>
      <c r="J294" s="177"/>
      <c r="K294" s="179">
        <v>4.6749999999999998</v>
      </c>
      <c r="L294" s="177"/>
      <c r="M294" s="177"/>
      <c r="N294" s="177"/>
      <c r="O294" s="177"/>
      <c r="P294" s="177"/>
      <c r="Q294" s="177"/>
      <c r="R294" s="180"/>
      <c r="T294" s="181"/>
      <c r="U294" s="177"/>
      <c r="V294" s="177"/>
      <c r="W294" s="177"/>
      <c r="X294" s="177"/>
      <c r="Y294" s="177"/>
      <c r="Z294" s="177"/>
      <c r="AA294" s="182"/>
      <c r="AT294" s="183" t="s">
        <v>204</v>
      </c>
      <c r="AU294" s="183" t="s">
        <v>94</v>
      </c>
      <c r="AV294" s="11" t="s">
        <v>94</v>
      </c>
      <c r="AW294" s="11" t="s">
        <v>31</v>
      </c>
      <c r="AX294" s="11" t="s">
        <v>74</v>
      </c>
      <c r="AY294" s="183" t="s">
        <v>196</v>
      </c>
    </row>
    <row r="295" spans="2:65" s="12" customFormat="1" ht="16.5" customHeight="1">
      <c r="B295" s="184"/>
      <c r="C295" s="185"/>
      <c r="D295" s="185"/>
      <c r="E295" s="186" t="s">
        <v>4</v>
      </c>
      <c r="F295" s="274" t="s">
        <v>373</v>
      </c>
      <c r="G295" s="275"/>
      <c r="H295" s="275"/>
      <c r="I295" s="275"/>
      <c r="J295" s="185"/>
      <c r="K295" s="187">
        <v>7.2249999999999996</v>
      </c>
      <c r="L295" s="185"/>
      <c r="M295" s="185"/>
      <c r="N295" s="185"/>
      <c r="O295" s="185"/>
      <c r="P295" s="185"/>
      <c r="Q295" s="185"/>
      <c r="R295" s="188"/>
      <c r="T295" s="189"/>
      <c r="U295" s="185"/>
      <c r="V295" s="185"/>
      <c r="W295" s="185"/>
      <c r="X295" s="185"/>
      <c r="Y295" s="185"/>
      <c r="Z295" s="185"/>
      <c r="AA295" s="190"/>
      <c r="AT295" s="191" t="s">
        <v>204</v>
      </c>
      <c r="AU295" s="191" t="s">
        <v>94</v>
      </c>
      <c r="AV295" s="12" t="s">
        <v>214</v>
      </c>
      <c r="AW295" s="12" t="s">
        <v>31</v>
      </c>
      <c r="AX295" s="12" t="s">
        <v>74</v>
      </c>
      <c r="AY295" s="191" t="s">
        <v>196</v>
      </c>
    </row>
    <row r="296" spans="2:65" s="11" customFormat="1" ht="16.5" customHeight="1">
      <c r="B296" s="176"/>
      <c r="C296" s="177"/>
      <c r="D296" s="177"/>
      <c r="E296" s="178" t="s">
        <v>4</v>
      </c>
      <c r="F296" s="269" t="s">
        <v>374</v>
      </c>
      <c r="G296" s="270"/>
      <c r="H296" s="270"/>
      <c r="I296" s="270"/>
      <c r="J296" s="177"/>
      <c r="K296" s="179">
        <v>1.325</v>
      </c>
      <c r="L296" s="177"/>
      <c r="M296" s="177"/>
      <c r="N296" s="177"/>
      <c r="O296" s="177"/>
      <c r="P296" s="177"/>
      <c r="Q296" s="177"/>
      <c r="R296" s="180"/>
      <c r="T296" s="181"/>
      <c r="U296" s="177"/>
      <c r="V296" s="177"/>
      <c r="W296" s="177"/>
      <c r="X296" s="177"/>
      <c r="Y296" s="177"/>
      <c r="Z296" s="177"/>
      <c r="AA296" s="182"/>
      <c r="AT296" s="183" t="s">
        <v>204</v>
      </c>
      <c r="AU296" s="183" t="s">
        <v>94</v>
      </c>
      <c r="AV296" s="11" t="s">
        <v>94</v>
      </c>
      <c r="AW296" s="11" t="s">
        <v>31</v>
      </c>
      <c r="AX296" s="11" t="s">
        <v>74</v>
      </c>
      <c r="AY296" s="183" t="s">
        <v>196</v>
      </c>
    </row>
    <row r="297" spans="2:65" s="11" customFormat="1" ht="16.5" customHeight="1">
      <c r="B297" s="176"/>
      <c r="C297" s="177"/>
      <c r="D297" s="177"/>
      <c r="E297" s="178" t="s">
        <v>4</v>
      </c>
      <c r="F297" s="269" t="s">
        <v>375</v>
      </c>
      <c r="G297" s="270"/>
      <c r="H297" s="270"/>
      <c r="I297" s="270"/>
      <c r="J297" s="177"/>
      <c r="K297" s="179">
        <v>1.6</v>
      </c>
      <c r="L297" s="177"/>
      <c r="M297" s="177"/>
      <c r="N297" s="177"/>
      <c r="O297" s="177"/>
      <c r="P297" s="177"/>
      <c r="Q297" s="177"/>
      <c r="R297" s="180"/>
      <c r="T297" s="181"/>
      <c r="U297" s="177"/>
      <c r="V297" s="177"/>
      <c r="W297" s="177"/>
      <c r="X297" s="177"/>
      <c r="Y297" s="177"/>
      <c r="Z297" s="177"/>
      <c r="AA297" s="182"/>
      <c r="AT297" s="183" t="s">
        <v>204</v>
      </c>
      <c r="AU297" s="183" t="s">
        <v>94</v>
      </c>
      <c r="AV297" s="11" t="s">
        <v>94</v>
      </c>
      <c r="AW297" s="11" t="s">
        <v>31</v>
      </c>
      <c r="AX297" s="11" t="s">
        <v>74</v>
      </c>
      <c r="AY297" s="183" t="s">
        <v>196</v>
      </c>
    </row>
    <row r="298" spans="2:65" s="12" customFormat="1" ht="16.5" customHeight="1">
      <c r="B298" s="184"/>
      <c r="C298" s="185"/>
      <c r="D298" s="185"/>
      <c r="E298" s="186" t="s">
        <v>4</v>
      </c>
      <c r="F298" s="274" t="s">
        <v>213</v>
      </c>
      <c r="G298" s="275"/>
      <c r="H298" s="275"/>
      <c r="I298" s="275"/>
      <c r="J298" s="185"/>
      <c r="K298" s="187">
        <v>2.9249999999999998</v>
      </c>
      <c r="L298" s="185"/>
      <c r="M298" s="185"/>
      <c r="N298" s="185"/>
      <c r="O298" s="185"/>
      <c r="P298" s="185"/>
      <c r="Q298" s="185"/>
      <c r="R298" s="188"/>
      <c r="T298" s="189"/>
      <c r="U298" s="185"/>
      <c r="V298" s="185"/>
      <c r="W298" s="185"/>
      <c r="X298" s="185"/>
      <c r="Y298" s="185"/>
      <c r="Z298" s="185"/>
      <c r="AA298" s="190"/>
      <c r="AT298" s="191" t="s">
        <v>204</v>
      </c>
      <c r="AU298" s="191" t="s">
        <v>94</v>
      </c>
      <c r="AV298" s="12" t="s">
        <v>214</v>
      </c>
      <c r="AW298" s="12" t="s">
        <v>31</v>
      </c>
      <c r="AX298" s="12" t="s">
        <v>74</v>
      </c>
      <c r="AY298" s="191" t="s">
        <v>196</v>
      </c>
    </row>
    <row r="299" spans="2:65" s="13" customFormat="1" ht="16.5" customHeight="1">
      <c r="B299" s="192"/>
      <c r="C299" s="193"/>
      <c r="D299" s="193"/>
      <c r="E299" s="194" t="s">
        <v>4</v>
      </c>
      <c r="F299" s="276" t="s">
        <v>215</v>
      </c>
      <c r="G299" s="277"/>
      <c r="H299" s="277"/>
      <c r="I299" s="277"/>
      <c r="J299" s="193"/>
      <c r="K299" s="195">
        <v>10.15</v>
      </c>
      <c r="L299" s="193"/>
      <c r="M299" s="193"/>
      <c r="N299" s="193"/>
      <c r="O299" s="193"/>
      <c r="P299" s="193"/>
      <c r="Q299" s="193"/>
      <c r="R299" s="196"/>
      <c r="T299" s="197"/>
      <c r="U299" s="193"/>
      <c r="V299" s="193"/>
      <c r="W299" s="193"/>
      <c r="X299" s="193"/>
      <c r="Y299" s="193"/>
      <c r="Z299" s="193"/>
      <c r="AA299" s="198"/>
      <c r="AT299" s="199" t="s">
        <v>204</v>
      </c>
      <c r="AU299" s="199" t="s">
        <v>94</v>
      </c>
      <c r="AV299" s="13" t="s">
        <v>201</v>
      </c>
      <c r="AW299" s="13" t="s">
        <v>31</v>
      </c>
      <c r="AX299" s="13" t="s">
        <v>82</v>
      </c>
      <c r="AY299" s="199" t="s">
        <v>196</v>
      </c>
    </row>
    <row r="300" spans="2:65" s="1" customFormat="1" ht="38.25" customHeight="1">
      <c r="B300" s="138"/>
      <c r="C300" s="167" t="s">
        <v>376</v>
      </c>
      <c r="D300" s="167" t="s">
        <v>197</v>
      </c>
      <c r="E300" s="168" t="s">
        <v>377</v>
      </c>
      <c r="F300" s="264" t="s">
        <v>378</v>
      </c>
      <c r="G300" s="264"/>
      <c r="H300" s="264"/>
      <c r="I300" s="264"/>
      <c r="J300" s="169" t="s">
        <v>262</v>
      </c>
      <c r="K300" s="170">
        <v>406.63099999999997</v>
      </c>
      <c r="L300" s="265">
        <v>0</v>
      </c>
      <c r="M300" s="265"/>
      <c r="N300" s="266">
        <f>ROUND(L300*K300,3)</f>
        <v>0</v>
      </c>
      <c r="O300" s="266"/>
      <c r="P300" s="266"/>
      <c r="Q300" s="266"/>
      <c r="R300" s="141"/>
      <c r="T300" s="172" t="s">
        <v>4</v>
      </c>
      <c r="U300" s="48" t="s">
        <v>41</v>
      </c>
      <c r="V300" s="40"/>
      <c r="W300" s="173">
        <f>V300*K300</f>
        <v>0</v>
      </c>
      <c r="X300" s="173">
        <v>7.1940000000000004E-2</v>
      </c>
      <c r="Y300" s="173">
        <f>X300*K300</f>
        <v>29.25303414</v>
      </c>
      <c r="Z300" s="173">
        <v>0</v>
      </c>
      <c r="AA300" s="174">
        <f>Z300*K300</f>
        <v>0</v>
      </c>
      <c r="AR300" s="23" t="s">
        <v>201</v>
      </c>
      <c r="AT300" s="23" t="s">
        <v>197</v>
      </c>
      <c r="AU300" s="23" t="s">
        <v>94</v>
      </c>
      <c r="AY300" s="23" t="s">
        <v>196</v>
      </c>
      <c r="BE300" s="114">
        <f>IF(U300="základná",N300,0)</f>
        <v>0</v>
      </c>
      <c r="BF300" s="114">
        <f>IF(U300="znížená",N300,0)</f>
        <v>0</v>
      </c>
      <c r="BG300" s="114">
        <f>IF(U300="zákl. prenesená",N300,0)</f>
        <v>0</v>
      </c>
      <c r="BH300" s="114">
        <f>IF(U300="zníž. prenesená",N300,0)</f>
        <v>0</v>
      </c>
      <c r="BI300" s="114">
        <f>IF(U300="nulová",N300,0)</f>
        <v>0</v>
      </c>
      <c r="BJ300" s="23" t="s">
        <v>94</v>
      </c>
      <c r="BK300" s="175">
        <f>ROUND(L300*K300,3)</f>
        <v>0</v>
      </c>
      <c r="BL300" s="23" t="s">
        <v>201</v>
      </c>
      <c r="BM300" s="23" t="s">
        <v>379</v>
      </c>
    </row>
    <row r="301" spans="2:65" s="11" customFormat="1" ht="16.5" customHeight="1">
      <c r="B301" s="176"/>
      <c r="C301" s="177"/>
      <c r="D301" s="177"/>
      <c r="E301" s="178" t="s">
        <v>4</v>
      </c>
      <c r="F301" s="267" t="s">
        <v>380</v>
      </c>
      <c r="G301" s="268"/>
      <c r="H301" s="268"/>
      <c r="I301" s="268"/>
      <c r="J301" s="177"/>
      <c r="K301" s="179">
        <v>115.05</v>
      </c>
      <c r="L301" s="177"/>
      <c r="M301" s="177"/>
      <c r="N301" s="177"/>
      <c r="O301" s="177"/>
      <c r="P301" s="177"/>
      <c r="Q301" s="177"/>
      <c r="R301" s="180"/>
      <c r="T301" s="181"/>
      <c r="U301" s="177"/>
      <c r="V301" s="177"/>
      <c r="W301" s="177"/>
      <c r="X301" s="177"/>
      <c r="Y301" s="177"/>
      <c r="Z301" s="177"/>
      <c r="AA301" s="182"/>
      <c r="AT301" s="183" t="s">
        <v>204</v>
      </c>
      <c r="AU301" s="183" t="s">
        <v>94</v>
      </c>
      <c r="AV301" s="11" t="s">
        <v>94</v>
      </c>
      <c r="AW301" s="11" t="s">
        <v>31</v>
      </c>
      <c r="AX301" s="11" t="s">
        <v>74</v>
      </c>
      <c r="AY301" s="183" t="s">
        <v>196</v>
      </c>
    </row>
    <row r="302" spans="2:65" s="11" customFormat="1" ht="16.5" customHeight="1">
      <c r="B302" s="176"/>
      <c r="C302" s="177"/>
      <c r="D302" s="177"/>
      <c r="E302" s="178" t="s">
        <v>4</v>
      </c>
      <c r="F302" s="269" t="s">
        <v>381</v>
      </c>
      <c r="G302" s="270"/>
      <c r="H302" s="270"/>
      <c r="I302" s="270"/>
      <c r="J302" s="177"/>
      <c r="K302" s="179">
        <v>20.488</v>
      </c>
      <c r="L302" s="177"/>
      <c r="M302" s="177"/>
      <c r="N302" s="177"/>
      <c r="O302" s="177"/>
      <c r="P302" s="177"/>
      <c r="Q302" s="177"/>
      <c r="R302" s="180"/>
      <c r="T302" s="181"/>
      <c r="U302" s="177"/>
      <c r="V302" s="177"/>
      <c r="W302" s="177"/>
      <c r="X302" s="177"/>
      <c r="Y302" s="177"/>
      <c r="Z302" s="177"/>
      <c r="AA302" s="182"/>
      <c r="AT302" s="183" t="s">
        <v>204</v>
      </c>
      <c r="AU302" s="183" t="s">
        <v>94</v>
      </c>
      <c r="AV302" s="11" t="s">
        <v>94</v>
      </c>
      <c r="AW302" s="11" t="s">
        <v>31</v>
      </c>
      <c r="AX302" s="11" t="s">
        <v>74</v>
      </c>
      <c r="AY302" s="183" t="s">
        <v>196</v>
      </c>
    </row>
    <row r="303" spans="2:65" s="11" customFormat="1" ht="25.5" customHeight="1">
      <c r="B303" s="176"/>
      <c r="C303" s="177"/>
      <c r="D303" s="177"/>
      <c r="E303" s="178" t="s">
        <v>4</v>
      </c>
      <c r="F303" s="269" t="s">
        <v>382</v>
      </c>
      <c r="G303" s="270"/>
      <c r="H303" s="270"/>
      <c r="I303" s="270"/>
      <c r="J303" s="177"/>
      <c r="K303" s="179">
        <v>-9.09</v>
      </c>
      <c r="L303" s="177"/>
      <c r="M303" s="177"/>
      <c r="N303" s="177"/>
      <c r="O303" s="177"/>
      <c r="P303" s="177"/>
      <c r="Q303" s="177"/>
      <c r="R303" s="180"/>
      <c r="T303" s="181"/>
      <c r="U303" s="177"/>
      <c r="V303" s="177"/>
      <c r="W303" s="177"/>
      <c r="X303" s="177"/>
      <c r="Y303" s="177"/>
      <c r="Z303" s="177"/>
      <c r="AA303" s="182"/>
      <c r="AT303" s="183" t="s">
        <v>204</v>
      </c>
      <c r="AU303" s="183" t="s">
        <v>94</v>
      </c>
      <c r="AV303" s="11" t="s">
        <v>94</v>
      </c>
      <c r="AW303" s="11" t="s">
        <v>31</v>
      </c>
      <c r="AX303" s="11" t="s">
        <v>74</v>
      </c>
      <c r="AY303" s="183" t="s">
        <v>196</v>
      </c>
    </row>
    <row r="304" spans="2:65" s="12" customFormat="1" ht="16.5" customHeight="1">
      <c r="B304" s="184"/>
      <c r="C304" s="185"/>
      <c r="D304" s="185"/>
      <c r="E304" s="186" t="s">
        <v>4</v>
      </c>
      <c r="F304" s="274" t="s">
        <v>324</v>
      </c>
      <c r="G304" s="275"/>
      <c r="H304" s="275"/>
      <c r="I304" s="275"/>
      <c r="J304" s="185"/>
      <c r="K304" s="187">
        <v>126.44799999999999</v>
      </c>
      <c r="L304" s="185"/>
      <c r="M304" s="185"/>
      <c r="N304" s="185"/>
      <c r="O304" s="185"/>
      <c r="P304" s="185"/>
      <c r="Q304" s="185"/>
      <c r="R304" s="188"/>
      <c r="T304" s="189"/>
      <c r="U304" s="185"/>
      <c r="V304" s="185"/>
      <c r="W304" s="185"/>
      <c r="X304" s="185"/>
      <c r="Y304" s="185"/>
      <c r="Z304" s="185"/>
      <c r="AA304" s="190"/>
      <c r="AT304" s="191" t="s">
        <v>204</v>
      </c>
      <c r="AU304" s="191" t="s">
        <v>94</v>
      </c>
      <c r="AV304" s="12" t="s">
        <v>214</v>
      </c>
      <c r="AW304" s="12" t="s">
        <v>31</v>
      </c>
      <c r="AX304" s="12" t="s">
        <v>74</v>
      </c>
      <c r="AY304" s="191" t="s">
        <v>196</v>
      </c>
    </row>
    <row r="305" spans="2:65" s="11" customFormat="1" ht="25.5" customHeight="1">
      <c r="B305" s="176"/>
      <c r="C305" s="177"/>
      <c r="D305" s="177"/>
      <c r="E305" s="178" t="s">
        <v>4</v>
      </c>
      <c r="F305" s="269" t="s">
        <v>383</v>
      </c>
      <c r="G305" s="270"/>
      <c r="H305" s="270"/>
      <c r="I305" s="270"/>
      <c r="J305" s="177"/>
      <c r="K305" s="179">
        <v>148.32599999999999</v>
      </c>
      <c r="L305" s="177"/>
      <c r="M305" s="177"/>
      <c r="N305" s="177"/>
      <c r="O305" s="177"/>
      <c r="P305" s="177"/>
      <c r="Q305" s="177"/>
      <c r="R305" s="180"/>
      <c r="T305" s="181"/>
      <c r="U305" s="177"/>
      <c r="V305" s="177"/>
      <c r="W305" s="177"/>
      <c r="X305" s="177"/>
      <c r="Y305" s="177"/>
      <c r="Z305" s="177"/>
      <c r="AA305" s="182"/>
      <c r="AT305" s="183" t="s">
        <v>204</v>
      </c>
      <c r="AU305" s="183" t="s">
        <v>94</v>
      </c>
      <c r="AV305" s="11" t="s">
        <v>94</v>
      </c>
      <c r="AW305" s="11" t="s">
        <v>31</v>
      </c>
      <c r="AX305" s="11" t="s">
        <v>74</v>
      </c>
      <c r="AY305" s="183" t="s">
        <v>196</v>
      </c>
    </row>
    <row r="306" spans="2:65" s="11" customFormat="1" ht="16.5" customHeight="1">
      <c r="B306" s="176"/>
      <c r="C306" s="177"/>
      <c r="D306" s="177"/>
      <c r="E306" s="178" t="s">
        <v>4</v>
      </c>
      <c r="F306" s="269" t="s">
        <v>384</v>
      </c>
      <c r="G306" s="270"/>
      <c r="H306" s="270"/>
      <c r="I306" s="270"/>
      <c r="J306" s="177"/>
      <c r="K306" s="179">
        <v>-17.948</v>
      </c>
      <c r="L306" s="177"/>
      <c r="M306" s="177"/>
      <c r="N306" s="177"/>
      <c r="O306" s="177"/>
      <c r="P306" s="177"/>
      <c r="Q306" s="177"/>
      <c r="R306" s="180"/>
      <c r="T306" s="181"/>
      <c r="U306" s="177"/>
      <c r="V306" s="177"/>
      <c r="W306" s="177"/>
      <c r="X306" s="177"/>
      <c r="Y306" s="177"/>
      <c r="Z306" s="177"/>
      <c r="AA306" s="182"/>
      <c r="AT306" s="183" t="s">
        <v>204</v>
      </c>
      <c r="AU306" s="183" t="s">
        <v>94</v>
      </c>
      <c r="AV306" s="11" t="s">
        <v>94</v>
      </c>
      <c r="AW306" s="11" t="s">
        <v>31</v>
      </c>
      <c r="AX306" s="11" t="s">
        <v>74</v>
      </c>
      <c r="AY306" s="183" t="s">
        <v>196</v>
      </c>
    </row>
    <row r="307" spans="2:65" s="12" customFormat="1" ht="16.5" customHeight="1">
      <c r="B307" s="184"/>
      <c r="C307" s="185"/>
      <c r="D307" s="185"/>
      <c r="E307" s="186" t="s">
        <v>4</v>
      </c>
      <c r="F307" s="274" t="s">
        <v>324</v>
      </c>
      <c r="G307" s="275"/>
      <c r="H307" s="275"/>
      <c r="I307" s="275"/>
      <c r="J307" s="185"/>
      <c r="K307" s="187">
        <v>130.37799999999999</v>
      </c>
      <c r="L307" s="185"/>
      <c r="M307" s="185"/>
      <c r="N307" s="185"/>
      <c r="O307" s="185"/>
      <c r="P307" s="185"/>
      <c r="Q307" s="185"/>
      <c r="R307" s="188"/>
      <c r="T307" s="189"/>
      <c r="U307" s="185"/>
      <c r="V307" s="185"/>
      <c r="W307" s="185"/>
      <c r="X307" s="185"/>
      <c r="Y307" s="185"/>
      <c r="Z307" s="185"/>
      <c r="AA307" s="190"/>
      <c r="AT307" s="191" t="s">
        <v>204</v>
      </c>
      <c r="AU307" s="191" t="s">
        <v>94</v>
      </c>
      <c r="AV307" s="12" t="s">
        <v>214</v>
      </c>
      <c r="AW307" s="12" t="s">
        <v>31</v>
      </c>
      <c r="AX307" s="12" t="s">
        <v>74</v>
      </c>
      <c r="AY307" s="191" t="s">
        <v>196</v>
      </c>
    </row>
    <row r="308" spans="2:65" s="11" customFormat="1" ht="16.5" customHeight="1">
      <c r="B308" s="176"/>
      <c r="C308" s="177"/>
      <c r="D308" s="177"/>
      <c r="E308" s="178" t="s">
        <v>4</v>
      </c>
      <c r="F308" s="269" t="s">
        <v>385</v>
      </c>
      <c r="G308" s="270"/>
      <c r="H308" s="270"/>
      <c r="I308" s="270"/>
      <c r="J308" s="177"/>
      <c r="K308" s="179">
        <v>14.85</v>
      </c>
      <c r="L308" s="177"/>
      <c r="M308" s="177"/>
      <c r="N308" s="177"/>
      <c r="O308" s="177"/>
      <c r="P308" s="177"/>
      <c r="Q308" s="177"/>
      <c r="R308" s="180"/>
      <c r="T308" s="181"/>
      <c r="U308" s="177"/>
      <c r="V308" s="177"/>
      <c r="W308" s="177"/>
      <c r="X308" s="177"/>
      <c r="Y308" s="177"/>
      <c r="Z308" s="177"/>
      <c r="AA308" s="182"/>
      <c r="AT308" s="183" t="s">
        <v>204</v>
      </c>
      <c r="AU308" s="183" t="s">
        <v>94</v>
      </c>
      <c r="AV308" s="11" t="s">
        <v>94</v>
      </c>
      <c r="AW308" s="11" t="s">
        <v>31</v>
      </c>
      <c r="AX308" s="11" t="s">
        <v>74</v>
      </c>
      <c r="AY308" s="183" t="s">
        <v>196</v>
      </c>
    </row>
    <row r="309" spans="2:65" s="11" customFormat="1" ht="16.5" customHeight="1">
      <c r="B309" s="176"/>
      <c r="C309" s="177"/>
      <c r="D309" s="177"/>
      <c r="E309" s="178" t="s">
        <v>4</v>
      </c>
      <c r="F309" s="269" t="s">
        <v>386</v>
      </c>
      <c r="G309" s="270"/>
      <c r="H309" s="270"/>
      <c r="I309" s="270"/>
      <c r="J309" s="177"/>
      <c r="K309" s="179">
        <v>-3.03</v>
      </c>
      <c r="L309" s="177"/>
      <c r="M309" s="177"/>
      <c r="N309" s="177"/>
      <c r="O309" s="177"/>
      <c r="P309" s="177"/>
      <c r="Q309" s="177"/>
      <c r="R309" s="180"/>
      <c r="T309" s="181"/>
      <c r="U309" s="177"/>
      <c r="V309" s="177"/>
      <c r="W309" s="177"/>
      <c r="X309" s="177"/>
      <c r="Y309" s="177"/>
      <c r="Z309" s="177"/>
      <c r="AA309" s="182"/>
      <c r="AT309" s="183" t="s">
        <v>204</v>
      </c>
      <c r="AU309" s="183" t="s">
        <v>94</v>
      </c>
      <c r="AV309" s="11" t="s">
        <v>94</v>
      </c>
      <c r="AW309" s="11" t="s">
        <v>31</v>
      </c>
      <c r="AX309" s="11" t="s">
        <v>74</v>
      </c>
      <c r="AY309" s="183" t="s">
        <v>196</v>
      </c>
    </row>
    <row r="310" spans="2:65" s="12" customFormat="1" ht="16.5" customHeight="1">
      <c r="B310" s="184"/>
      <c r="C310" s="185"/>
      <c r="D310" s="185"/>
      <c r="E310" s="186" t="s">
        <v>4</v>
      </c>
      <c r="F310" s="274" t="s">
        <v>387</v>
      </c>
      <c r="G310" s="275"/>
      <c r="H310" s="275"/>
      <c r="I310" s="275"/>
      <c r="J310" s="185"/>
      <c r="K310" s="187">
        <v>11.82</v>
      </c>
      <c r="L310" s="185"/>
      <c r="M310" s="185"/>
      <c r="N310" s="185"/>
      <c r="O310" s="185"/>
      <c r="P310" s="185"/>
      <c r="Q310" s="185"/>
      <c r="R310" s="188"/>
      <c r="T310" s="189"/>
      <c r="U310" s="185"/>
      <c r="V310" s="185"/>
      <c r="W310" s="185"/>
      <c r="X310" s="185"/>
      <c r="Y310" s="185"/>
      <c r="Z310" s="185"/>
      <c r="AA310" s="190"/>
      <c r="AT310" s="191" t="s">
        <v>204</v>
      </c>
      <c r="AU310" s="191" t="s">
        <v>94</v>
      </c>
      <c r="AV310" s="12" t="s">
        <v>214</v>
      </c>
      <c r="AW310" s="12" t="s">
        <v>31</v>
      </c>
      <c r="AX310" s="12" t="s">
        <v>74</v>
      </c>
      <c r="AY310" s="191" t="s">
        <v>196</v>
      </c>
    </row>
    <row r="311" spans="2:65" s="11" customFormat="1" ht="16.5" customHeight="1">
      <c r="B311" s="176"/>
      <c r="C311" s="177"/>
      <c r="D311" s="177"/>
      <c r="E311" s="178" t="s">
        <v>4</v>
      </c>
      <c r="F311" s="269" t="s">
        <v>388</v>
      </c>
      <c r="G311" s="270"/>
      <c r="H311" s="270"/>
      <c r="I311" s="270"/>
      <c r="J311" s="177"/>
      <c r="K311" s="179">
        <v>1.4350000000000001</v>
      </c>
      <c r="L311" s="177"/>
      <c r="M311" s="177"/>
      <c r="N311" s="177"/>
      <c r="O311" s="177"/>
      <c r="P311" s="177"/>
      <c r="Q311" s="177"/>
      <c r="R311" s="180"/>
      <c r="T311" s="181"/>
      <c r="U311" s="177"/>
      <c r="V311" s="177"/>
      <c r="W311" s="177"/>
      <c r="X311" s="177"/>
      <c r="Y311" s="177"/>
      <c r="Z311" s="177"/>
      <c r="AA311" s="182"/>
      <c r="AT311" s="183" t="s">
        <v>204</v>
      </c>
      <c r="AU311" s="183" t="s">
        <v>94</v>
      </c>
      <c r="AV311" s="11" t="s">
        <v>94</v>
      </c>
      <c r="AW311" s="11" t="s">
        <v>31</v>
      </c>
      <c r="AX311" s="11" t="s">
        <v>74</v>
      </c>
      <c r="AY311" s="183" t="s">
        <v>196</v>
      </c>
    </row>
    <row r="312" spans="2:65" s="11" customFormat="1" ht="16.5" customHeight="1">
      <c r="B312" s="176"/>
      <c r="C312" s="177"/>
      <c r="D312" s="177"/>
      <c r="E312" s="178" t="s">
        <v>4</v>
      </c>
      <c r="F312" s="269" t="s">
        <v>389</v>
      </c>
      <c r="G312" s="270"/>
      <c r="H312" s="270"/>
      <c r="I312" s="270"/>
      <c r="J312" s="177"/>
      <c r="K312" s="179">
        <v>1.302</v>
      </c>
      <c r="L312" s="177"/>
      <c r="M312" s="177"/>
      <c r="N312" s="177"/>
      <c r="O312" s="177"/>
      <c r="P312" s="177"/>
      <c r="Q312" s="177"/>
      <c r="R312" s="180"/>
      <c r="T312" s="181"/>
      <c r="U312" s="177"/>
      <c r="V312" s="177"/>
      <c r="W312" s="177"/>
      <c r="X312" s="177"/>
      <c r="Y312" s="177"/>
      <c r="Z312" s="177"/>
      <c r="AA312" s="182"/>
      <c r="AT312" s="183" t="s">
        <v>204</v>
      </c>
      <c r="AU312" s="183" t="s">
        <v>94</v>
      </c>
      <c r="AV312" s="11" t="s">
        <v>94</v>
      </c>
      <c r="AW312" s="11" t="s">
        <v>31</v>
      </c>
      <c r="AX312" s="11" t="s">
        <v>74</v>
      </c>
      <c r="AY312" s="183" t="s">
        <v>196</v>
      </c>
    </row>
    <row r="313" spans="2:65" s="11" customFormat="1" ht="16.5" customHeight="1">
      <c r="B313" s="176"/>
      <c r="C313" s="177"/>
      <c r="D313" s="177"/>
      <c r="E313" s="178" t="s">
        <v>4</v>
      </c>
      <c r="F313" s="269" t="s">
        <v>390</v>
      </c>
      <c r="G313" s="270"/>
      <c r="H313" s="270"/>
      <c r="I313" s="270"/>
      <c r="J313" s="177"/>
      <c r="K313" s="179">
        <v>1.353</v>
      </c>
      <c r="L313" s="177"/>
      <c r="M313" s="177"/>
      <c r="N313" s="177"/>
      <c r="O313" s="177"/>
      <c r="P313" s="177"/>
      <c r="Q313" s="177"/>
      <c r="R313" s="180"/>
      <c r="T313" s="181"/>
      <c r="U313" s="177"/>
      <c r="V313" s="177"/>
      <c r="W313" s="177"/>
      <c r="X313" s="177"/>
      <c r="Y313" s="177"/>
      <c r="Z313" s="177"/>
      <c r="AA313" s="182"/>
      <c r="AT313" s="183" t="s">
        <v>204</v>
      </c>
      <c r="AU313" s="183" t="s">
        <v>94</v>
      </c>
      <c r="AV313" s="11" t="s">
        <v>94</v>
      </c>
      <c r="AW313" s="11" t="s">
        <v>31</v>
      </c>
      <c r="AX313" s="11" t="s">
        <v>74</v>
      </c>
      <c r="AY313" s="183" t="s">
        <v>196</v>
      </c>
    </row>
    <row r="314" spans="2:65" s="12" customFormat="1" ht="25.5" customHeight="1">
      <c r="B314" s="184"/>
      <c r="C314" s="185"/>
      <c r="D314" s="185"/>
      <c r="E314" s="186" t="s">
        <v>4</v>
      </c>
      <c r="F314" s="274" t="s">
        <v>391</v>
      </c>
      <c r="G314" s="275"/>
      <c r="H314" s="275"/>
      <c r="I314" s="275"/>
      <c r="J314" s="185"/>
      <c r="K314" s="187">
        <v>4.09</v>
      </c>
      <c r="L314" s="185"/>
      <c r="M314" s="185"/>
      <c r="N314" s="185"/>
      <c r="O314" s="185"/>
      <c r="P314" s="185"/>
      <c r="Q314" s="185"/>
      <c r="R314" s="188"/>
      <c r="T314" s="189"/>
      <c r="U314" s="185"/>
      <c r="V314" s="185"/>
      <c r="W314" s="185"/>
      <c r="X314" s="185"/>
      <c r="Y314" s="185"/>
      <c r="Z314" s="185"/>
      <c r="AA314" s="190"/>
      <c r="AT314" s="191" t="s">
        <v>204</v>
      </c>
      <c r="AU314" s="191" t="s">
        <v>94</v>
      </c>
      <c r="AV314" s="12" t="s">
        <v>214</v>
      </c>
      <c r="AW314" s="12" t="s">
        <v>31</v>
      </c>
      <c r="AX314" s="12" t="s">
        <v>74</v>
      </c>
      <c r="AY314" s="191" t="s">
        <v>196</v>
      </c>
    </row>
    <row r="315" spans="2:65" s="11" customFormat="1" ht="25.5" customHeight="1">
      <c r="B315" s="176"/>
      <c r="C315" s="177"/>
      <c r="D315" s="177"/>
      <c r="E315" s="178" t="s">
        <v>4</v>
      </c>
      <c r="F315" s="269" t="s">
        <v>392</v>
      </c>
      <c r="G315" s="270"/>
      <c r="H315" s="270"/>
      <c r="I315" s="270"/>
      <c r="J315" s="177"/>
      <c r="K315" s="179">
        <v>156.24</v>
      </c>
      <c r="L315" s="177"/>
      <c r="M315" s="177"/>
      <c r="N315" s="177"/>
      <c r="O315" s="177"/>
      <c r="P315" s="177"/>
      <c r="Q315" s="177"/>
      <c r="R315" s="180"/>
      <c r="T315" s="181"/>
      <c r="U315" s="177"/>
      <c r="V315" s="177"/>
      <c r="W315" s="177"/>
      <c r="X315" s="177"/>
      <c r="Y315" s="177"/>
      <c r="Z315" s="177"/>
      <c r="AA315" s="182"/>
      <c r="AT315" s="183" t="s">
        <v>204</v>
      </c>
      <c r="AU315" s="183" t="s">
        <v>94</v>
      </c>
      <c r="AV315" s="11" t="s">
        <v>94</v>
      </c>
      <c r="AW315" s="11" t="s">
        <v>31</v>
      </c>
      <c r="AX315" s="11" t="s">
        <v>74</v>
      </c>
      <c r="AY315" s="183" t="s">
        <v>196</v>
      </c>
    </row>
    <row r="316" spans="2:65" s="11" customFormat="1" ht="16.5" customHeight="1">
      <c r="B316" s="176"/>
      <c r="C316" s="177"/>
      <c r="D316" s="177"/>
      <c r="E316" s="178" t="s">
        <v>4</v>
      </c>
      <c r="F316" s="269" t="s">
        <v>393</v>
      </c>
      <c r="G316" s="270"/>
      <c r="H316" s="270"/>
      <c r="I316" s="270"/>
      <c r="J316" s="177"/>
      <c r="K316" s="179">
        <v>-22.344999999999999</v>
      </c>
      <c r="L316" s="177"/>
      <c r="M316" s="177"/>
      <c r="N316" s="177"/>
      <c r="O316" s="177"/>
      <c r="P316" s="177"/>
      <c r="Q316" s="177"/>
      <c r="R316" s="180"/>
      <c r="T316" s="181"/>
      <c r="U316" s="177"/>
      <c r="V316" s="177"/>
      <c r="W316" s="177"/>
      <c r="X316" s="177"/>
      <c r="Y316" s="177"/>
      <c r="Z316" s="177"/>
      <c r="AA316" s="182"/>
      <c r="AT316" s="183" t="s">
        <v>204</v>
      </c>
      <c r="AU316" s="183" t="s">
        <v>94</v>
      </c>
      <c r="AV316" s="11" t="s">
        <v>94</v>
      </c>
      <c r="AW316" s="11" t="s">
        <v>31</v>
      </c>
      <c r="AX316" s="11" t="s">
        <v>74</v>
      </c>
      <c r="AY316" s="183" t="s">
        <v>196</v>
      </c>
    </row>
    <row r="317" spans="2:65" s="12" customFormat="1" ht="16.5" customHeight="1">
      <c r="B317" s="184"/>
      <c r="C317" s="185"/>
      <c r="D317" s="185"/>
      <c r="E317" s="186" t="s">
        <v>4</v>
      </c>
      <c r="F317" s="274" t="s">
        <v>394</v>
      </c>
      <c r="G317" s="275"/>
      <c r="H317" s="275"/>
      <c r="I317" s="275"/>
      <c r="J317" s="185"/>
      <c r="K317" s="187">
        <v>133.89500000000001</v>
      </c>
      <c r="L317" s="185"/>
      <c r="M317" s="185"/>
      <c r="N317" s="185"/>
      <c r="O317" s="185"/>
      <c r="P317" s="185"/>
      <c r="Q317" s="185"/>
      <c r="R317" s="188"/>
      <c r="T317" s="189"/>
      <c r="U317" s="185"/>
      <c r="V317" s="185"/>
      <c r="W317" s="185"/>
      <c r="X317" s="185"/>
      <c r="Y317" s="185"/>
      <c r="Z317" s="185"/>
      <c r="AA317" s="190"/>
      <c r="AT317" s="191" t="s">
        <v>204</v>
      </c>
      <c r="AU317" s="191" t="s">
        <v>94</v>
      </c>
      <c r="AV317" s="12" t="s">
        <v>214</v>
      </c>
      <c r="AW317" s="12" t="s">
        <v>31</v>
      </c>
      <c r="AX317" s="12" t="s">
        <v>74</v>
      </c>
      <c r="AY317" s="191" t="s">
        <v>196</v>
      </c>
    </row>
    <row r="318" spans="2:65" s="13" customFormat="1" ht="16.5" customHeight="1">
      <c r="B318" s="192"/>
      <c r="C318" s="193"/>
      <c r="D318" s="193"/>
      <c r="E318" s="194" t="s">
        <v>4</v>
      </c>
      <c r="F318" s="276" t="s">
        <v>215</v>
      </c>
      <c r="G318" s="277"/>
      <c r="H318" s="277"/>
      <c r="I318" s="277"/>
      <c r="J318" s="193"/>
      <c r="K318" s="195">
        <v>406.63099999999997</v>
      </c>
      <c r="L318" s="193"/>
      <c r="M318" s="193"/>
      <c r="N318" s="193"/>
      <c r="O318" s="193"/>
      <c r="P318" s="193"/>
      <c r="Q318" s="193"/>
      <c r="R318" s="196"/>
      <c r="T318" s="197"/>
      <c r="U318" s="193"/>
      <c r="V318" s="193"/>
      <c r="W318" s="193"/>
      <c r="X318" s="193"/>
      <c r="Y318" s="193"/>
      <c r="Z318" s="193"/>
      <c r="AA318" s="198"/>
      <c r="AT318" s="199" t="s">
        <v>204</v>
      </c>
      <c r="AU318" s="199" t="s">
        <v>94</v>
      </c>
      <c r="AV318" s="13" t="s">
        <v>201</v>
      </c>
      <c r="AW318" s="13" t="s">
        <v>31</v>
      </c>
      <c r="AX318" s="13" t="s">
        <v>82</v>
      </c>
      <c r="AY318" s="199" t="s">
        <v>196</v>
      </c>
    </row>
    <row r="319" spans="2:65" s="1" customFormat="1" ht="25.5" customHeight="1">
      <c r="B319" s="138"/>
      <c r="C319" s="167" t="s">
        <v>395</v>
      </c>
      <c r="D319" s="167" t="s">
        <v>197</v>
      </c>
      <c r="E319" s="168" t="s">
        <v>396</v>
      </c>
      <c r="F319" s="264" t="s">
        <v>397</v>
      </c>
      <c r="G319" s="264"/>
      <c r="H319" s="264"/>
      <c r="I319" s="264"/>
      <c r="J319" s="169" t="s">
        <v>200</v>
      </c>
      <c r="K319" s="170">
        <v>2.4820000000000002</v>
      </c>
      <c r="L319" s="265">
        <v>0</v>
      </c>
      <c r="M319" s="265"/>
      <c r="N319" s="266">
        <f>ROUND(L319*K319,3)</f>
        <v>0</v>
      </c>
      <c r="O319" s="266"/>
      <c r="P319" s="266"/>
      <c r="Q319" s="266"/>
      <c r="R319" s="141"/>
      <c r="T319" s="172" t="s">
        <v>4</v>
      </c>
      <c r="U319" s="48" t="s">
        <v>41</v>
      </c>
      <c r="V319" s="40"/>
      <c r="W319" s="173">
        <f>V319*K319</f>
        <v>0</v>
      </c>
      <c r="X319" s="173">
        <v>3.4413299999999998</v>
      </c>
      <c r="Y319" s="173">
        <f>X319*K319</f>
        <v>8.5413810600000009</v>
      </c>
      <c r="Z319" s="173">
        <v>0</v>
      </c>
      <c r="AA319" s="174">
        <f>Z319*K319</f>
        <v>0</v>
      </c>
      <c r="AR319" s="23" t="s">
        <v>201</v>
      </c>
      <c r="AT319" s="23" t="s">
        <v>197</v>
      </c>
      <c r="AU319" s="23" t="s">
        <v>94</v>
      </c>
      <c r="AY319" s="23" t="s">
        <v>196</v>
      </c>
      <c r="BE319" s="114">
        <f>IF(U319="základná",N319,0)</f>
        <v>0</v>
      </c>
      <c r="BF319" s="114">
        <f>IF(U319="znížená",N319,0)</f>
        <v>0</v>
      </c>
      <c r="BG319" s="114">
        <f>IF(U319="zákl. prenesená",N319,0)</f>
        <v>0</v>
      </c>
      <c r="BH319" s="114">
        <f>IF(U319="zníž. prenesená",N319,0)</f>
        <v>0</v>
      </c>
      <c r="BI319" s="114">
        <f>IF(U319="nulová",N319,0)</f>
        <v>0</v>
      </c>
      <c r="BJ319" s="23" t="s">
        <v>94</v>
      </c>
      <c r="BK319" s="175">
        <f>ROUND(L319*K319,3)</f>
        <v>0</v>
      </c>
      <c r="BL319" s="23" t="s">
        <v>201</v>
      </c>
      <c r="BM319" s="23" t="s">
        <v>398</v>
      </c>
    </row>
    <row r="320" spans="2:65" s="11" customFormat="1" ht="16.5" customHeight="1">
      <c r="B320" s="176"/>
      <c r="C320" s="177"/>
      <c r="D320" s="177"/>
      <c r="E320" s="178" t="s">
        <v>4</v>
      </c>
      <c r="F320" s="267" t="s">
        <v>399</v>
      </c>
      <c r="G320" s="268"/>
      <c r="H320" s="268"/>
      <c r="I320" s="268"/>
      <c r="J320" s="177"/>
      <c r="K320" s="179">
        <v>2.4820000000000002</v>
      </c>
      <c r="L320" s="177"/>
      <c r="M320" s="177"/>
      <c r="N320" s="177"/>
      <c r="O320" s="177"/>
      <c r="P320" s="177"/>
      <c r="Q320" s="177"/>
      <c r="R320" s="180"/>
      <c r="T320" s="181"/>
      <c r="U320" s="177"/>
      <c r="V320" s="177"/>
      <c r="W320" s="177"/>
      <c r="X320" s="177"/>
      <c r="Y320" s="177"/>
      <c r="Z320" s="177"/>
      <c r="AA320" s="182"/>
      <c r="AT320" s="183" t="s">
        <v>204</v>
      </c>
      <c r="AU320" s="183" t="s">
        <v>94</v>
      </c>
      <c r="AV320" s="11" t="s">
        <v>94</v>
      </c>
      <c r="AW320" s="11" t="s">
        <v>31</v>
      </c>
      <c r="AX320" s="11" t="s">
        <v>74</v>
      </c>
      <c r="AY320" s="183" t="s">
        <v>196</v>
      </c>
    </row>
    <row r="321" spans="2:65" s="12" customFormat="1" ht="16.5" customHeight="1">
      <c r="B321" s="184"/>
      <c r="C321" s="185"/>
      <c r="D321" s="185"/>
      <c r="E321" s="186" t="s">
        <v>4</v>
      </c>
      <c r="F321" s="274" t="s">
        <v>270</v>
      </c>
      <c r="G321" s="275"/>
      <c r="H321" s="275"/>
      <c r="I321" s="275"/>
      <c r="J321" s="185"/>
      <c r="K321" s="187">
        <v>2.4820000000000002</v>
      </c>
      <c r="L321" s="185"/>
      <c r="M321" s="185"/>
      <c r="N321" s="185"/>
      <c r="O321" s="185"/>
      <c r="P321" s="185"/>
      <c r="Q321" s="185"/>
      <c r="R321" s="188"/>
      <c r="T321" s="189"/>
      <c r="U321" s="185"/>
      <c r="V321" s="185"/>
      <c r="W321" s="185"/>
      <c r="X321" s="185"/>
      <c r="Y321" s="185"/>
      <c r="Z321" s="185"/>
      <c r="AA321" s="190"/>
      <c r="AT321" s="191" t="s">
        <v>204</v>
      </c>
      <c r="AU321" s="191" t="s">
        <v>94</v>
      </c>
      <c r="AV321" s="12" t="s">
        <v>214</v>
      </c>
      <c r="AW321" s="12" t="s">
        <v>31</v>
      </c>
      <c r="AX321" s="12" t="s">
        <v>74</v>
      </c>
      <c r="AY321" s="191" t="s">
        <v>196</v>
      </c>
    </row>
    <row r="322" spans="2:65" s="13" customFormat="1" ht="16.5" customHeight="1">
      <c r="B322" s="192"/>
      <c r="C322" s="193"/>
      <c r="D322" s="193"/>
      <c r="E322" s="194" t="s">
        <v>4</v>
      </c>
      <c r="F322" s="276" t="s">
        <v>215</v>
      </c>
      <c r="G322" s="277"/>
      <c r="H322" s="277"/>
      <c r="I322" s="277"/>
      <c r="J322" s="193"/>
      <c r="K322" s="195">
        <v>2.4820000000000002</v>
      </c>
      <c r="L322" s="193"/>
      <c r="M322" s="193"/>
      <c r="N322" s="193"/>
      <c r="O322" s="193"/>
      <c r="P322" s="193"/>
      <c r="Q322" s="193"/>
      <c r="R322" s="196"/>
      <c r="T322" s="197"/>
      <c r="U322" s="193"/>
      <c r="V322" s="193"/>
      <c r="W322" s="193"/>
      <c r="X322" s="193"/>
      <c r="Y322" s="193"/>
      <c r="Z322" s="193"/>
      <c r="AA322" s="198"/>
      <c r="AT322" s="199" t="s">
        <v>204</v>
      </c>
      <c r="AU322" s="199" t="s">
        <v>94</v>
      </c>
      <c r="AV322" s="13" t="s">
        <v>201</v>
      </c>
      <c r="AW322" s="13" t="s">
        <v>31</v>
      </c>
      <c r="AX322" s="13" t="s">
        <v>82</v>
      </c>
      <c r="AY322" s="199" t="s">
        <v>196</v>
      </c>
    </row>
    <row r="323" spans="2:65" s="10" customFormat="1" ht="29.85" customHeight="1">
      <c r="B323" s="156"/>
      <c r="C323" s="157"/>
      <c r="D323" s="166" t="s">
        <v>144</v>
      </c>
      <c r="E323" s="166"/>
      <c r="F323" s="166"/>
      <c r="G323" s="166"/>
      <c r="H323" s="166"/>
      <c r="I323" s="166"/>
      <c r="J323" s="166"/>
      <c r="K323" s="166"/>
      <c r="L323" s="166"/>
      <c r="M323" s="166"/>
      <c r="N323" s="280">
        <f>BK323</f>
        <v>0</v>
      </c>
      <c r="O323" s="281"/>
      <c r="P323" s="281"/>
      <c r="Q323" s="281"/>
      <c r="R323" s="159"/>
      <c r="T323" s="160"/>
      <c r="U323" s="157"/>
      <c r="V323" s="157"/>
      <c r="W323" s="161">
        <f>SUM(W324:W348)</f>
        <v>0</v>
      </c>
      <c r="X323" s="157"/>
      <c r="Y323" s="161">
        <f>SUM(Y324:Y348)</f>
        <v>5.1629468000000003</v>
      </c>
      <c r="Z323" s="157"/>
      <c r="AA323" s="162">
        <f>SUM(AA324:AA348)</f>
        <v>0</v>
      </c>
      <c r="AR323" s="163" t="s">
        <v>82</v>
      </c>
      <c r="AT323" s="164" t="s">
        <v>73</v>
      </c>
      <c r="AU323" s="164" t="s">
        <v>82</v>
      </c>
      <c r="AY323" s="163" t="s">
        <v>196</v>
      </c>
      <c r="BK323" s="165">
        <f>SUM(BK324:BK348)</f>
        <v>0</v>
      </c>
    </row>
    <row r="324" spans="2:65" s="1" customFormat="1" ht="25.5" customHeight="1">
      <c r="B324" s="138"/>
      <c r="C324" s="167" t="s">
        <v>400</v>
      </c>
      <c r="D324" s="167" t="s">
        <v>197</v>
      </c>
      <c r="E324" s="168" t="s">
        <v>401</v>
      </c>
      <c r="F324" s="264" t="s">
        <v>402</v>
      </c>
      <c r="G324" s="264"/>
      <c r="H324" s="264"/>
      <c r="I324" s="264"/>
      <c r="J324" s="169" t="s">
        <v>200</v>
      </c>
      <c r="K324" s="170">
        <v>1.5249999999999999</v>
      </c>
      <c r="L324" s="265">
        <v>0</v>
      </c>
      <c r="M324" s="265"/>
      <c r="N324" s="266">
        <f>ROUND(L324*K324,3)</f>
        <v>0</v>
      </c>
      <c r="O324" s="266"/>
      <c r="P324" s="266"/>
      <c r="Q324" s="266"/>
      <c r="R324" s="141"/>
      <c r="T324" s="172" t="s">
        <v>4</v>
      </c>
      <c r="U324" s="48" t="s">
        <v>41</v>
      </c>
      <c r="V324" s="40"/>
      <c r="W324" s="173">
        <f>V324*K324</f>
        <v>0</v>
      </c>
      <c r="X324" s="173">
        <v>2.5702400000000001</v>
      </c>
      <c r="Y324" s="173">
        <f>X324*K324</f>
        <v>3.919616</v>
      </c>
      <c r="Z324" s="173">
        <v>0</v>
      </c>
      <c r="AA324" s="174">
        <f>Z324*K324</f>
        <v>0</v>
      </c>
      <c r="AR324" s="23" t="s">
        <v>201</v>
      </c>
      <c r="AT324" s="23" t="s">
        <v>197</v>
      </c>
      <c r="AU324" s="23" t="s">
        <v>94</v>
      </c>
      <c r="AY324" s="23" t="s">
        <v>196</v>
      </c>
      <c r="BE324" s="114">
        <f>IF(U324="základná",N324,0)</f>
        <v>0</v>
      </c>
      <c r="BF324" s="114">
        <f>IF(U324="znížená",N324,0)</f>
        <v>0</v>
      </c>
      <c r="BG324" s="114">
        <f>IF(U324="zákl. prenesená",N324,0)</f>
        <v>0</v>
      </c>
      <c r="BH324" s="114">
        <f>IF(U324="zníž. prenesená",N324,0)</f>
        <v>0</v>
      </c>
      <c r="BI324" s="114">
        <f>IF(U324="nulová",N324,0)</f>
        <v>0</v>
      </c>
      <c r="BJ324" s="23" t="s">
        <v>94</v>
      </c>
      <c r="BK324" s="175">
        <f>ROUND(L324*K324,3)</f>
        <v>0</v>
      </c>
      <c r="BL324" s="23" t="s">
        <v>201</v>
      </c>
      <c r="BM324" s="23" t="s">
        <v>403</v>
      </c>
    </row>
    <row r="325" spans="2:65" s="11" customFormat="1" ht="16.5" customHeight="1">
      <c r="B325" s="176"/>
      <c r="C325" s="177"/>
      <c r="D325" s="177"/>
      <c r="E325" s="178" t="s">
        <v>4</v>
      </c>
      <c r="F325" s="267" t="s">
        <v>404</v>
      </c>
      <c r="G325" s="268"/>
      <c r="H325" s="268"/>
      <c r="I325" s="268"/>
      <c r="J325" s="177"/>
      <c r="K325" s="179">
        <v>1.5249999999999999</v>
      </c>
      <c r="L325" s="177"/>
      <c r="M325" s="177"/>
      <c r="N325" s="177"/>
      <c r="O325" s="177"/>
      <c r="P325" s="177"/>
      <c r="Q325" s="177"/>
      <c r="R325" s="180"/>
      <c r="T325" s="181"/>
      <c r="U325" s="177"/>
      <c r="V325" s="177"/>
      <c r="W325" s="177"/>
      <c r="X325" s="177"/>
      <c r="Y325" s="177"/>
      <c r="Z325" s="177"/>
      <c r="AA325" s="182"/>
      <c r="AT325" s="183" t="s">
        <v>204</v>
      </c>
      <c r="AU325" s="183" t="s">
        <v>94</v>
      </c>
      <c r="AV325" s="11" t="s">
        <v>94</v>
      </c>
      <c r="AW325" s="11" t="s">
        <v>31</v>
      </c>
      <c r="AX325" s="11" t="s">
        <v>74</v>
      </c>
      <c r="AY325" s="183" t="s">
        <v>196</v>
      </c>
    </row>
    <row r="326" spans="2:65" s="12" customFormat="1" ht="16.5" customHeight="1">
      <c r="B326" s="184"/>
      <c r="C326" s="185"/>
      <c r="D326" s="185"/>
      <c r="E326" s="186" t="s">
        <v>4</v>
      </c>
      <c r="F326" s="274" t="s">
        <v>213</v>
      </c>
      <c r="G326" s="275"/>
      <c r="H326" s="275"/>
      <c r="I326" s="275"/>
      <c r="J326" s="185"/>
      <c r="K326" s="187">
        <v>1.5249999999999999</v>
      </c>
      <c r="L326" s="185"/>
      <c r="M326" s="185"/>
      <c r="N326" s="185"/>
      <c r="O326" s="185"/>
      <c r="P326" s="185"/>
      <c r="Q326" s="185"/>
      <c r="R326" s="188"/>
      <c r="T326" s="189"/>
      <c r="U326" s="185"/>
      <c r="V326" s="185"/>
      <c r="W326" s="185"/>
      <c r="X326" s="185"/>
      <c r="Y326" s="185"/>
      <c r="Z326" s="185"/>
      <c r="AA326" s="190"/>
      <c r="AT326" s="191" t="s">
        <v>204</v>
      </c>
      <c r="AU326" s="191" t="s">
        <v>94</v>
      </c>
      <c r="AV326" s="12" t="s">
        <v>214</v>
      </c>
      <c r="AW326" s="12" t="s">
        <v>31</v>
      </c>
      <c r="AX326" s="12" t="s">
        <v>74</v>
      </c>
      <c r="AY326" s="191" t="s">
        <v>196</v>
      </c>
    </row>
    <row r="327" spans="2:65" s="13" customFormat="1" ht="16.5" customHeight="1">
      <c r="B327" s="192"/>
      <c r="C327" s="193"/>
      <c r="D327" s="193"/>
      <c r="E327" s="194" t="s">
        <v>4</v>
      </c>
      <c r="F327" s="276" t="s">
        <v>215</v>
      </c>
      <c r="G327" s="277"/>
      <c r="H327" s="277"/>
      <c r="I327" s="277"/>
      <c r="J327" s="193"/>
      <c r="K327" s="195">
        <v>1.5249999999999999</v>
      </c>
      <c r="L327" s="193"/>
      <c r="M327" s="193"/>
      <c r="N327" s="193"/>
      <c r="O327" s="193"/>
      <c r="P327" s="193"/>
      <c r="Q327" s="193"/>
      <c r="R327" s="196"/>
      <c r="T327" s="197"/>
      <c r="U327" s="193"/>
      <c r="V327" s="193"/>
      <c r="W327" s="193"/>
      <c r="X327" s="193"/>
      <c r="Y327" s="193"/>
      <c r="Z327" s="193"/>
      <c r="AA327" s="198"/>
      <c r="AT327" s="199" t="s">
        <v>204</v>
      </c>
      <c r="AU327" s="199" t="s">
        <v>94</v>
      </c>
      <c r="AV327" s="13" t="s">
        <v>201</v>
      </c>
      <c r="AW327" s="13" t="s">
        <v>31</v>
      </c>
      <c r="AX327" s="13" t="s">
        <v>82</v>
      </c>
      <c r="AY327" s="199" t="s">
        <v>196</v>
      </c>
    </row>
    <row r="328" spans="2:65" s="1" customFormat="1" ht="25.5" customHeight="1">
      <c r="B328" s="138"/>
      <c r="C328" s="167" t="s">
        <v>405</v>
      </c>
      <c r="D328" s="167" t="s">
        <v>197</v>
      </c>
      <c r="E328" s="168" t="s">
        <v>406</v>
      </c>
      <c r="F328" s="264" t="s">
        <v>407</v>
      </c>
      <c r="G328" s="264"/>
      <c r="H328" s="264"/>
      <c r="I328" s="264"/>
      <c r="J328" s="169" t="s">
        <v>262</v>
      </c>
      <c r="K328" s="170">
        <v>7.12</v>
      </c>
      <c r="L328" s="265">
        <v>0</v>
      </c>
      <c r="M328" s="265"/>
      <c r="N328" s="266">
        <f>ROUND(L328*K328,3)</f>
        <v>0</v>
      </c>
      <c r="O328" s="266"/>
      <c r="P328" s="266"/>
      <c r="Q328" s="266"/>
      <c r="R328" s="141"/>
      <c r="T328" s="172" t="s">
        <v>4</v>
      </c>
      <c r="U328" s="48" t="s">
        <v>41</v>
      </c>
      <c r="V328" s="40"/>
      <c r="W328" s="173">
        <f>V328*K328</f>
        <v>0</v>
      </c>
      <c r="X328" s="173">
        <v>3.49E-3</v>
      </c>
      <c r="Y328" s="173">
        <f>X328*K328</f>
        <v>2.4848800000000001E-2</v>
      </c>
      <c r="Z328" s="173">
        <v>0</v>
      </c>
      <c r="AA328" s="174">
        <f>Z328*K328</f>
        <v>0</v>
      </c>
      <c r="AR328" s="23" t="s">
        <v>201</v>
      </c>
      <c r="AT328" s="23" t="s">
        <v>197</v>
      </c>
      <c r="AU328" s="23" t="s">
        <v>94</v>
      </c>
      <c r="AY328" s="23" t="s">
        <v>196</v>
      </c>
      <c r="BE328" s="114">
        <f>IF(U328="základná",N328,0)</f>
        <v>0</v>
      </c>
      <c r="BF328" s="114">
        <f>IF(U328="znížená",N328,0)</f>
        <v>0</v>
      </c>
      <c r="BG328" s="114">
        <f>IF(U328="zákl. prenesená",N328,0)</f>
        <v>0</v>
      </c>
      <c r="BH328" s="114">
        <f>IF(U328="zníž. prenesená",N328,0)</f>
        <v>0</v>
      </c>
      <c r="BI328" s="114">
        <f>IF(U328="nulová",N328,0)</f>
        <v>0</v>
      </c>
      <c r="BJ328" s="23" t="s">
        <v>94</v>
      </c>
      <c r="BK328" s="175">
        <f>ROUND(L328*K328,3)</f>
        <v>0</v>
      </c>
      <c r="BL328" s="23" t="s">
        <v>201</v>
      </c>
      <c r="BM328" s="23" t="s">
        <v>408</v>
      </c>
    </row>
    <row r="329" spans="2:65" s="11" customFormat="1" ht="16.5" customHeight="1">
      <c r="B329" s="176"/>
      <c r="C329" s="177"/>
      <c r="D329" s="177"/>
      <c r="E329" s="178" t="s">
        <v>4</v>
      </c>
      <c r="F329" s="267" t="s">
        <v>409</v>
      </c>
      <c r="G329" s="268"/>
      <c r="H329" s="268"/>
      <c r="I329" s="268"/>
      <c r="J329" s="177"/>
      <c r="K329" s="179">
        <v>4.3</v>
      </c>
      <c r="L329" s="177"/>
      <c r="M329" s="177"/>
      <c r="N329" s="177"/>
      <c r="O329" s="177"/>
      <c r="P329" s="177"/>
      <c r="Q329" s="177"/>
      <c r="R329" s="180"/>
      <c r="T329" s="181"/>
      <c r="U329" s="177"/>
      <c r="V329" s="177"/>
      <c r="W329" s="177"/>
      <c r="X329" s="177"/>
      <c r="Y329" s="177"/>
      <c r="Z329" s="177"/>
      <c r="AA329" s="182"/>
      <c r="AT329" s="183" t="s">
        <v>204</v>
      </c>
      <c r="AU329" s="183" t="s">
        <v>94</v>
      </c>
      <c r="AV329" s="11" t="s">
        <v>94</v>
      </c>
      <c r="AW329" s="11" t="s">
        <v>31</v>
      </c>
      <c r="AX329" s="11" t="s">
        <v>74</v>
      </c>
      <c r="AY329" s="183" t="s">
        <v>196</v>
      </c>
    </row>
    <row r="330" spans="2:65" s="12" customFormat="1" ht="16.5" customHeight="1">
      <c r="B330" s="184"/>
      <c r="C330" s="185"/>
      <c r="D330" s="185"/>
      <c r="E330" s="186" t="s">
        <v>4</v>
      </c>
      <c r="F330" s="274" t="s">
        <v>410</v>
      </c>
      <c r="G330" s="275"/>
      <c r="H330" s="275"/>
      <c r="I330" s="275"/>
      <c r="J330" s="185"/>
      <c r="K330" s="187">
        <v>4.3</v>
      </c>
      <c r="L330" s="185"/>
      <c r="M330" s="185"/>
      <c r="N330" s="185"/>
      <c r="O330" s="185"/>
      <c r="P330" s="185"/>
      <c r="Q330" s="185"/>
      <c r="R330" s="188"/>
      <c r="T330" s="189"/>
      <c r="U330" s="185"/>
      <c r="V330" s="185"/>
      <c r="W330" s="185"/>
      <c r="X330" s="185"/>
      <c r="Y330" s="185"/>
      <c r="Z330" s="185"/>
      <c r="AA330" s="190"/>
      <c r="AT330" s="191" t="s">
        <v>204</v>
      </c>
      <c r="AU330" s="191" t="s">
        <v>94</v>
      </c>
      <c r="AV330" s="12" t="s">
        <v>214</v>
      </c>
      <c r="AW330" s="12" t="s">
        <v>31</v>
      </c>
      <c r="AX330" s="12" t="s">
        <v>74</v>
      </c>
      <c r="AY330" s="191" t="s">
        <v>196</v>
      </c>
    </row>
    <row r="331" spans="2:65" s="11" customFormat="1" ht="16.5" customHeight="1">
      <c r="B331" s="176"/>
      <c r="C331" s="177"/>
      <c r="D331" s="177"/>
      <c r="E331" s="178" t="s">
        <v>4</v>
      </c>
      <c r="F331" s="269" t="s">
        <v>411</v>
      </c>
      <c r="G331" s="270"/>
      <c r="H331" s="270"/>
      <c r="I331" s="270"/>
      <c r="J331" s="177"/>
      <c r="K331" s="179">
        <v>1.72</v>
      </c>
      <c r="L331" s="177"/>
      <c r="M331" s="177"/>
      <c r="N331" s="177"/>
      <c r="O331" s="177"/>
      <c r="P331" s="177"/>
      <c r="Q331" s="177"/>
      <c r="R331" s="180"/>
      <c r="T331" s="181"/>
      <c r="U331" s="177"/>
      <c r="V331" s="177"/>
      <c r="W331" s="177"/>
      <c r="X331" s="177"/>
      <c r="Y331" s="177"/>
      <c r="Z331" s="177"/>
      <c r="AA331" s="182"/>
      <c r="AT331" s="183" t="s">
        <v>204</v>
      </c>
      <c r="AU331" s="183" t="s">
        <v>94</v>
      </c>
      <c r="AV331" s="11" t="s">
        <v>94</v>
      </c>
      <c r="AW331" s="11" t="s">
        <v>31</v>
      </c>
      <c r="AX331" s="11" t="s">
        <v>74</v>
      </c>
      <c r="AY331" s="183" t="s">
        <v>196</v>
      </c>
    </row>
    <row r="332" spans="2:65" s="12" customFormat="1" ht="16.5" customHeight="1">
      <c r="B332" s="184"/>
      <c r="C332" s="185"/>
      <c r="D332" s="185"/>
      <c r="E332" s="186" t="s">
        <v>4</v>
      </c>
      <c r="F332" s="274" t="s">
        <v>412</v>
      </c>
      <c r="G332" s="275"/>
      <c r="H332" s="275"/>
      <c r="I332" s="275"/>
      <c r="J332" s="185"/>
      <c r="K332" s="187">
        <v>1.72</v>
      </c>
      <c r="L332" s="185"/>
      <c r="M332" s="185"/>
      <c r="N332" s="185"/>
      <c r="O332" s="185"/>
      <c r="P332" s="185"/>
      <c r="Q332" s="185"/>
      <c r="R332" s="188"/>
      <c r="T332" s="189"/>
      <c r="U332" s="185"/>
      <c r="V332" s="185"/>
      <c r="W332" s="185"/>
      <c r="X332" s="185"/>
      <c r="Y332" s="185"/>
      <c r="Z332" s="185"/>
      <c r="AA332" s="190"/>
      <c r="AT332" s="191" t="s">
        <v>204</v>
      </c>
      <c r="AU332" s="191" t="s">
        <v>94</v>
      </c>
      <c r="AV332" s="12" t="s">
        <v>214</v>
      </c>
      <c r="AW332" s="12" t="s">
        <v>31</v>
      </c>
      <c r="AX332" s="12" t="s">
        <v>74</v>
      </c>
      <c r="AY332" s="191" t="s">
        <v>196</v>
      </c>
    </row>
    <row r="333" spans="2:65" s="11" customFormat="1" ht="16.5" customHeight="1">
      <c r="B333" s="176"/>
      <c r="C333" s="177"/>
      <c r="D333" s="177"/>
      <c r="E333" s="178" t="s">
        <v>4</v>
      </c>
      <c r="F333" s="269" t="s">
        <v>413</v>
      </c>
      <c r="G333" s="270"/>
      <c r="H333" s="270"/>
      <c r="I333" s="270"/>
      <c r="J333" s="177"/>
      <c r="K333" s="179">
        <v>1.1000000000000001</v>
      </c>
      <c r="L333" s="177"/>
      <c r="M333" s="177"/>
      <c r="N333" s="177"/>
      <c r="O333" s="177"/>
      <c r="P333" s="177"/>
      <c r="Q333" s="177"/>
      <c r="R333" s="180"/>
      <c r="T333" s="181"/>
      <c r="U333" s="177"/>
      <c r="V333" s="177"/>
      <c r="W333" s="177"/>
      <c r="X333" s="177"/>
      <c r="Y333" s="177"/>
      <c r="Z333" s="177"/>
      <c r="AA333" s="182"/>
      <c r="AT333" s="183" t="s">
        <v>204</v>
      </c>
      <c r="AU333" s="183" t="s">
        <v>94</v>
      </c>
      <c r="AV333" s="11" t="s">
        <v>94</v>
      </c>
      <c r="AW333" s="11" t="s">
        <v>31</v>
      </c>
      <c r="AX333" s="11" t="s">
        <v>74</v>
      </c>
      <c r="AY333" s="183" t="s">
        <v>196</v>
      </c>
    </row>
    <row r="334" spans="2:65" s="12" customFormat="1" ht="16.5" customHeight="1">
      <c r="B334" s="184"/>
      <c r="C334" s="185"/>
      <c r="D334" s="185"/>
      <c r="E334" s="186" t="s">
        <v>4</v>
      </c>
      <c r="F334" s="274" t="s">
        <v>414</v>
      </c>
      <c r="G334" s="275"/>
      <c r="H334" s="275"/>
      <c r="I334" s="275"/>
      <c r="J334" s="185"/>
      <c r="K334" s="187">
        <v>1.1000000000000001</v>
      </c>
      <c r="L334" s="185"/>
      <c r="M334" s="185"/>
      <c r="N334" s="185"/>
      <c r="O334" s="185"/>
      <c r="P334" s="185"/>
      <c r="Q334" s="185"/>
      <c r="R334" s="188"/>
      <c r="T334" s="189"/>
      <c r="U334" s="185"/>
      <c r="V334" s="185"/>
      <c r="W334" s="185"/>
      <c r="X334" s="185"/>
      <c r="Y334" s="185"/>
      <c r="Z334" s="185"/>
      <c r="AA334" s="190"/>
      <c r="AT334" s="191" t="s">
        <v>204</v>
      </c>
      <c r="AU334" s="191" t="s">
        <v>94</v>
      </c>
      <c r="AV334" s="12" t="s">
        <v>214</v>
      </c>
      <c r="AW334" s="12" t="s">
        <v>31</v>
      </c>
      <c r="AX334" s="12" t="s">
        <v>74</v>
      </c>
      <c r="AY334" s="191" t="s">
        <v>196</v>
      </c>
    </row>
    <row r="335" spans="2:65" s="13" customFormat="1" ht="16.5" customHeight="1">
      <c r="B335" s="192"/>
      <c r="C335" s="193"/>
      <c r="D335" s="193"/>
      <c r="E335" s="194" t="s">
        <v>4</v>
      </c>
      <c r="F335" s="276" t="s">
        <v>215</v>
      </c>
      <c r="G335" s="277"/>
      <c r="H335" s="277"/>
      <c r="I335" s="277"/>
      <c r="J335" s="193"/>
      <c r="K335" s="195">
        <v>7.12</v>
      </c>
      <c r="L335" s="193"/>
      <c r="M335" s="193"/>
      <c r="N335" s="193"/>
      <c r="O335" s="193"/>
      <c r="P335" s="193"/>
      <c r="Q335" s="193"/>
      <c r="R335" s="196"/>
      <c r="T335" s="197"/>
      <c r="U335" s="193"/>
      <c r="V335" s="193"/>
      <c r="W335" s="193"/>
      <c r="X335" s="193"/>
      <c r="Y335" s="193"/>
      <c r="Z335" s="193"/>
      <c r="AA335" s="198"/>
      <c r="AT335" s="199" t="s">
        <v>204</v>
      </c>
      <c r="AU335" s="199" t="s">
        <v>94</v>
      </c>
      <c r="AV335" s="13" t="s">
        <v>201</v>
      </c>
      <c r="AW335" s="13" t="s">
        <v>31</v>
      </c>
      <c r="AX335" s="13" t="s">
        <v>82</v>
      </c>
      <c r="AY335" s="199" t="s">
        <v>196</v>
      </c>
    </row>
    <row r="336" spans="2:65" s="1" customFormat="1" ht="25.5" customHeight="1">
      <c r="B336" s="138"/>
      <c r="C336" s="167" t="s">
        <v>415</v>
      </c>
      <c r="D336" s="167" t="s">
        <v>197</v>
      </c>
      <c r="E336" s="168" t="s">
        <v>416</v>
      </c>
      <c r="F336" s="264" t="s">
        <v>417</v>
      </c>
      <c r="G336" s="264"/>
      <c r="H336" s="264"/>
      <c r="I336" s="264"/>
      <c r="J336" s="169" t="s">
        <v>262</v>
      </c>
      <c r="K336" s="170">
        <v>7.12</v>
      </c>
      <c r="L336" s="265">
        <v>0</v>
      </c>
      <c r="M336" s="265"/>
      <c r="N336" s="266">
        <f>ROUND(L336*K336,3)</f>
        <v>0</v>
      </c>
      <c r="O336" s="266"/>
      <c r="P336" s="266"/>
      <c r="Q336" s="266"/>
      <c r="R336" s="141"/>
      <c r="T336" s="172" t="s">
        <v>4</v>
      </c>
      <c r="U336" s="48" t="s">
        <v>41</v>
      </c>
      <c r="V336" s="40"/>
      <c r="W336" s="173">
        <f>V336*K336</f>
        <v>0</v>
      </c>
      <c r="X336" s="173">
        <v>0</v>
      </c>
      <c r="Y336" s="173">
        <f>X336*K336</f>
        <v>0</v>
      </c>
      <c r="Z336" s="173">
        <v>0</v>
      </c>
      <c r="AA336" s="174">
        <f>Z336*K336</f>
        <v>0</v>
      </c>
      <c r="AR336" s="23" t="s">
        <v>201</v>
      </c>
      <c r="AT336" s="23" t="s">
        <v>197</v>
      </c>
      <c r="AU336" s="23" t="s">
        <v>94</v>
      </c>
      <c r="AY336" s="23" t="s">
        <v>196</v>
      </c>
      <c r="BE336" s="114">
        <f>IF(U336="základná",N336,0)</f>
        <v>0</v>
      </c>
      <c r="BF336" s="114">
        <f>IF(U336="znížená",N336,0)</f>
        <v>0</v>
      </c>
      <c r="BG336" s="114">
        <f>IF(U336="zákl. prenesená",N336,0)</f>
        <v>0</v>
      </c>
      <c r="BH336" s="114">
        <f>IF(U336="zníž. prenesená",N336,0)</f>
        <v>0</v>
      </c>
      <c r="BI336" s="114">
        <f>IF(U336="nulová",N336,0)</f>
        <v>0</v>
      </c>
      <c r="BJ336" s="23" t="s">
        <v>94</v>
      </c>
      <c r="BK336" s="175">
        <f>ROUND(L336*K336,3)</f>
        <v>0</v>
      </c>
      <c r="BL336" s="23" t="s">
        <v>201</v>
      </c>
      <c r="BM336" s="23" t="s">
        <v>418</v>
      </c>
    </row>
    <row r="337" spans="2:65" s="1" customFormat="1" ht="38.25" customHeight="1">
      <c r="B337" s="138"/>
      <c r="C337" s="167" t="s">
        <v>419</v>
      </c>
      <c r="D337" s="167" t="s">
        <v>197</v>
      </c>
      <c r="E337" s="168" t="s">
        <v>420</v>
      </c>
      <c r="F337" s="264" t="s">
        <v>421</v>
      </c>
      <c r="G337" s="264"/>
      <c r="H337" s="264"/>
      <c r="I337" s="264"/>
      <c r="J337" s="169" t="s">
        <v>262</v>
      </c>
      <c r="K337" s="170">
        <v>4.3</v>
      </c>
      <c r="L337" s="265">
        <v>0</v>
      </c>
      <c r="M337" s="265"/>
      <c r="N337" s="266">
        <f>ROUND(L337*K337,3)</f>
        <v>0</v>
      </c>
      <c r="O337" s="266"/>
      <c r="P337" s="266"/>
      <c r="Q337" s="266"/>
      <c r="R337" s="141"/>
      <c r="T337" s="172" t="s">
        <v>4</v>
      </c>
      <c r="U337" s="48" t="s">
        <v>41</v>
      </c>
      <c r="V337" s="40"/>
      <c r="W337" s="173">
        <f>V337*K337</f>
        <v>0</v>
      </c>
      <c r="X337" s="173">
        <v>1E-4</v>
      </c>
      <c r="Y337" s="173">
        <f>X337*K337</f>
        <v>4.2999999999999999E-4</v>
      </c>
      <c r="Z337" s="173">
        <v>0</v>
      </c>
      <c r="AA337" s="174">
        <f>Z337*K337</f>
        <v>0</v>
      </c>
      <c r="AR337" s="23" t="s">
        <v>201</v>
      </c>
      <c r="AT337" s="23" t="s">
        <v>197</v>
      </c>
      <c r="AU337" s="23" t="s">
        <v>94</v>
      </c>
      <c r="AY337" s="23" t="s">
        <v>196</v>
      </c>
      <c r="BE337" s="114">
        <f>IF(U337="základná",N337,0)</f>
        <v>0</v>
      </c>
      <c r="BF337" s="114">
        <f>IF(U337="znížená",N337,0)</f>
        <v>0</v>
      </c>
      <c r="BG337" s="114">
        <f>IF(U337="zákl. prenesená",N337,0)</f>
        <v>0</v>
      </c>
      <c r="BH337" s="114">
        <f>IF(U337="zníž. prenesená",N337,0)</f>
        <v>0</v>
      </c>
      <c r="BI337" s="114">
        <f>IF(U337="nulová",N337,0)</f>
        <v>0</v>
      </c>
      <c r="BJ337" s="23" t="s">
        <v>94</v>
      </c>
      <c r="BK337" s="175">
        <f>ROUND(L337*K337,3)</f>
        <v>0</v>
      </c>
      <c r="BL337" s="23" t="s">
        <v>201</v>
      </c>
      <c r="BM337" s="23" t="s">
        <v>422</v>
      </c>
    </row>
    <row r="338" spans="2:65" s="1" customFormat="1" ht="38.25" customHeight="1">
      <c r="B338" s="138"/>
      <c r="C338" s="167" t="s">
        <v>423</v>
      </c>
      <c r="D338" s="167" t="s">
        <v>197</v>
      </c>
      <c r="E338" s="168" t="s">
        <v>424</v>
      </c>
      <c r="F338" s="264" t="s">
        <v>425</v>
      </c>
      <c r="G338" s="264"/>
      <c r="H338" s="264"/>
      <c r="I338" s="264"/>
      <c r="J338" s="169" t="s">
        <v>262</v>
      </c>
      <c r="K338" s="170">
        <v>4.3</v>
      </c>
      <c r="L338" s="265">
        <v>0</v>
      </c>
      <c r="M338" s="265"/>
      <c r="N338" s="266">
        <f>ROUND(L338*K338,3)</f>
        <v>0</v>
      </c>
      <c r="O338" s="266"/>
      <c r="P338" s="266"/>
      <c r="Q338" s="266"/>
      <c r="R338" s="141"/>
      <c r="T338" s="172" t="s">
        <v>4</v>
      </c>
      <c r="U338" s="48" t="s">
        <v>41</v>
      </c>
      <c r="V338" s="40"/>
      <c r="W338" s="173">
        <f>V338*K338</f>
        <v>0</v>
      </c>
      <c r="X338" s="173">
        <v>0</v>
      </c>
      <c r="Y338" s="173">
        <f>X338*K338</f>
        <v>0</v>
      </c>
      <c r="Z338" s="173">
        <v>0</v>
      </c>
      <c r="AA338" s="174">
        <f>Z338*K338</f>
        <v>0</v>
      </c>
      <c r="AR338" s="23" t="s">
        <v>201</v>
      </c>
      <c r="AT338" s="23" t="s">
        <v>197</v>
      </c>
      <c r="AU338" s="23" t="s">
        <v>94</v>
      </c>
      <c r="AY338" s="23" t="s">
        <v>196</v>
      </c>
      <c r="BE338" s="114">
        <f>IF(U338="základná",N338,0)</f>
        <v>0</v>
      </c>
      <c r="BF338" s="114">
        <f>IF(U338="znížená",N338,0)</f>
        <v>0</v>
      </c>
      <c r="BG338" s="114">
        <f>IF(U338="zákl. prenesená",N338,0)</f>
        <v>0</v>
      </c>
      <c r="BH338" s="114">
        <f>IF(U338="zníž. prenesená",N338,0)</f>
        <v>0</v>
      </c>
      <c r="BI338" s="114">
        <f>IF(U338="nulová",N338,0)</f>
        <v>0</v>
      </c>
      <c r="BJ338" s="23" t="s">
        <v>94</v>
      </c>
      <c r="BK338" s="175">
        <f>ROUND(L338*K338,3)</f>
        <v>0</v>
      </c>
      <c r="BL338" s="23" t="s">
        <v>201</v>
      </c>
      <c r="BM338" s="23" t="s">
        <v>426</v>
      </c>
    </row>
    <row r="339" spans="2:65" s="1" customFormat="1" ht="25.5" customHeight="1">
      <c r="B339" s="138"/>
      <c r="C339" s="167" t="s">
        <v>427</v>
      </c>
      <c r="D339" s="167" t="s">
        <v>197</v>
      </c>
      <c r="E339" s="168" t="s">
        <v>428</v>
      </c>
      <c r="F339" s="264" t="s">
        <v>429</v>
      </c>
      <c r="G339" s="264"/>
      <c r="H339" s="264"/>
      <c r="I339" s="264"/>
      <c r="J339" s="169" t="s">
        <v>200</v>
      </c>
      <c r="K339" s="170">
        <v>0.5</v>
      </c>
      <c r="L339" s="265">
        <v>0</v>
      </c>
      <c r="M339" s="265"/>
      <c r="N339" s="266">
        <f>ROUND(L339*K339,3)</f>
        <v>0</v>
      </c>
      <c r="O339" s="266"/>
      <c r="P339" s="266"/>
      <c r="Q339" s="266"/>
      <c r="R339" s="141"/>
      <c r="T339" s="172" t="s">
        <v>4</v>
      </c>
      <c r="U339" s="48" t="s">
        <v>41</v>
      </c>
      <c r="V339" s="40"/>
      <c r="W339" s="173">
        <f>V339*K339</f>
        <v>0</v>
      </c>
      <c r="X339" s="173">
        <v>2.4157999999999999</v>
      </c>
      <c r="Y339" s="173">
        <f>X339*K339</f>
        <v>1.2079</v>
      </c>
      <c r="Z339" s="173">
        <v>0</v>
      </c>
      <c r="AA339" s="174">
        <f>Z339*K339</f>
        <v>0</v>
      </c>
      <c r="AR339" s="23" t="s">
        <v>201</v>
      </c>
      <c r="AT339" s="23" t="s">
        <v>197</v>
      </c>
      <c r="AU339" s="23" t="s">
        <v>94</v>
      </c>
      <c r="AY339" s="23" t="s">
        <v>196</v>
      </c>
      <c r="BE339" s="114">
        <f>IF(U339="základná",N339,0)</f>
        <v>0</v>
      </c>
      <c r="BF339" s="114">
        <f>IF(U339="znížená",N339,0)</f>
        <v>0</v>
      </c>
      <c r="BG339" s="114">
        <f>IF(U339="zákl. prenesená",N339,0)</f>
        <v>0</v>
      </c>
      <c r="BH339" s="114">
        <f>IF(U339="zníž. prenesená",N339,0)</f>
        <v>0</v>
      </c>
      <c r="BI339" s="114">
        <f>IF(U339="nulová",N339,0)</f>
        <v>0</v>
      </c>
      <c r="BJ339" s="23" t="s">
        <v>94</v>
      </c>
      <c r="BK339" s="175">
        <f>ROUND(L339*K339,3)</f>
        <v>0</v>
      </c>
      <c r="BL339" s="23" t="s">
        <v>201</v>
      </c>
      <c r="BM339" s="23" t="s">
        <v>430</v>
      </c>
    </row>
    <row r="340" spans="2:65" s="11" customFormat="1" ht="16.5" customHeight="1">
      <c r="B340" s="176"/>
      <c r="C340" s="177"/>
      <c r="D340" s="177"/>
      <c r="E340" s="178" t="s">
        <v>4</v>
      </c>
      <c r="F340" s="267" t="s">
        <v>431</v>
      </c>
      <c r="G340" s="268"/>
      <c r="H340" s="268"/>
      <c r="I340" s="268"/>
      <c r="J340" s="177"/>
      <c r="K340" s="179">
        <v>0.5</v>
      </c>
      <c r="L340" s="177"/>
      <c r="M340" s="177"/>
      <c r="N340" s="177"/>
      <c r="O340" s="177"/>
      <c r="P340" s="177"/>
      <c r="Q340" s="177"/>
      <c r="R340" s="180"/>
      <c r="T340" s="181"/>
      <c r="U340" s="177"/>
      <c r="V340" s="177"/>
      <c r="W340" s="177"/>
      <c r="X340" s="177"/>
      <c r="Y340" s="177"/>
      <c r="Z340" s="177"/>
      <c r="AA340" s="182"/>
      <c r="AT340" s="183" t="s">
        <v>204</v>
      </c>
      <c r="AU340" s="183" t="s">
        <v>94</v>
      </c>
      <c r="AV340" s="11" t="s">
        <v>94</v>
      </c>
      <c r="AW340" s="11" t="s">
        <v>31</v>
      </c>
      <c r="AX340" s="11" t="s">
        <v>74</v>
      </c>
      <c r="AY340" s="183" t="s">
        <v>196</v>
      </c>
    </row>
    <row r="341" spans="2:65" s="12" customFormat="1" ht="16.5" customHeight="1">
      <c r="B341" s="184"/>
      <c r="C341" s="185"/>
      <c r="D341" s="185"/>
      <c r="E341" s="186" t="s">
        <v>4</v>
      </c>
      <c r="F341" s="274" t="s">
        <v>213</v>
      </c>
      <c r="G341" s="275"/>
      <c r="H341" s="275"/>
      <c r="I341" s="275"/>
      <c r="J341" s="185"/>
      <c r="K341" s="187">
        <v>0.5</v>
      </c>
      <c r="L341" s="185"/>
      <c r="M341" s="185"/>
      <c r="N341" s="185"/>
      <c r="O341" s="185"/>
      <c r="P341" s="185"/>
      <c r="Q341" s="185"/>
      <c r="R341" s="188"/>
      <c r="T341" s="189"/>
      <c r="U341" s="185"/>
      <c r="V341" s="185"/>
      <c r="W341" s="185"/>
      <c r="X341" s="185"/>
      <c r="Y341" s="185"/>
      <c r="Z341" s="185"/>
      <c r="AA341" s="190"/>
      <c r="AT341" s="191" t="s">
        <v>204</v>
      </c>
      <c r="AU341" s="191" t="s">
        <v>94</v>
      </c>
      <c r="AV341" s="12" t="s">
        <v>214</v>
      </c>
      <c r="AW341" s="12" t="s">
        <v>31</v>
      </c>
      <c r="AX341" s="12" t="s">
        <v>74</v>
      </c>
      <c r="AY341" s="191" t="s">
        <v>196</v>
      </c>
    </row>
    <row r="342" spans="2:65" s="13" customFormat="1" ht="16.5" customHeight="1">
      <c r="B342" s="192"/>
      <c r="C342" s="193"/>
      <c r="D342" s="193"/>
      <c r="E342" s="194" t="s">
        <v>4</v>
      </c>
      <c r="F342" s="276" t="s">
        <v>215</v>
      </c>
      <c r="G342" s="277"/>
      <c r="H342" s="277"/>
      <c r="I342" s="277"/>
      <c r="J342" s="193"/>
      <c r="K342" s="195">
        <v>0.5</v>
      </c>
      <c r="L342" s="193"/>
      <c r="M342" s="193"/>
      <c r="N342" s="193"/>
      <c r="O342" s="193"/>
      <c r="P342" s="193"/>
      <c r="Q342" s="193"/>
      <c r="R342" s="196"/>
      <c r="T342" s="197"/>
      <c r="U342" s="193"/>
      <c r="V342" s="193"/>
      <c r="W342" s="193"/>
      <c r="X342" s="193"/>
      <c r="Y342" s="193"/>
      <c r="Z342" s="193"/>
      <c r="AA342" s="198"/>
      <c r="AT342" s="199" t="s">
        <v>204</v>
      </c>
      <c r="AU342" s="199" t="s">
        <v>94</v>
      </c>
      <c r="AV342" s="13" t="s">
        <v>201</v>
      </c>
      <c r="AW342" s="13" t="s">
        <v>31</v>
      </c>
      <c r="AX342" s="13" t="s">
        <v>82</v>
      </c>
      <c r="AY342" s="199" t="s">
        <v>196</v>
      </c>
    </row>
    <row r="343" spans="2:65" s="1" customFormat="1" ht="38.25" customHeight="1">
      <c r="B343" s="138"/>
      <c r="C343" s="167" t="s">
        <v>432</v>
      </c>
      <c r="D343" s="167" t="s">
        <v>197</v>
      </c>
      <c r="E343" s="168" t="s">
        <v>433</v>
      </c>
      <c r="F343" s="264" t="s">
        <v>434</v>
      </c>
      <c r="G343" s="264"/>
      <c r="H343" s="264"/>
      <c r="I343" s="264"/>
      <c r="J343" s="169" t="s">
        <v>262</v>
      </c>
      <c r="K343" s="170">
        <v>1.2</v>
      </c>
      <c r="L343" s="265">
        <v>0</v>
      </c>
      <c r="M343" s="265"/>
      <c r="N343" s="266">
        <f>ROUND(L343*K343,3)</f>
        <v>0</v>
      </c>
      <c r="O343" s="266"/>
      <c r="P343" s="266"/>
      <c r="Q343" s="266"/>
      <c r="R343" s="141"/>
      <c r="T343" s="172" t="s">
        <v>4</v>
      </c>
      <c r="U343" s="48" t="s">
        <v>41</v>
      </c>
      <c r="V343" s="40"/>
      <c r="W343" s="173">
        <f>V343*K343</f>
        <v>0</v>
      </c>
      <c r="X343" s="173">
        <v>8.4600000000000005E-3</v>
      </c>
      <c r="Y343" s="173">
        <f>X343*K343</f>
        <v>1.0152E-2</v>
      </c>
      <c r="Z343" s="173">
        <v>0</v>
      </c>
      <c r="AA343" s="174">
        <f>Z343*K343</f>
        <v>0</v>
      </c>
      <c r="AR343" s="23" t="s">
        <v>201</v>
      </c>
      <c r="AT343" s="23" t="s">
        <v>197</v>
      </c>
      <c r="AU343" s="23" t="s">
        <v>94</v>
      </c>
      <c r="AY343" s="23" t="s">
        <v>196</v>
      </c>
      <c r="BE343" s="114">
        <f>IF(U343="základná",N343,0)</f>
        <v>0</v>
      </c>
      <c r="BF343" s="114">
        <f>IF(U343="znížená",N343,0)</f>
        <v>0</v>
      </c>
      <c r="BG343" s="114">
        <f>IF(U343="zákl. prenesená",N343,0)</f>
        <v>0</v>
      </c>
      <c r="BH343" s="114">
        <f>IF(U343="zníž. prenesená",N343,0)</f>
        <v>0</v>
      </c>
      <c r="BI343" s="114">
        <f>IF(U343="nulová",N343,0)</f>
        <v>0</v>
      </c>
      <c r="BJ343" s="23" t="s">
        <v>94</v>
      </c>
      <c r="BK343" s="175">
        <f>ROUND(L343*K343,3)</f>
        <v>0</v>
      </c>
      <c r="BL343" s="23" t="s">
        <v>201</v>
      </c>
      <c r="BM343" s="23" t="s">
        <v>435</v>
      </c>
    </row>
    <row r="344" spans="2:65" s="11" customFormat="1" ht="16.5" customHeight="1">
      <c r="B344" s="176"/>
      <c r="C344" s="177"/>
      <c r="D344" s="177"/>
      <c r="E344" s="178" t="s">
        <v>4</v>
      </c>
      <c r="F344" s="267" t="s">
        <v>436</v>
      </c>
      <c r="G344" s="268"/>
      <c r="H344" s="268"/>
      <c r="I344" s="268"/>
      <c r="J344" s="177"/>
      <c r="K344" s="179">
        <v>0.8</v>
      </c>
      <c r="L344" s="177"/>
      <c r="M344" s="177"/>
      <c r="N344" s="177"/>
      <c r="O344" s="177"/>
      <c r="P344" s="177"/>
      <c r="Q344" s="177"/>
      <c r="R344" s="180"/>
      <c r="T344" s="181"/>
      <c r="U344" s="177"/>
      <c r="V344" s="177"/>
      <c r="W344" s="177"/>
      <c r="X344" s="177"/>
      <c r="Y344" s="177"/>
      <c r="Z344" s="177"/>
      <c r="AA344" s="182"/>
      <c r="AT344" s="183" t="s">
        <v>204</v>
      </c>
      <c r="AU344" s="183" t="s">
        <v>94</v>
      </c>
      <c r="AV344" s="11" t="s">
        <v>94</v>
      </c>
      <c r="AW344" s="11" t="s">
        <v>31</v>
      </c>
      <c r="AX344" s="11" t="s">
        <v>74</v>
      </c>
      <c r="AY344" s="183" t="s">
        <v>196</v>
      </c>
    </row>
    <row r="345" spans="2:65" s="11" customFormat="1" ht="16.5" customHeight="1">
      <c r="B345" s="176"/>
      <c r="C345" s="177"/>
      <c r="D345" s="177"/>
      <c r="E345" s="178" t="s">
        <v>4</v>
      </c>
      <c r="F345" s="269" t="s">
        <v>437</v>
      </c>
      <c r="G345" s="270"/>
      <c r="H345" s="270"/>
      <c r="I345" s="270"/>
      <c r="J345" s="177"/>
      <c r="K345" s="179">
        <v>0.4</v>
      </c>
      <c r="L345" s="177"/>
      <c r="M345" s="177"/>
      <c r="N345" s="177"/>
      <c r="O345" s="177"/>
      <c r="P345" s="177"/>
      <c r="Q345" s="177"/>
      <c r="R345" s="180"/>
      <c r="T345" s="181"/>
      <c r="U345" s="177"/>
      <c r="V345" s="177"/>
      <c r="W345" s="177"/>
      <c r="X345" s="177"/>
      <c r="Y345" s="177"/>
      <c r="Z345" s="177"/>
      <c r="AA345" s="182"/>
      <c r="AT345" s="183" t="s">
        <v>204</v>
      </c>
      <c r="AU345" s="183" t="s">
        <v>94</v>
      </c>
      <c r="AV345" s="11" t="s">
        <v>94</v>
      </c>
      <c r="AW345" s="11" t="s">
        <v>31</v>
      </c>
      <c r="AX345" s="11" t="s">
        <v>74</v>
      </c>
      <c r="AY345" s="183" t="s">
        <v>196</v>
      </c>
    </row>
    <row r="346" spans="2:65" s="12" customFormat="1" ht="16.5" customHeight="1">
      <c r="B346" s="184"/>
      <c r="C346" s="185"/>
      <c r="D346" s="185"/>
      <c r="E346" s="186" t="s">
        <v>4</v>
      </c>
      <c r="F346" s="274" t="s">
        <v>213</v>
      </c>
      <c r="G346" s="275"/>
      <c r="H346" s="275"/>
      <c r="I346" s="275"/>
      <c r="J346" s="185"/>
      <c r="K346" s="187">
        <v>1.2</v>
      </c>
      <c r="L346" s="185"/>
      <c r="M346" s="185"/>
      <c r="N346" s="185"/>
      <c r="O346" s="185"/>
      <c r="P346" s="185"/>
      <c r="Q346" s="185"/>
      <c r="R346" s="188"/>
      <c r="T346" s="189"/>
      <c r="U346" s="185"/>
      <c r="V346" s="185"/>
      <c r="W346" s="185"/>
      <c r="X346" s="185"/>
      <c r="Y346" s="185"/>
      <c r="Z346" s="185"/>
      <c r="AA346" s="190"/>
      <c r="AT346" s="191" t="s">
        <v>204</v>
      </c>
      <c r="AU346" s="191" t="s">
        <v>94</v>
      </c>
      <c r="AV346" s="12" t="s">
        <v>214</v>
      </c>
      <c r="AW346" s="12" t="s">
        <v>31</v>
      </c>
      <c r="AX346" s="12" t="s">
        <v>74</v>
      </c>
      <c r="AY346" s="191" t="s">
        <v>196</v>
      </c>
    </row>
    <row r="347" spans="2:65" s="13" customFormat="1" ht="16.5" customHeight="1">
      <c r="B347" s="192"/>
      <c r="C347" s="193"/>
      <c r="D347" s="193"/>
      <c r="E347" s="194" t="s">
        <v>4</v>
      </c>
      <c r="F347" s="276" t="s">
        <v>215</v>
      </c>
      <c r="G347" s="277"/>
      <c r="H347" s="277"/>
      <c r="I347" s="277"/>
      <c r="J347" s="193"/>
      <c r="K347" s="195">
        <v>1.2</v>
      </c>
      <c r="L347" s="193"/>
      <c r="M347" s="193"/>
      <c r="N347" s="193"/>
      <c r="O347" s="193"/>
      <c r="P347" s="193"/>
      <c r="Q347" s="193"/>
      <c r="R347" s="196"/>
      <c r="T347" s="197"/>
      <c r="U347" s="193"/>
      <c r="V347" s="193"/>
      <c r="W347" s="193"/>
      <c r="X347" s="193"/>
      <c r="Y347" s="193"/>
      <c r="Z347" s="193"/>
      <c r="AA347" s="198"/>
      <c r="AT347" s="199" t="s">
        <v>204</v>
      </c>
      <c r="AU347" s="199" t="s">
        <v>94</v>
      </c>
      <c r="AV347" s="13" t="s">
        <v>201</v>
      </c>
      <c r="AW347" s="13" t="s">
        <v>31</v>
      </c>
      <c r="AX347" s="13" t="s">
        <v>82</v>
      </c>
      <c r="AY347" s="199" t="s">
        <v>196</v>
      </c>
    </row>
    <row r="348" spans="2:65" s="1" customFormat="1" ht="38.25" customHeight="1">
      <c r="B348" s="138"/>
      <c r="C348" s="167" t="s">
        <v>438</v>
      </c>
      <c r="D348" s="167" t="s">
        <v>197</v>
      </c>
      <c r="E348" s="168" t="s">
        <v>439</v>
      </c>
      <c r="F348" s="264" t="s">
        <v>440</v>
      </c>
      <c r="G348" s="264"/>
      <c r="H348" s="264"/>
      <c r="I348" s="264"/>
      <c r="J348" s="169" t="s">
        <v>262</v>
      </c>
      <c r="K348" s="170">
        <v>1.2</v>
      </c>
      <c r="L348" s="265">
        <v>0</v>
      </c>
      <c r="M348" s="265"/>
      <c r="N348" s="266">
        <f>ROUND(L348*K348,3)</f>
        <v>0</v>
      </c>
      <c r="O348" s="266"/>
      <c r="P348" s="266"/>
      <c r="Q348" s="266"/>
      <c r="R348" s="141"/>
      <c r="T348" s="172" t="s">
        <v>4</v>
      </c>
      <c r="U348" s="48" t="s">
        <v>41</v>
      </c>
      <c r="V348" s="40"/>
      <c r="W348" s="173">
        <f>V348*K348</f>
        <v>0</v>
      </c>
      <c r="X348" s="173">
        <v>0</v>
      </c>
      <c r="Y348" s="173">
        <f>X348*K348</f>
        <v>0</v>
      </c>
      <c r="Z348" s="173">
        <v>0</v>
      </c>
      <c r="AA348" s="174">
        <f>Z348*K348</f>
        <v>0</v>
      </c>
      <c r="AR348" s="23" t="s">
        <v>201</v>
      </c>
      <c r="AT348" s="23" t="s">
        <v>197</v>
      </c>
      <c r="AU348" s="23" t="s">
        <v>94</v>
      </c>
      <c r="AY348" s="23" t="s">
        <v>196</v>
      </c>
      <c r="BE348" s="114">
        <f>IF(U348="základná",N348,0)</f>
        <v>0</v>
      </c>
      <c r="BF348" s="114">
        <f>IF(U348="znížená",N348,0)</f>
        <v>0</v>
      </c>
      <c r="BG348" s="114">
        <f>IF(U348="zákl. prenesená",N348,0)</f>
        <v>0</v>
      </c>
      <c r="BH348" s="114">
        <f>IF(U348="zníž. prenesená",N348,0)</f>
        <v>0</v>
      </c>
      <c r="BI348" s="114">
        <f>IF(U348="nulová",N348,0)</f>
        <v>0</v>
      </c>
      <c r="BJ348" s="23" t="s">
        <v>94</v>
      </c>
      <c r="BK348" s="175">
        <f>ROUND(L348*K348,3)</f>
        <v>0</v>
      </c>
      <c r="BL348" s="23" t="s">
        <v>201</v>
      </c>
      <c r="BM348" s="23" t="s">
        <v>441</v>
      </c>
    </row>
    <row r="349" spans="2:65" s="10" customFormat="1" ht="29.85" customHeight="1">
      <c r="B349" s="156"/>
      <c r="C349" s="157"/>
      <c r="D349" s="166" t="s">
        <v>145</v>
      </c>
      <c r="E349" s="166"/>
      <c r="F349" s="166"/>
      <c r="G349" s="166"/>
      <c r="H349" s="166"/>
      <c r="I349" s="166"/>
      <c r="J349" s="166"/>
      <c r="K349" s="166"/>
      <c r="L349" s="166"/>
      <c r="M349" s="166"/>
      <c r="N349" s="271">
        <f>BK349</f>
        <v>0</v>
      </c>
      <c r="O349" s="272"/>
      <c r="P349" s="272"/>
      <c r="Q349" s="272"/>
      <c r="R349" s="159"/>
      <c r="T349" s="160"/>
      <c r="U349" s="157"/>
      <c r="V349" s="157"/>
      <c r="W349" s="161">
        <f>SUM(W350:W494)</f>
        <v>0</v>
      </c>
      <c r="X349" s="157"/>
      <c r="Y349" s="161">
        <f>SUM(Y350:Y494)</f>
        <v>109.65154953999998</v>
      </c>
      <c r="Z349" s="157"/>
      <c r="AA349" s="162">
        <f>SUM(AA350:AA494)</f>
        <v>0</v>
      </c>
      <c r="AR349" s="163" t="s">
        <v>82</v>
      </c>
      <c r="AT349" s="164" t="s">
        <v>73</v>
      </c>
      <c r="AU349" s="164" t="s">
        <v>82</v>
      </c>
      <c r="AY349" s="163" t="s">
        <v>196</v>
      </c>
      <c r="BK349" s="165">
        <f>SUM(BK350:BK494)</f>
        <v>0</v>
      </c>
    </row>
    <row r="350" spans="2:65" s="1" customFormat="1" ht="51" customHeight="1">
      <c r="B350" s="138"/>
      <c r="C350" s="167" t="s">
        <v>442</v>
      </c>
      <c r="D350" s="167" t="s">
        <v>197</v>
      </c>
      <c r="E350" s="168" t="s">
        <v>443</v>
      </c>
      <c r="F350" s="264" t="s">
        <v>444</v>
      </c>
      <c r="G350" s="264"/>
      <c r="H350" s="264"/>
      <c r="I350" s="264"/>
      <c r="J350" s="169" t="s">
        <v>262</v>
      </c>
      <c r="K350" s="170">
        <v>452.07</v>
      </c>
      <c r="L350" s="265">
        <v>0</v>
      </c>
      <c r="M350" s="265"/>
      <c r="N350" s="266">
        <f>ROUND(L350*K350,3)</f>
        <v>0</v>
      </c>
      <c r="O350" s="266"/>
      <c r="P350" s="266"/>
      <c r="Q350" s="266"/>
      <c r="R350" s="141"/>
      <c r="T350" s="172" t="s">
        <v>4</v>
      </c>
      <c r="U350" s="48" t="s">
        <v>41</v>
      </c>
      <c r="V350" s="40"/>
      <c r="W350" s="173">
        <f>V350*K350</f>
        <v>0</v>
      </c>
      <c r="X350" s="173">
        <v>1.261E-2</v>
      </c>
      <c r="Y350" s="173">
        <f>X350*K350</f>
        <v>5.7006027000000001</v>
      </c>
      <c r="Z350" s="173">
        <v>0</v>
      </c>
      <c r="AA350" s="174">
        <f>Z350*K350</f>
        <v>0</v>
      </c>
      <c r="AR350" s="23" t="s">
        <v>201</v>
      </c>
      <c r="AT350" s="23" t="s">
        <v>197</v>
      </c>
      <c r="AU350" s="23" t="s">
        <v>94</v>
      </c>
      <c r="AY350" s="23" t="s">
        <v>196</v>
      </c>
      <c r="BE350" s="114">
        <f>IF(U350="základná",N350,0)</f>
        <v>0</v>
      </c>
      <c r="BF350" s="114">
        <f>IF(U350="znížená",N350,0)</f>
        <v>0</v>
      </c>
      <c r="BG350" s="114">
        <f>IF(U350="zákl. prenesená",N350,0)</f>
        <v>0</v>
      </c>
      <c r="BH350" s="114">
        <f>IF(U350="zníž. prenesená",N350,0)</f>
        <v>0</v>
      </c>
      <c r="BI350" s="114">
        <f>IF(U350="nulová",N350,0)</f>
        <v>0</v>
      </c>
      <c r="BJ350" s="23" t="s">
        <v>94</v>
      </c>
      <c r="BK350" s="175">
        <f>ROUND(L350*K350,3)</f>
        <v>0</v>
      </c>
      <c r="BL350" s="23" t="s">
        <v>201</v>
      </c>
      <c r="BM350" s="23" t="s">
        <v>445</v>
      </c>
    </row>
    <row r="351" spans="2:65" s="11" customFormat="1" ht="16.5" customHeight="1">
      <c r="B351" s="176"/>
      <c r="C351" s="177"/>
      <c r="D351" s="177"/>
      <c r="E351" s="178" t="s">
        <v>4</v>
      </c>
      <c r="F351" s="267" t="s">
        <v>446</v>
      </c>
      <c r="G351" s="268"/>
      <c r="H351" s="268"/>
      <c r="I351" s="268"/>
      <c r="J351" s="177"/>
      <c r="K351" s="179">
        <v>326.86</v>
      </c>
      <c r="L351" s="177"/>
      <c r="M351" s="177"/>
      <c r="N351" s="177"/>
      <c r="O351" s="177"/>
      <c r="P351" s="177"/>
      <c r="Q351" s="177"/>
      <c r="R351" s="180"/>
      <c r="T351" s="181"/>
      <c r="U351" s="177"/>
      <c r="V351" s="177"/>
      <c r="W351" s="177"/>
      <c r="X351" s="177"/>
      <c r="Y351" s="177"/>
      <c r="Z351" s="177"/>
      <c r="AA351" s="182"/>
      <c r="AT351" s="183" t="s">
        <v>204</v>
      </c>
      <c r="AU351" s="183" t="s">
        <v>94</v>
      </c>
      <c r="AV351" s="11" t="s">
        <v>94</v>
      </c>
      <c r="AW351" s="11" t="s">
        <v>31</v>
      </c>
      <c r="AX351" s="11" t="s">
        <v>74</v>
      </c>
      <c r="AY351" s="183" t="s">
        <v>196</v>
      </c>
    </row>
    <row r="352" spans="2:65" s="11" customFormat="1" ht="16.5" customHeight="1">
      <c r="B352" s="176"/>
      <c r="C352" s="177"/>
      <c r="D352" s="177"/>
      <c r="E352" s="178" t="s">
        <v>4</v>
      </c>
      <c r="F352" s="269" t="s">
        <v>447</v>
      </c>
      <c r="G352" s="270"/>
      <c r="H352" s="270"/>
      <c r="I352" s="270"/>
      <c r="J352" s="177"/>
      <c r="K352" s="179">
        <v>43.4</v>
      </c>
      <c r="L352" s="177"/>
      <c r="M352" s="177"/>
      <c r="N352" s="177"/>
      <c r="O352" s="177"/>
      <c r="P352" s="177"/>
      <c r="Q352" s="177"/>
      <c r="R352" s="180"/>
      <c r="T352" s="181"/>
      <c r="U352" s="177"/>
      <c r="V352" s="177"/>
      <c r="W352" s="177"/>
      <c r="X352" s="177"/>
      <c r="Y352" s="177"/>
      <c r="Z352" s="177"/>
      <c r="AA352" s="182"/>
      <c r="AT352" s="183" t="s">
        <v>204</v>
      </c>
      <c r="AU352" s="183" t="s">
        <v>94</v>
      </c>
      <c r="AV352" s="11" t="s">
        <v>94</v>
      </c>
      <c r="AW352" s="11" t="s">
        <v>31</v>
      </c>
      <c r="AX352" s="11" t="s">
        <v>74</v>
      </c>
      <c r="AY352" s="183" t="s">
        <v>196</v>
      </c>
    </row>
    <row r="353" spans="2:65" s="11" customFormat="1" ht="16.5" customHeight="1">
      <c r="B353" s="176"/>
      <c r="C353" s="177"/>
      <c r="D353" s="177"/>
      <c r="E353" s="178" t="s">
        <v>4</v>
      </c>
      <c r="F353" s="269" t="s">
        <v>448</v>
      </c>
      <c r="G353" s="270"/>
      <c r="H353" s="270"/>
      <c r="I353" s="270"/>
      <c r="J353" s="177"/>
      <c r="K353" s="179">
        <v>81.81</v>
      </c>
      <c r="L353" s="177"/>
      <c r="M353" s="177"/>
      <c r="N353" s="177"/>
      <c r="O353" s="177"/>
      <c r="P353" s="177"/>
      <c r="Q353" s="177"/>
      <c r="R353" s="180"/>
      <c r="T353" s="181"/>
      <c r="U353" s="177"/>
      <c r="V353" s="177"/>
      <c r="W353" s="177"/>
      <c r="X353" s="177"/>
      <c r="Y353" s="177"/>
      <c r="Z353" s="177"/>
      <c r="AA353" s="182"/>
      <c r="AT353" s="183" t="s">
        <v>204</v>
      </c>
      <c r="AU353" s="183" t="s">
        <v>94</v>
      </c>
      <c r="AV353" s="11" t="s">
        <v>94</v>
      </c>
      <c r="AW353" s="11" t="s">
        <v>31</v>
      </c>
      <c r="AX353" s="11" t="s">
        <v>74</v>
      </c>
      <c r="AY353" s="183" t="s">
        <v>196</v>
      </c>
    </row>
    <row r="354" spans="2:65" s="12" customFormat="1" ht="16.5" customHeight="1">
      <c r="B354" s="184"/>
      <c r="C354" s="185"/>
      <c r="D354" s="185"/>
      <c r="E354" s="186" t="s">
        <v>4</v>
      </c>
      <c r="F354" s="274" t="s">
        <v>213</v>
      </c>
      <c r="G354" s="275"/>
      <c r="H354" s="275"/>
      <c r="I354" s="275"/>
      <c r="J354" s="185"/>
      <c r="K354" s="187">
        <v>452.07</v>
      </c>
      <c r="L354" s="185"/>
      <c r="M354" s="185"/>
      <c r="N354" s="185"/>
      <c r="O354" s="185"/>
      <c r="P354" s="185"/>
      <c r="Q354" s="185"/>
      <c r="R354" s="188"/>
      <c r="T354" s="189"/>
      <c r="U354" s="185"/>
      <c r="V354" s="185"/>
      <c r="W354" s="185"/>
      <c r="X354" s="185"/>
      <c r="Y354" s="185"/>
      <c r="Z354" s="185"/>
      <c r="AA354" s="190"/>
      <c r="AT354" s="191" t="s">
        <v>204</v>
      </c>
      <c r="AU354" s="191" t="s">
        <v>94</v>
      </c>
      <c r="AV354" s="12" t="s">
        <v>214</v>
      </c>
      <c r="AW354" s="12" t="s">
        <v>31</v>
      </c>
      <c r="AX354" s="12" t="s">
        <v>74</v>
      </c>
      <c r="AY354" s="191" t="s">
        <v>196</v>
      </c>
    </row>
    <row r="355" spans="2:65" s="13" customFormat="1" ht="16.5" customHeight="1">
      <c r="B355" s="192"/>
      <c r="C355" s="193"/>
      <c r="D355" s="193"/>
      <c r="E355" s="194" t="s">
        <v>4</v>
      </c>
      <c r="F355" s="276" t="s">
        <v>215</v>
      </c>
      <c r="G355" s="277"/>
      <c r="H355" s="277"/>
      <c r="I355" s="277"/>
      <c r="J355" s="193"/>
      <c r="K355" s="195">
        <v>452.07</v>
      </c>
      <c r="L355" s="193"/>
      <c r="M355" s="193"/>
      <c r="N355" s="193"/>
      <c r="O355" s="193"/>
      <c r="P355" s="193"/>
      <c r="Q355" s="193"/>
      <c r="R355" s="196"/>
      <c r="T355" s="197"/>
      <c r="U355" s="193"/>
      <c r="V355" s="193"/>
      <c r="W355" s="193"/>
      <c r="X355" s="193"/>
      <c r="Y355" s="193"/>
      <c r="Z355" s="193"/>
      <c r="AA355" s="198"/>
      <c r="AT355" s="199" t="s">
        <v>204</v>
      </c>
      <c r="AU355" s="199" t="s">
        <v>94</v>
      </c>
      <c r="AV355" s="13" t="s">
        <v>201</v>
      </c>
      <c r="AW355" s="13" t="s">
        <v>31</v>
      </c>
      <c r="AX355" s="13" t="s">
        <v>82</v>
      </c>
      <c r="AY355" s="199" t="s">
        <v>196</v>
      </c>
    </row>
    <row r="356" spans="2:65" s="1" customFormat="1" ht="38.25" customHeight="1">
      <c r="B356" s="138"/>
      <c r="C356" s="167" t="s">
        <v>449</v>
      </c>
      <c r="D356" s="167" t="s">
        <v>197</v>
      </c>
      <c r="E356" s="168" t="s">
        <v>450</v>
      </c>
      <c r="F356" s="264" t="s">
        <v>451</v>
      </c>
      <c r="G356" s="264"/>
      <c r="H356" s="264"/>
      <c r="I356" s="264"/>
      <c r="J356" s="169" t="s">
        <v>262</v>
      </c>
      <c r="K356" s="170">
        <v>58.81</v>
      </c>
      <c r="L356" s="265">
        <v>0</v>
      </c>
      <c r="M356" s="265"/>
      <c r="N356" s="266">
        <f>ROUND(L356*K356,3)</f>
        <v>0</v>
      </c>
      <c r="O356" s="266"/>
      <c r="P356" s="266"/>
      <c r="Q356" s="266"/>
      <c r="R356" s="141"/>
      <c r="T356" s="172" t="s">
        <v>4</v>
      </c>
      <c r="U356" s="48" t="s">
        <v>41</v>
      </c>
      <c r="V356" s="40"/>
      <c r="W356" s="173">
        <f>V356*K356</f>
        <v>0</v>
      </c>
      <c r="X356" s="173">
        <v>2.9389999999999999E-2</v>
      </c>
      <c r="Y356" s="173">
        <f>X356*K356</f>
        <v>1.7284259</v>
      </c>
      <c r="Z356" s="173">
        <v>0</v>
      </c>
      <c r="AA356" s="174">
        <f>Z356*K356</f>
        <v>0</v>
      </c>
      <c r="AR356" s="23" t="s">
        <v>201</v>
      </c>
      <c r="AT356" s="23" t="s">
        <v>197</v>
      </c>
      <c r="AU356" s="23" t="s">
        <v>94</v>
      </c>
      <c r="AY356" s="23" t="s">
        <v>196</v>
      </c>
      <c r="BE356" s="114">
        <f>IF(U356="základná",N356,0)</f>
        <v>0</v>
      </c>
      <c r="BF356" s="114">
        <f>IF(U356="znížená",N356,0)</f>
        <v>0</v>
      </c>
      <c r="BG356" s="114">
        <f>IF(U356="zákl. prenesená",N356,0)</f>
        <v>0</v>
      </c>
      <c r="BH356" s="114">
        <f>IF(U356="zníž. prenesená",N356,0)</f>
        <v>0</v>
      </c>
      <c r="BI356" s="114">
        <f>IF(U356="nulová",N356,0)</f>
        <v>0</v>
      </c>
      <c r="BJ356" s="23" t="s">
        <v>94</v>
      </c>
      <c r="BK356" s="175">
        <f>ROUND(L356*K356,3)</f>
        <v>0</v>
      </c>
      <c r="BL356" s="23" t="s">
        <v>201</v>
      </c>
      <c r="BM356" s="23" t="s">
        <v>452</v>
      </c>
    </row>
    <row r="357" spans="2:65" s="1" customFormat="1" ht="38.25" customHeight="1">
      <c r="B357" s="138"/>
      <c r="C357" s="167" t="s">
        <v>453</v>
      </c>
      <c r="D357" s="167" t="s">
        <v>197</v>
      </c>
      <c r="E357" s="168" t="s">
        <v>454</v>
      </c>
      <c r="F357" s="264" t="s">
        <v>455</v>
      </c>
      <c r="G357" s="264"/>
      <c r="H357" s="264"/>
      <c r="I357" s="264"/>
      <c r="J357" s="169" t="s">
        <v>262</v>
      </c>
      <c r="K357" s="170">
        <v>58.81</v>
      </c>
      <c r="L357" s="265">
        <v>0</v>
      </c>
      <c r="M357" s="265"/>
      <c r="N357" s="266">
        <f>ROUND(L357*K357,3)</f>
        <v>0</v>
      </c>
      <c r="O357" s="266"/>
      <c r="P357" s="266"/>
      <c r="Q357" s="266"/>
      <c r="R357" s="141"/>
      <c r="T357" s="172" t="s">
        <v>4</v>
      </c>
      <c r="U357" s="48" t="s">
        <v>41</v>
      </c>
      <c r="V357" s="40"/>
      <c r="W357" s="173">
        <f>V357*K357</f>
        <v>0</v>
      </c>
      <c r="X357" s="173">
        <v>6.4400000000000004E-3</v>
      </c>
      <c r="Y357" s="173">
        <f>X357*K357</f>
        <v>0.37873640000000003</v>
      </c>
      <c r="Z357" s="173">
        <v>0</v>
      </c>
      <c r="AA357" s="174">
        <f>Z357*K357</f>
        <v>0</v>
      </c>
      <c r="AR357" s="23" t="s">
        <v>201</v>
      </c>
      <c r="AT357" s="23" t="s">
        <v>197</v>
      </c>
      <c r="AU357" s="23" t="s">
        <v>94</v>
      </c>
      <c r="AY357" s="23" t="s">
        <v>196</v>
      </c>
      <c r="BE357" s="114">
        <f>IF(U357="základná",N357,0)</f>
        <v>0</v>
      </c>
      <c r="BF357" s="114">
        <f>IF(U357="znížená",N357,0)</f>
        <v>0</v>
      </c>
      <c r="BG357" s="114">
        <f>IF(U357="zákl. prenesená",N357,0)</f>
        <v>0</v>
      </c>
      <c r="BH357" s="114">
        <f>IF(U357="zníž. prenesená",N357,0)</f>
        <v>0</v>
      </c>
      <c r="BI357" s="114">
        <f>IF(U357="nulová",N357,0)</f>
        <v>0</v>
      </c>
      <c r="BJ357" s="23" t="s">
        <v>94</v>
      </c>
      <c r="BK357" s="175">
        <f>ROUND(L357*K357,3)</f>
        <v>0</v>
      </c>
      <c r="BL357" s="23" t="s">
        <v>201</v>
      </c>
      <c r="BM357" s="23" t="s">
        <v>456</v>
      </c>
    </row>
    <row r="358" spans="2:65" s="11" customFormat="1" ht="16.5" customHeight="1">
      <c r="B358" s="176"/>
      <c r="C358" s="177"/>
      <c r="D358" s="177"/>
      <c r="E358" s="178" t="s">
        <v>4</v>
      </c>
      <c r="F358" s="267" t="s">
        <v>457</v>
      </c>
      <c r="G358" s="268"/>
      <c r="H358" s="268"/>
      <c r="I358" s="268"/>
      <c r="J358" s="177"/>
      <c r="K358" s="179">
        <v>58.81</v>
      </c>
      <c r="L358" s="177"/>
      <c r="M358" s="177"/>
      <c r="N358" s="177"/>
      <c r="O358" s="177"/>
      <c r="P358" s="177"/>
      <c r="Q358" s="177"/>
      <c r="R358" s="180"/>
      <c r="T358" s="181"/>
      <c r="U358" s="177"/>
      <c r="V358" s="177"/>
      <c r="W358" s="177"/>
      <c r="X358" s="177"/>
      <c r="Y358" s="177"/>
      <c r="Z358" s="177"/>
      <c r="AA358" s="182"/>
      <c r="AT358" s="183" t="s">
        <v>204</v>
      </c>
      <c r="AU358" s="183" t="s">
        <v>94</v>
      </c>
      <c r="AV358" s="11" t="s">
        <v>94</v>
      </c>
      <c r="AW358" s="11" t="s">
        <v>31</v>
      </c>
      <c r="AX358" s="11" t="s">
        <v>74</v>
      </c>
      <c r="AY358" s="183" t="s">
        <v>196</v>
      </c>
    </row>
    <row r="359" spans="2:65" s="12" customFormat="1" ht="16.5" customHeight="1">
      <c r="B359" s="184"/>
      <c r="C359" s="185"/>
      <c r="D359" s="185"/>
      <c r="E359" s="186" t="s">
        <v>4</v>
      </c>
      <c r="F359" s="274" t="s">
        <v>458</v>
      </c>
      <c r="G359" s="275"/>
      <c r="H359" s="275"/>
      <c r="I359" s="275"/>
      <c r="J359" s="185"/>
      <c r="K359" s="187">
        <v>58.81</v>
      </c>
      <c r="L359" s="185"/>
      <c r="M359" s="185"/>
      <c r="N359" s="185"/>
      <c r="O359" s="185"/>
      <c r="P359" s="185"/>
      <c r="Q359" s="185"/>
      <c r="R359" s="188"/>
      <c r="T359" s="189"/>
      <c r="U359" s="185"/>
      <c r="V359" s="185"/>
      <c r="W359" s="185"/>
      <c r="X359" s="185"/>
      <c r="Y359" s="185"/>
      <c r="Z359" s="185"/>
      <c r="AA359" s="190"/>
      <c r="AT359" s="191" t="s">
        <v>204</v>
      </c>
      <c r="AU359" s="191" t="s">
        <v>94</v>
      </c>
      <c r="AV359" s="12" t="s">
        <v>214</v>
      </c>
      <c r="AW359" s="12" t="s">
        <v>31</v>
      </c>
      <c r="AX359" s="12" t="s">
        <v>74</v>
      </c>
      <c r="AY359" s="191" t="s">
        <v>196</v>
      </c>
    </row>
    <row r="360" spans="2:65" s="13" customFormat="1" ht="16.5" customHeight="1">
      <c r="B360" s="192"/>
      <c r="C360" s="193"/>
      <c r="D360" s="193"/>
      <c r="E360" s="194" t="s">
        <v>4</v>
      </c>
      <c r="F360" s="276" t="s">
        <v>215</v>
      </c>
      <c r="G360" s="277"/>
      <c r="H360" s="277"/>
      <c r="I360" s="277"/>
      <c r="J360" s="193"/>
      <c r="K360" s="195">
        <v>58.81</v>
      </c>
      <c r="L360" s="193"/>
      <c r="M360" s="193"/>
      <c r="N360" s="193"/>
      <c r="O360" s="193"/>
      <c r="P360" s="193"/>
      <c r="Q360" s="193"/>
      <c r="R360" s="196"/>
      <c r="T360" s="197"/>
      <c r="U360" s="193"/>
      <c r="V360" s="193"/>
      <c r="W360" s="193"/>
      <c r="X360" s="193"/>
      <c r="Y360" s="193"/>
      <c r="Z360" s="193"/>
      <c r="AA360" s="198"/>
      <c r="AT360" s="199" t="s">
        <v>204</v>
      </c>
      <c r="AU360" s="199" t="s">
        <v>94</v>
      </c>
      <c r="AV360" s="13" t="s">
        <v>201</v>
      </c>
      <c r="AW360" s="13" t="s">
        <v>31</v>
      </c>
      <c r="AX360" s="13" t="s">
        <v>82</v>
      </c>
      <c r="AY360" s="199" t="s">
        <v>196</v>
      </c>
    </row>
    <row r="361" spans="2:65" s="1" customFormat="1" ht="38.25" customHeight="1">
      <c r="B361" s="138"/>
      <c r="C361" s="167" t="s">
        <v>459</v>
      </c>
      <c r="D361" s="167" t="s">
        <v>197</v>
      </c>
      <c r="E361" s="168" t="s">
        <v>460</v>
      </c>
      <c r="F361" s="264" t="s">
        <v>461</v>
      </c>
      <c r="G361" s="264"/>
      <c r="H361" s="264"/>
      <c r="I361" s="264"/>
      <c r="J361" s="169" t="s">
        <v>262</v>
      </c>
      <c r="K361" s="170">
        <v>673.78800000000001</v>
      </c>
      <c r="L361" s="265">
        <v>0</v>
      </c>
      <c r="M361" s="265"/>
      <c r="N361" s="266">
        <f>ROUND(L361*K361,3)</f>
        <v>0</v>
      </c>
      <c r="O361" s="266"/>
      <c r="P361" s="266"/>
      <c r="Q361" s="266"/>
      <c r="R361" s="141"/>
      <c r="T361" s="172" t="s">
        <v>4</v>
      </c>
      <c r="U361" s="48" t="s">
        <v>41</v>
      </c>
      <c r="V361" s="40"/>
      <c r="W361" s="173">
        <f>V361*K361</f>
        <v>0</v>
      </c>
      <c r="X361" s="173">
        <v>1.119E-2</v>
      </c>
      <c r="Y361" s="173">
        <f>X361*K361</f>
        <v>7.5396877200000008</v>
      </c>
      <c r="Z361" s="173">
        <v>0</v>
      </c>
      <c r="AA361" s="174">
        <f>Z361*K361</f>
        <v>0</v>
      </c>
      <c r="AR361" s="23" t="s">
        <v>201</v>
      </c>
      <c r="AT361" s="23" t="s">
        <v>197</v>
      </c>
      <c r="AU361" s="23" t="s">
        <v>94</v>
      </c>
      <c r="AY361" s="23" t="s">
        <v>196</v>
      </c>
      <c r="BE361" s="114">
        <f>IF(U361="základná",N361,0)</f>
        <v>0</v>
      </c>
      <c r="BF361" s="114">
        <f>IF(U361="znížená",N361,0)</f>
        <v>0</v>
      </c>
      <c r="BG361" s="114">
        <f>IF(U361="zákl. prenesená",N361,0)</f>
        <v>0</v>
      </c>
      <c r="BH361" s="114">
        <f>IF(U361="zníž. prenesená",N361,0)</f>
        <v>0</v>
      </c>
      <c r="BI361" s="114">
        <f>IF(U361="nulová",N361,0)</f>
        <v>0</v>
      </c>
      <c r="BJ361" s="23" t="s">
        <v>94</v>
      </c>
      <c r="BK361" s="175">
        <f>ROUND(L361*K361,3)</f>
        <v>0</v>
      </c>
      <c r="BL361" s="23" t="s">
        <v>201</v>
      </c>
      <c r="BM361" s="23" t="s">
        <v>462</v>
      </c>
    </row>
    <row r="362" spans="2:65" s="11" customFormat="1" ht="16.5" customHeight="1">
      <c r="B362" s="176"/>
      <c r="C362" s="177"/>
      <c r="D362" s="177"/>
      <c r="E362" s="178" t="s">
        <v>4</v>
      </c>
      <c r="F362" s="267" t="s">
        <v>463</v>
      </c>
      <c r="G362" s="268"/>
      <c r="H362" s="268"/>
      <c r="I362" s="268"/>
      <c r="J362" s="177"/>
      <c r="K362" s="179">
        <v>196.73599999999999</v>
      </c>
      <c r="L362" s="177"/>
      <c r="M362" s="177"/>
      <c r="N362" s="177"/>
      <c r="O362" s="177"/>
      <c r="P362" s="177"/>
      <c r="Q362" s="177"/>
      <c r="R362" s="180"/>
      <c r="T362" s="181"/>
      <c r="U362" s="177"/>
      <c r="V362" s="177"/>
      <c r="W362" s="177"/>
      <c r="X362" s="177"/>
      <c r="Y362" s="177"/>
      <c r="Z362" s="177"/>
      <c r="AA362" s="182"/>
      <c r="AT362" s="183" t="s">
        <v>204</v>
      </c>
      <c r="AU362" s="183" t="s">
        <v>94</v>
      </c>
      <c r="AV362" s="11" t="s">
        <v>94</v>
      </c>
      <c r="AW362" s="11" t="s">
        <v>31</v>
      </c>
      <c r="AX362" s="11" t="s">
        <v>74</v>
      </c>
      <c r="AY362" s="183" t="s">
        <v>196</v>
      </c>
    </row>
    <row r="363" spans="2:65" s="11" customFormat="1" ht="38.25" customHeight="1">
      <c r="B363" s="176"/>
      <c r="C363" s="177"/>
      <c r="D363" s="177"/>
      <c r="E363" s="178" t="s">
        <v>4</v>
      </c>
      <c r="F363" s="269" t="s">
        <v>464</v>
      </c>
      <c r="G363" s="270"/>
      <c r="H363" s="270"/>
      <c r="I363" s="270"/>
      <c r="J363" s="177"/>
      <c r="K363" s="179">
        <v>-53.954999999999998</v>
      </c>
      <c r="L363" s="177"/>
      <c r="M363" s="177"/>
      <c r="N363" s="177"/>
      <c r="O363" s="177"/>
      <c r="P363" s="177"/>
      <c r="Q363" s="177"/>
      <c r="R363" s="180"/>
      <c r="T363" s="181"/>
      <c r="U363" s="177"/>
      <c r="V363" s="177"/>
      <c r="W363" s="177"/>
      <c r="X363" s="177"/>
      <c r="Y363" s="177"/>
      <c r="Z363" s="177"/>
      <c r="AA363" s="182"/>
      <c r="AT363" s="183" t="s">
        <v>204</v>
      </c>
      <c r="AU363" s="183" t="s">
        <v>94</v>
      </c>
      <c r="AV363" s="11" t="s">
        <v>94</v>
      </c>
      <c r="AW363" s="11" t="s">
        <v>31</v>
      </c>
      <c r="AX363" s="11" t="s">
        <v>74</v>
      </c>
      <c r="AY363" s="183" t="s">
        <v>196</v>
      </c>
    </row>
    <row r="364" spans="2:65" s="11" customFormat="1" ht="16.5" customHeight="1">
      <c r="B364" s="176"/>
      <c r="C364" s="177"/>
      <c r="D364" s="177"/>
      <c r="E364" s="178" t="s">
        <v>4</v>
      </c>
      <c r="F364" s="269" t="s">
        <v>465</v>
      </c>
      <c r="G364" s="270"/>
      <c r="H364" s="270"/>
      <c r="I364" s="270"/>
      <c r="J364" s="177"/>
      <c r="K364" s="179">
        <v>-5.0140000000000002</v>
      </c>
      <c r="L364" s="177"/>
      <c r="M364" s="177"/>
      <c r="N364" s="177"/>
      <c r="O364" s="177"/>
      <c r="P364" s="177"/>
      <c r="Q364" s="177"/>
      <c r="R364" s="180"/>
      <c r="T364" s="181"/>
      <c r="U364" s="177"/>
      <c r="V364" s="177"/>
      <c r="W364" s="177"/>
      <c r="X364" s="177"/>
      <c r="Y364" s="177"/>
      <c r="Z364" s="177"/>
      <c r="AA364" s="182"/>
      <c r="AT364" s="183" t="s">
        <v>204</v>
      </c>
      <c r="AU364" s="183" t="s">
        <v>94</v>
      </c>
      <c r="AV364" s="11" t="s">
        <v>94</v>
      </c>
      <c r="AW364" s="11" t="s">
        <v>31</v>
      </c>
      <c r="AX364" s="11" t="s">
        <v>74</v>
      </c>
      <c r="AY364" s="183" t="s">
        <v>196</v>
      </c>
    </row>
    <row r="365" spans="2:65" s="12" customFormat="1" ht="16.5" customHeight="1">
      <c r="B365" s="184"/>
      <c r="C365" s="185"/>
      <c r="D365" s="185"/>
      <c r="E365" s="186" t="s">
        <v>4</v>
      </c>
      <c r="F365" s="274" t="s">
        <v>324</v>
      </c>
      <c r="G365" s="275"/>
      <c r="H365" s="275"/>
      <c r="I365" s="275"/>
      <c r="J365" s="185"/>
      <c r="K365" s="187">
        <v>137.767</v>
      </c>
      <c r="L365" s="185"/>
      <c r="M365" s="185"/>
      <c r="N365" s="185"/>
      <c r="O365" s="185"/>
      <c r="P365" s="185"/>
      <c r="Q365" s="185"/>
      <c r="R365" s="188"/>
      <c r="T365" s="189"/>
      <c r="U365" s="185"/>
      <c r="V365" s="185"/>
      <c r="W365" s="185"/>
      <c r="X365" s="185"/>
      <c r="Y365" s="185"/>
      <c r="Z365" s="185"/>
      <c r="AA365" s="190"/>
      <c r="AT365" s="191" t="s">
        <v>204</v>
      </c>
      <c r="AU365" s="191" t="s">
        <v>94</v>
      </c>
      <c r="AV365" s="12" t="s">
        <v>214</v>
      </c>
      <c r="AW365" s="12" t="s">
        <v>31</v>
      </c>
      <c r="AX365" s="12" t="s">
        <v>74</v>
      </c>
      <c r="AY365" s="191" t="s">
        <v>196</v>
      </c>
    </row>
    <row r="366" spans="2:65" s="11" customFormat="1" ht="25.5" customHeight="1">
      <c r="B366" s="176"/>
      <c r="C366" s="177"/>
      <c r="D366" s="177"/>
      <c r="E366" s="178" t="s">
        <v>4</v>
      </c>
      <c r="F366" s="269" t="s">
        <v>466</v>
      </c>
      <c r="G366" s="270"/>
      <c r="H366" s="270"/>
      <c r="I366" s="270"/>
      <c r="J366" s="177"/>
      <c r="K366" s="179">
        <v>640.85400000000004</v>
      </c>
      <c r="L366" s="177"/>
      <c r="M366" s="177"/>
      <c r="N366" s="177"/>
      <c r="O366" s="177"/>
      <c r="P366" s="177"/>
      <c r="Q366" s="177"/>
      <c r="R366" s="180"/>
      <c r="T366" s="181"/>
      <c r="U366" s="177"/>
      <c r="V366" s="177"/>
      <c r="W366" s="177"/>
      <c r="X366" s="177"/>
      <c r="Y366" s="177"/>
      <c r="Z366" s="177"/>
      <c r="AA366" s="182"/>
      <c r="AT366" s="183" t="s">
        <v>204</v>
      </c>
      <c r="AU366" s="183" t="s">
        <v>94</v>
      </c>
      <c r="AV366" s="11" t="s">
        <v>94</v>
      </c>
      <c r="AW366" s="11" t="s">
        <v>31</v>
      </c>
      <c r="AX366" s="11" t="s">
        <v>74</v>
      </c>
      <c r="AY366" s="183" t="s">
        <v>196</v>
      </c>
    </row>
    <row r="367" spans="2:65" s="11" customFormat="1" ht="63.75" customHeight="1">
      <c r="B367" s="176"/>
      <c r="C367" s="177"/>
      <c r="D367" s="177"/>
      <c r="E367" s="178" t="s">
        <v>4</v>
      </c>
      <c r="F367" s="269" t="s">
        <v>467</v>
      </c>
      <c r="G367" s="270"/>
      <c r="H367" s="270"/>
      <c r="I367" s="270"/>
      <c r="J367" s="177"/>
      <c r="K367" s="179">
        <v>-65.347999999999999</v>
      </c>
      <c r="L367" s="177"/>
      <c r="M367" s="177"/>
      <c r="N367" s="177"/>
      <c r="O367" s="177"/>
      <c r="P367" s="177"/>
      <c r="Q367" s="177"/>
      <c r="R367" s="180"/>
      <c r="T367" s="181"/>
      <c r="U367" s="177"/>
      <c r="V367" s="177"/>
      <c r="W367" s="177"/>
      <c r="X367" s="177"/>
      <c r="Y367" s="177"/>
      <c r="Z367" s="177"/>
      <c r="AA367" s="182"/>
      <c r="AT367" s="183" t="s">
        <v>204</v>
      </c>
      <c r="AU367" s="183" t="s">
        <v>94</v>
      </c>
      <c r="AV367" s="11" t="s">
        <v>94</v>
      </c>
      <c r="AW367" s="11" t="s">
        <v>31</v>
      </c>
      <c r="AX367" s="11" t="s">
        <v>74</v>
      </c>
      <c r="AY367" s="183" t="s">
        <v>196</v>
      </c>
    </row>
    <row r="368" spans="2:65" s="11" customFormat="1" ht="38.25" customHeight="1">
      <c r="B368" s="176"/>
      <c r="C368" s="177"/>
      <c r="D368" s="177"/>
      <c r="E368" s="178" t="s">
        <v>4</v>
      </c>
      <c r="F368" s="269" t="s">
        <v>468</v>
      </c>
      <c r="G368" s="270"/>
      <c r="H368" s="270"/>
      <c r="I368" s="270"/>
      <c r="J368" s="177"/>
      <c r="K368" s="179">
        <v>-39.484999999999999</v>
      </c>
      <c r="L368" s="177"/>
      <c r="M368" s="177"/>
      <c r="N368" s="177"/>
      <c r="O368" s="177"/>
      <c r="P368" s="177"/>
      <c r="Q368" s="177"/>
      <c r="R368" s="180"/>
      <c r="T368" s="181"/>
      <c r="U368" s="177"/>
      <c r="V368" s="177"/>
      <c r="W368" s="177"/>
      <c r="X368" s="177"/>
      <c r="Y368" s="177"/>
      <c r="Z368" s="177"/>
      <c r="AA368" s="182"/>
      <c r="AT368" s="183" t="s">
        <v>204</v>
      </c>
      <c r="AU368" s="183" t="s">
        <v>94</v>
      </c>
      <c r="AV368" s="11" t="s">
        <v>94</v>
      </c>
      <c r="AW368" s="11" t="s">
        <v>31</v>
      </c>
      <c r="AX368" s="11" t="s">
        <v>74</v>
      </c>
      <c r="AY368" s="183" t="s">
        <v>196</v>
      </c>
    </row>
    <row r="369" spans="2:65" s="12" customFormat="1" ht="16.5" customHeight="1">
      <c r="B369" s="184"/>
      <c r="C369" s="185"/>
      <c r="D369" s="185"/>
      <c r="E369" s="186" t="s">
        <v>4</v>
      </c>
      <c r="F369" s="274" t="s">
        <v>327</v>
      </c>
      <c r="G369" s="275"/>
      <c r="H369" s="275"/>
      <c r="I369" s="275"/>
      <c r="J369" s="185"/>
      <c r="K369" s="187">
        <v>536.02099999999996</v>
      </c>
      <c r="L369" s="185"/>
      <c r="M369" s="185"/>
      <c r="N369" s="185"/>
      <c r="O369" s="185"/>
      <c r="P369" s="185"/>
      <c r="Q369" s="185"/>
      <c r="R369" s="188"/>
      <c r="T369" s="189"/>
      <c r="U369" s="185"/>
      <c r="V369" s="185"/>
      <c r="W369" s="185"/>
      <c r="X369" s="185"/>
      <c r="Y369" s="185"/>
      <c r="Z369" s="185"/>
      <c r="AA369" s="190"/>
      <c r="AT369" s="191" t="s">
        <v>204</v>
      </c>
      <c r="AU369" s="191" t="s">
        <v>94</v>
      </c>
      <c r="AV369" s="12" t="s">
        <v>214</v>
      </c>
      <c r="AW369" s="12" t="s">
        <v>31</v>
      </c>
      <c r="AX369" s="12" t="s">
        <v>74</v>
      </c>
      <c r="AY369" s="191" t="s">
        <v>196</v>
      </c>
    </row>
    <row r="370" spans="2:65" s="13" customFormat="1" ht="16.5" customHeight="1">
      <c r="B370" s="192"/>
      <c r="C370" s="193"/>
      <c r="D370" s="193"/>
      <c r="E370" s="194" t="s">
        <v>4</v>
      </c>
      <c r="F370" s="276" t="s">
        <v>215</v>
      </c>
      <c r="G370" s="277"/>
      <c r="H370" s="277"/>
      <c r="I370" s="277"/>
      <c r="J370" s="193"/>
      <c r="K370" s="195">
        <v>673.78800000000001</v>
      </c>
      <c r="L370" s="193"/>
      <c r="M370" s="193"/>
      <c r="N370" s="193"/>
      <c r="O370" s="193"/>
      <c r="P370" s="193"/>
      <c r="Q370" s="193"/>
      <c r="R370" s="196"/>
      <c r="T370" s="197"/>
      <c r="U370" s="193"/>
      <c r="V370" s="193"/>
      <c r="W370" s="193"/>
      <c r="X370" s="193"/>
      <c r="Y370" s="193"/>
      <c r="Z370" s="193"/>
      <c r="AA370" s="198"/>
      <c r="AT370" s="199" t="s">
        <v>204</v>
      </c>
      <c r="AU370" s="199" t="s">
        <v>94</v>
      </c>
      <c r="AV370" s="13" t="s">
        <v>201</v>
      </c>
      <c r="AW370" s="13" t="s">
        <v>31</v>
      </c>
      <c r="AX370" s="13" t="s">
        <v>82</v>
      </c>
      <c r="AY370" s="199" t="s">
        <v>196</v>
      </c>
    </row>
    <row r="371" spans="2:65" s="1" customFormat="1" ht="25.5" customHeight="1">
      <c r="B371" s="138"/>
      <c r="C371" s="167" t="s">
        <v>469</v>
      </c>
      <c r="D371" s="167" t="s">
        <v>197</v>
      </c>
      <c r="E371" s="168" t="s">
        <v>470</v>
      </c>
      <c r="F371" s="264" t="s">
        <v>471</v>
      </c>
      <c r="G371" s="264"/>
      <c r="H371" s="264"/>
      <c r="I371" s="264"/>
      <c r="J371" s="169" t="s">
        <v>262</v>
      </c>
      <c r="K371" s="170">
        <v>35.256</v>
      </c>
      <c r="L371" s="265">
        <v>0</v>
      </c>
      <c r="M371" s="265"/>
      <c r="N371" s="266">
        <f>ROUND(L371*K371,3)</f>
        <v>0</v>
      </c>
      <c r="O371" s="266"/>
      <c r="P371" s="266"/>
      <c r="Q371" s="266"/>
      <c r="R371" s="141"/>
      <c r="T371" s="172" t="s">
        <v>4</v>
      </c>
      <c r="U371" s="48" t="s">
        <v>41</v>
      </c>
      <c r="V371" s="40"/>
      <c r="W371" s="173">
        <f>V371*K371</f>
        <v>0</v>
      </c>
      <c r="X371" s="173">
        <v>5.5320000000000001E-2</v>
      </c>
      <c r="Y371" s="173">
        <f>X371*K371</f>
        <v>1.95036192</v>
      </c>
      <c r="Z371" s="173">
        <v>0</v>
      </c>
      <c r="AA371" s="174">
        <f>Z371*K371</f>
        <v>0</v>
      </c>
      <c r="AR371" s="23" t="s">
        <v>201</v>
      </c>
      <c r="AT371" s="23" t="s">
        <v>197</v>
      </c>
      <c r="AU371" s="23" t="s">
        <v>94</v>
      </c>
      <c r="AY371" s="23" t="s">
        <v>196</v>
      </c>
      <c r="BE371" s="114">
        <f>IF(U371="základná",N371,0)</f>
        <v>0</v>
      </c>
      <c r="BF371" s="114">
        <f>IF(U371="znížená",N371,0)</f>
        <v>0</v>
      </c>
      <c r="BG371" s="114">
        <f>IF(U371="zákl. prenesená",N371,0)</f>
        <v>0</v>
      </c>
      <c r="BH371" s="114">
        <f>IF(U371="zníž. prenesená",N371,0)</f>
        <v>0</v>
      </c>
      <c r="BI371" s="114">
        <f>IF(U371="nulová",N371,0)</f>
        <v>0</v>
      </c>
      <c r="BJ371" s="23" t="s">
        <v>94</v>
      </c>
      <c r="BK371" s="175">
        <f>ROUND(L371*K371,3)</f>
        <v>0</v>
      </c>
      <c r="BL371" s="23" t="s">
        <v>201</v>
      </c>
      <c r="BM371" s="23" t="s">
        <v>472</v>
      </c>
    </row>
    <row r="372" spans="2:65" s="1" customFormat="1" ht="25.5" customHeight="1">
      <c r="B372" s="138"/>
      <c r="C372" s="167" t="s">
        <v>473</v>
      </c>
      <c r="D372" s="167" t="s">
        <v>197</v>
      </c>
      <c r="E372" s="168" t="s">
        <v>474</v>
      </c>
      <c r="F372" s="264" t="s">
        <v>475</v>
      </c>
      <c r="G372" s="264"/>
      <c r="H372" s="264"/>
      <c r="I372" s="264"/>
      <c r="J372" s="169" t="s">
        <v>262</v>
      </c>
      <c r="K372" s="170">
        <v>482.67700000000002</v>
      </c>
      <c r="L372" s="265">
        <v>0</v>
      </c>
      <c r="M372" s="265"/>
      <c r="N372" s="266">
        <f>ROUND(L372*K372,3)</f>
        <v>0</v>
      </c>
      <c r="O372" s="266"/>
      <c r="P372" s="266"/>
      <c r="Q372" s="266"/>
      <c r="R372" s="141"/>
      <c r="T372" s="172" t="s">
        <v>4</v>
      </c>
      <c r="U372" s="48" t="s">
        <v>41</v>
      </c>
      <c r="V372" s="40"/>
      <c r="W372" s="173">
        <f>V372*K372</f>
        <v>0</v>
      </c>
      <c r="X372" s="173">
        <v>2.0000000000000001E-4</v>
      </c>
      <c r="Y372" s="173">
        <f>X372*K372</f>
        <v>9.6535400000000007E-2</v>
      </c>
      <c r="Z372" s="173">
        <v>0</v>
      </c>
      <c r="AA372" s="174">
        <f>Z372*K372</f>
        <v>0</v>
      </c>
      <c r="AR372" s="23" t="s">
        <v>201</v>
      </c>
      <c r="AT372" s="23" t="s">
        <v>197</v>
      </c>
      <c r="AU372" s="23" t="s">
        <v>94</v>
      </c>
      <c r="AY372" s="23" t="s">
        <v>196</v>
      </c>
      <c r="BE372" s="114">
        <f>IF(U372="základná",N372,0)</f>
        <v>0</v>
      </c>
      <c r="BF372" s="114">
        <f>IF(U372="znížená",N372,0)</f>
        <v>0</v>
      </c>
      <c r="BG372" s="114">
        <f>IF(U372="zákl. prenesená",N372,0)</f>
        <v>0</v>
      </c>
      <c r="BH372" s="114">
        <f>IF(U372="zníž. prenesená",N372,0)</f>
        <v>0</v>
      </c>
      <c r="BI372" s="114">
        <f>IF(U372="nulová",N372,0)</f>
        <v>0</v>
      </c>
      <c r="BJ372" s="23" t="s">
        <v>94</v>
      </c>
      <c r="BK372" s="175">
        <f>ROUND(L372*K372,3)</f>
        <v>0</v>
      </c>
      <c r="BL372" s="23" t="s">
        <v>201</v>
      </c>
      <c r="BM372" s="23" t="s">
        <v>476</v>
      </c>
    </row>
    <row r="373" spans="2:65" s="11" customFormat="1" ht="16.5" customHeight="1">
      <c r="B373" s="176"/>
      <c r="C373" s="177"/>
      <c r="D373" s="177"/>
      <c r="E373" s="178" t="s">
        <v>4</v>
      </c>
      <c r="F373" s="267" t="s">
        <v>477</v>
      </c>
      <c r="G373" s="268"/>
      <c r="H373" s="268"/>
      <c r="I373" s="268"/>
      <c r="J373" s="177"/>
      <c r="K373" s="179">
        <v>17.420000000000002</v>
      </c>
      <c r="L373" s="177"/>
      <c r="M373" s="177"/>
      <c r="N373" s="177"/>
      <c r="O373" s="177"/>
      <c r="P373" s="177"/>
      <c r="Q373" s="177"/>
      <c r="R373" s="180"/>
      <c r="T373" s="181"/>
      <c r="U373" s="177"/>
      <c r="V373" s="177"/>
      <c r="W373" s="177"/>
      <c r="X373" s="177"/>
      <c r="Y373" s="177"/>
      <c r="Z373" s="177"/>
      <c r="AA373" s="182"/>
      <c r="AT373" s="183" t="s">
        <v>204</v>
      </c>
      <c r="AU373" s="183" t="s">
        <v>94</v>
      </c>
      <c r="AV373" s="11" t="s">
        <v>94</v>
      </c>
      <c r="AW373" s="11" t="s">
        <v>31</v>
      </c>
      <c r="AX373" s="11" t="s">
        <v>74</v>
      </c>
      <c r="AY373" s="183" t="s">
        <v>196</v>
      </c>
    </row>
    <row r="374" spans="2:65" s="11" customFormat="1" ht="16.5" customHeight="1">
      <c r="B374" s="176"/>
      <c r="C374" s="177"/>
      <c r="D374" s="177"/>
      <c r="E374" s="178" t="s">
        <v>4</v>
      </c>
      <c r="F374" s="269" t="s">
        <v>478</v>
      </c>
      <c r="G374" s="270"/>
      <c r="H374" s="270"/>
      <c r="I374" s="270"/>
      <c r="J374" s="177"/>
      <c r="K374" s="179">
        <v>5.0270000000000001</v>
      </c>
      <c r="L374" s="177"/>
      <c r="M374" s="177"/>
      <c r="N374" s="177"/>
      <c r="O374" s="177"/>
      <c r="P374" s="177"/>
      <c r="Q374" s="177"/>
      <c r="R374" s="180"/>
      <c r="T374" s="181"/>
      <c r="U374" s="177"/>
      <c r="V374" s="177"/>
      <c r="W374" s="177"/>
      <c r="X374" s="177"/>
      <c r="Y374" s="177"/>
      <c r="Z374" s="177"/>
      <c r="AA374" s="182"/>
      <c r="AT374" s="183" t="s">
        <v>204</v>
      </c>
      <c r="AU374" s="183" t="s">
        <v>94</v>
      </c>
      <c r="AV374" s="11" t="s">
        <v>94</v>
      </c>
      <c r="AW374" s="11" t="s">
        <v>31</v>
      </c>
      <c r="AX374" s="11" t="s">
        <v>74</v>
      </c>
      <c r="AY374" s="183" t="s">
        <v>196</v>
      </c>
    </row>
    <row r="375" spans="2:65" s="12" customFormat="1" ht="16.5" customHeight="1">
      <c r="B375" s="184"/>
      <c r="C375" s="185"/>
      <c r="D375" s="185"/>
      <c r="E375" s="186" t="s">
        <v>4</v>
      </c>
      <c r="F375" s="274" t="s">
        <v>479</v>
      </c>
      <c r="G375" s="275"/>
      <c r="H375" s="275"/>
      <c r="I375" s="275"/>
      <c r="J375" s="185"/>
      <c r="K375" s="187">
        <v>22.446999999999999</v>
      </c>
      <c r="L375" s="185"/>
      <c r="M375" s="185"/>
      <c r="N375" s="185"/>
      <c r="O375" s="185"/>
      <c r="P375" s="185"/>
      <c r="Q375" s="185"/>
      <c r="R375" s="188"/>
      <c r="T375" s="189"/>
      <c r="U375" s="185"/>
      <c r="V375" s="185"/>
      <c r="W375" s="185"/>
      <c r="X375" s="185"/>
      <c r="Y375" s="185"/>
      <c r="Z375" s="185"/>
      <c r="AA375" s="190"/>
      <c r="AT375" s="191" t="s">
        <v>204</v>
      </c>
      <c r="AU375" s="191" t="s">
        <v>94</v>
      </c>
      <c r="AV375" s="12" t="s">
        <v>214</v>
      </c>
      <c r="AW375" s="12" t="s">
        <v>31</v>
      </c>
      <c r="AX375" s="12" t="s">
        <v>74</v>
      </c>
      <c r="AY375" s="191" t="s">
        <v>196</v>
      </c>
    </row>
    <row r="376" spans="2:65" s="11" customFormat="1" ht="38.25" customHeight="1">
      <c r="B376" s="176"/>
      <c r="C376" s="177"/>
      <c r="D376" s="177"/>
      <c r="E376" s="178" t="s">
        <v>4</v>
      </c>
      <c r="F376" s="269" t="s">
        <v>480</v>
      </c>
      <c r="G376" s="270"/>
      <c r="H376" s="270"/>
      <c r="I376" s="270"/>
      <c r="J376" s="177"/>
      <c r="K376" s="179">
        <v>172.78</v>
      </c>
      <c r="L376" s="177"/>
      <c r="M376" s="177"/>
      <c r="N376" s="177"/>
      <c r="O376" s="177"/>
      <c r="P376" s="177"/>
      <c r="Q376" s="177"/>
      <c r="R376" s="180"/>
      <c r="T376" s="181"/>
      <c r="U376" s="177"/>
      <c r="V376" s="177"/>
      <c r="W376" s="177"/>
      <c r="X376" s="177"/>
      <c r="Y376" s="177"/>
      <c r="Z376" s="177"/>
      <c r="AA376" s="182"/>
      <c r="AT376" s="183" t="s">
        <v>204</v>
      </c>
      <c r="AU376" s="183" t="s">
        <v>94</v>
      </c>
      <c r="AV376" s="11" t="s">
        <v>94</v>
      </c>
      <c r="AW376" s="11" t="s">
        <v>31</v>
      </c>
      <c r="AX376" s="11" t="s">
        <v>74</v>
      </c>
      <c r="AY376" s="183" t="s">
        <v>196</v>
      </c>
    </row>
    <row r="377" spans="2:65" s="12" customFormat="1" ht="16.5" customHeight="1">
      <c r="B377" s="184"/>
      <c r="C377" s="185"/>
      <c r="D377" s="185"/>
      <c r="E377" s="186" t="s">
        <v>4</v>
      </c>
      <c r="F377" s="274" t="s">
        <v>481</v>
      </c>
      <c r="G377" s="275"/>
      <c r="H377" s="275"/>
      <c r="I377" s="275"/>
      <c r="J377" s="185"/>
      <c r="K377" s="187">
        <v>172.78</v>
      </c>
      <c r="L377" s="185"/>
      <c r="M377" s="185"/>
      <c r="N377" s="185"/>
      <c r="O377" s="185"/>
      <c r="P377" s="185"/>
      <c r="Q377" s="185"/>
      <c r="R377" s="188"/>
      <c r="T377" s="189"/>
      <c r="U377" s="185"/>
      <c r="V377" s="185"/>
      <c r="W377" s="185"/>
      <c r="X377" s="185"/>
      <c r="Y377" s="185"/>
      <c r="Z377" s="185"/>
      <c r="AA377" s="190"/>
      <c r="AT377" s="191" t="s">
        <v>204</v>
      </c>
      <c r="AU377" s="191" t="s">
        <v>94</v>
      </c>
      <c r="AV377" s="12" t="s">
        <v>214</v>
      </c>
      <c r="AW377" s="12" t="s">
        <v>31</v>
      </c>
      <c r="AX377" s="12" t="s">
        <v>74</v>
      </c>
      <c r="AY377" s="191" t="s">
        <v>196</v>
      </c>
    </row>
    <row r="378" spans="2:65" s="11" customFormat="1" ht="16.5" customHeight="1">
      <c r="B378" s="176"/>
      <c r="C378" s="177"/>
      <c r="D378" s="177"/>
      <c r="E378" s="178" t="s">
        <v>4</v>
      </c>
      <c r="F378" s="269" t="s">
        <v>482</v>
      </c>
      <c r="G378" s="270"/>
      <c r="H378" s="270"/>
      <c r="I378" s="270"/>
      <c r="J378" s="177"/>
      <c r="K378" s="179">
        <v>85.5</v>
      </c>
      <c r="L378" s="177"/>
      <c r="M378" s="177"/>
      <c r="N378" s="177"/>
      <c r="O378" s="177"/>
      <c r="P378" s="177"/>
      <c r="Q378" s="177"/>
      <c r="R378" s="180"/>
      <c r="T378" s="181"/>
      <c r="U378" s="177"/>
      <c r="V378" s="177"/>
      <c r="W378" s="177"/>
      <c r="X378" s="177"/>
      <c r="Y378" s="177"/>
      <c r="Z378" s="177"/>
      <c r="AA378" s="182"/>
      <c r="AT378" s="183" t="s">
        <v>204</v>
      </c>
      <c r="AU378" s="183" t="s">
        <v>94</v>
      </c>
      <c r="AV378" s="11" t="s">
        <v>94</v>
      </c>
      <c r="AW378" s="11" t="s">
        <v>31</v>
      </c>
      <c r="AX378" s="11" t="s">
        <v>74</v>
      </c>
      <c r="AY378" s="183" t="s">
        <v>196</v>
      </c>
    </row>
    <row r="379" spans="2:65" s="12" customFormat="1" ht="16.5" customHeight="1">
      <c r="B379" s="184"/>
      <c r="C379" s="185"/>
      <c r="D379" s="185"/>
      <c r="E379" s="186" t="s">
        <v>4</v>
      </c>
      <c r="F379" s="274" t="s">
        <v>483</v>
      </c>
      <c r="G379" s="275"/>
      <c r="H379" s="275"/>
      <c r="I379" s="275"/>
      <c r="J379" s="185"/>
      <c r="K379" s="187">
        <v>85.5</v>
      </c>
      <c r="L379" s="185"/>
      <c r="M379" s="185"/>
      <c r="N379" s="185"/>
      <c r="O379" s="185"/>
      <c r="P379" s="185"/>
      <c r="Q379" s="185"/>
      <c r="R379" s="188"/>
      <c r="T379" s="189"/>
      <c r="U379" s="185"/>
      <c r="V379" s="185"/>
      <c r="W379" s="185"/>
      <c r="X379" s="185"/>
      <c r="Y379" s="185"/>
      <c r="Z379" s="185"/>
      <c r="AA379" s="190"/>
      <c r="AT379" s="191" t="s">
        <v>204</v>
      </c>
      <c r="AU379" s="191" t="s">
        <v>94</v>
      </c>
      <c r="AV379" s="12" t="s">
        <v>214</v>
      </c>
      <c r="AW379" s="12" t="s">
        <v>31</v>
      </c>
      <c r="AX379" s="12" t="s">
        <v>74</v>
      </c>
      <c r="AY379" s="191" t="s">
        <v>196</v>
      </c>
    </row>
    <row r="380" spans="2:65" s="11" customFormat="1" ht="25.5" customHeight="1">
      <c r="B380" s="176"/>
      <c r="C380" s="177"/>
      <c r="D380" s="177"/>
      <c r="E380" s="178" t="s">
        <v>4</v>
      </c>
      <c r="F380" s="269" t="s">
        <v>484</v>
      </c>
      <c r="G380" s="270"/>
      <c r="H380" s="270"/>
      <c r="I380" s="270"/>
      <c r="J380" s="177"/>
      <c r="K380" s="179">
        <v>178.63</v>
      </c>
      <c r="L380" s="177"/>
      <c r="M380" s="177"/>
      <c r="N380" s="177"/>
      <c r="O380" s="177"/>
      <c r="P380" s="177"/>
      <c r="Q380" s="177"/>
      <c r="R380" s="180"/>
      <c r="T380" s="181"/>
      <c r="U380" s="177"/>
      <c r="V380" s="177"/>
      <c r="W380" s="177"/>
      <c r="X380" s="177"/>
      <c r="Y380" s="177"/>
      <c r="Z380" s="177"/>
      <c r="AA380" s="182"/>
      <c r="AT380" s="183" t="s">
        <v>204</v>
      </c>
      <c r="AU380" s="183" t="s">
        <v>94</v>
      </c>
      <c r="AV380" s="11" t="s">
        <v>94</v>
      </c>
      <c r="AW380" s="11" t="s">
        <v>31</v>
      </c>
      <c r="AX380" s="11" t="s">
        <v>74</v>
      </c>
      <c r="AY380" s="183" t="s">
        <v>196</v>
      </c>
    </row>
    <row r="381" spans="2:65" s="12" customFormat="1" ht="16.5" customHeight="1">
      <c r="B381" s="184"/>
      <c r="C381" s="185"/>
      <c r="D381" s="185"/>
      <c r="E381" s="186" t="s">
        <v>4</v>
      </c>
      <c r="F381" s="274" t="s">
        <v>485</v>
      </c>
      <c r="G381" s="275"/>
      <c r="H381" s="275"/>
      <c r="I381" s="275"/>
      <c r="J381" s="185"/>
      <c r="K381" s="187">
        <v>178.63</v>
      </c>
      <c r="L381" s="185"/>
      <c r="M381" s="185"/>
      <c r="N381" s="185"/>
      <c r="O381" s="185"/>
      <c r="P381" s="185"/>
      <c r="Q381" s="185"/>
      <c r="R381" s="188"/>
      <c r="T381" s="189"/>
      <c r="U381" s="185"/>
      <c r="V381" s="185"/>
      <c r="W381" s="185"/>
      <c r="X381" s="185"/>
      <c r="Y381" s="185"/>
      <c r="Z381" s="185"/>
      <c r="AA381" s="190"/>
      <c r="AT381" s="191" t="s">
        <v>204</v>
      </c>
      <c r="AU381" s="191" t="s">
        <v>94</v>
      </c>
      <c r="AV381" s="12" t="s">
        <v>214</v>
      </c>
      <c r="AW381" s="12" t="s">
        <v>31</v>
      </c>
      <c r="AX381" s="12" t="s">
        <v>74</v>
      </c>
      <c r="AY381" s="191" t="s">
        <v>196</v>
      </c>
    </row>
    <row r="382" spans="2:65" s="11" customFormat="1" ht="25.5" customHeight="1">
      <c r="B382" s="176"/>
      <c r="C382" s="177"/>
      <c r="D382" s="177"/>
      <c r="E382" s="178" t="s">
        <v>4</v>
      </c>
      <c r="F382" s="269" t="s">
        <v>486</v>
      </c>
      <c r="G382" s="270"/>
      <c r="H382" s="270"/>
      <c r="I382" s="270"/>
      <c r="J382" s="177"/>
      <c r="K382" s="179">
        <v>23.32</v>
      </c>
      <c r="L382" s="177"/>
      <c r="M382" s="177"/>
      <c r="N382" s="177"/>
      <c r="O382" s="177"/>
      <c r="P382" s="177"/>
      <c r="Q382" s="177"/>
      <c r="R382" s="180"/>
      <c r="T382" s="181"/>
      <c r="U382" s="177"/>
      <c r="V382" s="177"/>
      <c r="W382" s="177"/>
      <c r="X382" s="177"/>
      <c r="Y382" s="177"/>
      <c r="Z382" s="177"/>
      <c r="AA382" s="182"/>
      <c r="AT382" s="183" t="s">
        <v>204</v>
      </c>
      <c r="AU382" s="183" t="s">
        <v>94</v>
      </c>
      <c r="AV382" s="11" t="s">
        <v>94</v>
      </c>
      <c r="AW382" s="11" t="s">
        <v>31</v>
      </c>
      <c r="AX382" s="11" t="s">
        <v>74</v>
      </c>
      <c r="AY382" s="183" t="s">
        <v>196</v>
      </c>
    </row>
    <row r="383" spans="2:65" s="12" customFormat="1" ht="16.5" customHeight="1">
      <c r="B383" s="184"/>
      <c r="C383" s="185"/>
      <c r="D383" s="185"/>
      <c r="E383" s="186" t="s">
        <v>4</v>
      </c>
      <c r="F383" s="274" t="s">
        <v>487</v>
      </c>
      <c r="G383" s="275"/>
      <c r="H383" s="275"/>
      <c r="I383" s="275"/>
      <c r="J383" s="185"/>
      <c r="K383" s="187">
        <v>23.32</v>
      </c>
      <c r="L383" s="185"/>
      <c r="M383" s="185"/>
      <c r="N383" s="185"/>
      <c r="O383" s="185"/>
      <c r="P383" s="185"/>
      <c r="Q383" s="185"/>
      <c r="R383" s="188"/>
      <c r="T383" s="189"/>
      <c r="U383" s="185"/>
      <c r="V383" s="185"/>
      <c r="W383" s="185"/>
      <c r="X383" s="185"/>
      <c r="Y383" s="185"/>
      <c r="Z383" s="185"/>
      <c r="AA383" s="190"/>
      <c r="AT383" s="191" t="s">
        <v>204</v>
      </c>
      <c r="AU383" s="191" t="s">
        <v>94</v>
      </c>
      <c r="AV383" s="12" t="s">
        <v>214</v>
      </c>
      <c r="AW383" s="12" t="s">
        <v>31</v>
      </c>
      <c r="AX383" s="12" t="s">
        <v>74</v>
      </c>
      <c r="AY383" s="191" t="s">
        <v>196</v>
      </c>
    </row>
    <row r="384" spans="2:65" s="13" customFormat="1" ht="16.5" customHeight="1">
      <c r="B384" s="192"/>
      <c r="C384" s="193"/>
      <c r="D384" s="193"/>
      <c r="E384" s="194" t="s">
        <v>4</v>
      </c>
      <c r="F384" s="276" t="s">
        <v>215</v>
      </c>
      <c r="G384" s="277"/>
      <c r="H384" s="277"/>
      <c r="I384" s="277"/>
      <c r="J384" s="193"/>
      <c r="K384" s="195">
        <v>482.67700000000002</v>
      </c>
      <c r="L384" s="193"/>
      <c r="M384" s="193"/>
      <c r="N384" s="193"/>
      <c r="O384" s="193"/>
      <c r="P384" s="193"/>
      <c r="Q384" s="193"/>
      <c r="R384" s="196"/>
      <c r="T384" s="197"/>
      <c r="U384" s="193"/>
      <c r="V384" s="193"/>
      <c r="W384" s="193"/>
      <c r="X384" s="193"/>
      <c r="Y384" s="193"/>
      <c r="Z384" s="193"/>
      <c r="AA384" s="198"/>
      <c r="AT384" s="199" t="s">
        <v>204</v>
      </c>
      <c r="AU384" s="199" t="s">
        <v>94</v>
      </c>
      <c r="AV384" s="13" t="s">
        <v>201</v>
      </c>
      <c r="AW384" s="13" t="s">
        <v>31</v>
      </c>
      <c r="AX384" s="13" t="s">
        <v>82</v>
      </c>
      <c r="AY384" s="199" t="s">
        <v>196</v>
      </c>
    </row>
    <row r="385" spans="2:65" s="1" customFormat="1" ht="25.5" customHeight="1">
      <c r="B385" s="138"/>
      <c r="C385" s="167" t="s">
        <v>488</v>
      </c>
      <c r="D385" s="167" t="s">
        <v>197</v>
      </c>
      <c r="E385" s="168" t="s">
        <v>489</v>
      </c>
      <c r="F385" s="264" t="s">
        <v>490</v>
      </c>
      <c r="G385" s="264"/>
      <c r="H385" s="264"/>
      <c r="I385" s="264"/>
      <c r="J385" s="169" t="s">
        <v>262</v>
      </c>
      <c r="K385" s="170">
        <v>823.87199999999996</v>
      </c>
      <c r="L385" s="265">
        <v>0</v>
      </c>
      <c r="M385" s="265"/>
      <c r="N385" s="266">
        <f>ROUND(L385*K385,3)</f>
        <v>0</v>
      </c>
      <c r="O385" s="266"/>
      <c r="P385" s="266"/>
      <c r="Q385" s="266"/>
      <c r="R385" s="141"/>
      <c r="T385" s="172" t="s">
        <v>4</v>
      </c>
      <c r="U385" s="48" t="s">
        <v>41</v>
      </c>
      <c r="V385" s="40"/>
      <c r="W385" s="173">
        <f>V385*K385</f>
        <v>0</v>
      </c>
      <c r="X385" s="173">
        <v>6.1399999999999996E-3</v>
      </c>
      <c r="Y385" s="173">
        <f>X385*K385</f>
        <v>5.0585740799999996</v>
      </c>
      <c r="Z385" s="173">
        <v>0</v>
      </c>
      <c r="AA385" s="174">
        <f>Z385*K385</f>
        <v>0</v>
      </c>
      <c r="AR385" s="23" t="s">
        <v>201</v>
      </c>
      <c r="AT385" s="23" t="s">
        <v>197</v>
      </c>
      <c r="AU385" s="23" t="s">
        <v>94</v>
      </c>
      <c r="AY385" s="23" t="s">
        <v>196</v>
      </c>
      <c r="BE385" s="114">
        <f>IF(U385="základná",N385,0)</f>
        <v>0</v>
      </c>
      <c r="BF385" s="114">
        <f>IF(U385="znížená",N385,0)</f>
        <v>0</v>
      </c>
      <c r="BG385" s="114">
        <f>IF(U385="zákl. prenesená",N385,0)</f>
        <v>0</v>
      </c>
      <c r="BH385" s="114">
        <f>IF(U385="zníž. prenesená",N385,0)</f>
        <v>0</v>
      </c>
      <c r="BI385" s="114">
        <f>IF(U385="nulová",N385,0)</f>
        <v>0</v>
      </c>
      <c r="BJ385" s="23" t="s">
        <v>94</v>
      </c>
      <c r="BK385" s="175">
        <f>ROUND(L385*K385,3)</f>
        <v>0</v>
      </c>
      <c r="BL385" s="23" t="s">
        <v>201</v>
      </c>
      <c r="BM385" s="23" t="s">
        <v>491</v>
      </c>
    </row>
    <row r="386" spans="2:65" s="11" customFormat="1" ht="16.5" customHeight="1">
      <c r="B386" s="176"/>
      <c r="C386" s="177"/>
      <c r="D386" s="177"/>
      <c r="E386" s="178" t="s">
        <v>4</v>
      </c>
      <c r="F386" s="267" t="s">
        <v>492</v>
      </c>
      <c r="G386" s="268"/>
      <c r="H386" s="268"/>
      <c r="I386" s="268"/>
      <c r="J386" s="177"/>
      <c r="K386" s="179">
        <v>823.87199999999996</v>
      </c>
      <c r="L386" s="177"/>
      <c r="M386" s="177"/>
      <c r="N386" s="177"/>
      <c r="O386" s="177"/>
      <c r="P386" s="177"/>
      <c r="Q386" s="177"/>
      <c r="R386" s="180"/>
      <c r="T386" s="181"/>
      <c r="U386" s="177"/>
      <c r="V386" s="177"/>
      <c r="W386" s="177"/>
      <c r="X386" s="177"/>
      <c r="Y386" s="177"/>
      <c r="Z386" s="177"/>
      <c r="AA386" s="182"/>
      <c r="AT386" s="183" t="s">
        <v>204</v>
      </c>
      <c r="AU386" s="183" t="s">
        <v>94</v>
      </c>
      <c r="AV386" s="11" t="s">
        <v>94</v>
      </c>
      <c r="AW386" s="11" t="s">
        <v>31</v>
      </c>
      <c r="AX386" s="11" t="s">
        <v>74</v>
      </c>
      <c r="AY386" s="183" t="s">
        <v>196</v>
      </c>
    </row>
    <row r="387" spans="2:65" s="12" customFormat="1" ht="16.5" customHeight="1">
      <c r="B387" s="184"/>
      <c r="C387" s="185"/>
      <c r="D387" s="185"/>
      <c r="E387" s="186" t="s">
        <v>4</v>
      </c>
      <c r="F387" s="274" t="s">
        <v>493</v>
      </c>
      <c r="G387" s="275"/>
      <c r="H387" s="275"/>
      <c r="I387" s="275"/>
      <c r="J387" s="185"/>
      <c r="K387" s="187">
        <v>823.87199999999996</v>
      </c>
      <c r="L387" s="185"/>
      <c r="M387" s="185"/>
      <c r="N387" s="185"/>
      <c r="O387" s="185"/>
      <c r="P387" s="185"/>
      <c r="Q387" s="185"/>
      <c r="R387" s="188"/>
      <c r="T387" s="189"/>
      <c r="U387" s="185"/>
      <c r="V387" s="185"/>
      <c r="W387" s="185"/>
      <c r="X387" s="185"/>
      <c r="Y387" s="185"/>
      <c r="Z387" s="185"/>
      <c r="AA387" s="190"/>
      <c r="AT387" s="191" t="s">
        <v>204</v>
      </c>
      <c r="AU387" s="191" t="s">
        <v>94</v>
      </c>
      <c r="AV387" s="12" t="s">
        <v>214</v>
      </c>
      <c r="AW387" s="12" t="s">
        <v>31</v>
      </c>
      <c r="AX387" s="12" t="s">
        <v>74</v>
      </c>
      <c r="AY387" s="191" t="s">
        <v>196</v>
      </c>
    </row>
    <row r="388" spans="2:65" s="13" customFormat="1" ht="16.5" customHeight="1">
      <c r="B388" s="192"/>
      <c r="C388" s="193"/>
      <c r="D388" s="193"/>
      <c r="E388" s="194" t="s">
        <v>4</v>
      </c>
      <c r="F388" s="276" t="s">
        <v>215</v>
      </c>
      <c r="G388" s="277"/>
      <c r="H388" s="277"/>
      <c r="I388" s="277"/>
      <c r="J388" s="193"/>
      <c r="K388" s="195">
        <v>823.87199999999996</v>
      </c>
      <c r="L388" s="193"/>
      <c r="M388" s="193"/>
      <c r="N388" s="193"/>
      <c r="O388" s="193"/>
      <c r="P388" s="193"/>
      <c r="Q388" s="193"/>
      <c r="R388" s="196"/>
      <c r="T388" s="197"/>
      <c r="U388" s="193"/>
      <c r="V388" s="193"/>
      <c r="W388" s="193"/>
      <c r="X388" s="193"/>
      <c r="Y388" s="193"/>
      <c r="Z388" s="193"/>
      <c r="AA388" s="198"/>
      <c r="AT388" s="199" t="s">
        <v>204</v>
      </c>
      <c r="AU388" s="199" t="s">
        <v>94</v>
      </c>
      <c r="AV388" s="13" t="s">
        <v>201</v>
      </c>
      <c r="AW388" s="13" t="s">
        <v>31</v>
      </c>
      <c r="AX388" s="13" t="s">
        <v>82</v>
      </c>
      <c r="AY388" s="199" t="s">
        <v>196</v>
      </c>
    </row>
    <row r="389" spans="2:65" s="1" customFormat="1" ht="25.5" customHeight="1">
      <c r="B389" s="138"/>
      <c r="C389" s="167" t="s">
        <v>494</v>
      </c>
      <c r="D389" s="167" t="s">
        <v>197</v>
      </c>
      <c r="E389" s="168" t="s">
        <v>495</v>
      </c>
      <c r="F389" s="264" t="s">
        <v>496</v>
      </c>
      <c r="G389" s="264"/>
      <c r="H389" s="264"/>
      <c r="I389" s="264"/>
      <c r="J389" s="169" t="s">
        <v>262</v>
      </c>
      <c r="K389" s="170">
        <v>823.87199999999996</v>
      </c>
      <c r="L389" s="265">
        <v>0</v>
      </c>
      <c r="M389" s="265"/>
      <c r="N389" s="266">
        <f>ROUND(L389*K389,3)</f>
        <v>0</v>
      </c>
      <c r="O389" s="266"/>
      <c r="P389" s="266"/>
      <c r="Q389" s="266"/>
      <c r="R389" s="141"/>
      <c r="T389" s="172" t="s">
        <v>4</v>
      </c>
      <c r="U389" s="48" t="s">
        <v>41</v>
      </c>
      <c r="V389" s="40"/>
      <c r="W389" s="173">
        <f>V389*K389</f>
        <v>0</v>
      </c>
      <c r="X389" s="173">
        <v>4.15E-3</v>
      </c>
      <c r="Y389" s="173">
        <f>X389*K389</f>
        <v>3.4190687999999998</v>
      </c>
      <c r="Z389" s="173">
        <v>0</v>
      </c>
      <c r="AA389" s="174">
        <f>Z389*K389</f>
        <v>0</v>
      </c>
      <c r="AR389" s="23" t="s">
        <v>201</v>
      </c>
      <c r="AT389" s="23" t="s">
        <v>197</v>
      </c>
      <c r="AU389" s="23" t="s">
        <v>94</v>
      </c>
      <c r="AY389" s="23" t="s">
        <v>196</v>
      </c>
      <c r="BE389" s="114">
        <f>IF(U389="základná",N389,0)</f>
        <v>0</v>
      </c>
      <c r="BF389" s="114">
        <f>IF(U389="znížená",N389,0)</f>
        <v>0</v>
      </c>
      <c r="BG389" s="114">
        <f>IF(U389="zákl. prenesená",N389,0)</f>
        <v>0</v>
      </c>
      <c r="BH389" s="114">
        <f>IF(U389="zníž. prenesená",N389,0)</f>
        <v>0</v>
      </c>
      <c r="BI389" s="114">
        <f>IF(U389="nulová",N389,0)</f>
        <v>0</v>
      </c>
      <c r="BJ389" s="23" t="s">
        <v>94</v>
      </c>
      <c r="BK389" s="175">
        <f>ROUND(L389*K389,3)</f>
        <v>0</v>
      </c>
      <c r="BL389" s="23" t="s">
        <v>201</v>
      </c>
      <c r="BM389" s="23" t="s">
        <v>497</v>
      </c>
    </row>
    <row r="390" spans="2:65" s="11" customFormat="1" ht="16.5" customHeight="1">
      <c r="B390" s="176"/>
      <c r="C390" s="177"/>
      <c r="D390" s="177"/>
      <c r="E390" s="178" t="s">
        <v>4</v>
      </c>
      <c r="F390" s="267" t="s">
        <v>498</v>
      </c>
      <c r="G390" s="268"/>
      <c r="H390" s="268"/>
      <c r="I390" s="268"/>
      <c r="J390" s="177"/>
      <c r="K390" s="179">
        <v>7.2249999999999996</v>
      </c>
      <c r="L390" s="177"/>
      <c r="M390" s="177"/>
      <c r="N390" s="177"/>
      <c r="O390" s="177"/>
      <c r="P390" s="177"/>
      <c r="Q390" s="177"/>
      <c r="R390" s="180"/>
      <c r="T390" s="181"/>
      <c r="U390" s="177"/>
      <c r="V390" s="177"/>
      <c r="W390" s="177"/>
      <c r="X390" s="177"/>
      <c r="Y390" s="177"/>
      <c r="Z390" s="177"/>
      <c r="AA390" s="182"/>
      <c r="AT390" s="183" t="s">
        <v>204</v>
      </c>
      <c r="AU390" s="183" t="s">
        <v>94</v>
      </c>
      <c r="AV390" s="11" t="s">
        <v>94</v>
      </c>
      <c r="AW390" s="11" t="s">
        <v>31</v>
      </c>
      <c r="AX390" s="11" t="s">
        <v>74</v>
      </c>
      <c r="AY390" s="183" t="s">
        <v>196</v>
      </c>
    </row>
    <row r="391" spans="2:65" s="12" customFormat="1" ht="16.5" customHeight="1">
      <c r="B391" s="184"/>
      <c r="C391" s="185"/>
      <c r="D391" s="185"/>
      <c r="E391" s="186" t="s">
        <v>4</v>
      </c>
      <c r="F391" s="274" t="s">
        <v>499</v>
      </c>
      <c r="G391" s="275"/>
      <c r="H391" s="275"/>
      <c r="I391" s="275"/>
      <c r="J391" s="185"/>
      <c r="K391" s="187">
        <v>7.2249999999999996</v>
      </c>
      <c r="L391" s="185"/>
      <c r="M391" s="185"/>
      <c r="N391" s="185"/>
      <c r="O391" s="185"/>
      <c r="P391" s="185"/>
      <c r="Q391" s="185"/>
      <c r="R391" s="188"/>
      <c r="T391" s="189"/>
      <c r="U391" s="185"/>
      <c r="V391" s="185"/>
      <c r="W391" s="185"/>
      <c r="X391" s="185"/>
      <c r="Y391" s="185"/>
      <c r="Z391" s="185"/>
      <c r="AA391" s="190"/>
      <c r="AT391" s="191" t="s">
        <v>204</v>
      </c>
      <c r="AU391" s="191" t="s">
        <v>94</v>
      </c>
      <c r="AV391" s="12" t="s">
        <v>214</v>
      </c>
      <c r="AW391" s="12" t="s">
        <v>31</v>
      </c>
      <c r="AX391" s="12" t="s">
        <v>74</v>
      </c>
      <c r="AY391" s="191" t="s">
        <v>196</v>
      </c>
    </row>
    <row r="392" spans="2:65" s="11" customFormat="1" ht="16.5" customHeight="1">
      <c r="B392" s="176"/>
      <c r="C392" s="177"/>
      <c r="D392" s="177"/>
      <c r="E392" s="178" t="s">
        <v>4</v>
      </c>
      <c r="F392" s="269" t="s">
        <v>500</v>
      </c>
      <c r="G392" s="270"/>
      <c r="H392" s="270"/>
      <c r="I392" s="270"/>
      <c r="J392" s="177"/>
      <c r="K392" s="179">
        <v>813.26199999999994</v>
      </c>
      <c r="L392" s="177"/>
      <c r="M392" s="177"/>
      <c r="N392" s="177"/>
      <c r="O392" s="177"/>
      <c r="P392" s="177"/>
      <c r="Q392" s="177"/>
      <c r="R392" s="180"/>
      <c r="T392" s="181"/>
      <c r="U392" s="177"/>
      <c r="V392" s="177"/>
      <c r="W392" s="177"/>
      <c r="X392" s="177"/>
      <c r="Y392" s="177"/>
      <c r="Z392" s="177"/>
      <c r="AA392" s="182"/>
      <c r="AT392" s="183" t="s">
        <v>204</v>
      </c>
      <c r="AU392" s="183" t="s">
        <v>94</v>
      </c>
      <c r="AV392" s="11" t="s">
        <v>94</v>
      </c>
      <c r="AW392" s="11" t="s">
        <v>31</v>
      </c>
      <c r="AX392" s="11" t="s">
        <v>74</v>
      </c>
      <c r="AY392" s="183" t="s">
        <v>196</v>
      </c>
    </row>
    <row r="393" spans="2:65" s="12" customFormat="1" ht="16.5" customHeight="1">
      <c r="B393" s="184"/>
      <c r="C393" s="185"/>
      <c r="D393" s="185"/>
      <c r="E393" s="186" t="s">
        <v>4</v>
      </c>
      <c r="F393" s="274" t="s">
        <v>501</v>
      </c>
      <c r="G393" s="275"/>
      <c r="H393" s="275"/>
      <c r="I393" s="275"/>
      <c r="J393" s="185"/>
      <c r="K393" s="187">
        <v>813.26199999999994</v>
      </c>
      <c r="L393" s="185"/>
      <c r="M393" s="185"/>
      <c r="N393" s="185"/>
      <c r="O393" s="185"/>
      <c r="P393" s="185"/>
      <c r="Q393" s="185"/>
      <c r="R393" s="188"/>
      <c r="T393" s="189"/>
      <c r="U393" s="185"/>
      <c r="V393" s="185"/>
      <c r="W393" s="185"/>
      <c r="X393" s="185"/>
      <c r="Y393" s="185"/>
      <c r="Z393" s="185"/>
      <c r="AA393" s="190"/>
      <c r="AT393" s="191" t="s">
        <v>204</v>
      </c>
      <c r="AU393" s="191" t="s">
        <v>94</v>
      </c>
      <c r="AV393" s="12" t="s">
        <v>214</v>
      </c>
      <c r="AW393" s="12" t="s">
        <v>31</v>
      </c>
      <c r="AX393" s="12" t="s">
        <v>74</v>
      </c>
      <c r="AY393" s="191" t="s">
        <v>196</v>
      </c>
    </row>
    <row r="394" spans="2:65" s="11" customFormat="1" ht="16.5" customHeight="1">
      <c r="B394" s="176"/>
      <c r="C394" s="177"/>
      <c r="D394" s="177"/>
      <c r="E394" s="178" t="s">
        <v>4</v>
      </c>
      <c r="F394" s="269" t="s">
        <v>502</v>
      </c>
      <c r="G394" s="270"/>
      <c r="H394" s="270"/>
      <c r="I394" s="270"/>
      <c r="J394" s="177"/>
      <c r="K394" s="179">
        <v>3.3849999999999998</v>
      </c>
      <c r="L394" s="177"/>
      <c r="M394" s="177"/>
      <c r="N394" s="177"/>
      <c r="O394" s="177"/>
      <c r="P394" s="177"/>
      <c r="Q394" s="177"/>
      <c r="R394" s="180"/>
      <c r="T394" s="181"/>
      <c r="U394" s="177"/>
      <c r="V394" s="177"/>
      <c r="W394" s="177"/>
      <c r="X394" s="177"/>
      <c r="Y394" s="177"/>
      <c r="Z394" s="177"/>
      <c r="AA394" s="182"/>
      <c r="AT394" s="183" t="s">
        <v>204</v>
      </c>
      <c r="AU394" s="183" t="s">
        <v>94</v>
      </c>
      <c r="AV394" s="11" t="s">
        <v>94</v>
      </c>
      <c r="AW394" s="11" t="s">
        <v>31</v>
      </c>
      <c r="AX394" s="11" t="s">
        <v>74</v>
      </c>
      <c r="AY394" s="183" t="s">
        <v>196</v>
      </c>
    </row>
    <row r="395" spans="2:65" s="12" customFormat="1" ht="16.5" customHeight="1">
      <c r="B395" s="184"/>
      <c r="C395" s="185"/>
      <c r="D395" s="185"/>
      <c r="E395" s="186" t="s">
        <v>4</v>
      </c>
      <c r="F395" s="274" t="s">
        <v>503</v>
      </c>
      <c r="G395" s="275"/>
      <c r="H395" s="275"/>
      <c r="I395" s="275"/>
      <c r="J395" s="185"/>
      <c r="K395" s="187">
        <v>3.3849999999999998</v>
      </c>
      <c r="L395" s="185"/>
      <c r="M395" s="185"/>
      <c r="N395" s="185"/>
      <c r="O395" s="185"/>
      <c r="P395" s="185"/>
      <c r="Q395" s="185"/>
      <c r="R395" s="188"/>
      <c r="T395" s="189"/>
      <c r="U395" s="185"/>
      <c r="V395" s="185"/>
      <c r="W395" s="185"/>
      <c r="X395" s="185"/>
      <c r="Y395" s="185"/>
      <c r="Z395" s="185"/>
      <c r="AA395" s="190"/>
      <c r="AT395" s="191" t="s">
        <v>204</v>
      </c>
      <c r="AU395" s="191" t="s">
        <v>94</v>
      </c>
      <c r="AV395" s="12" t="s">
        <v>214</v>
      </c>
      <c r="AW395" s="12" t="s">
        <v>31</v>
      </c>
      <c r="AX395" s="12" t="s">
        <v>74</v>
      </c>
      <c r="AY395" s="191" t="s">
        <v>196</v>
      </c>
    </row>
    <row r="396" spans="2:65" s="13" customFormat="1" ht="16.5" customHeight="1">
      <c r="B396" s="192"/>
      <c r="C396" s="193"/>
      <c r="D396" s="193"/>
      <c r="E396" s="194" t="s">
        <v>4</v>
      </c>
      <c r="F396" s="276" t="s">
        <v>215</v>
      </c>
      <c r="G396" s="277"/>
      <c r="H396" s="277"/>
      <c r="I396" s="277"/>
      <c r="J396" s="193"/>
      <c r="K396" s="195">
        <v>823.87199999999996</v>
      </c>
      <c r="L396" s="193"/>
      <c r="M396" s="193"/>
      <c r="N396" s="193"/>
      <c r="O396" s="193"/>
      <c r="P396" s="193"/>
      <c r="Q396" s="193"/>
      <c r="R396" s="196"/>
      <c r="T396" s="197"/>
      <c r="U396" s="193"/>
      <c r="V396" s="193"/>
      <c r="W396" s="193"/>
      <c r="X396" s="193"/>
      <c r="Y396" s="193"/>
      <c r="Z396" s="193"/>
      <c r="AA396" s="198"/>
      <c r="AT396" s="199" t="s">
        <v>204</v>
      </c>
      <c r="AU396" s="199" t="s">
        <v>94</v>
      </c>
      <c r="AV396" s="13" t="s">
        <v>201</v>
      </c>
      <c r="AW396" s="13" t="s">
        <v>31</v>
      </c>
      <c r="AX396" s="13" t="s">
        <v>82</v>
      </c>
      <c r="AY396" s="199" t="s">
        <v>196</v>
      </c>
    </row>
    <row r="397" spans="2:65" s="1" customFormat="1" ht="38.25" customHeight="1">
      <c r="B397" s="138"/>
      <c r="C397" s="167" t="s">
        <v>504</v>
      </c>
      <c r="D397" s="167" t="s">
        <v>197</v>
      </c>
      <c r="E397" s="168" t="s">
        <v>505</v>
      </c>
      <c r="F397" s="264" t="s">
        <v>506</v>
      </c>
      <c r="G397" s="264"/>
      <c r="H397" s="264"/>
      <c r="I397" s="264"/>
      <c r="J397" s="169" t="s">
        <v>262</v>
      </c>
      <c r="K397" s="170">
        <v>551.76</v>
      </c>
      <c r="L397" s="265">
        <v>0</v>
      </c>
      <c r="M397" s="265"/>
      <c r="N397" s="266">
        <f>ROUND(L397*K397,3)</f>
        <v>0</v>
      </c>
      <c r="O397" s="266"/>
      <c r="P397" s="266"/>
      <c r="Q397" s="266"/>
      <c r="R397" s="141"/>
      <c r="T397" s="172" t="s">
        <v>4</v>
      </c>
      <c r="U397" s="48" t="s">
        <v>41</v>
      </c>
      <c r="V397" s="40"/>
      <c r="W397" s="173">
        <f>V397*K397</f>
        <v>0</v>
      </c>
      <c r="X397" s="173">
        <v>3.7440000000000001E-2</v>
      </c>
      <c r="Y397" s="173">
        <f>X397*K397</f>
        <v>20.6578944</v>
      </c>
      <c r="Z397" s="173">
        <v>0</v>
      </c>
      <c r="AA397" s="174">
        <f>Z397*K397</f>
        <v>0</v>
      </c>
      <c r="AR397" s="23" t="s">
        <v>201</v>
      </c>
      <c r="AT397" s="23" t="s">
        <v>197</v>
      </c>
      <c r="AU397" s="23" t="s">
        <v>94</v>
      </c>
      <c r="AY397" s="23" t="s">
        <v>196</v>
      </c>
      <c r="BE397" s="114">
        <f>IF(U397="základná",N397,0)</f>
        <v>0</v>
      </c>
      <c r="BF397" s="114">
        <f>IF(U397="znížená",N397,0)</f>
        <v>0</v>
      </c>
      <c r="BG397" s="114">
        <f>IF(U397="zákl. prenesená",N397,0)</f>
        <v>0</v>
      </c>
      <c r="BH397" s="114">
        <f>IF(U397="zníž. prenesená",N397,0)</f>
        <v>0</v>
      </c>
      <c r="BI397" s="114">
        <f>IF(U397="nulová",N397,0)</f>
        <v>0</v>
      </c>
      <c r="BJ397" s="23" t="s">
        <v>94</v>
      </c>
      <c r="BK397" s="175">
        <f>ROUND(L397*K397,3)</f>
        <v>0</v>
      </c>
      <c r="BL397" s="23" t="s">
        <v>201</v>
      </c>
      <c r="BM397" s="23" t="s">
        <v>507</v>
      </c>
    </row>
    <row r="398" spans="2:65" s="1" customFormat="1" ht="25.5" customHeight="1">
      <c r="B398" s="138"/>
      <c r="C398" s="167" t="s">
        <v>508</v>
      </c>
      <c r="D398" s="167" t="s">
        <v>197</v>
      </c>
      <c r="E398" s="168" t="s">
        <v>509</v>
      </c>
      <c r="F398" s="264" t="s">
        <v>510</v>
      </c>
      <c r="G398" s="264"/>
      <c r="H398" s="264"/>
      <c r="I398" s="264"/>
      <c r="J398" s="169" t="s">
        <v>262</v>
      </c>
      <c r="K398" s="170">
        <v>551.76</v>
      </c>
      <c r="L398" s="265">
        <v>0</v>
      </c>
      <c r="M398" s="265"/>
      <c r="N398" s="266">
        <f>ROUND(L398*K398,3)</f>
        <v>0</v>
      </c>
      <c r="O398" s="266"/>
      <c r="P398" s="266"/>
      <c r="Q398" s="266"/>
      <c r="R398" s="141"/>
      <c r="T398" s="172" t="s">
        <v>4</v>
      </c>
      <c r="U398" s="48" t="s">
        <v>41</v>
      </c>
      <c r="V398" s="40"/>
      <c r="W398" s="173">
        <f>V398*K398</f>
        <v>0</v>
      </c>
      <c r="X398" s="173">
        <v>2.0000000000000001E-4</v>
      </c>
      <c r="Y398" s="173">
        <f>X398*K398</f>
        <v>0.11035200000000001</v>
      </c>
      <c r="Z398" s="173">
        <v>0</v>
      </c>
      <c r="AA398" s="174">
        <f>Z398*K398</f>
        <v>0</v>
      </c>
      <c r="AR398" s="23" t="s">
        <v>201</v>
      </c>
      <c r="AT398" s="23" t="s">
        <v>197</v>
      </c>
      <c r="AU398" s="23" t="s">
        <v>94</v>
      </c>
      <c r="AY398" s="23" t="s">
        <v>196</v>
      </c>
      <c r="BE398" s="114">
        <f>IF(U398="základná",N398,0)</f>
        <v>0</v>
      </c>
      <c r="BF398" s="114">
        <f>IF(U398="znížená",N398,0)</f>
        <v>0</v>
      </c>
      <c r="BG398" s="114">
        <f>IF(U398="zákl. prenesená",N398,0)</f>
        <v>0</v>
      </c>
      <c r="BH398" s="114">
        <f>IF(U398="zníž. prenesená",N398,0)</f>
        <v>0</v>
      </c>
      <c r="BI398" s="114">
        <f>IF(U398="nulová",N398,0)</f>
        <v>0</v>
      </c>
      <c r="BJ398" s="23" t="s">
        <v>94</v>
      </c>
      <c r="BK398" s="175">
        <f>ROUND(L398*K398,3)</f>
        <v>0</v>
      </c>
      <c r="BL398" s="23" t="s">
        <v>201</v>
      </c>
      <c r="BM398" s="23" t="s">
        <v>511</v>
      </c>
    </row>
    <row r="399" spans="2:65" s="11" customFormat="1" ht="16.5" customHeight="1">
      <c r="B399" s="176"/>
      <c r="C399" s="177"/>
      <c r="D399" s="177"/>
      <c r="E399" s="178" t="s">
        <v>4</v>
      </c>
      <c r="F399" s="267" t="s">
        <v>512</v>
      </c>
      <c r="G399" s="268"/>
      <c r="H399" s="268"/>
      <c r="I399" s="268"/>
      <c r="J399" s="177"/>
      <c r="K399" s="179">
        <v>486.08199999999999</v>
      </c>
      <c r="L399" s="177"/>
      <c r="M399" s="177"/>
      <c r="N399" s="177"/>
      <c r="O399" s="177"/>
      <c r="P399" s="177"/>
      <c r="Q399" s="177"/>
      <c r="R399" s="180"/>
      <c r="T399" s="181"/>
      <c r="U399" s="177"/>
      <c r="V399" s="177"/>
      <c r="W399" s="177"/>
      <c r="X399" s="177"/>
      <c r="Y399" s="177"/>
      <c r="Z399" s="177"/>
      <c r="AA399" s="182"/>
      <c r="AT399" s="183" t="s">
        <v>204</v>
      </c>
      <c r="AU399" s="183" t="s">
        <v>94</v>
      </c>
      <c r="AV399" s="11" t="s">
        <v>94</v>
      </c>
      <c r="AW399" s="11" t="s">
        <v>31</v>
      </c>
      <c r="AX399" s="11" t="s">
        <v>74</v>
      </c>
      <c r="AY399" s="183" t="s">
        <v>196</v>
      </c>
    </row>
    <row r="400" spans="2:65" s="11" customFormat="1" ht="16.5" customHeight="1">
      <c r="B400" s="176"/>
      <c r="C400" s="177"/>
      <c r="D400" s="177"/>
      <c r="E400" s="178" t="s">
        <v>4</v>
      </c>
      <c r="F400" s="269" t="s">
        <v>513</v>
      </c>
      <c r="G400" s="270"/>
      <c r="H400" s="270"/>
      <c r="I400" s="270"/>
      <c r="J400" s="177"/>
      <c r="K400" s="179">
        <v>30.338000000000001</v>
      </c>
      <c r="L400" s="177"/>
      <c r="M400" s="177"/>
      <c r="N400" s="177"/>
      <c r="O400" s="177"/>
      <c r="P400" s="177"/>
      <c r="Q400" s="177"/>
      <c r="R400" s="180"/>
      <c r="T400" s="181"/>
      <c r="U400" s="177"/>
      <c r="V400" s="177"/>
      <c r="W400" s="177"/>
      <c r="X400" s="177"/>
      <c r="Y400" s="177"/>
      <c r="Z400" s="177"/>
      <c r="AA400" s="182"/>
      <c r="AT400" s="183" t="s">
        <v>204</v>
      </c>
      <c r="AU400" s="183" t="s">
        <v>94</v>
      </c>
      <c r="AV400" s="11" t="s">
        <v>94</v>
      </c>
      <c r="AW400" s="11" t="s">
        <v>31</v>
      </c>
      <c r="AX400" s="11" t="s">
        <v>74</v>
      </c>
      <c r="AY400" s="183" t="s">
        <v>196</v>
      </c>
    </row>
    <row r="401" spans="2:65" s="11" customFormat="1" ht="16.5" customHeight="1">
      <c r="B401" s="176"/>
      <c r="C401" s="177"/>
      <c r="D401" s="177"/>
      <c r="E401" s="178" t="s">
        <v>4</v>
      </c>
      <c r="F401" s="269" t="s">
        <v>514</v>
      </c>
      <c r="G401" s="270"/>
      <c r="H401" s="270"/>
      <c r="I401" s="270"/>
      <c r="J401" s="177"/>
      <c r="K401" s="179">
        <v>35.340000000000003</v>
      </c>
      <c r="L401" s="177"/>
      <c r="M401" s="177"/>
      <c r="N401" s="177"/>
      <c r="O401" s="177"/>
      <c r="P401" s="177"/>
      <c r="Q401" s="177"/>
      <c r="R401" s="180"/>
      <c r="T401" s="181"/>
      <c r="U401" s="177"/>
      <c r="V401" s="177"/>
      <c r="W401" s="177"/>
      <c r="X401" s="177"/>
      <c r="Y401" s="177"/>
      <c r="Z401" s="177"/>
      <c r="AA401" s="182"/>
      <c r="AT401" s="183" t="s">
        <v>204</v>
      </c>
      <c r="AU401" s="183" t="s">
        <v>94</v>
      </c>
      <c r="AV401" s="11" t="s">
        <v>94</v>
      </c>
      <c r="AW401" s="11" t="s">
        <v>31</v>
      </c>
      <c r="AX401" s="11" t="s">
        <v>74</v>
      </c>
      <c r="AY401" s="183" t="s">
        <v>196</v>
      </c>
    </row>
    <row r="402" spans="2:65" s="12" customFormat="1" ht="16.5" customHeight="1">
      <c r="B402" s="184"/>
      <c r="C402" s="185"/>
      <c r="D402" s="185"/>
      <c r="E402" s="186" t="s">
        <v>4</v>
      </c>
      <c r="F402" s="274" t="s">
        <v>213</v>
      </c>
      <c r="G402" s="275"/>
      <c r="H402" s="275"/>
      <c r="I402" s="275"/>
      <c r="J402" s="185"/>
      <c r="K402" s="187">
        <v>551.76</v>
      </c>
      <c r="L402" s="185"/>
      <c r="M402" s="185"/>
      <c r="N402" s="185"/>
      <c r="O402" s="185"/>
      <c r="P402" s="185"/>
      <c r="Q402" s="185"/>
      <c r="R402" s="188"/>
      <c r="T402" s="189"/>
      <c r="U402" s="185"/>
      <c r="V402" s="185"/>
      <c r="W402" s="185"/>
      <c r="X402" s="185"/>
      <c r="Y402" s="185"/>
      <c r="Z402" s="185"/>
      <c r="AA402" s="190"/>
      <c r="AT402" s="191" t="s">
        <v>204</v>
      </c>
      <c r="AU402" s="191" t="s">
        <v>94</v>
      </c>
      <c r="AV402" s="12" t="s">
        <v>214</v>
      </c>
      <c r="AW402" s="12" t="s">
        <v>31</v>
      </c>
      <c r="AX402" s="12" t="s">
        <v>74</v>
      </c>
      <c r="AY402" s="191" t="s">
        <v>196</v>
      </c>
    </row>
    <row r="403" spans="2:65" s="13" customFormat="1" ht="16.5" customHeight="1">
      <c r="B403" s="192"/>
      <c r="C403" s="193"/>
      <c r="D403" s="193"/>
      <c r="E403" s="194" t="s">
        <v>4</v>
      </c>
      <c r="F403" s="276" t="s">
        <v>215</v>
      </c>
      <c r="G403" s="277"/>
      <c r="H403" s="277"/>
      <c r="I403" s="277"/>
      <c r="J403" s="193"/>
      <c r="K403" s="195">
        <v>551.76</v>
      </c>
      <c r="L403" s="193"/>
      <c r="M403" s="193"/>
      <c r="N403" s="193"/>
      <c r="O403" s="193"/>
      <c r="P403" s="193"/>
      <c r="Q403" s="193"/>
      <c r="R403" s="196"/>
      <c r="T403" s="197"/>
      <c r="U403" s="193"/>
      <c r="V403" s="193"/>
      <c r="W403" s="193"/>
      <c r="X403" s="193"/>
      <c r="Y403" s="193"/>
      <c r="Z403" s="193"/>
      <c r="AA403" s="198"/>
      <c r="AT403" s="199" t="s">
        <v>204</v>
      </c>
      <c r="AU403" s="199" t="s">
        <v>94</v>
      </c>
      <c r="AV403" s="13" t="s">
        <v>201</v>
      </c>
      <c r="AW403" s="13" t="s">
        <v>31</v>
      </c>
      <c r="AX403" s="13" t="s">
        <v>82</v>
      </c>
      <c r="AY403" s="199" t="s">
        <v>196</v>
      </c>
    </row>
    <row r="404" spans="2:65" s="1" customFormat="1" ht="38.25" customHeight="1">
      <c r="B404" s="138"/>
      <c r="C404" s="167" t="s">
        <v>515</v>
      </c>
      <c r="D404" s="167" t="s">
        <v>197</v>
      </c>
      <c r="E404" s="168" t="s">
        <v>516</v>
      </c>
      <c r="F404" s="264" t="s">
        <v>517</v>
      </c>
      <c r="G404" s="264"/>
      <c r="H404" s="264"/>
      <c r="I404" s="264"/>
      <c r="J404" s="169" t="s">
        <v>262</v>
      </c>
      <c r="K404" s="170">
        <v>499.40199999999999</v>
      </c>
      <c r="L404" s="265">
        <v>0</v>
      </c>
      <c r="M404" s="265"/>
      <c r="N404" s="266">
        <f>ROUND(L404*K404,3)</f>
        <v>0</v>
      </c>
      <c r="O404" s="266"/>
      <c r="P404" s="266"/>
      <c r="Q404" s="266"/>
      <c r="R404" s="141"/>
      <c r="T404" s="172" t="s">
        <v>4</v>
      </c>
      <c r="U404" s="48" t="s">
        <v>41</v>
      </c>
      <c r="V404" s="40"/>
      <c r="W404" s="173">
        <f>V404*K404</f>
        <v>0</v>
      </c>
      <c r="X404" s="173">
        <v>3.3800000000000002E-3</v>
      </c>
      <c r="Y404" s="173">
        <f>X404*K404</f>
        <v>1.68797876</v>
      </c>
      <c r="Z404" s="173">
        <v>0</v>
      </c>
      <c r="AA404" s="174">
        <f>Z404*K404</f>
        <v>0</v>
      </c>
      <c r="AR404" s="23" t="s">
        <v>201</v>
      </c>
      <c r="AT404" s="23" t="s">
        <v>197</v>
      </c>
      <c r="AU404" s="23" t="s">
        <v>94</v>
      </c>
      <c r="AY404" s="23" t="s">
        <v>196</v>
      </c>
      <c r="BE404" s="114">
        <f>IF(U404="základná",N404,0)</f>
        <v>0</v>
      </c>
      <c r="BF404" s="114">
        <f>IF(U404="znížená",N404,0)</f>
        <v>0</v>
      </c>
      <c r="BG404" s="114">
        <f>IF(U404="zákl. prenesená",N404,0)</f>
        <v>0</v>
      </c>
      <c r="BH404" s="114">
        <f>IF(U404="zníž. prenesená",N404,0)</f>
        <v>0</v>
      </c>
      <c r="BI404" s="114">
        <f>IF(U404="nulová",N404,0)</f>
        <v>0</v>
      </c>
      <c r="BJ404" s="23" t="s">
        <v>94</v>
      </c>
      <c r="BK404" s="175">
        <f>ROUND(L404*K404,3)</f>
        <v>0</v>
      </c>
      <c r="BL404" s="23" t="s">
        <v>201</v>
      </c>
      <c r="BM404" s="23" t="s">
        <v>518</v>
      </c>
    </row>
    <row r="405" spans="2:65" s="11" customFormat="1" ht="16.5" customHeight="1">
      <c r="B405" s="176"/>
      <c r="C405" s="177"/>
      <c r="D405" s="177"/>
      <c r="E405" s="178" t="s">
        <v>4</v>
      </c>
      <c r="F405" s="267" t="s">
        <v>519</v>
      </c>
      <c r="G405" s="268"/>
      <c r="H405" s="268"/>
      <c r="I405" s="268"/>
      <c r="J405" s="177"/>
      <c r="K405" s="179">
        <v>409.834</v>
      </c>
      <c r="L405" s="177"/>
      <c r="M405" s="177"/>
      <c r="N405" s="177"/>
      <c r="O405" s="177"/>
      <c r="P405" s="177"/>
      <c r="Q405" s="177"/>
      <c r="R405" s="180"/>
      <c r="T405" s="181"/>
      <c r="U405" s="177"/>
      <c r="V405" s="177"/>
      <c r="W405" s="177"/>
      <c r="X405" s="177"/>
      <c r="Y405" s="177"/>
      <c r="Z405" s="177"/>
      <c r="AA405" s="182"/>
      <c r="AT405" s="183" t="s">
        <v>204</v>
      </c>
      <c r="AU405" s="183" t="s">
        <v>94</v>
      </c>
      <c r="AV405" s="11" t="s">
        <v>94</v>
      </c>
      <c r="AW405" s="11" t="s">
        <v>31</v>
      </c>
      <c r="AX405" s="11" t="s">
        <v>74</v>
      </c>
      <c r="AY405" s="183" t="s">
        <v>196</v>
      </c>
    </row>
    <row r="406" spans="2:65" s="11" customFormat="1" ht="16.5" customHeight="1">
      <c r="B406" s="176"/>
      <c r="C406" s="177"/>
      <c r="D406" s="177"/>
      <c r="E406" s="178" t="s">
        <v>4</v>
      </c>
      <c r="F406" s="269" t="s">
        <v>520</v>
      </c>
      <c r="G406" s="270"/>
      <c r="H406" s="270"/>
      <c r="I406" s="270"/>
      <c r="J406" s="177"/>
      <c r="K406" s="179">
        <v>35.256</v>
      </c>
      <c r="L406" s="177"/>
      <c r="M406" s="177"/>
      <c r="N406" s="177"/>
      <c r="O406" s="177"/>
      <c r="P406" s="177"/>
      <c r="Q406" s="177"/>
      <c r="R406" s="180"/>
      <c r="T406" s="181"/>
      <c r="U406" s="177"/>
      <c r="V406" s="177"/>
      <c r="W406" s="177"/>
      <c r="X406" s="177"/>
      <c r="Y406" s="177"/>
      <c r="Z406" s="177"/>
      <c r="AA406" s="182"/>
      <c r="AT406" s="183" t="s">
        <v>204</v>
      </c>
      <c r="AU406" s="183" t="s">
        <v>94</v>
      </c>
      <c r="AV406" s="11" t="s">
        <v>94</v>
      </c>
      <c r="AW406" s="11" t="s">
        <v>31</v>
      </c>
      <c r="AX406" s="11" t="s">
        <v>74</v>
      </c>
      <c r="AY406" s="183" t="s">
        <v>196</v>
      </c>
    </row>
    <row r="407" spans="2:65" s="11" customFormat="1" ht="16.5" customHeight="1">
      <c r="B407" s="176"/>
      <c r="C407" s="177"/>
      <c r="D407" s="177"/>
      <c r="E407" s="178" t="s">
        <v>4</v>
      </c>
      <c r="F407" s="269" t="s">
        <v>521</v>
      </c>
      <c r="G407" s="270"/>
      <c r="H407" s="270"/>
      <c r="I407" s="270"/>
      <c r="J407" s="177"/>
      <c r="K407" s="179">
        <v>-30.338000000000001</v>
      </c>
      <c r="L407" s="177"/>
      <c r="M407" s="177"/>
      <c r="N407" s="177"/>
      <c r="O407" s="177"/>
      <c r="P407" s="177"/>
      <c r="Q407" s="177"/>
      <c r="R407" s="180"/>
      <c r="T407" s="181"/>
      <c r="U407" s="177"/>
      <c r="V407" s="177"/>
      <c r="W407" s="177"/>
      <c r="X407" s="177"/>
      <c r="Y407" s="177"/>
      <c r="Z407" s="177"/>
      <c r="AA407" s="182"/>
      <c r="AT407" s="183" t="s">
        <v>204</v>
      </c>
      <c r="AU407" s="183" t="s">
        <v>94</v>
      </c>
      <c r="AV407" s="11" t="s">
        <v>94</v>
      </c>
      <c r="AW407" s="11" t="s">
        <v>31</v>
      </c>
      <c r="AX407" s="11" t="s">
        <v>74</v>
      </c>
      <c r="AY407" s="183" t="s">
        <v>196</v>
      </c>
    </row>
    <row r="408" spans="2:65" s="11" customFormat="1" ht="16.5" customHeight="1">
      <c r="B408" s="176"/>
      <c r="C408" s="177"/>
      <c r="D408" s="177"/>
      <c r="E408" s="178" t="s">
        <v>4</v>
      </c>
      <c r="F408" s="269" t="s">
        <v>522</v>
      </c>
      <c r="G408" s="270"/>
      <c r="H408" s="270"/>
      <c r="I408" s="270"/>
      <c r="J408" s="177"/>
      <c r="K408" s="179">
        <v>71.33</v>
      </c>
      <c r="L408" s="177"/>
      <c r="M408" s="177"/>
      <c r="N408" s="177"/>
      <c r="O408" s="177"/>
      <c r="P408" s="177"/>
      <c r="Q408" s="177"/>
      <c r="R408" s="180"/>
      <c r="T408" s="181"/>
      <c r="U408" s="177"/>
      <c r="V408" s="177"/>
      <c r="W408" s="177"/>
      <c r="X408" s="177"/>
      <c r="Y408" s="177"/>
      <c r="Z408" s="177"/>
      <c r="AA408" s="182"/>
      <c r="AT408" s="183" t="s">
        <v>204</v>
      </c>
      <c r="AU408" s="183" t="s">
        <v>94</v>
      </c>
      <c r="AV408" s="11" t="s">
        <v>94</v>
      </c>
      <c r="AW408" s="11" t="s">
        <v>31</v>
      </c>
      <c r="AX408" s="11" t="s">
        <v>74</v>
      </c>
      <c r="AY408" s="183" t="s">
        <v>196</v>
      </c>
    </row>
    <row r="409" spans="2:65" s="11" customFormat="1" ht="16.5" customHeight="1">
      <c r="B409" s="176"/>
      <c r="C409" s="177"/>
      <c r="D409" s="177"/>
      <c r="E409" s="178" t="s">
        <v>4</v>
      </c>
      <c r="F409" s="269" t="s">
        <v>523</v>
      </c>
      <c r="G409" s="270"/>
      <c r="H409" s="270"/>
      <c r="I409" s="270"/>
      <c r="J409" s="177"/>
      <c r="K409" s="179">
        <v>13.32</v>
      </c>
      <c r="L409" s="177"/>
      <c r="M409" s="177"/>
      <c r="N409" s="177"/>
      <c r="O409" s="177"/>
      <c r="P409" s="177"/>
      <c r="Q409" s="177"/>
      <c r="R409" s="180"/>
      <c r="T409" s="181"/>
      <c r="U409" s="177"/>
      <c r="V409" s="177"/>
      <c r="W409" s="177"/>
      <c r="X409" s="177"/>
      <c r="Y409" s="177"/>
      <c r="Z409" s="177"/>
      <c r="AA409" s="182"/>
      <c r="AT409" s="183" t="s">
        <v>204</v>
      </c>
      <c r="AU409" s="183" t="s">
        <v>94</v>
      </c>
      <c r="AV409" s="11" t="s">
        <v>94</v>
      </c>
      <c r="AW409" s="11" t="s">
        <v>31</v>
      </c>
      <c r="AX409" s="11" t="s">
        <v>74</v>
      </c>
      <c r="AY409" s="183" t="s">
        <v>196</v>
      </c>
    </row>
    <row r="410" spans="2:65" s="12" customFormat="1" ht="16.5" customHeight="1">
      <c r="B410" s="184"/>
      <c r="C410" s="185"/>
      <c r="D410" s="185"/>
      <c r="E410" s="186" t="s">
        <v>4</v>
      </c>
      <c r="F410" s="274" t="s">
        <v>213</v>
      </c>
      <c r="G410" s="275"/>
      <c r="H410" s="275"/>
      <c r="I410" s="275"/>
      <c r="J410" s="185"/>
      <c r="K410" s="187">
        <v>499.40199999999999</v>
      </c>
      <c r="L410" s="185"/>
      <c r="M410" s="185"/>
      <c r="N410" s="185"/>
      <c r="O410" s="185"/>
      <c r="P410" s="185"/>
      <c r="Q410" s="185"/>
      <c r="R410" s="188"/>
      <c r="T410" s="189"/>
      <c r="U410" s="185"/>
      <c r="V410" s="185"/>
      <c r="W410" s="185"/>
      <c r="X410" s="185"/>
      <c r="Y410" s="185"/>
      <c r="Z410" s="185"/>
      <c r="AA410" s="190"/>
      <c r="AT410" s="191" t="s">
        <v>204</v>
      </c>
      <c r="AU410" s="191" t="s">
        <v>94</v>
      </c>
      <c r="AV410" s="12" t="s">
        <v>214</v>
      </c>
      <c r="AW410" s="12" t="s">
        <v>31</v>
      </c>
      <c r="AX410" s="12" t="s">
        <v>74</v>
      </c>
      <c r="AY410" s="191" t="s">
        <v>196</v>
      </c>
    </row>
    <row r="411" spans="2:65" s="13" customFormat="1" ht="16.5" customHeight="1">
      <c r="B411" s="192"/>
      <c r="C411" s="193"/>
      <c r="D411" s="193"/>
      <c r="E411" s="194" t="s">
        <v>4</v>
      </c>
      <c r="F411" s="276" t="s">
        <v>215</v>
      </c>
      <c r="G411" s="277"/>
      <c r="H411" s="277"/>
      <c r="I411" s="277"/>
      <c r="J411" s="193"/>
      <c r="K411" s="195">
        <v>499.40199999999999</v>
      </c>
      <c r="L411" s="193"/>
      <c r="M411" s="193"/>
      <c r="N411" s="193"/>
      <c r="O411" s="193"/>
      <c r="P411" s="193"/>
      <c r="Q411" s="193"/>
      <c r="R411" s="196"/>
      <c r="T411" s="197"/>
      <c r="U411" s="193"/>
      <c r="V411" s="193"/>
      <c r="W411" s="193"/>
      <c r="X411" s="193"/>
      <c r="Y411" s="193"/>
      <c r="Z411" s="193"/>
      <c r="AA411" s="198"/>
      <c r="AT411" s="199" t="s">
        <v>204</v>
      </c>
      <c r="AU411" s="199" t="s">
        <v>94</v>
      </c>
      <c r="AV411" s="13" t="s">
        <v>201</v>
      </c>
      <c r="AW411" s="13" t="s">
        <v>31</v>
      </c>
      <c r="AX411" s="13" t="s">
        <v>82</v>
      </c>
      <c r="AY411" s="199" t="s">
        <v>196</v>
      </c>
    </row>
    <row r="412" spans="2:65" s="1" customFormat="1" ht="38.25" customHeight="1">
      <c r="B412" s="138"/>
      <c r="C412" s="167" t="s">
        <v>524</v>
      </c>
      <c r="D412" s="167" t="s">
        <v>197</v>
      </c>
      <c r="E412" s="168" t="s">
        <v>525</v>
      </c>
      <c r="F412" s="264" t="s">
        <v>526</v>
      </c>
      <c r="G412" s="264"/>
      <c r="H412" s="264"/>
      <c r="I412" s="264"/>
      <c r="J412" s="169" t="s">
        <v>262</v>
      </c>
      <c r="K412" s="170">
        <v>30.338000000000001</v>
      </c>
      <c r="L412" s="265">
        <v>0</v>
      </c>
      <c r="M412" s="265"/>
      <c r="N412" s="266">
        <f>ROUND(L412*K412,3)</f>
        <v>0</v>
      </c>
      <c r="O412" s="266"/>
      <c r="P412" s="266"/>
      <c r="Q412" s="266"/>
      <c r="R412" s="141"/>
      <c r="T412" s="172" t="s">
        <v>4</v>
      </c>
      <c r="U412" s="48" t="s">
        <v>41</v>
      </c>
      <c r="V412" s="40"/>
      <c r="W412" s="173">
        <f>V412*K412</f>
        <v>0</v>
      </c>
      <c r="X412" s="173">
        <v>3.3800000000000002E-3</v>
      </c>
      <c r="Y412" s="173">
        <f>X412*K412</f>
        <v>0.10254244000000001</v>
      </c>
      <c r="Z412" s="173">
        <v>0</v>
      </c>
      <c r="AA412" s="174">
        <f>Z412*K412</f>
        <v>0</v>
      </c>
      <c r="AR412" s="23" t="s">
        <v>201</v>
      </c>
      <c r="AT412" s="23" t="s">
        <v>197</v>
      </c>
      <c r="AU412" s="23" t="s">
        <v>94</v>
      </c>
      <c r="AY412" s="23" t="s">
        <v>196</v>
      </c>
      <c r="BE412" s="114">
        <f>IF(U412="základná",N412,0)</f>
        <v>0</v>
      </c>
      <c r="BF412" s="114">
        <f>IF(U412="znížená",N412,0)</f>
        <v>0</v>
      </c>
      <c r="BG412" s="114">
        <f>IF(U412="zákl. prenesená",N412,0)</f>
        <v>0</v>
      </c>
      <c r="BH412" s="114">
        <f>IF(U412="zníž. prenesená",N412,0)</f>
        <v>0</v>
      </c>
      <c r="BI412" s="114">
        <f>IF(U412="nulová",N412,0)</f>
        <v>0</v>
      </c>
      <c r="BJ412" s="23" t="s">
        <v>94</v>
      </c>
      <c r="BK412" s="175">
        <f>ROUND(L412*K412,3)</f>
        <v>0</v>
      </c>
      <c r="BL412" s="23" t="s">
        <v>201</v>
      </c>
      <c r="BM412" s="23" t="s">
        <v>527</v>
      </c>
    </row>
    <row r="413" spans="2:65" s="11" customFormat="1" ht="16.5" customHeight="1">
      <c r="B413" s="176"/>
      <c r="C413" s="177"/>
      <c r="D413" s="177"/>
      <c r="E413" s="178" t="s">
        <v>4</v>
      </c>
      <c r="F413" s="267" t="s">
        <v>528</v>
      </c>
      <c r="G413" s="268"/>
      <c r="H413" s="268"/>
      <c r="I413" s="268"/>
      <c r="J413" s="177"/>
      <c r="K413" s="179">
        <v>20.797999999999998</v>
      </c>
      <c r="L413" s="177"/>
      <c r="M413" s="177"/>
      <c r="N413" s="177"/>
      <c r="O413" s="177"/>
      <c r="P413" s="177"/>
      <c r="Q413" s="177"/>
      <c r="R413" s="180"/>
      <c r="T413" s="181"/>
      <c r="U413" s="177"/>
      <c r="V413" s="177"/>
      <c r="W413" s="177"/>
      <c r="X413" s="177"/>
      <c r="Y413" s="177"/>
      <c r="Z413" s="177"/>
      <c r="AA413" s="182"/>
      <c r="AT413" s="183" t="s">
        <v>204</v>
      </c>
      <c r="AU413" s="183" t="s">
        <v>94</v>
      </c>
      <c r="AV413" s="11" t="s">
        <v>94</v>
      </c>
      <c r="AW413" s="11" t="s">
        <v>31</v>
      </c>
      <c r="AX413" s="11" t="s">
        <v>74</v>
      </c>
      <c r="AY413" s="183" t="s">
        <v>196</v>
      </c>
    </row>
    <row r="414" spans="2:65" s="11" customFormat="1" ht="16.5" customHeight="1">
      <c r="B414" s="176"/>
      <c r="C414" s="177"/>
      <c r="D414" s="177"/>
      <c r="E414" s="178" t="s">
        <v>4</v>
      </c>
      <c r="F414" s="269" t="s">
        <v>529</v>
      </c>
      <c r="G414" s="270"/>
      <c r="H414" s="270"/>
      <c r="I414" s="270"/>
      <c r="J414" s="177"/>
      <c r="K414" s="179">
        <v>9.5399999999999991</v>
      </c>
      <c r="L414" s="177"/>
      <c r="M414" s="177"/>
      <c r="N414" s="177"/>
      <c r="O414" s="177"/>
      <c r="P414" s="177"/>
      <c r="Q414" s="177"/>
      <c r="R414" s="180"/>
      <c r="T414" s="181"/>
      <c r="U414" s="177"/>
      <c r="V414" s="177"/>
      <c r="W414" s="177"/>
      <c r="X414" s="177"/>
      <c r="Y414" s="177"/>
      <c r="Z414" s="177"/>
      <c r="AA414" s="182"/>
      <c r="AT414" s="183" t="s">
        <v>204</v>
      </c>
      <c r="AU414" s="183" t="s">
        <v>94</v>
      </c>
      <c r="AV414" s="11" t="s">
        <v>94</v>
      </c>
      <c r="AW414" s="11" t="s">
        <v>31</v>
      </c>
      <c r="AX414" s="11" t="s">
        <v>74</v>
      </c>
      <c r="AY414" s="183" t="s">
        <v>196</v>
      </c>
    </row>
    <row r="415" spans="2:65" s="12" customFormat="1" ht="16.5" customHeight="1">
      <c r="B415" s="184"/>
      <c r="C415" s="185"/>
      <c r="D415" s="185"/>
      <c r="E415" s="186" t="s">
        <v>4</v>
      </c>
      <c r="F415" s="274" t="s">
        <v>213</v>
      </c>
      <c r="G415" s="275"/>
      <c r="H415" s="275"/>
      <c r="I415" s="275"/>
      <c r="J415" s="185"/>
      <c r="K415" s="187">
        <v>30.338000000000001</v>
      </c>
      <c r="L415" s="185"/>
      <c r="M415" s="185"/>
      <c r="N415" s="185"/>
      <c r="O415" s="185"/>
      <c r="P415" s="185"/>
      <c r="Q415" s="185"/>
      <c r="R415" s="188"/>
      <c r="T415" s="189"/>
      <c r="U415" s="185"/>
      <c r="V415" s="185"/>
      <c r="W415" s="185"/>
      <c r="X415" s="185"/>
      <c r="Y415" s="185"/>
      <c r="Z415" s="185"/>
      <c r="AA415" s="190"/>
      <c r="AT415" s="191" t="s">
        <v>204</v>
      </c>
      <c r="AU415" s="191" t="s">
        <v>94</v>
      </c>
      <c r="AV415" s="12" t="s">
        <v>214</v>
      </c>
      <c r="AW415" s="12" t="s">
        <v>31</v>
      </c>
      <c r="AX415" s="12" t="s">
        <v>74</v>
      </c>
      <c r="AY415" s="191" t="s">
        <v>196</v>
      </c>
    </row>
    <row r="416" spans="2:65" s="13" customFormat="1" ht="16.5" customHeight="1">
      <c r="B416" s="192"/>
      <c r="C416" s="193"/>
      <c r="D416" s="193"/>
      <c r="E416" s="194" t="s">
        <v>4</v>
      </c>
      <c r="F416" s="276" t="s">
        <v>215</v>
      </c>
      <c r="G416" s="277"/>
      <c r="H416" s="277"/>
      <c r="I416" s="277"/>
      <c r="J416" s="193"/>
      <c r="K416" s="195">
        <v>30.338000000000001</v>
      </c>
      <c r="L416" s="193"/>
      <c r="M416" s="193"/>
      <c r="N416" s="193"/>
      <c r="O416" s="193"/>
      <c r="P416" s="193"/>
      <c r="Q416" s="193"/>
      <c r="R416" s="196"/>
      <c r="T416" s="197"/>
      <c r="U416" s="193"/>
      <c r="V416" s="193"/>
      <c r="W416" s="193"/>
      <c r="X416" s="193"/>
      <c r="Y416" s="193"/>
      <c r="Z416" s="193"/>
      <c r="AA416" s="198"/>
      <c r="AT416" s="199" t="s">
        <v>204</v>
      </c>
      <c r="AU416" s="199" t="s">
        <v>94</v>
      </c>
      <c r="AV416" s="13" t="s">
        <v>201</v>
      </c>
      <c r="AW416" s="13" t="s">
        <v>31</v>
      </c>
      <c r="AX416" s="13" t="s">
        <v>82</v>
      </c>
      <c r="AY416" s="199" t="s">
        <v>196</v>
      </c>
    </row>
    <row r="417" spans="2:65" s="1" customFormat="1" ht="25.5" customHeight="1">
      <c r="B417" s="138"/>
      <c r="C417" s="167" t="s">
        <v>530</v>
      </c>
      <c r="D417" s="167" t="s">
        <v>197</v>
      </c>
      <c r="E417" s="168" t="s">
        <v>531</v>
      </c>
      <c r="F417" s="264" t="s">
        <v>532</v>
      </c>
      <c r="G417" s="264"/>
      <c r="H417" s="264"/>
      <c r="I417" s="264"/>
      <c r="J417" s="169" t="s">
        <v>262</v>
      </c>
      <c r="K417" s="170">
        <v>35.340000000000003</v>
      </c>
      <c r="L417" s="265">
        <v>0</v>
      </c>
      <c r="M417" s="265"/>
      <c r="N417" s="266">
        <f>ROUND(L417*K417,3)</f>
        <v>0</v>
      </c>
      <c r="O417" s="266"/>
      <c r="P417" s="266"/>
      <c r="Q417" s="266"/>
      <c r="R417" s="141"/>
      <c r="T417" s="172" t="s">
        <v>4</v>
      </c>
      <c r="U417" s="48" t="s">
        <v>41</v>
      </c>
      <c r="V417" s="40"/>
      <c r="W417" s="173">
        <f>V417*K417</f>
        <v>0</v>
      </c>
      <c r="X417" s="173">
        <v>6.1799999999999997E-3</v>
      </c>
      <c r="Y417" s="173">
        <f>X417*K417</f>
        <v>0.21840120000000002</v>
      </c>
      <c r="Z417" s="173">
        <v>0</v>
      </c>
      <c r="AA417" s="174">
        <f>Z417*K417</f>
        <v>0</v>
      </c>
      <c r="AR417" s="23" t="s">
        <v>201</v>
      </c>
      <c r="AT417" s="23" t="s">
        <v>197</v>
      </c>
      <c r="AU417" s="23" t="s">
        <v>94</v>
      </c>
      <c r="AY417" s="23" t="s">
        <v>196</v>
      </c>
      <c r="BE417" s="114">
        <f>IF(U417="základná",N417,0)</f>
        <v>0</v>
      </c>
      <c r="BF417" s="114">
        <f>IF(U417="znížená",N417,0)</f>
        <v>0</v>
      </c>
      <c r="BG417" s="114">
        <f>IF(U417="zákl. prenesená",N417,0)</f>
        <v>0</v>
      </c>
      <c r="BH417" s="114">
        <f>IF(U417="zníž. prenesená",N417,0)</f>
        <v>0</v>
      </c>
      <c r="BI417" s="114">
        <f>IF(U417="nulová",N417,0)</f>
        <v>0</v>
      </c>
      <c r="BJ417" s="23" t="s">
        <v>94</v>
      </c>
      <c r="BK417" s="175">
        <f>ROUND(L417*K417,3)</f>
        <v>0</v>
      </c>
      <c r="BL417" s="23" t="s">
        <v>201</v>
      </c>
      <c r="BM417" s="23" t="s">
        <v>533</v>
      </c>
    </row>
    <row r="418" spans="2:65" s="11" customFormat="1" ht="16.5" customHeight="1">
      <c r="B418" s="176"/>
      <c r="C418" s="177"/>
      <c r="D418" s="177"/>
      <c r="E418" s="178" t="s">
        <v>4</v>
      </c>
      <c r="F418" s="267" t="s">
        <v>514</v>
      </c>
      <c r="G418" s="268"/>
      <c r="H418" s="268"/>
      <c r="I418" s="268"/>
      <c r="J418" s="177"/>
      <c r="K418" s="179">
        <v>35.340000000000003</v>
      </c>
      <c r="L418" s="177"/>
      <c r="M418" s="177"/>
      <c r="N418" s="177"/>
      <c r="O418" s="177"/>
      <c r="P418" s="177"/>
      <c r="Q418" s="177"/>
      <c r="R418" s="180"/>
      <c r="T418" s="181"/>
      <c r="U418" s="177"/>
      <c r="V418" s="177"/>
      <c r="W418" s="177"/>
      <c r="X418" s="177"/>
      <c r="Y418" s="177"/>
      <c r="Z418" s="177"/>
      <c r="AA418" s="182"/>
      <c r="AT418" s="183" t="s">
        <v>204</v>
      </c>
      <c r="AU418" s="183" t="s">
        <v>94</v>
      </c>
      <c r="AV418" s="11" t="s">
        <v>94</v>
      </c>
      <c r="AW418" s="11" t="s">
        <v>31</v>
      </c>
      <c r="AX418" s="11" t="s">
        <v>74</v>
      </c>
      <c r="AY418" s="183" t="s">
        <v>196</v>
      </c>
    </row>
    <row r="419" spans="2:65" s="12" customFormat="1" ht="16.5" customHeight="1">
      <c r="B419" s="184"/>
      <c r="C419" s="185"/>
      <c r="D419" s="185"/>
      <c r="E419" s="186" t="s">
        <v>4</v>
      </c>
      <c r="F419" s="274" t="s">
        <v>213</v>
      </c>
      <c r="G419" s="275"/>
      <c r="H419" s="275"/>
      <c r="I419" s="275"/>
      <c r="J419" s="185"/>
      <c r="K419" s="187">
        <v>35.340000000000003</v>
      </c>
      <c r="L419" s="185"/>
      <c r="M419" s="185"/>
      <c r="N419" s="185"/>
      <c r="O419" s="185"/>
      <c r="P419" s="185"/>
      <c r="Q419" s="185"/>
      <c r="R419" s="188"/>
      <c r="T419" s="189"/>
      <c r="U419" s="185"/>
      <c r="V419" s="185"/>
      <c r="W419" s="185"/>
      <c r="X419" s="185"/>
      <c r="Y419" s="185"/>
      <c r="Z419" s="185"/>
      <c r="AA419" s="190"/>
      <c r="AT419" s="191" t="s">
        <v>204</v>
      </c>
      <c r="AU419" s="191" t="s">
        <v>94</v>
      </c>
      <c r="AV419" s="12" t="s">
        <v>214</v>
      </c>
      <c r="AW419" s="12" t="s">
        <v>31</v>
      </c>
      <c r="AX419" s="12" t="s">
        <v>74</v>
      </c>
      <c r="AY419" s="191" t="s">
        <v>196</v>
      </c>
    </row>
    <row r="420" spans="2:65" s="13" customFormat="1" ht="16.5" customHeight="1">
      <c r="B420" s="192"/>
      <c r="C420" s="193"/>
      <c r="D420" s="193"/>
      <c r="E420" s="194" t="s">
        <v>4</v>
      </c>
      <c r="F420" s="276" t="s">
        <v>215</v>
      </c>
      <c r="G420" s="277"/>
      <c r="H420" s="277"/>
      <c r="I420" s="277"/>
      <c r="J420" s="193"/>
      <c r="K420" s="195">
        <v>35.340000000000003</v>
      </c>
      <c r="L420" s="193"/>
      <c r="M420" s="193"/>
      <c r="N420" s="193"/>
      <c r="O420" s="193"/>
      <c r="P420" s="193"/>
      <c r="Q420" s="193"/>
      <c r="R420" s="196"/>
      <c r="T420" s="197"/>
      <c r="U420" s="193"/>
      <c r="V420" s="193"/>
      <c r="W420" s="193"/>
      <c r="X420" s="193"/>
      <c r="Y420" s="193"/>
      <c r="Z420" s="193"/>
      <c r="AA420" s="198"/>
      <c r="AT420" s="199" t="s">
        <v>204</v>
      </c>
      <c r="AU420" s="199" t="s">
        <v>94</v>
      </c>
      <c r="AV420" s="13" t="s">
        <v>201</v>
      </c>
      <c r="AW420" s="13" t="s">
        <v>31</v>
      </c>
      <c r="AX420" s="13" t="s">
        <v>82</v>
      </c>
      <c r="AY420" s="199" t="s">
        <v>196</v>
      </c>
    </row>
    <row r="421" spans="2:65" s="1" customFormat="1" ht="38.25" customHeight="1">
      <c r="B421" s="138"/>
      <c r="C421" s="167" t="s">
        <v>534</v>
      </c>
      <c r="D421" s="167" t="s">
        <v>197</v>
      </c>
      <c r="E421" s="168" t="s">
        <v>535</v>
      </c>
      <c r="F421" s="264" t="s">
        <v>536</v>
      </c>
      <c r="G421" s="264"/>
      <c r="H421" s="264"/>
      <c r="I421" s="264"/>
      <c r="J421" s="169" t="s">
        <v>262</v>
      </c>
      <c r="K421" s="170">
        <v>53.03</v>
      </c>
      <c r="L421" s="265">
        <v>0</v>
      </c>
      <c r="M421" s="265"/>
      <c r="N421" s="266">
        <f>ROUND(L421*K421,3)</f>
        <v>0</v>
      </c>
      <c r="O421" s="266"/>
      <c r="P421" s="266"/>
      <c r="Q421" s="266"/>
      <c r="R421" s="141"/>
      <c r="T421" s="172" t="s">
        <v>4</v>
      </c>
      <c r="U421" s="48" t="s">
        <v>41</v>
      </c>
      <c r="V421" s="40"/>
      <c r="W421" s="173">
        <f>V421*K421</f>
        <v>0</v>
      </c>
      <c r="X421" s="173">
        <v>1.439E-2</v>
      </c>
      <c r="Y421" s="173">
        <f>X421*K421</f>
        <v>0.76310169999999999</v>
      </c>
      <c r="Z421" s="173">
        <v>0</v>
      </c>
      <c r="AA421" s="174">
        <f>Z421*K421</f>
        <v>0</v>
      </c>
      <c r="AR421" s="23" t="s">
        <v>201</v>
      </c>
      <c r="AT421" s="23" t="s">
        <v>197</v>
      </c>
      <c r="AU421" s="23" t="s">
        <v>94</v>
      </c>
      <c r="AY421" s="23" t="s">
        <v>196</v>
      </c>
      <c r="BE421" s="114">
        <f>IF(U421="základná",N421,0)</f>
        <v>0</v>
      </c>
      <c r="BF421" s="114">
        <f>IF(U421="znížená",N421,0)</f>
        <v>0</v>
      </c>
      <c r="BG421" s="114">
        <f>IF(U421="zákl. prenesená",N421,0)</f>
        <v>0</v>
      </c>
      <c r="BH421" s="114">
        <f>IF(U421="zníž. prenesená",N421,0)</f>
        <v>0</v>
      </c>
      <c r="BI421" s="114">
        <f>IF(U421="nulová",N421,0)</f>
        <v>0</v>
      </c>
      <c r="BJ421" s="23" t="s">
        <v>94</v>
      </c>
      <c r="BK421" s="175">
        <f>ROUND(L421*K421,3)</f>
        <v>0</v>
      </c>
      <c r="BL421" s="23" t="s">
        <v>201</v>
      </c>
      <c r="BM421" s="23" t="s">
        <v>537</v>
      </c>
    </row>
    <row r="422" spans="2:65" s="11" customFormat="1" ht="16.5" customHeight="1">
      <c r="B422" s="176"/>
      <c r="C422" s="177"/>
      <c r="D422" s="177"/>
      <c r="E422" s="178" t="s">
        <v>4</v>
      </c>
      <c r="F422" s="267" t="s">
        <v>538</v>
      </c>
      <c r="G422" s="268"/>
      <c r="H422" s="268"/>
      <c r="I422" s="268"/>
      <c r="J422" s="177"/>
      <c r="K422" s="179">
        <v>53.03</v>
      </c>
      <c r="L422" s="177"/>
      <c r="M422" s="177"/>
      <c r="N422" s="177"/>
      <c r="O422" s="177"/>
      <c r="P422" s="177"/>
      <c r="Q422" s="177"/>
      <c r="R422" s="180"/>
      <c r="T422" s="181"/>
      <c r="U422" s="177"/>
      <c r="V422" s="177"/>
      <c r="W422" s="177"/>
      <c r="X422" s="177"/>
      <c r="Y422" s="177"/>
      <c r="Z422" s="177"/>
      <c r="AA422" s="182"/>
      <c r="AT422" s="183" t="s">
        <v>204</v>
      </c>
      <c r="AU422" s="183" t="s">
        <v>94</v>
      </c>
      <c r="AV422" s="11" t="s">
        <v>94</v>
      </c>
      <c r="AW422" s="11" t="s">
        <v>31</v>
      </c>
      <c r="AX422" s="11" t="s">
        <v>74</v>
      </c>
      <c r="AY422" s="183" t="s">
        <v>196</v>
      </c>
    </row>
    <row r="423" spans="2:65" s="12" customFormat="1" ht="16.5" customHeight="1">
      <c r="B423" s="184"/>
      <c r="C423" s="185"/>
      <c r="D423" s="185"/>
      <c r="E423" s="186" t="s">
        <v>4</v>
      </c>
      <c r="F423" s="274" t="s">
        <v>539</v>
      </c>
      <c r="G423" s="275"/>
      <c r="H423" s="275"/>
      <c r="I423" s="275"/>
      <c r="J423" s="185"/>
      <c r="K423" s="187">
        <v>53.03</v>
      </c>
      <c r="L423" s="185"/>
      <c r="M423" s="185"/>
      <c r="N423" s="185"/>
      <c r="O423" s="185"/>
      <c r="P423" s="185"/>
      <c r="Q423" s="185"/>
      <c r="R423" s="188"/>
      <c r="T423" s="189"/>
      <c r="U423" s="185"/>
      <c r="V423" s="185"/>
      <c r="W423" s="185"/>
      <c r="X423" s="185"/>
      <c r="Y423" s="185"/>
      <c r="Z423" s="185"/>
      <c r="AA423" s="190"/>
      <c r="AT423" s="191" t="s">
        <v>204</v>
      </c>
      <c r="AU423" s="191" t="s">
        <v>94</v>
      </c>
      <c r="AV423" s="12" t="s">
        <v>214</v>
      </c>
      <c r="AW423" s="12" t="s">
        <v>31</v>
      </c>
      <c r="AX423" s="12" t="s">
        <v>74</v>
      </c>
      <c r="AY423" s="191" t="s">
        <v>196</v>
      </c>
    </row>
    <row r="424" spans="2:65" s="13" customFormat="1" ht="16.5" customHeight="1">
      <c r="B424" s="192"/>
      <c r="C424" s="193"/>
      <c r="D424" s="193"/>
      <c r="E424" s="194" t="s">
        <v>4</v>
      </c>
      <c r="F424" s="276" t="s">
        <v>215</v>
      </c>
      <c r="G424" s="277"/>
      <c r="H424" s="277"/>
      <c r="I424" s="277"/>
      <c r="J424" s="193"/>
      <c r="K424" s="195">
        <v>53.03</v>
      </c>
      <c r="L424" s="193"/>
      <c r="M424" s="193"/>
      <c r="N424" s="193"/>
      <c r="O424" s="193"/>
      <c r="P424" s="193"/>
      <c r="Q424" s="193"/>
      <c r="R424" s="196"/>
      <c r="T424" s="197"/>
      <c r="U424" s="193"/>
      <c r="V424" s="193"/>
      <c r="W424" s="193"/>
      <c r="X424" s="193"/>
      <c r="Y424" s="193"/>
      <c r="Z424" s="193"/>
      <c r="AA424" s="198"/>
      <c r="AT424" s="199" t="s">
        <v>204</v>
      </c>
      <c r="AU424" s="199" t="s">
        <v>94</v>
      </c>
      <c r="AV424" s="13" t="s">
        <v>201</v>
      </c>
      <c r="AW424" s="13" t="s">
        <v>31</v>
      </c>
      <c r="AX424" s="13" t="s">
        <v>82</v>
      </c>
      <c r="AY424" s="199" t="s">
        <v>196</v>
      </c>
    </row>
    <row r="425" spans="2:65" s="1" customFormat="1" ht="38.25" customHeight="1">
      <c r="B425" s="138"/>
      <c r="C425" s="167" t="s">
        <v>540</v>
      </c>
      <c r="D425" s="167" t="s">
        <v>197</v>
      </c>
      <c r="E425" s="168" t="s">
        <v>541</v>
      </c>
      <c r="F425" s="264" t="s">
        <v>542</v>
      </c>
      <c r="G425" s="264"/>
      <c r="H425" s="264"/>
      <c r="I425" s="264"/>
      <c r="J425" s="169" t="s">
        <v>262</v>
      </c>
      <c r="K425" s="170">
        <v>23.22</v>
      </c>
      <c r="L425" s="265">
        <v>0</v>
      </c>
      <c r="M425" s="265"/>
      <c r="N425" s="266">
        <f>ROUND(L425*K425,3)</f>
        <v>0</v>
      </c>
      <c r="O425" s="266"/>
      <c r="P425" s="266"/>
      <c r="Q425" s="266"/>
      <c r="R425" s="141"/>
      <c r="T425" s="172" t="s">
        <v>4</v>
      </c>
      <c r="U425" s="48" t="s">
        <v>41</v>
      </c>
      <c r="V425" s="40"/>
      <c r="W425" s="173">
        <f>V425*K425</f>
        <v>0</v>
      </c>
      <c r="X425" s="173">
        <v>1.976E-2</v>
      </c>
      <c r="Y425" s="173">
        <f>X425*K425</f>
        <v>0.45882719999999999</v>
      </c>
      <c r="Z425" s="173">
        <v>0</v>
      </c>
      <c r="AA425" s="174">
        <f>Z425*K425</f>
        <v>0</v>
      </c>
      <c r="AR425" s="23" t="s">
        <v>201</v>
      </c>
      <c r="AT425" s="23" t="s">
        <v>197</v>
      </c>
      <c r="AU425" s="23" t="s">
        <v>94</v>
      </c>
      <c r="AY425" s="23" t="s">
        <v>196</v>
      </c>
      <c r="BE425" s="114">
        <f>IF(U425="základná",N425,0)</f>
        <v>0</v>
      </c>
      <c r="BF425" s="114">
        <f>IF(U425="znížená",N425,0)</f>
        <v>0</v>
      </c>
      <c r="BG425" s="114">
        <f>IF(U425="zákl. prenesená",N425,0)</f>
        <v>0</v>
      </c>
      <c r="BH425" s="114">
        <f>IF(U425="zníž. prenesená",N425,0)</f>
        <v>0</v>
      </c>
      <c r="BI425" s="114">
        <f>IF(U425="nulová",N425,0)</f>
        <v>0</v>
      </c>
      <c r="BJ425" s="23" t="s">
        <v>94</v>
      </c>
      <c r="BK425" s="175">
        <f>ROUND(L425*K425,3)</f>
        <v>0</v>
      </c>
      <c r="BL425" s="23" t="s">
        <v>201</v>
      </c>
      <c r="BM425" s="23" t="s">
        <v>543</v>
      </c>
    </row>
    <row r="426" spans="2:65" s="11" customFormat="1" ht="16.5" customHeight="1">
      <c r="B426" s="176"/>
      <c r="C426" s="177"/>
      <c r="D426" s="177"/>
      <c r="E426" s="178" t="s">
        <v>4</v>
      </c>
      <c r="F426" s="267" t="s">
        <v>544</v>
      </c>
      <c r="G426" s="268"/>
      <c r="H426" s="268"/>
      <c r="I426" s="268"/>
      <c r="J426" s="177"/>
      <c r="K426" s="179">
        <v>9.9</v>
      </c>
      <c r="L426" s="177"/>
      <c r="M426" s="177"/>
      <c r="N426" s="177"/>
      <c r="O426" s="177"/>
      <c r="P426" s="177"/>
      <c r="Q426" s="177"/>
      <c r="R426" s="180"/>
      <c r="T426" s="181"/>
      <c r="U426" s="177"/>
      <c r="V426" s="177"/>
      <c r="W426" s="177"/>
      <c r="X426" s="177"/>
      <c r="Y426" s="177"/>
      <c r="Z426" s="177"/>
      <c r="AA426" s="182"/>
      <c r="AT426" s="183" t="s">
        <v>204</v>
      </c>
      <c r="AU426" s="183" t="s">
        <v>94</v>
      </c>
      <c r="AV426" s="11" t="s">
        <v>94</v>
      </c>
      <c r="AW426" s="11" t="s">
        <v>31</v>
      </c>
      <c r="AX426" s="11" t="s">
        <v>74</v>
      </c>
      <c r="AY426" s="183" t="s">
        <v>196</v>
      </c>
    </row>
    <row r="427" spans="2:65" s="11" customFormat="1" ht="16.5" customHeight="1">
      <c r="B427" s="176"/>
      <c r="C427" s="177"/>
      <c r="D427" s="177"/>
      <c r="E427" s="178" t="s">
        <v>4</v>
      </c>
      <c r="F427" s="269" t="s">
        <v>523</v>
      </c>
      <c r="G427" s="270"/>
      <c r="H427" s="270"/>
      <c r="I427" s="270"/>
      <c r="J427" s="177"/>
      <c r="K427" s="179">
        <v>13.32</v>
      </c>
      <c r="L427" s="177"/>
      <c r="M427" s="177"/>
      <c r="N427" s="177"/>
      <c r="O427" s="177"/>
      <c r="P427" s="177"/>
      <c r="Q427" s="177"/>
      <c r="R427" s="180"/>
      <c r="T427" s="181"/>
      <c r="U427" s="177"/>
      <c r="V427" s="177"/>
      <c r="W427" s="177"/>
      <c r="X427" s="177"/>
      <c r="Y427" s="177"/>
      <c r="Z427" s="177"/>
      <c r="AA427" s="182"/>
      <c r="AT427" s="183" t="s">
        <v>204</v>
      </c>
      <c r="AU427" s="183" t="s">
        <v>94</v>
      </c>
      <c r="AV427" s="11" t="s">
        <v>94</v>
      </c>
      <c r="AW427" s="11" t="s">
        <v>31</v>
      </c>
      <c r="AX427" s="11" t="s">
        <v>74</v>
      </c>
      <c r="AY427" s="183" t="s">
        <v>196</v>
      </c>
    </row>
    <row r="428" spans="2:65" s="12" customFormat="1" ht="16.5" customHeight="1">
      <c r="B428" s="184"/>
      <c r="C428" s="185"/>
      <c r="D428" s="185"/>
      <c r="E428" s="186" t="s">
        <v>4</v>
      </c>
      <c r="F428" s="274" t="s">
        <v>213</v>
      </c>
      <c r="G428" s="275"/>
      <c r="H428" s="275"/>
      <c r="I428" s="275"/>
      <c r="J428" s="185"/>
      <c r="K428" s="187">
        <v>23.22</v>
      </c>
      <c r="L428" s="185"/>
      <c r="M428" s="185"/>
      <c r="N428" s="185"/>
      <c r="O428" s="185"/>
      <c r="P428" s="185"/>
      <c r="Q428" s="185"/>
      <c r="R428" s="188"/>
      <c r="T428" s="189"/>
      <c r="U428" s="185"/>
      <c r="V428" s="185"/>
      <c r="W428" s="185"/>
      <c r="X428" s="185"/>
      <c r="Y428" s="185"/>
      <c r="Z428" s="185"/>
      <c r="AA428" s="190"/>
      <c r="AT428" s="191" t="s">
        <v>204</v>
      </c>
      <c r="AU428" s="191" t="s">
        <v>94</v>
      </c>
      <c r="AV428" s="12" t="s">
        <v>214</v>
      </c>
      <c r="AW428" s="12" t="s">
        <v>31</v>
      </c>
      <c r="AX428" s="12" t="s">
        <v>74</v>
      </c>
      <c r="AY428" s="191" t="s">
        <v>196</v>
      </c>
    </row>
    <row r="429" spans="2:65" s="13" customFormat="1" ht="16.5" customHeight="1">
      <c r="B429" s="192"/>
      <c r="C429" s="193"/>
      <c r="D429" s="193"/>
      <c r="E429" s="194" t="s">
        <v>4</v>
      </c>
      <c r="F429" s="276" t="s">
        <v>215</v>
      </c>
      <c r="G429" s="277"/>
      <c r="H429" s="277"/>
      <c r="I429" s="277"/>
      <c r="J429" s="193"/>
      <c r="K429" s="195">
        <v>23.22</v>
      </c>
      <c r="L429" s="193"/>
      <c r="M429" s="193"/>
      <c r="N429" s="193"/>
      <c r="O429" s="193"/>
      <c r="P429" s="193"/>
      <c r="Q429" s="193"/>
      <c r="R429" s="196"/>
      <c r="T429" s="197"/>
      <c r="U429" s="193"/>
      <c r="V429" s="193"/>
      <c r="W429" s="193"/>
      <c r="X429" s="193"/>
      <c r="Y429" s="193"/>
      <c r="Z429" s="193"/>
      <c r="AA429" s="198"/>
      <c r="AT429" s="199" t="s">
        <v>204</v>
      </c>
      <c r="AU429" s="199" t="s">
        <v>94</v>
      </c>
      <c r="AV429" s="13" t="s">
        <v>201</v>
      </c>
      <c r="AW429" s="13" t="s">
        <v>31</v>
      </c>
      <c r="AX429" s="13" t="s">
        <v>82</v>
      </c>
      <c r="AY429" s="199" t="s">
        <v>196</v>
      </c>
    </row>
    <row r="430" spans="2:65" s="1" customFormat="1" ht="38.25" customHeight="1">
      <c r="B430" s="138"/>
      <c r="C430" s="167" t="s">
        <v>545</v>
      </c>
      <c r="D430" s="167" t="s">
        <v>197</v>
      </c>
      <c r="E430" s="168" t="s">
        <v>546</v>
      </c>
      <c r="F430" s="264" t="s">
        <v>547</v>
      </c>
      <c r="G430" s="264"/>
      <c r="H430" s="264"/>
      <c r="I430" s="264"/>
      <c r="J430" s="169" t="s">
        <v>262</v>
      </c>
      <c r="K430" s="170">
        <v>28.6</v>
      </c>
      <c r="L430" s="265">
        <v>0</v>
      </c>
      <c r="M430" s="265"/>
      <c r="N430" s="266">
        <f>ROUND(L430*K430,3)</f>
        <v>0</v>
      </c>
      <c r="O430" s="266"/>
      <c r="P430" s="266"/>
      <c r="Q430" s="266"/>
      <c r="R430" s="141"/>
      <c r="T430" s="172" t="s">
        <v>4</v>
      </c>
      <c r="U430" s="48" t="s">
        <v>41</v>
      </c>
      <c r="V430" s="40"/>
      <c r="W430" s="173">
        <f>V430*K430</f>
        <v>0</v>
      </c>
      <c r="X430" s="173">
        <v>2.759E-2</v>
      </c>
      <c r="Y430" s="173">
        <f>X430*K430</f>
        <v>0.78907400000000005</v>
      </c>
      <c r="Z430" s="173">
        <v>0</v>
      </c>
      <c r="AA430" s="174">
        <f>Z430*K430</f>
        <v>0</v>
      </c>
      <c r="AR430" s="23" t="s">
        <v>201</v>
      </c>
      <c r="AT430" s="23" t="s">
        <v>197</v>
      </c>
      <c r="AU430" s="23" t="s">
        <v>94</v>
      </c>
      <c r="AY430" s="23" t="s">
        <v>196</v>
      </c>
      <c r="BE430" s="114">
        <f>IF(U430="základná",N430,0)</f>
        <v>0</v>
      </c>
      <c r="BF430" s="114">
        <f>IF(U430="znížená",N430,0)</f>
        <v>0</v>
      </c>
      <c r="BG430" s="114">
        <f>IF(U430="zákl. prenesená",N430,0)</f>
        <v>0</v>
      </c>
      <c r="BH430" s="114">
        <f>IF(U430="zníž. prenesená",N430,0)</f>
        <v>0</v>
      </c>
      <c r="BI430" s="114">
        <f>IF(U430="nulová",N430,0)</f>
        <v>0</v>
      </c>
      <c r="BJ430" s="23" t="s">
        <v>94</v>
      </c>
      <c r="BK430" s="175">
        <f>ROUND(L430*K430,3)</f>
        <v>0</v>
      </c>
      <c r="BL430" s="23" t="s">
        <v>201</v>
      </c>
      <c r="BM430" s="23" t="s">
        <v>548</v>
      </c>
    </row>
    <row r="431" spans="2:65" s="11" customFormat="1" ht="16.5" customHeight="1">
      <c r="B431" s="176"/>
      <c r="C431" s="177"/>
      <c r="D431" s="177"/>
      <c r="E431" s="178" t="s">
        <v>4</v>
      </c>
      <c r="F431" s="267" t="s">
        <v>549</v>
      </c>
      <c r="G431" s="268"/>
      <c r="H431" s="268"/>
      <c r="I431" s="268"/>
      <c r="J431" s="177"/>
      <c r="K431" s="179">
        <v>28.6</v>
      </c>
      <c r="L431" s="177"/>
      <c r="M431" s="177"/>
      <c r="N431" s="177"/>
      <c r="O431" s="177"/>
      <c r="P431" s="177"/>
      <c r="Q431" s="177"/>
      <c r="R431" s="180"/>
      <c r="T431" s="181"/>
      <c r="U431" s="177"/>
      <c r="V431" s="177"/>
      <c r="W431" s="177"/>
      <c r="X431" s="177"/>
      <c r="Y431" s="177"/>
      <c r="Z431" s="177"/>
      <c r="AA431" s="182"/>
      <c r="AT431" s="183" t="s">
        <v>204</v>
      </c>
      <c r="AU431" s="183" t="s">
        <v>94</v>
      </c>
      <c r="AV431" s="11" t="s">
        <v>94</v>
      </c>
      <c r="AW431" s="11" t="s">
        <v>31</v>
      </c>
      <c r="AX431" s="11" t="s">
        <v>74</v>
      </c>
      <c r="AY431" s="183" t="s">
        <v>196</v>
      </c>
    </row>
    <row r="432" spans="2:65" s="12" customFormat="1" ht="16.5" customHeight="1">
      <c r="B432" s="184"/>
      <c r="C432" s="185"/>
      <c r="D432" s="185"/>
      <c r="E432" s="186" t="s">
        <v>4</v>
      </c>
      <c r="F432" s="274" t="s">
        <v>213</v>
      </c>
      <c r="G432" s="275"/>
      <c r="H432" s="275"/>
      <c r="I432" s="275"/>
      <c r="J432" s="185"/>
      <c r="K432" s="187">
        <v>28.6</v>
      </c>
      <c r="L432" s="185"/>
      <c r="M432" s="185"/>
      <c r="N432" s="185"/>
      <c r="O432" s="185"/>
      <c r="P432" s="185"/>
      <c r="Q432" s="185"/>
      <c r="R432" s="188"/>
      <c r="T432" s="189"/>
      <c r="U432" s="185"/>
      <c r="V432" s="185"/>
      <c r="W432" s="185"/>
      <c r="X432" s="185"/>
      <c r="Y432" s="185"/>
      <c r="Z432" s="185"/>
      <c r="AA432" s="190"/>
      <c r="AT432" s="191" t="s">
        <v>204</v>
      </c>
      <c r="AU432" s="191" t="s">
        <v>94</v>
      </c>
      <c r="AV432" s="12" t="s">
        <v>214</v>
      </c>
      <c r="AW432" s="12" t="s">
        <v>31</v>
      </c>
      <c r="AX432" s="12" t="s">
        <v>74</v>
      </c>
      <c r="AY432" s="191" t="s">
        <v>196</v>
      </c>
    </row>
    <row r="433" spans="2:65" s="13" customFormat="1" ht="16.5" customHeight="1">
      <c r="B433" s="192"/>
      <c r="C433" s="193"/>
      <c r="D433" s="193"/>
      <c r="E433" s="194" t="s">
        <v>4</v>
      </c>
      <c r="F433" s="276" t="s">
        <v>215</v>
      </c>
      <c r="G433" s="277"/>
      <c r="H433" s="277"/>
      <c r="I433" s="277"/>
      <c r="J433" s="193"/>
      <c r="K433" s="195">
        <v>28.6</v>
      </c>
      <c r="L433" s="193"/>
      <c r="M433" s="193"/>
      <c r="N433" s="193"/>
      <c r="O433" s="193"/>
      <c r="P433" s="193"/>
      <c r="Q433" s="193"/>
      <c r="R433" s="196"/>
      <c r="T433" s="197"/>
      <c r="U433" s="193"/>
      <c r="V433" s="193"/>
      <c r="W433" s="193"/>
      <c r="X433" s="193"/>
      <c r="Y433" s="193"/>
      <c r="Z433" s="193"/>
      <c r="AA433" s="198"/>
      <c r="AT433" s="199" t="s">
        <v>204</v>
      </c>
      <c r="AU433" s="199" t="s">
        <v>94</v>
      </c>
      <c r="AV433" s="13" t="s">
        <v>201</v>
      </c>
      <c r="AW433" s="13" t="s">
        <v>31</v>
      </c>
      <c r="AX433" s="13" t="s">
        <v>82</v>
      </c>
      <c r="AY433" s="199" t="s">
        <v>196</v>
      </c>
    </row>
    <row r="434" spans="2:65" s="1" customFormat="1" ht="25.5" customHeight="1">
      <c r="B434" s="138"/>
      <c r="C434" s="167" t="s">
        <v>550</v>
      </c>
      <c r="D434" s="167" t="s">
        <v>197</v>
      </c>
      <c r="E434" s="168" t="s">
        <v>551</v>
      </c>
      <c r="F434" s="264" t="s">
        <v>552</v>
      </c>
      <c r="G434" s="264"/>
      <c r="H434" s="264"/>
      <c r="I434" s="264"/>
      <c r="J434" s="169" t="s">
        <v>262</v>
      </c>
      <c r="K434" s="170">
        <v>65.95</v>
      </c>
      <c r="L434" s="265">
        <v>0</v>
      </c>
      <c r="M434" s="265"/>
      <c r="N434" s="266">
        <f>ROUND(L434*K434,3)</f>
        <v>0</v>
      </c>
      <c r="O434" s="266"/>
      <c r="P434" s="266"/>
      <c r="Q434" s="266"/>
      <c r="R434" s="141"/>
      <c r="T434" s="172" t="s">
        <v>4</v>
      </c>
      <c r="U434" s="48" t="s">
        <v>41</v>
      </c>
      <c r="V434" s="40"/>
      <c r="W434" s="173">
        <f>V434*K434</f>
        <v>0</v>
      </c>
      <c r="X434" s="173">
        <v>2.0733999999999999E-2</v>
      </c>
      <c r="Y434" s="173">
        <f>X434*K434</f>
        <v>1.3674073</v>
      </c>
      <c r="Z434" s="173">
        <v>0</v>
      </c>
      <c r="AA434" s="174">
        <f>Z434*K434</f>
        <v>0</v>
      </c>
      <c r="AR434" s="23" t="s">
        <v>201</v>
      </c>
      <c r="AT434" s="23" t="s">
        <v>197</v>
      </c>
      <c r="AU434" s="23" t="s">
        <v>94</v>
      </c>
      <c r="AY434" s="23" t="s">
        <v>196</v>
      </c>
      <c r="BE434" s="114">
        <f>IF(U434="základná",N434,0)</f>
        <v>0</v>
      </c>
      <c r="BF434" s="114">
        <f>IF(U434="znížená",N434,0)</f>
        <v>0</v>
      </c>
      <c r="BG434" s="114">
        <f>IF(U434="zákl. prenesená",N434,0)</f>
        <v>0</v>
      </c>
      <c r="BH434" s="114">
        <f>IF(U434="zníž. prenesená",N434,0)</f>
        <v>0</v>
      </c>
      <c r="BI434" s="114">
        <f>IF(U434="nulová",N434,0)</f>
        <v>0</v>
      </c>
      <c r="BJ434" s="23" t="s">
        <v>94</v>
      </c>
      <c r="BK434" s="175">
        <f>ROUND(L434*K434,3)</f>
        <v>0</v>
      </c>
      <c r="BL434" s="23" t="s">
        <v>201</v>
      </c>
      <c r="BM434" s="23" t="s">
        <v>553</v>
      </c>
    </row>
    <row r="435" spans="2:65" s="11" customFormat="1" ht="16.5" customHeight="1">
      <c r="B435" s="176"/>
      <c r="C435" s="177"/>
      <c r="D435" s="177"/>
      <c r="E435" s="178" t="s">
        <v>4</v>
      </c>
      <c r="F435" s="267" t="s">
        <v>554</v>
      </c>
      <c r="G435" s="268"/>
      <c r="H435" s="268"/>
      <c r="I435" s="268"/>
      <c r="J435" s="177"/>
      <c r="K435" s="179">
        <v>36.799999999999997</v>
      </c>
      <c r="L435" s="177"/>
      <c r="M435" s="177"/>
      <c r="N435" s="177"/>
      <c r="O435" s="177"/>
      <c r="P435" s="177"/>
      <c r="Q435" s="177"/>
      <c r="R435" s="180"/>
      <c r="T435" s="181"/>
      <c r="U435" s="177"/>
      <c r="V435" s="177"/>
      <c r="W435" s="177"/>
      <c r="X435" s="177"/>
      <c r="Y435" s="177"/>
      <c r="Z435" s="177"/>
      <c r="AA435" s="182"/>
      <c r="AT435" s="183" t="s">
        <v>204</v>
      </c>
      <c r="AU435" s="183" t="s">
        <v>94</v>
      </c>
      <c r="AV435" s="11" t="s">
        <v>94</v>
      </c>
      <c r="AW435" s="11" t="s">
        <v>31</v>
      </c>
      <c r="AX435" s="11" t="s">
        <v>74</v>
      </c>
      <c r="AY435" s="183" t="s">
        <v>196</v>
      </c>
    </row>
    <row r="436" spans="2:65" s="12" customFormat="1" ht="16.5" customHeight="1">
      <c r="B436" s="184"/>
      <c r="C436" s="185"/>
      <c r="D436" s="185"/>
      <c r="E436" s="186" t="s">
        <v>4</v>
      </c>
      <c r="F436" s="274" t="s">
        <v>555</v>
      </c>
      <c r="G436" s="275"/>
      <c r="H436" s="275"/>
      <c r="I436" s="275"/>
      <c r="J436" s="185"/>
      <c r="K436" s="187">
        <v>36.799999999999997</v>
      </c>
      <c r="L436" s="185"/>
      <c r="M436" s="185"/>
      <c r="N436" s="185"/>
      <c r="O436" s="185"/>
      <c r="P436" s="185"/>
      <c r="Q436" s="185"/>
      <c r="R436" s="188"/>
      <c r="T436" s="189"/>
      <c r="U436" s="185"/>
      <c r="V436" s="185"/>
      <c r="W436" s="185"/>
      <c r="X436" s="185"/>
      <c r="Y436" s="185"/>
      <c r="Z436" s="185"/>
      <c r="AA436" s="190"/>
      <c r="AT436" s="191" t="s">
        <v>204</v>
      </c>
      <c r="AU436" s="191" t="s">
        <v>94</v>
      </c>
      <c r="AV436" s="12" t="s">
        <v>214</v>
      </c>
      <c r="AW436" s="12" t="s">
        <v>31</v>
      </c>
      <c r="AX436" s="12" t="s">
        <v>74</v>
      </c>
      <c r="AY436" s="191" t="s">
        <v>196</v>
      </c>
    </row>
    <row r="437" spans="2:65" s="11" customFormat="1" ht="16.5" customHeight="1">
      <c r="B437" s="176"/>
      <c r="C437" s="177"/>
      <c r="D437" s="177"/>
      <c r="E437" s="178" t="s">
        <v>4</v>
      </c>
      <c r="F437" s="269" t="s">
        <v>556</v>
      </c>
      <c r="G437" s="270"/>
      <c r="H437" s="270"/>
      <c r="I437" s="270"/>
      <c r="J437" s="177"/>
      <c r="K437" s="179">
        <v>24.65</v>
      </c>
      <c r="L437" s="177"/>
      <c r="M437" s="177"/>
      <c r="N437" s="177"/>
      <c r="O437" s="177"/>
      <c r="P437" s="177"/>
      <c r="Q437" s="177"/>
      <c r="R437" s="180"/>
      <c r="T437" s="181"/>
      <c r="U437" s="177"/>
      <c r="V437" s="177"/>
      <c r="W437" s="177"/>
      <c r="X437" s="177"/>
      <c r="Y437" s="177"/>
      <c r="Z437" s="177"/>
      <c r="AA437" s="182"/>
      <c r="AT437" s="183" t="s">
        <v>204</v>
      </c>
      <c r="AU437" s="183" t="s">
        <v>94</v>
      </c>
      <c r="AV437" s="11" t="s">
        <v>94</v>
      </c>
      <c r="AW437" s="11" t="s">
        <v>31</v>
      </c>
      <c r="AX437" s="11" t="s">
        <v>74</v>
      </c>
      <c r="AY437" s="183" t="s">
        <v>196</v>
      </c>
    </row>
    <row r="438" spans="2:65" s="12" customFormat="1" ht="16.5" customHeight="1">
      <c r="B438" s="184"/>
      <c r="C438" s="185"/>
      <c r="D438" s="185"/>
      <c r="E438" s="186" t="s">
        <v>4</v>
      </c>
      <c r="F438" s="274" t="s">
        <v>557</v>
      </c>
      <c r="G438" s="275"/>
      <c r="H438" s="275"/>
      <c r="I438" s="275"/>
      <c r="J438" s="185"/>
      <c r="K438" s="187">
        <v>24.65</v>
      </c>
      <c r="L438" s="185"/>
      <c r="M438" s="185"/>
      <c r="N438" s="185"/>
      <c r="O438" s="185"/>
      <c r="P438" s="185"/>
      <c r="Q438" s="185"/>
      <c r="R438" s="188"/>
      <c r="T438" s="189"/>
      <c r="U438" s="185"/>
      <c r="V438" s="185"/>
      <c r="W438" s="185"/>
      <c r="X438" s="185"/>
      <c r="Y438" s="185"/>
      <c r="Z438" s="185"/>
      <c r="AA438" s="190"/>
      <c r="AT438" s="191" t="s">
        <v>204</v>
      </c>
      <c r="AU438" s="191" t="s">
        <v>94</v>
      </c>
      <c r="AV438" s="12" t="s">
        <v>214</v>
      </c>
      <c r="AW438" s="12" t="s">
        <v>31</v>
      </c>
      <c r="AX438" s="12" t="s">
        <v>74</v>
      </c>
      <c r="AY438" s="191" t="s">
        <v>196</v>
      </c>
    </row>
    <row r="439" spans="2:65" s="11" customFormat="1" ht="16.5" customHeight="1">
      <c r="B439" s="176"/>
      <c r="C439" s="177"/>
      <c r="D439" s="177"/>
      <c r="E439" s="178" t="s">
        <v>4</v>
      </c>
      <c r="F439" s="269" t="s">
        <v>558</v>
      </c>
      <c r="G439" s="270"/>
      <c r="H439" s="270"/>
      <c r="I439" s="270"/>
      <c r="J439" s="177"/>
      <c r="K439" s="179">
        <v>4.5</v>
      </c>
      <c r="L439" s="177"/>
      <c r="M439" s="177"/>
      <c r="N439" s="177"/>
      <c r="O439" s="177"/>
      <c r="P439" s="177"/>
      <c r="Q439" s="177"/>
      <c r="R439" s="180"/>
      <c r="T439" s="181"/>
      <c r="U439" s="177"/>
      <c r="V439" s="177"/>
      <c r="W439" s="177"/>
      <c r="X439" s="177"/>
      <c r="Y439" s="177"/>
      <c r="Z439" s="177"/>
      <c r="AA439" s="182"/>
      <c r="AT439" s="183" t="s">
        <v>204</v>
      </c>
      <c r="AU439" s="183" t="s">
        <v>94</v>
      </c>
      <c r="AV439" s="11" t="s">
        <v>94</v>
      </c>
      <c r="AW439" s="11" t="s">
        <v>31</v>
      </c>
      <c r="AX439" s="11" t="s">
        <v>74</v>
      </c>
      <c r="AY439" s="183" t="s">
        <v>196</v>
      </c>
    </row>
    <row r="440" spans="2:65" s="12" customFormat="1" ht="16.5" customHeight="1">
      <c r="B440" s="184"/>
      <c r="C440" s="185"/>
      <c r="D440" s="185"/>
      <c r="E440" s="186" t="s">
        <v>4</v>
      </c>
      <c r="F440" s="274" t="s">
        <v>555</v>
      </c>
      <c r="G440" s="275"/>
      <c r="H440" s="275"/>
      <c r="I440" s="275"/>
      <c r="J440" s="185"/>
      <c r="K440" s="187">
        <v>4.5</v>
      </c>
      <c r="L440" s="185"/>
      <c r="M440" s="185"/>
      <c r="N440" s="185"/>
      <c r="O440" s="185"/>
      <c r="P440" s="185"/>
      <c r="Q440" s="185"/>
      <c r="R440" s="188"/>
      <c r="T440" s="189"/>
      <c r="U440" s="185"/>
      <c r="V440" s="185"/>
      <c r="W440" s="185"/>
      <c r="X440" s="185"/>
      <c r="Y440" s="185"/>
      <c r="Z440" s="185"/>
      <c r="AA440" s="190"/>
      <c r="AT440" s="191" t="s">
        <v>204</v>
      </c>
      <c r="AU440" s="191" t="s">
        <v>94</v>
      </c>
      <c r="AV440" s="12" t="s">
        <v>214</v>
      </c>
      <c r="AW440" s="12" t="s">
        <v>31</v>
      </c>
      <c r="AX440" s="12" t="s">
        <v>74</v>
      </c>
      <c r="AY440" s="191" t="s">
        <v>196</v>
      </c>
    </row>
    <row r="441" spans="2:65" s="13" customFormat="1" ht="16.5" customHeight="1">
      <c r="B441" s="192"/>
      <c r="C441" s="193"/>
      <c r="D441" s="193"/>
      <c r="E441" s="194" t="s">
        <v>4</v>
      </c>
      <c r="F441" s="276" t="s">
        <v>215</v>
      </c>
      <c r="G441" s="277"/>
      <c r="H441" s="277"/>
      <c r="I441" s="277"/>
      <c r="J441" s="193"/>
      <c r="K441" s="195">
        <v>65.95</v>
      </c>
      <c r="L441" s="193"/>
      <c r="M441" s="193"/>
      <c r="N441" s="193"/>
      <c r="O441" s="193"/>
      <c r="P441" s="193"/>
      <c r="Q441" s="193"/>
      <c r="R441" s="196"/>
      <c r="T441" s="197"/>
      <c r="U441" s="193"/>
      <c r="V441" s="193"/>
      <c r="W441" s="193"/>
      <c r="X441" s="193"/>
      <c r="Y441" s="193"/>
      <c r="Z441" s="193"/>
      <c r="AA441" s="198"/>
      <c r="AT441" s="199" t="s">
        <v>204</v>
      </c>
      <c r="AU441" s="199" t="s">
        <v>94</v>
      </c>
      <c r="AV441" s="13" t="s">
        <v>201</v>
      </c>
      <c r="AW441" s="13" t="s">
        <v>31</v>
      </c>
      <c r="AX441" s="13" t="s">
        <v>82</v>
      </c>
      <c r="AY441" s="199" t="s">
        <v>196</v>
      </c>
    </row>
    <row r="442" spans="2:65" s="1" customFormat="1" ht="38.25" customHeight="1">
      <c r="B442" s="138"/>
      <c r="C442" s="167" t="s">
        <v>559</v>
      </c>
      <c r="D442" s="167" t="s">
        <v>197</v>
      </c>
      <c r="E442" s="168" t="s">
        <v>560</v>
      </c>
      <c r="F442" s="264" t="s">
        <v>561</v>
      </c>
      <c r="G442" s="264"/>
      <c r="H442" s="264"/>
      <c r="I442" s="264"/>
      <c r="J442" s="169" t="s">
        <v>262</v>
      </c>
      <c r="K442" s="170">
        <v>409.834</v>
      </c>
      <c r="L442" s="265">
        <v>0</v>
      </c>
      <c r="M442" s="265"/>
      <c r="N442" s="266">
        <f>ROUND(L442*K442,3)</f>
        <v>0</v>
      </c>
      <c r="O442" s="266"/>
      <c r="P442" s="266"/>
      <c r="Q442" s="266"/>
      <c r="R442" s="141"/>
      <c r="T442" s="172" t="s">
        <v>4</v>
      </c>
      <c r="U442" s="48" t="s">
        <v>41</v>
      </c>
      <c r="V442" s="40"/>
      <c r="W442" s="173">
        <f>V442*K442</f>
        <v>0</v>
      </c>
      <c r="X442" s="173">
        <v>3.0089999999999999E-2</v>
      </c>
      <c r="Y442" s="173">
        <f>X442*K442</f>
        <v>12.33190506</v>
      </c>
      <c r="Z442" s="173">
        <v>0</v>
      </c>
      <c r="AA442" s="174">
        <f>Z442*K442</f>
        <v>0</v>
      </c>
      <c r="AR442" s="23" t="s">
        <v>201</v>
      </c>
      <c r="AT442" s="23" t="s">
        <v>197</v>
      </c>
      <c r="AU442" s="23" t="s">
        <v>94</v>
      </c>
      <c r="AY442" s="23" t="s">
        <v>196</v>
      </c>
      <c r="BE442" s="114">
        <f>IF(U442="základná",N442,0)</f>
        <v>0</v>
      </c>
      <c r="BF442" s="114">
        <f>IF(U442="znížená",N442,0)</f>
        <v>0</v>
      </c>
      <c r="BG442" s="114">
        <f>IF(U442="zákl. prenesená",N442,0)</f>
        <v>0</v>
      </c>
      <c r="BH442" s="114">
        <f>IF(U442="zníž. prenesená",N442,0)</f>
        <v>0</v>
      </c>
      <c r="BI442" s="114">
        <f>IF(U442="nulová",N442,0)</f>
        <v>0</v>
      </c>
      <c r="BJ442" s="23" t="s">
        <v>94</v>
      </c>
      <c r="BK442" s="175">
        <f>ROUND(L442*K442,3)</f>
        <v>0</v>
      </c>
      <c r="BL442" s="23" t="s">
        <v>201</v>
      </c>
      <c r="BM442" s="23" t="s">
        <v>562</v>
      </c>
    </row>
    <row r="443" spans="2:65" s="11" customFormat="1" ht="16.5" customHeight="1">
      <c r="B443" s="176"/>
      <c r="C443" s="177"/>
      <c r="D443" s="177"/>
      <c r="E443" s="178" t="s">
        <v>4</v>
      </c>
      <c r="F443" s="267" t="s">
        <v>563</v>
      </c>
      <c r="G443" s="268"/>
      <c r="H443" s="268"/>
      <c r="I443" s="268"/>
      <c r="J443" s="177"/>
      <c r="K443" s="179">
        <v>552.82000000000005</v>
      </c>
      <c r="L443" s="177"/>
      <c r="M443" s="177"/>
      <c r="N443" s="177"/>
      <c r="O443" s="177"/>
      <c r="P443" s="177"/>
      <c r="Q443" s="177"/>
      <c r="R443" s="180"/>
      <c r="T443" s="181"/>
      <c r="U443" s="177"/>
      <c r="V443" s="177"/>
      <c r="W443" s="177"/>
      <c r="X443" s="177"/>
      <c r="Y443" s="177"/>
      <c r="Z443" s="177"/>
      <c r="AA443" s="182"/>
      <c r="AT443" s="183" t="s">
        <v>204</v>
      </c>
      <c r="AU443" s="183" t="s">
        <v>94</v>
      </c>
      <c r="AV443" s="11" t="s">
        <v>94</v>
      </c>
      <c r="AW443" s="11" t="s">
        <v>31</v>
      </c>
      <c r="AX443" s="11" t="s">
        <v>74</v>
      </c>
      <c r="AY443" s="183" t="s">
        <v>196</v>
      </c>
    </row>
    <row r="444" spans="2:65" s="12" customFormat="1" ht="16.5" customHeight="1">
      <c r="B444" s="184"/>
      <c r="C444" s="185"/>
      <c r="D444" s="185"/>
      <c r="E444" s="186" t="s">
        <v>4</v>
      </c>
      <c r="F444" s="274" t="s">
        <v>564</v>
      </c>
      <c r="G444" s="275"/>
      <c r="H444" s="275"/>
      <c r="I444" s="275"/>
      <c r="J444" s="185"/>
      <c r="K444" s="187">
        <v>552.82000000000005</v>
      </c>
      <c r="L444" s="185"/>
      <c r="M444" s="185"/>
      <c r="N444" s="185"/>
      <c r="O444" s="185"/>
      <c r="P444" s="185"/>
      <c r="Q444" s="185"/>
      <c r="R444" s="188"/>
      <c r="T444" s="189"/>
      <c r="U444" s="185"/>
      <c r="V444" s="185"/>
      <c r="W444" s="185"/>
      <c r="X444" s="185"/>
      <c r="Y444" s="185"/>
      <c r="Z444" s="185"/>
      <c r="AA444" s="190"/>
      <c r="AT444" s="191" t="s">
        <v>204</v>
      </c>
      <c r="AU444" s="191" t="s">
        <v>94</v>
      </c>
      <c r="AV444" s="12" t="s">
        <v>214</v>
      </c>
      <c r="AW444" s="12" t="s">
        <v>31</v>
      </c>
      <c r="AX444" s="12" t="s">
        <v>74</v>
      </c>
      <c r="AY444" s="191" t="s">
        <v>196</v>
      </c>
    </row>
    <row r="445" spans="2:65" s="11" customFormat="1" ht="16.5" customHeight="1">
      <c r="B445" s="176"/>
      <c r="C445" s="177"/>
      <c r="D445" s="177"/>
      <c r="E445" s="178" t="s">
        <v>4</v>
      </c>
      <c r="F445" s="269" t="s">
        <v>565</v>
      </c>
      <c r="G445" s="270"/>
      <c r="H445" s="270"/>
      <c r="I445" s="270"/>
      <c r="J445" s="177"/>
      <c r="K445" s="179">
        <v>-124.76</v>
      </c>
      <c r="L445" s="177"/>
      <c r="M445" s="177"/>
      <c r="N445" s="177"/>
      <c r="O445" s="177"/>
      <c r="P445" s="177"/>
      <c r="Q445" s="177"/>
      <c r="R445" s="180"/>
      <c r="T445" s="181"/>
      <c r="U445" s="177"/>
      <c r="V445" s="177"/>
      <c r="W445" s="177"/>
      <c r="X445" s="177"/>
      <c r="Y445" s="177"/>
      <c r="Z445" s="177"/>
      <c r="AA445" s="182"/>
      <c r="AT445" s="183" t="s">
        <v>204</v>
      </c>
      <c r="AU445" s="183" t="s">
        <v>94</v>
      </c>
      <c r="AV445" s="11" t="s">
        <v>94</v>
      </c>
      <c r="AW445" s="11" t="s">
        <v>31</v>
      </c>
      <c r="AX445" s="11" t="s">
        <v>74</v>
      </c>
      <c r="AY445" s="183" t="s">
        <v>196</v>
      </c>
    </row>
    <row r="446" spans="2:65" s="11" customFormat="1" ht="16.5" customHeight="1">
      <c r="B446" s="176"/>
      <c r="C446" s="177"/>
      <c r="D446" s="177"/>
      <c r="E446" s="178" t="s">
        <v>4</v>
      </c>
      <c r="F446" s="269" t="s">
        <v>566</v>
      </c>
      <c r="G446" s="270"/>
      <c r="H446" s="270"/>
      <c r="I446" s="270"/>
      <c r="J446" s="177"/>
      <c r="K446" s="179">
        <v>-18.225999999999999</v>
      </c>
      <c r="L446" s="177"/>
      <c r="M446" s="177"/>
      <c r="N446" s="177"/>
      <c r="O446" s="177"/>
      <c r="P446" s="177"/>
      <c r="Q446" s="177"/>
      <c r="R446" s="180"/>
      <c r="T446" s="181"/>
      <c r="U446" s="177"/>
      <c r="V446" s="177"/>
      <c r="W446" s="177"/>
      <c r="X446" s="177"/>
      <c r="Y446" s="177"/>
      <c r="Z446" s="177"/>
      <c r="AA446" s="182"/>
      <c r="AT446" s="183" t="s">
        <v>204</v>
      </c>
      <c r="AU446" s="183" t="s">
        <v>94</v>
      </c>
      <c r="AV446" s="11" t="s">
        <v>94</v>
      </c>
      <c r="AW446" s="11" t="s">
        <v>31</v>
      </c>
      <c r="AX446" s="11" t="s">
        <v>74</v>
      </c>
      <c r="AY446" s="183" t="s">
        <v>196</v>
      </c>
    </row>
    <row r="447" spans="2:65" s="12" customFormat="1" ht="16.5" customHeight="1">
      <c r="B447" s="184"/>
      <c r="C447" s="185"/>
      <c r="D447" s="185"/>
      <c r="E447" s="186" t="s">
        <v>4</v>
      </c>
      <c r="F447" s="274" t="s">
        <v>567</v>
      </c>
      <c r="G447" s="275"/>
      <c r="H447" s="275"/>
      <c r="I447" s="275"/>
      <c r="J447" s="185"/>
      <c r="K447" s="187">
        <v>-142.98599999999999</v>
      </c>
      <c r="L447" s="185"/>
      <c r="M447" s="185"/>
      <c r="N447" s="185"/>
      <c r="O447" s="185"/>
      <c r="P447" s="185"/>
      <c r="Q447" s="185"/>
      <c r="R447" s="188"/>
      <c r="T447" s="189"/>
      <c r="U447" s="185"/>
      <c r="V447" s="185"/>
      <c r="W447" s="185"/>
      <c r="X447" s="185"/>
      <c r="Y447" s="185"/>
      <c r="Z447" s="185"/>
      <c r="AA447" s="190"/>
      <c r="AT447" s="191" t="s">
        <v>204</v>
      </c>
      <c r="AU447" s="191" t="s">
        <v>94</v>
      </c>
      <c r="AV447" s="12" t="s">
        <v>214</v>
      </c>
      <c r="AW447" s="12" t="s">
        <v>31</v>
      </c>
      <c r="AX447" s="12" t="s">
        <v>74</v>
      </c>
      <c r="AY447" s="191" t="s">
        <v>196</v>
      </c>
    </row>
    <row r="448" spans="2:65" s="13" customFormat="1" ht="16.5" customHeight="1">
      <c r="B448" s="192"/>
      <c r="C448" s="193"/>
      <c r="D448" s="193"/>
      <c r="E448" s="194" t="s">
        <v>4</v>
      </c>
      <c r="F448" s="276" t="s">
        <v>215</v>
      </c>
      <c r="G448" s="277"/>
      <c r="H448" s="277"/>
      <c r="I448" s="277"/>
      <c r="J448" s="193"/>
      <c r="K448" s="195">
        <v>409.834</v>
      </c>
      <c r="L448" s="193"/>
      <c r="M448" s="193"/>
      <c r="N448" s="193"/>
      <c r="O448" s="193"/>
      <c r="P448" s="193"/>
      <c r="Q448" s="193"/>
      <c r="R448" s="196"/>
      <c r="T448" s="197"/>
      <c r="U448" s="193"/>
      <c r="V448" s="193"/>
      <c r="W448" s="193"/>
      <c r="X448" s="193"/>
      <c r="Y448" s="193"/>
      <c r="Z448" s="193"/>
      <c r="AA448" s="198"/>
      <c r="AT448" s="199" t="s">
        <v>204</v>
      </c>
      <c r="AU448" s="199" t="s">
        <v>94</v>
      </c>
      <c r="AV448" s="13" t="s">
        <v>201</v>
      </c>
      <c r="AW448" s="13" t="s">
        <v>31</v>
      </c>
      <c r="AX448" s="13" t="s">
        <v>82</v>
      </c>
      <c r="AY448" s="199" t="s">
        <v>196</v>
      </c>
    </row>
    <row r="449" spans="2:65" s="1" customFormat="1" ht="38.25" customHeight="1">
      <c r="B449" s="138"/>
      <c r="C449" s="167" t="s">
        <v>568</v>
      </c>
      <c r="D449" s="167" t="s">
        <v>197</v>
      </c>
      <c r="E449" s="168" t="s">
        <v>569</v>
      </c>
      <c r="F449" s="264" t="s">
        <v>570</v>
      </c>
      <c r="G449" s="264"/>
      <c r="H449" s="264"/>
      <c r="I449" s="264"/>
      <c r="J449" s="169" t="s">
        <v>262</v>
      </c>
      <c r="K449" s="170">
        <v>35.256</v>
      </c>
      <c r="L449" s="265">
        <v>0</v>
      </c>
      <c r="M449" s="265"/>
      <c r="N449" s="266">
        <f>ROUND(L449*K449,3)</f>
        <v>0</v>
      </c>
      <c r="O449" s="266"/>
      <c r="P449" s="266"/>
      <c r="Q449" s="266"/>
      <c r="R449" s="141"/>
      <c r="T449" s="172" t="s">
        <v>4</v>
      </c>
      <c r="U449" s="48" t="s">
        <v>41</v>
      </c>
      <c r="V449" s="40"/>
      <c r="W449" s="173">
        <f>V449*K449</f>
        <v>0</v>
      </c>
      <c r="X449" s="173">
        <v>1.5010000000000001E-2</v>
      </c>
      <c r="Y449" s="173">
        <f>X449*K449</f>
        <v>0.52919256000000003</v>
      </c>
      <c r="Z449" s="173">
        <v>0</v>
      </c>
      <c r="AA449" s="174">
        <f>Z449*K449</f>
        <v>0</v>
      </c>
      <c r="AR449" s="23" t="s">
        <v>201</v>
      </c>
      <c r="AT449" s="23" t="s">
        <v>197</v>
      </c>
      <c r="AU449" s="23" t="s">
        <v>94</v>
      </c>
      <c r="AY449" s="23" t="s">
        <v>196</v>
      </c>
      <c r="BE449" s="114">
        <f>IF(U449="základná",N449,0)</f>
        <v>0</v>
      </c>
      <c r="BF449" s="114">
        <f>IF(U449="znížená",N449,0)</f>
        <v>0</v>
      </c>
      <c r="BG449" s="114">
        <f>IF(U449="zákl. prenesená",N449,0)</f>
        <v>0</v>
      </c>
      <c r="BH449" s="114">
        <f>IF(U449="zníž. prenesená",N449,0)</f>
        <v>0</v>
      </c>
      <c r="BI449" s="114">
        <f>IF(U449="nulová",N449,0)</f>
        <v>0</v>
      </c>
      <c r="BJ449" s="23" t="s">
        <v>94</v>
      </c>
      <c r="BK449" s="175">
        <f>ROUND(L449*K449,3)</f>
        <v>0</v>
      </c>
      <c r="BL449" s="23" t="s">
        <v>201</v>
      </c>
      <c r="BM449" s="23" t="s">
        <v>571</v>
      </c>
    </row>
    <row r="450" spans="2:65" s="11" customFormat="1" ht="16.5" customHeight="1">
      <c r="B450" s="176"/>
      <c r="C450" s="177"/>
      <c r="D450" s="177"/>
      <c r="E450" s="178" t="s">
        <v>4</v>
      </c>
      <c r="F450" s="267" t="s">
        <v>572</v>
      </c>
      <c r="G450" s="268"/>
      <c r="H450" s="268"/>
      <c r="I450" s="268"/>
      <c r="J450" s="177"/>
      <c r="K450" s="179">
        <v>30.344999999999999</v>
      </c>
      <c r="L450" s="177"/>
      <c r="M450" s="177"/>
      <c r="N450" s="177"/>
      <c r="O450" s="177"/>
      <c r="P450" s="177"/>
      <c r="Q450" s="177"/>
      <c r="R450" s="180"/>
      <c r="T450" s="181"/>
      <c r="U450" s="177"/>
      <c r="V450" s="177"/>
      <c r="W450" s="177"/>
      <c r="X450" s="177"/>
      <c r="Y450" s="177"/>
      <c r="Z450" s="177"/>
      <c r="AA450" s="182"/>
      <c r="AT450" s="183" t="s">
        <v>204</v>
      </c>
      <c r="AU450" s="183" t="s">
        <v>94</v>
      </c>
      <c r="AV450" s="11" t="s">
        <v>94</v>
      </c>
      <c r="AW450" s="11" t="s">
        <v>31</v>
      </c>
      <c r="AX450" s="11" t="s">
        <v>74</v>
      </c>
      <c r="AY450" s="183" t="s">
        <v>196</v>
      </c>
    </row>
    <row r="451" spans="2:65" s="11" customFormat="1" ht="16.5" customHeight="1">
      <c r="B451" s="176"/>
      <c r="C451" s="177"/>
      <c r="D451" s="177"/>
      <c r="E451" s="178" t="s">
        <v>4</v>
      </c>
      <c r="F451" s="269" t="s">
        <v>573</v>
      </c>
      <c r="G451" s="270"/>
      <c r="H451" s="270"/>
      <c r="I451" s="270"/>
      <c r="J451" s="177"/>
      <c r="K451" s="179">
        <v>4.9109999999999996</v>
      </c>
      <c r="L451" s="177"/>
      <c r="M451" s="177"/>
      <c r="N451" s="177"/>
      <c r="O451" s="177"/>
      <c r="P451" s="177"/>
      <c r="Q451" s="177"/>
      <c r="R451" s="180"/>
      <c r="T451" s="181"/>
      <c r="U451" s="177"/>
      <c r="V451" s="177"/>
      <c r="W451" s="177"/>
      <c r="X451" s="177"/>
      <c r="Y451" s="177"/>
      <c r="Z451" s="177"/>
      <c r="AA451" s="182"/>
      <c r="AT451" s="183" t="s">
        <v>204</v>
      </c>
      <c r="AU451" s="183" t="s">
        <v>94</v>
      </c>
      <c r="AV451" s="11" t="s">
        <v>94</v>
      </c>
      <c r="AW451" s="11" t="s">
        <v>31</v>
      </c>
      <c r="AX451" s="11" t="s">
        <v>74</v>
      </c>
      <c r="AY451" s="183" t="s">
        <v>196</v>
      </c>
    </row>
    <row r="452" spans="2:65" s="12" customFormat="1" ht="16.5" customHeight="1">
      <c r="B452" s="184"/>
      <c r="C452" s="185"/>
      <c r="D452" s="185"/>
      <c r="E452" s="186" t="s">
        <v>4</v>
      </c>
      <c r="F452" s="274" t="s">
        <v>213</v>
      </c>
      <c r="G452" s="275"/>
      <c r="H452" s="275"/>
      <c r="I452" s="275"/>
      <c r="J452" s="185"/>
      <c r="K452" s="187">
        <v>35.256</v>
      </c>
      <c r="L452" s="185"/>
      <c r="M452" s="185"/>
      <c r="N452" s="185"/>
      <c r="O452" s="185"/>
      <c r="P452" s="185"/>
      <c r="Q452" s="185"/>
      <c r="R452" s="188"/>
      <c r="T452" s="189"/>
      <c r="U452" s="185"/>
      <c r="V452" s="185"/>
      <c r="W452" s="185"/>
      <c r="X452" s="185"/>
      <c r="Y452" s="185"/>
      <c r="Z452" s="185"/>
      <c r="AA452" s="190"/>
      <c r="AT452" s="191" t="s">
        <v>204</v>
      </c>
      <c r="AU452" s="191" t="s">
        <v>94</v>
      </c>
      <c r="AV452" s="12" t="s">
        <v>214</v>
      </c>
      <c r="AW452" s="12" t="s">
        <v>31</v>
      </c>
      <c r="AX452" s="12" t="s">
        <v>74</v>
      </c>
      <c r="AY452" s="191" t="s">
        <v>196</v>
      </c>
    </row>
    <row r="453" spans="2:65" s="13" customFormat="1" ht="16.5" customHeight="1">
      <c r="B453" s="192"/>
      <c r="C453" s="193"/>
      <c r="D453" s="193"/>
      <c r="E453" s="194" t="s">
        <v>4</v>
      </c>
      <c r="F453" s="276" t="s">
        <v>215</v>
      </c>
      <c r="G453" s="277"/>
      <c r="H453" s="277"/>
      <c r="I453" s="277"/>
      <c r="J453" s="193"/>
      <c r="K453" s="195">
        <v>35.256</v>
      </c>
      <c r="L453" s="193"/>
      <c r="M453" s="193"/>
      <c r="N453" s="193"/>
      <c r="O453" s="193"/>
      <c r="P453" s="193"/>
      <c r="Q453" s="193"/>
      <c r="R453" s="196"/>
      <c r="T453" s="197"/>
      <c r="U453" s="193"/>
      <c r="V453" s="193"/>
      <c r="W453" s="193"/>
      <c r="X453" s="193"/>
      <c r="Y453" s="193"/>
      <c r="Z453" s="193"/>
      <c r="AA453" s="198"/>
      <c r="AT453" s="199" t="s">
        <v>204</v>
      </c>
      <c r="AU453" s="199" t="s">
        <v>94</v>
      </c>
      <c r="AV453" s="13" t="s">
        <v>201</v>
      </c>
      <c r="AW453" s="13" t="s">
        <v>31</v>
      </c>
      <c r="AX453" s="13" t="s">
        <v>82</v>
      </c>
      <c r="AY453" s="199" t="s">
        <v>196</v>
      </c>
    </row>
    <row r="454" spans="2:65" s="1" customFormat="1" ht="25.5" customHeight="1">
      <c r="B454" s="138"/>
      <c r="C454" s="167" t="s">
        <v>574</v>
      </c>
      <c r="D454" s="167" t="s">
        <v>197</v>
      </c>
      <c r="E454" s="168" t="s">
        <v>575</v>
      </c>
      <c r="F454" s="264" t="s">
        <v>576</v>
      </c>
      <c r="G454" s="264"/>
      <c r="H454" s="264"/>
      <c r="I454" s="264"/>
      <c r="J454" s="169" t="s">
        <v>262</v>
      </c>
      <c r="K454" s="170">
        <v>16</v>
      </c>
      <c r="L454" s="265">
        <v>0</v>
      </c>
      <c r="M454" s="265"/>
      <c r="N454" s="266">
        <f>ROUND(L454*K454,3)</f>
        <v>0</v>
      </c>
      <c r="O454" s="266"/>
      <c r="P454" s="266"/>
      <c r="Q454" s="266"/>
      <c r="R454" s="141"/>
      <c r="T454" s="172" t="s">
        <v>4</v>
      </c>
      <c r="U454" s="48" t="s">
        <v>41</v>
      </c>
      <c r="V454" s="40"/>
      <c r="W454" s="173">
        <f>V454*K454</f>
        <v>0</v>
      </c>
      <c r="X454" s="173">
        <v>4.1349999999999998E-2</v>
      </c>
      <c r="Y454" s="173">
        <f>X454*K454</f>
        <v>0.66159999999999997</v>
      </c>
      <c r="Z454" s="173">
        <v>0</v>
      </c>
      <c r="AA454" s="174">
        <f>Z454*K454</f>
        <v>0</v>
      </c>
      <c r="AR454" s="23" t="s">
        <v>201</v>
      </c>
      <c r="AT454" s="23" t="s">
        <v>197</v>
      </c>
      <c r="AU454" s="23" t="s">
        <v>94</v>
      </c>
      <c r="AY454" s="23" t="s">
        <v>196</v>
      </c>
      <c r="BE454" s="114">
        <f>IF(U454="základná",N454,0)</f>
        <v>0</v>
      </c>
      <c r="BF454" s="114">
        <f>IF(U454="znížená",N454,0)</f>
        <v>0</v>
      </c>
      <c r="BG454" s="114">
        <f>IF(U454="zákl. prenesená",N454,0)</f>
        <v>0</v>
      </c>
      <c r="BH454" s="114">
        <f>IF(U454="zníž. prenesená",N454,0)</f>
        <v>0</v>
      </c>
      <c r="BI454" s="114">
        <f>IF(U454="nulová",N454,0)</f>
        <v>0</v>
      </c>
      <c r="BJ454" s="23" t="s">
        <v>94</v>
      </c>
      <c r="BK454" s="175">
        <f>ROUND(L454*K454,3)</f>
        <v>0</v>
      </c>
      <c r="BL454" s="23" t="s">
        <v>201</v>
      </c>
      <c r="BM454" s="23" t="s">
        <v>577</v>
      </c>
    </row>
    <row r="455" spans="2:65" s="11" customFormat="1" ht="16.5" customHeight="1">
      <c r="B455" s="176"/>
      <c r="C455" s="177"/>
      <c r="D455" s="177"/>
      <c r="E455" s="178" t="s">
        <v>4</v>
      </c>
      <c r="F455" s="267" t="s">
        <v>578</v>
      </c>
      <c r="G455" s="268"/>
      <c r="H455" s="268"/>
      <c r="I455" s="268"/>
      <c r="J455" s="177"/>
      <c r="K455" s="179">
        <v>4</v>
      </c>
      <c r="L455" s="177"/>
      <c r="M455" s="177"/>
      <c r="N455" s="177"/>
      <c r="O455" s="177"/>
      <c r="P455" s="177"/>
      <c r="Q455" s="177"/>
      <c r="R455" s="180"/>
      <c r="T455" s="181"/>
      <c r="U455" s="177"/>
      <c r="V455" s="177"/>
      <c r="W455" s="177"/>
      <c r="X455" s="177"/>
      <c r="Y455" s="177"/>
      <c r="Z455" s="177"/>
      <c r="AA455" s="182"/>
      <c r="AT455" s="183" t="s">
        <v>204</v>
      </c>
      <c r="AU455" s="183" t="s">
        <v>94</v>
      </c>
      <c r="AV455" s="11" t="s">
        <v>94</v>
      </c>
      <c r="AW455" s="11" t="s">
        <v>31</v>
      </c>
      <c r="AX455" s="11" t="s">
        <v>74</v>
      </c>
      <c r="AY455" s="183" t="s">
        <v>196</v>
      </c>
    </row>
    <row r="456" spans="2:65" s="11" customFormat="1" ht="16.5" customHeight="1">
      <c r="B456" s="176"/>
      <c r="C456" s="177"/>
      <c r="D456" s="177"/>
      <c r="E456" s="178" t="s">
        <v>4</v>
      </c>
      <c r="F456" s="269" t="s">
        <v>579</v>
      </c>
      <c r="G456" s="270"/>
      <c r="H456" s="270"/>
      <c r="I456" s="270"/>
      <c r="J456" s="177"/>
      <c r="K456" s="179">
        <v>12</v>
      </c>
      <c r="L456" s="177"/>
      <c r="M456" s="177"/>
      <c r="N456" s="177"/>
      <c r="O456" s="177"/>
      <c r="P456" s="177"/>
      <c r="Q456" s="177"/>
      <c r="R456" s="180"/>
      <c r="T456" s="181"/>
      <c r="U456" s="177"/>
      <c r="V456" s="177"/>
      <c r="W456" s="177"/>
      <c r="X456" s="177"/>
      <c r="Y456" s="177"/>
      <c r="Z456" s="177"/>
      <c r="AA456" s="182"/>
      <c r="AT456" s="183" t="s">
        <v>204</v>
      </c>
      <c r="AU456" s="183" t="s">
        <v>94</v>
      </c>
      <c r="AV456" s="11" t="s">
        <v>94</v>
      </c>
      <c r="AW456" s="11" t="s">
        <v>31</v>
      </c>
      <c r="AX456" s="11" t="s">
        <v>74</v>
      </c>
      <c r="AY456" s="183" t="s">
        <v>196</v>
      </c>
    </row>
    <row r="457" spans="2:65" s="12" customFormat="1" ht="16.5" customHeight="1">
      <c r="B457" s="184"/>
      <c r="C457" s="185"/>
      <c r="D457" s="185"/>
      <c r="E457" s="186" t="s">
        <v>4</v>
      </c>
      <c r="F457" s="274" t="s">
        <v>213</v>
      </c>
      <c r="G457" s="275"/>
      <c r="H457" s="275"/>
      <c r="I457" s="275"/>
      <c r="J457" s="185"/>
      <c r="K457" s="187">
        <v>16</v>
      </c>
      <c r="L457" s="185"/>
      <c r="M457" s="185"/>
      <c r="N457" s="185"/>
      <c r="O457" s="185"/>
      <c r="P457" s="185"/>
      <c r="Q457" s="185"/>
      <c r="R457" s="188"/>
      <c r="T457" s="189"/>
      <c r="U457" s="185"/>
      <c r="V457" s="185"/>
      <c r="W457" s="185"/>
      <c r="X457" s="185"/>
      <c r="Y457" s="185"/>
      <c r="Z457" s="185"/>
      <c r="AA457" s="190"/>
      <c r="AT457" s="191" t="s">
        <v>204</v>
      </c>
      <c r="AU457" s="191" t="s">
        <v>94</v>
      </c>
      <c r="AV457" s="12" t="s">
        <v>214</v>
      </c>
      <c r="AW457" s="12" t="s">
        <v>31</v>
      </c>
      <c r="AX457" s="12" t="s">
        <v>74</v>
      </c>
      <c r="AY457" s="191" t="s">
        <v>196</v>
      </c>
    </row>
    <row r="458" spans="2:65" s="13" customFormat="1" ht="16.5" customHeight="1">
      <c r="B458" s="192"/>
      <c r="C458" s="193"/>
      <c r="D458" s="193"/>
      <c r="E458" s="194" t="s">
        <v>4</v>
      </c>
      <c r="F458" s="276" t="s">
        <v>215</v>
      </c>
      <c r="G458" s="277"/>
      <c r="H458" s="277"/>
      <c r="I458" s="277"/>
      <c r="J458" s="193"/>
      <c r="K458" s="195">
        <v>16</v>
      </c>
      <c r="L458" s="193"/>
      <c r="M458" s="193"/>
      <c r="N458" s="193"/>
      <c r="O458" s="193"/>
      <c r="P458" s="193"/>
      <c r="Q458" s="193"/>
      <c r="R458" s="196"/>
      <c r="T458" s="197"/>
      <c r="U458" s="193"/>
      <c r="V458" s="193"/>
      <c r="W458" s="193"/>
      <c r="X458" s="193"/>
      <c r="Y458" s="193"/>
      <c r="Z458" s="193"/>
      <c r="AA458" s="198"/>
      <c r="AT458" s="199" t="s">
        <v>204</v>
      </c>
      <c r="AU458" s="199" t="s">
        <v>94</v>
      </c>
      <c r="AV458" s="13" t="s">
        <v>201</v>
      </c>
      <c r="AW458" s="13" t="s">
        <v>31</v>
      </c>
      <c r="AX458" s="13" t="s">
        <v>82</v>
      </c>
      <c r="AY458" s="199" t="s">
        <v>196</v>
      </c>
    </row>
    <row r="459" spans="2:65" s="1" customFormat="1" ht="38.25" customHeight="1">
      <c r="B459" s="138"/>
      <c r="C459" s="167" t="s">
        <v>580</v>
      </c>
      <c r="D459" s="167" t="s">
        <v>197</v>
      </c>
      <c r="E459" s="168" t="s">
        <v>581</v>
      </c>
      <c r="F459" s="264" t="s">
        <v>582</v>
      </c>
      <c r="G459" s="264"/>
      <c r="H459" s="264"/>
      <c r="I459" s="264"/>
      <c r="J459" s="169" t="s">
        <v>200</v>
      </c>
      <c r="K459" s="170">
        <v>12.42</v>
      </c>
      <c r="L459" s="265">
        <v>0</v>
      </c>
      <c r="M459" s="265"/>
      <c r="N459" s="266">
        <f>ROUND(L459*K459,3)</f>
        <v>0</v>
      </c>
      <c r="O459" s="266"/>
      <c r="P459" s="266"/>
      <c r="Q459" s="266"/>
      <c r="R459" s="141"/>
      <c r="T459" s="172" t="s">
        <v>4</v>
      </c>
      <c r="U459" s="48" t="s">
        <v>41</v>
      </c>
      <c r="V459" s="40"/>
      <c r="W459" s="173">
        <f>V459*K459</f>
        <v>0</v>
      </c>
      <c r="X459" s="173">
        <v>1.7126999999999999</v>
      </c>
      <c r="Y459" s="173">
        <f>X459*K459</f>
        <v>21.271733999999999</v>
      </c>
      <c r="Z459" s="173">
        <v>0</v>
      </c>
      <c r="AA459" s="174">
        <f>Z459*K459</f>
        <v>0</v>
      </c>
      <c r="AR459" s="23" t="s">
        <v>201</v>
      </c>
      <c r="AT459" s="23" t="s">
        <v>197</v>
      </c>
      <c r="AU459" s="23" t="s">
        <v>94</v>
      </c>
      <c r="AY459" s="23" t="s">
        <v>196</v>
      </c>
      <c r="BE459" s="114">
        <f>IF(U459="základná",N459,0)</f>
        <v>0</v>
      </c>
      <c r="BF459" s="114">
        <f>IF(U459="znížená",N459,0)</f>
        <v>0</v>
      </c>
      <c r="BG459" s="114">
        <f>IF(U459="zákl. prenesená",N459,0)</f>
        <v>0</v>
      </c>
      <c r="BH459" s="114">
        <f>IF(U459="zníž. prenesená",N459,0)</f>
        <v>0</v>
      </c>
      <c r="BI459" s="114">
        <f>IF(U459="nulová",N459,0)</f>
        <v>0</v>
      </c>
      <c r="BJ459" s="23" t="s">
        <v>94</v>
      </c>
      <c r="BK459" s="175">
        <f>ROUND(L459*K459,3)</f>
        <v>0</v>
      </c>
      <c r="BL459" s="23" t="s">
        <v>201</v>
      </c>
      <c r="BM459" s="23" t="s">
        <v>583</v>
      </c>
    </row>
    <row r="460" spans="2:65" s="1" customFormat="1" ht="25.5" customHeight="1">
      <c r="B460" s="138"/>
      <c r="C460" s="167" t="s">
        <v>584</v>
      </c>
      <c r="D460" s="167" t="s">
        <v>197</v>
      </c>
      <c r="E460" s="168" t="s">
        <v>585</v>
      </c>
      <c r="F460" s="264" t="s">
        <v>586</v>
      </c>
      <c r="G460" s="264"/>
      <c r="H460" s="264"/>
      <c r="I460" s="264"/>
      <c r="J460" s="169" t="s">
        <v>200</v>
      </c>
      <c r="K460" s="170">
        <v>4.1399999999999997</v>
      </c>
      <c r="L460" s="265">
        <v>0</v>
      </c>
      <c r="M460" s="265"/>
      <c r="N460" s="266">
        <f>ROUND(L460*K460,3)</f>
        <v>0</v>
      </c>
      <c r="O460" s="266"/>
      <c r="P460" s="266"/>
      <c r="Q460" s="266"/>
      <c r="R460" s="141"/>
      <c r="T460" s="172" t="s">
        <v>4</v>
      </c>
      <c r="U460" s="48" t="s">
        <v>41</v>
      </c>
      <c r="V460" s="40"/>
      <c r="W460" s="173">
        <f>V460*K460</f>
        <v>0</v>
      </c>
      <c r="X460" s="173">
        <v>1.837</v>
      </c>
      <c r="Y460" s="173">
        <f>X460*K460</f>
        <v>7.6051799999999989</v>
      </c>
      <c r="Z460" s="173">
        <v>0</v>
      </c>
      <c r="AA460" s="174">
        <f>Z460*K460</f>
        <v>0</v>
      </c>
      <c r="AR460" s="23" t="s">
        <v>201</v>
      </c>
      <c r="AT460" s="23" t="s">
        <v>197</v>
      </c>
      <c r="AU460" s="23" t="s">
        <v>94</v>
      </c>
      <c r="AY460" s="23" t="s">
        <v>196</v>
      </c>
      <c r="BE460" s="114">
        <f>IF(U460="základná",N460,0)</f>
        <v>0</v>
      </c>
      <c r="BF460" s="114">
        <f>IF(U460="znížená",N460,0)</f>
        <v>0</v>
      </c>
      <c r="BG460" s="114">
        <f>IF(U460="zákl. prenesená",N460,0)</f>
        <v>0</v>
      </c>
      <c r="BH460" s="114">
        <f>IF(U460="zníž. prenesená",N460,0)</f>
        <v>0</v>
      </c>
      <c r="BI460" s="114">
        <f>IF(U460="nulová",N460,0)</f>
        <v>0</v>
      </c>
      <c r="BJ460" s="23" t="s">
        <v>94</v>
      </c>
      <c r="BK460" s="175">
        <f>ROUND(L460*K460,3)</f>
        <v>0</v>
      </c>
      <c r="BL460" s="23" t="s">
        <v>201</v>
      </c>
      <c r="BM460" s="23" t="s">
        <v>587</v>
      </c>
    </row>
    <row r="461" spans="2:65" s="11" customFormat="1" ht="16.5" customHeight="1">
      <c r="B461" s="176"/>
      <c r="C461" s="177"/>
      <c r="D461" s="177"/>
      <c r="E461" s="178" t="s">
        <v>4</v>
      </c>
      <c r="F461" s="267" t="s">
        <v>588</v>
      </c>
      <c r="G461" s="268"/>
      <c r="H461" s="268"/>
      <c r="I461" s="268"/>
      <c r="J461" s="177"/>
      <c r="K461" s="179">
        <v>4.1399999999999997</v>
      </c>
      <c r="L461" s="177"/>
      <c r="M461" s="177"/>
      <c r="N461" s="177"/>
      <c r="O461" s="177"/>
      <c r="P461" s="177"/>
      <c r="Q461" s="177"/>
      <c r="R461" s="180"/>
      <c r="T461" s="181"/>
      <c r="U461" s="177"/>
      <c r="V461" s="177"/>
      <c r="W461" s="177"/>
      <c r="X461" s="177"/>
      <c r="Y461" s="177"/>
      <c r="Z461" s="177"/>
      <c r="AA461" s="182"/>
      <c r="AT461" s="183" t="s">
        <v>204</v>
      </c>
      <c r="AU461" s="183" t="s">
        <v>94</v>
      </c>
      <c r="AV461" s="11" t="s">
        <v>94</v>
      </c>
      <c r="AW461" s="11" t="s">
        <v>31</v>
      </c>
      <c r="AX461" s="11" t="s">
        <v>74</v>
      </c>
      <c r="AY461" s="183" t="s">
        <v>196</v>
      </c>
    </row>
    <row r="462" spans="2:65" s="12" customFormat="1" ht="16.5" customHeight="1">
      <c r="B462" s="184"/>
      <c r="C462" s="185"/>
      <c r="D462" s="185"/>
      <c r="E462" s="186" t="s">
        <v>4</v>
      </c>
      <c r="F462" s="274" t="s">
        <v>213</v>
      </c>
      <c r="G462" s="275"/>
      <c r="H462" s="275"/>
      <c r="I462" s="275"/>
      <c r="J462" s="185"/>
      <c r="K462" s="187">
        <v>4.1399999999999997</v>
      </c>
      <c r="L462" s="185"/>
      <c r="M462" s="185"/>
      <c r="N462" s="185"/>
      <c r="O462" s="185"/>
      <c r="P462" s="185"/>
      <c r="Q462" s="185"/>
      <c r="R462" s="188"/>
      <c r="T462" s="189"/>
      <c r="U462" s="185"/>
      <c r="V462" s="185"/>
      <c r="W462" s="185"/>
      <c r="X462" s="185"/>
      <c r="Y462" s="185"/>
      <c r="Z462" s="185"/>
      <c r="AA462" s="190"/>
      <c r="AT462" s="191" t="s">
        <v>204</v>
      </c>
      <c r="AU462" s="191" t="s">
        <v>94</v>
      </c>
      <c r="AV462" s="12" t="s">
        <v>214</v>
      </c>
      <c r="AW462" s="12" t="s">
        <v>31</v>
      </c>
      <c r="AX462" s="12" t="s">
        <v>74</v>
      </c>
      <c r="AY462" s="191" t="s">
        <v>196</v>
      </c>
    </row>
    <row r="463" spans="2:65" s="13" customFormat="1" ht="16.5" customHeight="1">
      <c r="B463" s="192"/>
      <c r="C463" s="193"/>
      <c r="D463" s="193"/>
      <c r="E463" s="194" t="s">
        <v>4</v>
      </c>
      <c r="F463" s="276" t="s">
        <v>215</v>
      </c>
      <c r="G463" s="277"/>
      <c r="H463" s="277"/>
      <c r="I463" s="277"/>
      <c r="J463" s="193"/>
      <c r="K463" s="195">
        <v>4.1399999999999997</v>
      </c>
      <c r="L463" s="193"/>
      <c r="M463" s="193"/>
      <c r="N463" s="193"/>
      <c r="O463" s="193"/>
      <c r="P463" s="193"/>
      <c r="Q463" s="193"/>
      <c r="R463" s="196"/>
      <c r="T463" s="197"/>
      <c r="U463" s="193"/>
      <c r="V463" s="193"/>
      <c r="W463" s="193"/>
      <c r="X463" s="193"/>
      <c r="Y463" s="193"/>
      <c r="Z463" s="193"/>
      <c r="AA463" s="198"/>
      <c r="AT463" s="199" t="s">
        <v>204</v>
      </c>
      <c r="AU463" s="199" t="s">
        <v>94</v>
      </c>
      <c r="AV463" s="13" t="s">
        <v>201</v>
      </c>
      <c r="AW463" s="13" t="s">
        <v>31</v>
      </c>
      <c r="AX463" s="13" t="s">
        <v>82</v>
      </c>
      <c r="AY463" s="199" t="s">
        <v>196</v>
      </c>
    </row>
    <row r="464" spans="2:65" s="1" customFormat="1" ht="25.5" customHeight="1">
      <c r="B464" s="138"/>
      <c r="C464" s="167" t="s">
        <v>589</v>
      </c>
      <c r="D464" s="167" t="s">
        <v>197</v>
      </c>
      <c r="E464" s="168" t="s">
        <v>590</v>
      </c>
      <c r="F464" s="264" t="s">
        <v>591</v>
      </c>
      <c r="G464" s="264"/>
      <c r="H464" s="264"/>
      <c r="I464" s="264"/>
      <c r="J464" s="169" t="s">
        <v>262</v>
      </c>
      <c r="K464" s="170">
        <v>7.625</v>
      </c>
      <c r="L464" s="265">
        <v>0</v>
      </c>
      <c r="M464" s="265"/>
      <c r="N464" s="266">
        <f>ROUND(L464*K464,3)</f>
        <v>0</v>
      </c>
      <c r="O464" s="266"/>
      <c r="P464" s="266"/>
      <c r="Q464" s="266"/>
      <c r="R464" s="141"/>
      <c r="T464" s="172" t="s">
        <v>4</v>
      </c>
      <c r="U464" s="48" t="s">
        <v>41</v>
      </c>
      <c r="V464" s="40"/>
      <c r="W464" s="173">
        <f>V464*K464</f>
        <v>0</v>
      </c>
      <c r="X464" s="173">
        <v>0.10042</v>
      </c>
      <c r="Y464" s="173">
        <f>X464*K464</f>
        <v>0.76570249999999995</v>
      </c>
      <c r="Z464" s="173">
        <v>0</v>
      </c>
      <c r="AA464" s="174">
        <f>Z464*K464</f>
        <v>0</v>
      </c>
      <c r="AR464" s="23" t="s">
        <v>201</v>
      </c>
      <c r="AT464" s="23" t="s">
        <v>197</v>
      </c>
      <c r="AU464" s="23" t="s">
        <v>94</v>
      </c>
      <c r="AY464" s="23" t="s">
        <v>196</v>
      </c>
      <c r="BE464" s="114">
        <f>IF(U464="základná",N464,0)</f>
        <v>0</v>
      </c>
      <c r="BF464" s="114">
        <f>IF(U464="znížená",N464,0)</f>
        <v>0</v>
      </c>
      <c r="BG464" s="114">
        <f>IF(U464="zákl. prenesená",N464,0)</f>
        <v>0</v>
      </c>
      <c r="BH464" s="114">
        <f>IF(U464="zníž. prenesená",N464,0)</f>
        <v>0</v>
      </c>
      <c r="BI464" s="114">
        <f>IF(U464="nulová",N464,0)</f>
        <v>0</v>
      </c>
      <c r="BJ464" s="23" t="s">
        <v>94</v>
      </c>
      <c r="BK464" s="175">
        <f>ROUND(L464*K464,3)</f>
        <v>0</v>
      </c>
      <c r="BL464" s="23" t="s">
        <v>201</v>
      </c>
      <c r="BM464" s="23" t="s">
        <v>592</v>
      </c>
    </row>
    <row r="465" spans="2:65" s="11" customFormat="1" ht="16.5" customHeight="1">
      <c r="B465" s="176"/>
      <c r="C465" s="177"/>
      <c r="D465" s="177"/>
      <c r="E465" s="178" t="s">
        <v>4</v>
      </c>
      <c r="F465" s="267" t="s">
        <v>593</v>
      </c>
      <c r="G465" s="268"/>
      <c r="H465" s="268"/>
      <c r="I465" s="268"/>
      <c r="J465" s="177"/>
      <c r="K465" s="179">
        <v>7.625</v>
      </c>
      <c r="L465" s="177"/>
      <c r="M465" s="177"/>
      <c r="N465" s="177"/>
      <c r="O465" s="177"/>
      <c r="P465" s="177"/>
      <c r="Q465" s="177"/>
      <c r="R465" s="180"/>
      <c r="T465" s="181"/>
      <c r="U465" s="177"/>
      <c r="V465" s="177"/>
      <c r="W465" s="177"/>
      <c r="X465" s="177"/>
      <c r="Y465" s="177"/>
      <c r="Z465" s="177"/>
      <c r="AA465" s="182"/>
      <c r="AT465" s="183" t="s">
        <v>204</v>
      </c>
      <c r="AU465" s="183" t="s">
        <v>94</v>
      </c>
      <c r="AV465" s="11" t="s">
        <v>94</v>
      </c>
      <c r="AW465" s="11" t="s">
        <v>31</v>
      </c>
      <c r="AX465" s="11" t="s">
        <v>74</v>
      </c>
      <c r="AY465" s="183" t="s">
        <v>196</v>
      </c>
    </row>
    <row r="466" spans="2:65" s="12" customFormat="1" ht="16.5" customHeight="1">
      <c r="B466" s="184"/>
      <c r="C466" s="185"/>
      <c r="D466" s="185"/>
      <c r="E466" s="186" t="s">
        <v>4</v>
      </c>
      <c r="F466" s="274" t="s">
        <v>594</v>
      </c>
      <c r="G466" s="275"/>
      <c r="H466" s="275"/>
      <c r="I466" s="275"/>
      <c r="J466" s="185"/>
      <c r="K466" s="187">
        <v>7.625</v>
      </c>
      <c r="L466" s="185"/>
      <c r="M466" s="185"/>
      <c r="N466" s="185"/>
      <c r="O466" s="185"/>
      <c r="P466" s="185"/>
      <c r="Q466" s="185"/>
      <c r="R466" s="188"/>
      <c r="T466" s="189"/>
      <c r="U466" s="185"/>
      <c r="V466" s="185"/>
      <c r="W466" s="185"/>
      <c r="X466" s="185"/>
      <c r="Y466" s="185"/>
      <c r="Z466" s="185"/>
      <c r="AA466" s="190"/>
      <c r="AT466" s="191" t="s">
        <v>204</v>
      </c>
      <c r="AU466" s="191" t="s">
        <v>94</v>
      </c>
      <c r="AV466" s="12" t="s">
        <v>214</v>
      </c>
      <c r="AW466" s="12" t="s">
        <v>31</v>
      </c>
      <c r="AX466" s="12" t="s">
        <v>74</v>
      </c>
      <c r="AY466" s="191" t="s">
        <v>196</v>
      </c>
    </row>
    <row r="467" spans="2:65" s="13" customFormat="1" ht="16.5" customHeight="1">
      <c r="B467" s="192"/>
      <c r="C467" s="193"/>
      <c r="D467" s="193"/>
      <c r="E467" s="194" t="s">
        <v>4</v>
      </c>
      <c r="F467" s="276" t="s">
        <v>215</v>
      </c>
      <c r="G467" s="277"/>
      <c r="H467" s="277"/>
      <c r="I467" s="277"/>
      <c r="J467" s="193"/>
      <c r="K467" s="195">
        <v>7.625</v>
      </c>
      <c r="L467" s="193"/>
      <c r="M467" s="193"/>
      <c r="N467" s="193"/>
      <c r="O467" s="193"/>
      <c r="P467" s="193"/>
      <c r="Q467" s="193"/>
      <c r="R467" s="196"/>
      <c r="T467" s="197"/>
      <c r="U467" s="193"/>
      <c r="V467" s="193"/>
      <c r="W467" s="193"/>
      <c r="X467" s="193"/>
      <c r="Y467" s="193"/>
      <c r="Z467" s="193"/>
      <c r="AA467" s="198"/>
      <c r="AT467" s="199" t="s">
        <v>204</v>
      </c>
      <c r="AU467" s="199" t="s">
        <v>94</v>
      </c>
      <c r="AV467" s="13" t="s">
        <v>201</v>
      </c>
      <c r="AW467" s="13" t="s">
        <v>31</v>
      </c>
      <c r="AX467" s="13" t="s">
        <v>82</v>
      </c>
      <c r="AY467" s="199" t="s">
        <v>196</v>
      </c>
    </row>
    <row r="468" spans="2:65" s="1" customFormat="1" ht="25.5" customHeight="1">
      <c r="B468" s="138"/>
      <c r="C468" s="167" t="s">
        <v>595</v>
      </c>
      <c r="D468" s="167" t="s">
        <v>197</v>
      </c>
      <c r="E468" s="168" t="s">
        <v>596</v>
      </c>
      <c r="F468" s="264" t="s">
        <v>597</v>
      </c>
      <c r="G468" s="264"/>
      <c r="H468" s="264"/>
      <c r="I468" s="264"/>
      <c r="J468" s="169" t="s">
        <v>262</v>
      </c>
      <c r="K468" s="170">
        <v>27.204999999999998</v>
      </c>
      <c r="L468" s="265">
        <v>0</v>
      </c>
      <c r="M468" s="265"/>
      <c r="N468" s="266">
        <f>ROUND(L468*K468,3)</f>
        <v>0</v>
      </c>
      <c r="O468" s="266"/>
      <c r="P468" s="266"/>
      <c r="Q468" s="266"/>
      <c r="R468" s="141"/>
      <c r="T468" s="172" t="s">
        <v>4</v>
      </c>
      <c r="U468" s="48" t="s">
        <v>41</v>
      </c>
      <c r="V468" s="40"/>
      <c r="W468" s="173">
        <f>V468*K468</f>
        <v>0</v>
      </c>
      <c r="X468" s="173">
        <v>0.10299999999999999</v>
      </c>
      <c r="Y468" s="173">
        <f>X468*K468</f>
        <v>2.8021149999999997</v>
      </c>
      <c r="Z468" s="173">
        <v>0</v>
      </c>
      <c r="AA468" s="174">
        <f>Z468*K468</f>
        <v>0</v>
      </c>
      <c r="AR468" s="23" t="s">
        <v>201</v>
      </c>
      <c r="AT468" s="23" t="s">
        <v>197</v>
      </c>
      <c r="AU468" s="23" t="s">
        <v>94</v>
      </c>
      <c r="AY468" s="23" t="s">
        <v>196</v>
      </c>
      <c r="BE468" s="114">
        <f>IF(U468="základná",N468,0)</f>
        <v>0</v>
      </c>
      <c r="BF468" s="114">
        <f>IF(U468="znížená",N468,0)</f>
        <v>0</v>
      </c>
      <c r="BG468" s="114">
        <f>IF(U468="zákl. prenesená",N468,0)</f>
        <v>0</v>
      </c>
      <c r="BH468" s="114">
        <f>IF(U468="zníž. prenesená",N468,0)</f>
        <v>0</v>
      </c>
      <c r="BI468" s="114">
        <f>IF(U468="nulová",N468,0)</f>
        <v>0</v>
      </c>
      <c r="BJ468" s="23" t="s">
        <v>94</v>
      </c>
      <c r="BK468" s="175">
        <f>ROUND(L468*K468,3)</f>
        <v>0</v>
      </c>
      <c r="BL468" s="23" t="s">
        <v>201</v>
      </c>
      <c r="BM468" s="23" t="s">
        <v>598</v>
      </c>
    </row>
    <row r="469" spans="2:65" s="11" customFormat="1" ht="16.5" customHeight="1">
      <c r="B469" s="176"/>
      <c r="C469" s="177"/>
      <c r="D469" s="177"/>
      <c r="E469" s="178" t="s">
        <v>4</v>
      </c>
      <c r="F469" s="267" t="s">
        <v>599</v>
      </c>
      <c r="G469" s="268"/>
      <c r="H469" s="268"/>
      <c r="I469" s="268"/>
      <c r="J469" s="177"/>
      <c r="K469" s="179">
        <v>6.625</v>
      </c>
      <c r="L469" s="177"/>
      <c r="M469" s="177"/>
      <c r="N469" s="177"/>
      <c r="O469" s="177"/>
      <c r="P469" s="177"/>
      <c r="Q469" s="177"/>
      <c r="R469" s="180"/>
      <c r="T469" s="181"/>
      <c r="U469" s="177"/>
      <c r="V469" s="177"/>
      <c r="W469" s="177"/>
      <c r="X469" s="177"/>
      <c r="Y469" s="177"/>
      <c r="Z469" s="177"/>
      <c r="AA469" s="182"/>
      <c r="AT469" s="183" t="s">
        <v>204</v>
      </c>
      <c r="AU469" s="183" t="s">
        <v>94</v>
      </c>
      <c r="AV469" s="11" t="s">
        <v>94</v>
      </c>
      <c r="AW469" s="11" t="s">
        <v>31</v>
      </c>
      <c r="AX469" s="11" t="s">
        <v>74</v>
      </c>
      <c r="AY469" s="183" t="s">
        <v>196</v>
      </c>
    </row>
    <row r="470" spans="2:65" s="12" customFormat="1" ht="16.5" customHeight="1">
      <c r="B470" s="184"/>
      <c r="C470" s="185"/>
      <c r="D470" s="185"/>
      <c r="E470" s="186" t="s">
        <v>4</v>
      </c>
      <c r="F470" s="274" t="s">
        <v>293</v>
      </c>
      <c r="G470" s="275"/>
      <c r="H470" s="275"/>
      <c r="I470" s="275"/>
      <c r="J470" s="185"/>
      <c r="K470" s="187">
        <v>6.625</v>
      </c>
      <c r="L470" s="185"/>
      <c r="M470" s="185"/>
      <c r="N470" s="185"/>
      <c r="O470" s="185"/>
      <c r="P470" s="185"/>
      <c r="Q470" s="185"/>
      <c r="R470" s="188"/>
      <c r="T470" s="189"/>
      <c r="U470" s="185"/>
      <c r="V470" s="185"/>
      <c r="W470" s="185"/>
      <c r="X470" s="185"/>
      <c r="Y470" s="185"/>
      <c r="Z470" s="185"/>
      <c r="AA470" s="190"/>
      <c r="AT470" s="191" t="s">
        <v>204</v>
      </c>
      <c r="AU470" s="191" t="s">
        <v>94</v>
      </c>
      <c r="AV470" s="12" t="s">
        <v>214</v>
      </c>
      <c r="AW470" s="12" t="s">
        <v>31</v>
      </c>
      <c r="AX470" s="12" t="s">
        <v>74</v>
      </c>
      <c r="AY470" s="191" t="s">
        <v>196</v>
      </c>
    </row>
    <row r="471" spans="2:65" s="11" customFormat="1" ht="25.5" customHeight="1">
      <c r="B471" s="176"/>
      <c r="C471" s="177"/>
      <c r="D471" s="177"/>
      <c r="E471" s="178" t="s">
        <v>4</v>
      </c>
      <c r="F471" s="269" t="s">
        <v>600</v>
      </c>
      <c r="G471" s="270"/>
      <c r="H471" s="270"/>
      <c r="I471" s="270"/>
      <c r="J471" s="177"/>
      <c r="K471" s="179">
        <v>20.58</v>
      </c>
      <c r="L471" s="177"/>
      <c r="M471" s="177"/>
      <c r="N471" s="177"/>
      <c r="O471" s="177"/>
      <c r="P471" s="177"/>
      <c r="Q471" s="177"/>
      <c r="R471" s="180"/>
      <c r="T471" s="181"/>
      <c r="U471" s="177"/>
      <c r="V471" s="177"/>
      <c r="W471" s="177"/>
      <c r="X471" s="177"/>
      <c r="Y471" s="177"/>
      <c r="Z471" s="177"/>
      <c r="AA471" s="182"/>
      <c r="AT471" s="183" t="s">
        <v>204</v>
      </c>
      <c r="AU471" s="183" t="s">
        <v>94</v>
      </c>
      <c r="AV471" s="11" t="s">
        <v>94</v>
      </c>
      <c r="AW471" s="11" t="s">
        <v>31</v>
      </c>
      <c r="AX471" s="11" t="s">
        <v>74</v>
      </c>
      <c r="AY471" s="183" t="s">
        <v>196</v>
      </c>
    </row>
    <row r="472" spans="2:65" s="12" customFormat="1" ht="25.5" customHeight="1">
      <c r="B472" s="184"/>
      <c r="C472" s="185"/>
      <c r="D472" s="185"/>
      <c r="E472" s="186" t="s">
        <v>4</v>
      </c>
      <c r="F472" s="274" t="s">
        <v>272</v>
      </c>
      <c r="G472" s="275"/>
      <c r="H472" s="275"/>
      <c r="I472" s="275"/>
      <c r="J472" s="185"/>
      <c r="K472" s="187">
        <v>20.58</v>
      </c>
      <c r="L472" s="185"/>
      <c r="M472" s="185"/>
      <c r="N472" s="185"/>
      <c r="O472" s="185"/>
      <c r="P472" s="185"/>
      <c r="Q472" s="185"/>
      <c r="R472" s="188"/>
      <c r="T472" s="189"/>
      <c r="U472" s="185"/>
      <c r="V472" s="185"/>
      <c r="W472" s="185"/>
      <c r="X472" s="185"/>
      <c r="Y472" s="185"/>
      <c r="Z472" s="185"/>
      <c r="AA472" s="190"/>
      <c r="AT472" s="191" t="s">
        <v>204</v>
      </c>
      <c r="AU472" s="191" t="s">
        <v>94</v>
      </c>
      <c r="AV472" s="12" t="s">
        <v>214</v>
      </c>
      <c r="AW472" s="12" t="s">
        <v>31</v>
      </c>
      <c r="AX472" s="12" t="s">
        <v>74</v>
      </c>
      <c r="AY472" s="191" t="s">
        <v>196</v>
      </c>
    </row>
    <row r="473" spans="2:65" s="13" customFormat="1" ht="16.5" customHeight="1">
      <c r="B473" s="192"/>
      <c r="C473" s="193"/>
      <c r="D473" s="193"/>
      <c r="E473" s="194" t="s">
        <v>4</v>
      </c>
      <c r="F473" s="276" t="s">
        <v>215</v>
      </c>
      <c r="G473" s="277"/>
      <c r="H473" s="277"/>
      <c r="I473" s="277"/>
      <c r="J473" s="193"/>
      <c r="K473" s="195">
        <v>27.204999999999998</v>
      </c>
      <c r="L473" s="193"/>
      <c r="M473" s="193"/>
      <c r="N473" s="193"/>
      <c r="O473" s="193"/>
      <c r="P473" s="193"/>
      <c r="Q473" s="193"/>
      <c r="R473" s="196"/>
      <c r="T473" s="197"/>
      <c r="U473" s="193"/>
      <c r="V473" s="193"/>
      <c r="W473" s="193"/>
      <c r="X473" s="193"/>
      <c r="Y473" s="193"/>
      <c r="Z473" s="193"/>
      <c r="AA473" s="198"/>
      <c r="AT473" s="199" t="s">
        <v>204</v>
      </c>
      <c r="AU473" s="199" t="s">
        <v>94</v>
      </c>
      <c r="AV473" s="13" t="s">
        <v>201</v>
      </c>
      <c r="AW473" s="13" t="s">
        <v>31</v>
      </c>
      <c r="AX473" s="13" t="s">
        <v>82</v>
      </c>
      <c r="AY473" s="199" t="s">
        <v>196</v>
      </c>
    </row>
    <row r="474" spans="2:65" s="1" customFormat="1" ht="25.5" customHeight="1">
      <c r="B474" s="138"/>
      <c r="C474" s="167" t="s">
        <v>601</v>
      </c>
      <c r="D474" s="167" t="s">
        <v>197</v>
      </c>
      <c r="E474" s="168" t="s">
        <v>602</v>
      </c>
      <c r="F474" s="264" t="s">
        <v>603</v>
      </c>
      <c r="G474" s="264"/>
      <c r="H474" s="264"/>
      <c r="I474" s="264"/>
      <c r="J474" s="169" t="s">
        <v>262</v>
      </c>
      <c r="K474" s="170">
        <v>460.23</v>
      </c>
      <c r="L474" s="265">
        <v>0</v>
      </c>
      <c r="M474" s="265"/>
      <c r="N474" s="266">
        <f>ROUND(L474*K474,3)</f>
        <v>0</v>
      </c>
      <c r="O474" s="266"/>
      <c r="P474" s="266"/>
      <c r="Q474" s="266"/>
      <c r="R474" s="141"/>
      <c r="T474" s="172" t="s">
        <v>4</v>
      </c>
      <c r="U474" s="48" t="s">
        <v>41</v>
      </c>
      <c r="V474" s="40"/>
      <c r="W474" s="173">
        <f>V474*K474</f>
        <v>0</v>
      </c>
      <c r="X474" s="173">
        <v>2.2950000000000002E-2</v>
      </c>
      <c r="Y474" s="173">
        <f>X474*K474</f>
        <v>10.562278500000001</v>
      </c>
      <c r="Z474" s="173">
        <v>0</v>
      </c>
      <c r="AA474" s="174">
        <f>Z474*K474</f>
        <v>0</v>
      </c>
      <c r="AR474" s="23" t="s">
        <v>201</v>
      </c>
      <c r="AT474" s="23" t="s">
        <v>197</v>
      </c>
      <c r="AU474" s="23" t="s">
        <v>94</v>
      </c>
      <c r="AY474" s="23" t="s">
        <v>196</v>
      </c>
      <c r="BE474" s="114">
        <f>IF(U474="základná",N474,0)</f>
        <v>0</v>
      </c>
      <c r="BF474" s="114">
        <f>IF(U474="znížená",N474,0)</f>
        <v>0</v>
      </c>
      <c r="BG474" s="114">
        <f>IF(U474="zákl. prenesená",N474,0)</f>
        <v>0</v>
      </c>
      <c r="BH474" s="114">
        <f>IF(U474="zníž. prenesená",N474,0)</f>
        <v>0</v>
      </c>
      <c r="BI474" s="114">
        <f>IF(U474="nulová",N474,0)</f>
        <v>0</v>
      </c>
      <c r="BJ474" s="23" t="s">
        <v>94</v>
      </c>
      <c r="BK474" s="175">
        <f>ROUND(L474*K474,3)</f>
        <v>0</v>
      </c>
      <c r="BL474" s="23" t="s">
        <v>201</v>
      </c>
      <c r="BM474" s="23" t="s">
        <v>604</v>
      </c>
    </row>
    <row r="475" spans="2:65" s="11" customFormat="1" ht="38.25" customHeight="1">
      <c r="B475" s="176"/>
      <c r="C475" s="177"/>
      <c r="D475" s="177"/>
      <c r="E475" s="178" t="s">
        <v>4</v>
      </c>
      <c r="F475" s="267" t="s">
        <v>480</v>
      </c>
      <c r="G475" s="268"/>
      <c r="H475" s="268"/>
      <c r="I475" s="268"/>
      <c r="J475" s="177"/>
      <c r="K475" s="179">
        <v>172.78</v>
      </c>
      <c r="L475" s="177"/>
      <c r="M475" s="177"/>
      <c r="N475" s="177"/>
      <c r="O475" s="177"/>
      <c r="P475" s="177"/>
      <c r="Q475" s="177"/>
      <c r="R475" s="180"/>
      <c r="T475" s="181"/>
      <c r="U475" s="177"/>
      <c r="V475" s="177"/>
      <c r="W475" s="177"/>
      <c r="X475" s="177"/>
      <c r="Y475" s="177"/>
      <c r="Z475" s="177"/>
      <c r="AA475" s="182"/>
      <c r="AT475" s="183" t="s">
        <v>204</v>
      </c>
      <c r="AU475" s="183" t="s">
        <v>94</v>
      </c>
      <c r="AV475" s="11" t="s">
        <v>94</v>
      </c>
      <c r="AW475" s="11" t="s">
        <v>31</v>
      </c>
      <c r="AX475" s="11" t="s">
        <v>74</v>
      </c>
      <c r="AY475" s="183" t="s">
        <v>196</v>
      </c>
    </row>
    <row r="476" spans="2:65" s="12" customFormat="1" ht="16.5" customHeight="1">
      <c r="B476" s="184"/>
      <c r="C476" s="185"/>
      <c r="D476" s="185"/>
      <c r="E476" s="186" t="s">
        <v>4</v>
      </c>
      <c r="F476" s="274" t="s">
        <v>481</v>
      </c>
      <c r="G476" s="275"/>
      <c r="H476" s="275"/>
      <c r="I476" s="275"/>
      <c r="J476" s="185"/>
      <c r="K476" s="187">
        <v>172.78</v>
      </c>
      <c r="L476" s="185"/>
      <c r="M476" s="185"/>
      <c r="N476" s="185"/>
      <c r="O476" s="185"/>
      <c r="P476" s="185"/>
      <c r="Q476" s="185"/>
      <c r="R476" s="188"/>
      <c r="T476" s="189"/>
      <c r="U476" s="185"/>
      <c r="V476" s="185"/>
      <c r="W476" s="185"/>
      <c r="X476" s="185"/>
      <c r="Y476" s="185"/>
      <c r="Z476" s="185"/>
      <c r="AA476" s="190"/>
      <c r="AT476" s="191" t="s">
        <v>204</v>
      </c>
      <c r="AU476" s="191" t="s">
        <v>94</v>
      </c>
      <c r="AV476" s="12" t="s">
        <v>214</v>
      </c>
      <c r="AW476" s="12" t="s">
        <v>31</v>
      </c>
      <c r="AX476" s="12" t="s">
        <v>74</v>
      </c>
      <c r="AY476" s="191" t="s">
        <v>196</v>
      </c>
    </row>
    <row r="477" spans="2:65" s="11" customFormat="1" ht="16.5" customHeight="1">
      <c r="B477" s="176"/>
      <c r="C477" s="177"/>
      <c r="D477" s="177"/>
      <c r="E477" s="178" t="s">
        <v>4</v>
      </c>
      <c r="F477" s="269" t="s">
        <v>482</v>
      </c>
      <c r="G477" s="270"/>
      <c r="H477" s="270"/>
      <c r="I477" s="270"/>
      <c r="J477" s="177"/>
      <c r="K477" s="179">
        <v>85.5</v>
      </c>
      <c r="L477" s="177"/>
      <c r="M477" s="177"/>
      <c r="N477" s="177"/>
      <c r="O477" s="177"/>
      <c r="P477" s="177"/>
      <c r="Q477" s="177"/>
      <c r="R477" s="180"/>
      <c r="T477" s="181"/>
      <c r="U477" s="177"/>
      <c r="V477" s="177"/>
      <c r="W477" s="177"/>
      <c r="X477" s="177"/>
      <c r="Y477" s="177"/>
      <c r="Z477" s="177"/>
      <c r="AA477" s="182"/>
      <c r="AT477" s="183" t="s">
        <v>204</v>
      </c>
      <c r="AU477" s="183" t="s">
        <v>94</v>
      </c>
      <c r="AV477" s="11" t="s">
        <v>94</v>
      </c>
      <c r="AW477" s="11" t="s">
        <v>31</v>
      </c>
      <c r="AX477" s="11" t="s">
        <v>74</v>
      </c>
      <c r="AY477" s="183" t="s">
        <v>196</v>
      </c>
    </row>
    <row r="478" spans="2:65" s="12" customFormat="1" ht="16.5" customHeight="1">
      <c r="B478" s="184"/>
      <c r="C478" s="185"/>
      <c r="D478" s="185"/>
      <c r="E478" s="186" t="s">
        <v>4</v>
      </c>
      <c r="F478" s="274" t="s">
        <v>483</v>
      </c>
      <c r="G478" s="275"/>
      <c r="H478" s="275"/>
      <c r="I478" s="275"/>
      <c r="J478" s="185"/>
      <c r="K478" s="187">
        <v>85.5</v>
      </c>
      <c r="L478" s="185"/>
      <c r="M478" s="185"/>
      <c r="N478" s="185"/>
      <c r="O478" s="185"/>
      <c r="P478" s="185"/>
      <c r="Q478" s="185"/>
      <c r="R478" s="188"/>
      <c r="T478" s="189"/>
      <c r="U478" s="185"/>
      <c r="V478" s="185"/>
      <c r="W478" s="185"/>
      <c r="X478" s="185"/>
      <c r="Y478" s="185"/>
      <c r="Z478" s="185"/>
      <c r="AA478" s="190"/>
      <c r="AT478" s="191" t="s">
        <v>204</v>
      </c>
      <c r="AU478" s="191" t="s">
        <v>94</v>
      </c>
      <c r="AV478" s="12" t="s">
        <v>214</v>
      </c>
      <c r="AW478" s="12" t="s">
        <v>31</v>
      </c>
      <c r="AX478" s="12" t="s">
        <v>74</v>
      </c>
      <c r="AY478" s="191" t="s">
        <v>196</v>
      </c>
    </row>
    <row r="479" spans="2:65" s="11" customFormat="1" ht="25.5" customHeight="1">
      <c r="B479" s="176"/>
      <c r="C479" s="177"/>
      <c r="D479" s="177"/>
      <c r="E479" s="178" t="s">
        <v>4</v>
      </c>
      <c r="F479" s="269" t="s">
        <v>484</v>
      </c>
      <c r="G479" s="270"/>
      <c r="H479" s="270"/>
      <c r="I479" s="270"/>
      <c r="J479" s="177"/>
      <c r="K479" s="179">
        <v>178.63</v>
      </c>
      <c r="L479" s="177"/>
      <c r="M479" s="177"/>
      <c r="N479" s="177"/>
      <c r="O479" s="177"/>
      <c r="P479" s="177"/>
      <c r="Q479" s="177"/>
      <c r="R479" s="180"/>
      <c r="T479" s="181"/>
      <c r="U479" s="177"/>
      <c r="V479" s="177"/>
      <c r="W479" s="177"/>
      <c r="X479" s="177"/>
      <c r="Y479" s="177"/>
      <c r="Z479" s="177"/>
      <c r="AA479" s="182"/>
      <c r="AT479" s="183" t="s">
        <v>204</v>
      </c>
      <c r="AU479" s="183" t="s">
        <v>94</v>
      </c>
      <c r="AV479" s="11" t="s">
        <v>94</v>
      </c>
      <c r="AW479" s="11" t="s">
        <v>31</v>
      </c>
      <c r="AX479" s="11" t="s">
        <v>74</v>
      </c>
      <c r="AY479" s="183" t="s">
        <v>196</v>
      </c>
    </row>
    <row r="480" spans="2:65" s="12" customFormat="1" ht="16.5" customHeight="1">
      <c r="B480" s="184"/>
      <c r="C480" s="185"/>
      <c r="D480" s="185"/>
      <c r="E480" s="186" t="s">
        <v>4</v>
      </c>
      <c r="F480" s="274" t="s">
        <v>485</v>
      </c>
      <c r="G480" s="275"/>
      <c r="H480" s="275"/>
      <c r="I480" s="275"/>
      <c r="J480" s="185"/>
      <c r="K480" s="187">
        <v>178.63</v>
      </c>
      <c r="L480" s="185"/>
      <c r="M480" s="185"/>
      <c r="N480" s="185"/>
      <c r="O480" s="185"/>
      <c r="P480" s="185"/>
      <c r="Q480" s="185"/>
      <c r="R480" s="188"/>
      <c r="T480" s="189"/>
      <c r="U480" s="185"/>
      <c r="V480" s="185"/>
      <c r="W480" s="185"/>
      <c r="X480" s="185"/>
      <c r="Y480" s="185"/>
      <c r="Z480" s="185"/>
      <c r="AA480" s="190"/>
      <c r="AT480" s="191" t="s">
        <v>204</v>
      </c>
      <c r="AU480" s="191" t="s">
        <v>94</v>
      </c>
      <c r="AV480" s="12" t="s">
        <v>214</v>
      </c>
      <c r="AW480" s="12" t="s">
        <v>31</v>
      </c>
      <c r="AX480" s="12" t="s">
        <v>74</v>
      </c>
      <c r="AY480" s="191" t="s">
        <v>196</v>
      </c>
    </row>
    <row r="481" spans="2:65" s="11" customFormat="1" ht="25.5" customHeight="1">
      <c r="B481" s="176"/>
      <c r="C481" s="177"/>
      <c r="D481" s="177"/>
      <c r="E481" s="178" t="s">
        <v>4</v>
      </c>
      <c r="F481" s="269" t="s">
        <v>486</v>
      </c>
      <c r="G481" s="270"/>
      <c r="H481" s="270"/>
      <c r="I481" s="270"/>
      <c r="J481" s="177"/>
      <c r="K481" s="179">
        <v>23.32</v>
      </c>
      <c r="L481" s="177"/>
      <c r="M481" s="177"/>
      <c r="N481" s="177"/>
      <c r="O481" s="177"/>
      <c r="P481" s="177"/>
      <c r="Q481" s="177"/>
      <c r="R481" s="180"/>
      <c r="T481" s="181"/>
      <c r="U481" s="177"/>
      <c r="V481" s="177"/>
      <c r="W481" s="177"/>
      <c r="X481" s="177"/>
      <c r="Y481" s="177"/>
      <c r="Z481" s="177"/>
      <c r="AA481" s="182"/>
      <c r="AT481" s="183" t="s">
        <v>204</v>
      </c>
      <c r="AU481" s="183" t="s">
        <v>94</v>
      </c>
      <c r="AV481" s="11" t="s">
        <v>94</v>
      </c>
      <c r="AW481" s="11" t="s">
        <v>31</v>
      </c>
      <c r="AX481" s="11" t="s">
        <v>74</v>
      </c>
      <c r="AY481" s="183" t="s">
        <v>196</v>
      </c>
    </row>
    <row r="482" spans="2:65" s="12" customFormat="1" ht="16.5" customHeight="1">
      <c r="B482" s="184"/>
      <c r="C482" s="185"/>
      <c r="D482" s="185"/>
      <c r="E482" s="186" t="s">
        <v>4</v>
      </c>
      <c r="F482" s="274" t="s">
        <v>487</v>
      </c>
      <c r="G482" s="275"/>
      <c r="H482" s="275"/>
      <c r="I482" s="275"/>
      <c r="J482" s="185"/>
      <c r="K482" s="187">
        <v>23.32</v>
      </c>
      <c r="L482" s="185"/>
      <c r="M482" s="185"/>
      <c r="N482" s="185"/>
      <c r="O482" s="185"/>
      <c r="P482" s="185"/>
      <c r="Q482" s="185"/>
      <c r="R482" s="188"/>
      <c r="T482" s="189"/>
      <c r="U482" s="185"/>
      <c r="V482" s="185"/>
      <c r="W482" s="185"/>
      <c r="X482" s="185"/>
      <c r="Y482" s="185"/>
      <c r="Z482" s="185"/>
      <c r="AA482" s="190"/>
      <c r="AT482" s="191" t="s">
        <v>204</v>
      </c>
      <c r="AU482" s="191" t="s">
        <v>94</v>
      </c>
      <c r="AV482" s="12" t="s">
        <v>214</v>
      </c>
      <c r="AW482" s="12" t="s">
        <v>31</v>
      </c>
      <c r="AX482" s="12" t="s">
        <v>74</v>
      </c>
      <c r="AY482" s="191" t="s">
        <v>196</v>
      </c>
    </row>
    <row r="483" spans="2:65" s="13" customFormat="1" ht="16.5" customHeight="1">
      <c r="B483" s="192"/>
      <c r="C483" s="193"/>
      <c r="D483" s="193"/>
      <c r="E483" s="194" t="s">
        <v>4</v>
      </c>
      <c r="F483" s="276" t="s">
        <v>215</v>
      </c>
      <c r="G483" s="277"/>
      <c r="H483" s="277"/>
      <c r="I483" s="277"/>
      <c r="J483" s="193"/>
      <c r="K483" s="195">
        <v>460.23</v>
      </c>
      <c r="L483" s="193"/>
      <c r="M483" s="193"/>
      <c r="N483" s="193"/>
      <c r="O483" s="193"/>
      <c r="P483" s="193"/>
      <c r="Q483" s="193"/>
      <c r="R483" s="196"/>
      <c r="T483" s="197"/>
      <c r="U483" s="193"/>
      <c r="V483" s="193"/>
      <c r="W483" s="193"/>
      <c r="X483" s="193"/>
      <c r="Y483" s="193"/>
      <c r="Z483" s="193"/>
      <c r="AA483" s="198"/>
      <c r="AT483" s="199" t="s">
        <v>204</v>
      </c>
      <c r="AU483" s="199" t="s">
        <v>94</v>
      </c>
      <c r="AV483" s="13" t="s">
        <v>201</v>
      </c>
      <c r="AW483" s="13" t="s">
        <v>31</v>
      </c>
      <c r="AX483" s="13" t="s">
        <v>82</v>
      </c>
      <c r="AY483" s="199" t="s">
        <v>196</v>
      </c>
    </row>
    <row r="484" spans="2:65" s="1" customFormat="1" ht="25.5" customHeight="1">
      <c r="B484" s="138"/>
      <c r="C484" s="167" t="s">
        <v>605</v>
      </c>
      <c r="D484" s="167" t="s">
        <v>197</v>
      </c>
      <c r="E484" s="168" t="s">
        <v>606</v>
      </c>
      <c r="F484" s="264" t="s">
        <v>607</v>
      </c>
      <c r="G484" s="264"/>
      <c r="H484" s="264"/>
      <c r="I484" s="264"/>
      <c r="J484" s="169" t="s">
        <v>608</v>
      </c>
      <c r="K484" s="170">
        <v>37</v>
      </c>
      <c r="L484" s="265">
        <v>0</v>
      </c>
      <c r="M484" s="265"/>
      <c r="N484" s="266">
        <f>ROUND(L484*K484,3)</f>
        <v>0</v>
      </c>
      <c r="O484" s="266"/>
      <c r="P484" s="266"/>
      <c r="Q484" s="266"/>
      <c r="R484" s="141"/>
      <c r="T484" s="172" t="s">
        <v>4</v>
      </c>
      <c r="U484" s="48" t="s">
        <v>41</v>
      </c>
      <c r="V484" s="40"/>
      <c r="W484" s="173">
        <f>V484*K484</f>
        <v>0</v>
      </c>
      <c r="X484" s="173">
        <v>1.7500000000000002E-2</v>
      </c>
      <c r="Y484" s="173">
        <f>X484*K484</f>
        <v>0.64750000000000008</v>
      </c>
      <c r="Z484" s="173">
        <v>0</v>
      </c>
      <c r="AA484" s="174">
        <f>Z484*K484</f>
        <v>0</v>
      </c>
      <c r="AR484" s="23" t="s">
        <v>201</v>
      </c>
      <c r="AT484" s="23" t="s">
        <v>197</v>
      </c>
      <c r="AU484" s="23" t="s">
        <v>94</v>
      </c>
      <c r="AY484" s="23" t="s">
        <v>196</v>
      </c>
      <c r="BE484" s="114">
        <f>IF(U484="základná",N484,0)</f>
        <v>0</v>
      </c>
      <c r="BF484" s="114">
        <f>IF(U484="znížená",N484,0)</f>
        <v>0</v>
      </c>
      <c r="BG484" s="114">
        <f>IF(U484="zákl. prenesená",N484,0)</f>
        <v>0</v>
      </c>
      <c r="BH484" s="114">
        <f>IF(U484="zníž. prenesená",N484,0)</f>
        <v>0</v>
      </c>
      <c r="BI484" s="114">
        <f>IF(U484="nulová",N484,0)</f>
        <v>0</v>
      </c>
      <c r="BJ484" s="23" t="s">
        <v>94</v>
      </c>
      <c r="BK484" s="175">
        <f>ROUND(L484*K484,3)</f>
        <v>0</v>
      </c>
      <c r="BL484" s="23" t="s">
        <v>201</v>
      </c>
      <c r="BM484" s="23" t="s">
        <v>609</v>
      </c>
    </row>
    <row r="485" spans="2:65" s="11" customFormat="1" ht="16.5" customHeight="1">
      <c r="B485" s="176"/>
      <c r="C485" s="177"/>
      <c r="D485" s="177"/>
      <c r="E485" s="178" t="s">
        <v>4</v>
      </c>
      <c r="F485" s="267" t="s">
        <v>610</v>
      </c>
      <c r="G485" s="268"/>
      <c r="H485" s="268"/>
      <c r="I485" s="268"/>
      <c r="J485" s="177"/>
      <c r="K485" s="179">
        <v>37</v>
      </c>
      <c r="L485" s="177"/>
      <c r="M485" s="177"/>
      <c r="N485" s="177"/>
      <c r="O485" s="177"/>
      <c r="P485" s="177"/>
      <c r="Q485" s="177"/>
      <c r="R485" s="180"/>
      <c r="T485" s="181"/>
      <c r="U485" s="177"/>
      <c r="V485" s="177"/>
      <c r="W485" s="177"/>
      <c r="X485" s="177"/>
      <c r="Y485" s="177"/>
      <c r="Z485" s="177"/>
      <c r="AA485" s="182"/>
      <c r="AT485" s="183" t="s">
        <v>204</v>
      </c>
      <c r="AU485" s="183" t="s">
        <v>94</v>
      </c>
      <c r="AV485" s="11" t="s">
        <v>94</v>
      </c>
      <c r="AW485" s="11" t="s">
        <v>31</v>
      </c>
      <c r="AX485" s="11" t="s">
        <v>74</v>
      </c>
      <c r="AY485" s="183" t="s">
        <v>196</v>
      </c>
    </row>
    <row r="486" spans="2:65" s="12" customFormat="1" ht="16.5" customHeight="1">
      <c r="B486" s="184"/>
      <c r="C486" s="185"/>
      <c r="D486" s="185"/>
      <c r="E486" s="186" t="s">
        <v>4</v>
      </c>
      <c r="F486" s="274" t="s">
        <v>213</v>
      </c>
      <c r="G486" s="275"/>
      <c r="H486" s="275"/>
      <c r="I486" s="275"/>
      <c r="J486" s="185"/>
      <c r="K486" s="187">
        <v>37</v>
      </c>
      <c r="L486" s="185"/>
      <c r="M486" s="185"/>
      <c r="N486" s="185"/>
      <c r="O486" s="185"/>
      <c r="P486" s="185"/>
      <c r="Q486" s="185"/>
      <c r="R486" s="188"/>
      <c r="T486" s="189"/>
      <c r="U486" s="185"/>
      <c r="V486" s="185"/>
      <c r="W486" s="185"/>
      <c r="X486" s="185"/>
      <c r="Y486" s="185"/>
      <c r="Z486" s="185"/>
      <c r="AA486" s="190"/>
      <c r="AT486" s="191" t="s">
        <v>204</v>
      </c>
      <c r="AU486" s="191" t="s">
        <v>94</v>
      </c>
      <c r="AV486" s="12" t="s">
        <v>214</v>
      </c>
      <c r="AW486" s="12" t="s">
        <v>31</v>
      </c>
      <c r="AX486" s="12" t="s">
        <v>74</v>
      </c>
      <c r="AY486" s="191" t="s">
        <v>196</v>
      </c>
    </row>
    <row r="487" spans="2:65" s="13" customFormat="1" ht="16.5" customHeight="1">
      <c r="B487" s="192"/>
      <c r="C487" s="193"/>
      <c r="D487" s="193"/>
      <c r="E487" s="194" t="s">
        <v>4</v>
      </c>
      <c r="F487" s="276" t="s">
        <v>215</v>
      </c>
      <c r="G487" s="277"/>
      <c r="H487" s="277"/>
      <c r="I487" s="277"/>
      <c r="J487" s="193"/>
      <c r="K487" s="195">
        <v>37</v>
      </c>
      <c r="L487" s="193"/>
      <c r="M487" s="193"/>
      <c r="N487" s="193"/>
      <c r="O487" s="193"/>
      <c r="P487" s="193"/>
      <c r="Q487" s="193"/>
      <c r="R487" s="196"/>
      <c r="T487" s="197"/>
      <c r="U487" s="193"/>
      <c r="V487" s="193"/>
      <c r="W487" s="193"/>
      <c r="X487" s="193"/>
      <c r="Y487" s="193"/>
      <c r="Z487" s="193"/>
      <c r="AA487" s="198"/>
      <c r="AT487" s="199" t="s">
        <v>204</v>
      </c>
      <c r="AU487" s="199" t="s">
        <v>94</v>
      </c>
      <c r="AV487" s="13" t="s">
        <v>201</v>
      </c>
      <c r="AW487" s="13" t="s">
        <v>31</v>
      </c>
      <c r="AX487" s="13" t="s">
        <v>82</v>
      </c>
      <c r="AY487" s="199" t="s">
        <v>196</v>
      </c>
    </row>
    <row r="488" spans="2:65" s="1" customFormat="1" ht="25.5" customHeight="1">
      <c r="B488" s="138"/>
      <c r="C488" s="200" t="s">
        <v>611</v>
      </c>
      <c r="D488" s="200" t="s">
        <v>612</v>
      </c>
      <c r="E488" s="201" t="s">
        <v>613</v>
      </c>
      <c r="F488" s="282" t="s">
        <v>614</v>
      </c>
      <c r="G488" s="282"/>
      <c r="H488" s="282"/>
      <c r="I488" s="282"/>
      <c r="J488" s="202" t="s">
        <v>608</v>
      </c>
      <c r="K488" s="203">
        <v>35</v>
      </c>
      <c r="L488" s="273">
        <v>0</v>
      </c>
      <c r="M488" s="273"/>
      <c r="N488" s="283">
        <f>ROUND(L488*K488,3)</f>
        <v>0</v>
      </c>
      <c r="O488" s="266"/>
      <c r="P488" s="266"/>
      <c r="Q488" s="266"/>
      <c r="R488" s="141"/>
      <c r="T488" s="172" t="s">
        <v>4</v>
      </c>
      <c r="U488" s="48" t="s">
        <v>41</v>
      </c>
      <c r="V488" s="40"/>
      <c r="W488" s="173">
        <f>V488*K488</f>
        <v>0</v>
      </c>
      <c r="X488" s="173">
        <v>0.01</v>
      </c>
      <c r="Y488" s="173">
        <f>X488*K488</f>
        <v>0.35000000000000003</v>
      </c>
      <c r="Z488" s="173">
        <v>0</v>
      </c>
      <c r="AA488" s="174">
        <f>Z488*K488</f>
        <v>0</v>
      </c>
      <c r="AR488" s="23" t="s">
        <v>250</v>
      </c>
      <c r="AT488" s="23" t="s">
        <v>612</v>
      </c>
      <c r="AU488" s="23" t="s">
        <v>94</v>
      </c>
      <c r="AY488" s="23" t="s">
        <v>196</v>
      </c>
      <c r="BE488" s="114">
        <f>IF(U488="základná",N488,0)</f>
        <v>0</v>
      </c>
      <c r="BF488" s="114">
        <f>IF(U488="znížená",N488,0)</f>
        <v>0</v>
      </c>
      <c r="BG488" s="114">
        <f>IF(U488="zákl. prenesená",N488,0)</f>
        <v>0</v>
      </c>
      <c r="BH488" s="114">
        <f>IF(U488="zníž. prenesená",N488,0)</f>
        <v>0</v>
      </c>
      <c r="BI488" s="114">
        <f>IF(U488="nulová",N488,0)</f>
        <v>0</v>
      </c>
      <c r="BJ488" s="23" t="s">
        <v>94</v>
      </c>
      <c r="BK488" s="175">
        <f>ROUND(L488*K488,3)</f>
        <v>0</v>
      </c>
      <c r="BL488" s="23" t="s">
        <v>201</v>
      </c>
      <c r="BM488" s="23" t="s">
        <v>615</v>
      </c>
    </row>
    <row r="489" spans="2:65" s="1" customFormat="1" ht="25.5" customHeight="1">
      <c r="B489" s="138"/>
      <c r="C489" s="200" t="s">
        <v>616</v>
      </c>
      <c r="D489" s="200" t="s">
        <v>612</v>
      </c>
      <c r="E489" s="201" t="s">
        <v>617</v>
      </c>
      <c r="F489" s="282" t="s">
        <v>618</v>
      </c>
      <c r="G489" s="282"/>
      <c r="H489" s="282"/>
      <c r="I489" s="282"/>
      <c r="J489" s="202" t="s">
        <v>608</v>
      </c>
      <c r="K489" s="203">
        <v>1</v>
      </c>
      <c r="L489" s="273">
        <v>0</v>
      </c>
      <c r="M489" s="273"/>
      <c r="N489" s="283">
        <f>ROUND(L489*K489,3)</f>
        <v>0</v>
      </c>
      <c r="O489" s="266"/>
      <c r="P489" s="266"/>
      <c r="Q489" s="266"/>
      <c r="R489" s="141"/>
      <c r="T489" s="172" t="s">
        <v>4</v>
      </c>
      <c r="U489" s="48" t="s">
        <v>41</v>
      </c>
      <c r="V489" s="40"/>
      <c r="W489" s="173">
        <f>V489*K489</f>
        <v>0</v>
      </c>
      <c r="X489" s="173">
        <v>1.4999999999999999E-2</v>
      </c>
      <c r="Y489" s="173">
        <f>X489*K489</f>
        <v>1.4999999999999999E-2</v>
      </c>
      <c r="Z489" s="173">
        <v>0</v>
      </c>
      <c r="AA489" s="174">
        <f>Z489*K489</f>
        <v>0</v>
      </c>
      <c r="AR489" s="23" t="s">
        <v>250</v>
      </c>
      <c r="AT489" s="23" t="s">
        <v>612</v>
      </c>
      <c r="AU489" s="23" t="s">
        <v>94</v>
      </c>
      <c r="AY489" s="23" t="s">
        <v>196</v>
      </c>
      <c r="BE489" s="114">
        <f>IF(U489="základná",N489,0)</f>
        <v>0</v>
      </c>
      <c r="BF489" s="114">
        <f>IF(U489="znížená",N489,0)</f>
        <v>0</v>
      </c>
      <c r="BG489" s="114">
        <f>IF(U489="zákl. prenesená",N489,0)</f>
        <v>0</v>
      </c>
      <c r="BH489" s="114">
        <f>IF(U489="zníž. prenesená",N489,0)</f>
        <v>0</v>
      </c>
      <c r="BI489" s="114">
        <f>IF(U489="nulová",N489,0)</f>
        <v>0</v>
      </c>
      <c r="BJ489" s="23" t="s">
        <v>94</v>
      </c>
      <c r="BK489" s="175">
        <f>ROUND(L489*K489,3)</f>
        <v>0</v>
      </c>
      <c r="BL489" s="23" t="s">
        <v>201</v>
      </c>
      <c r="BM489" s="23" t="s">
        <v>619</v>
      </c>
    </row>
    <row r="490" spans="2:65" s="1" customFormat="1" ht="84" customHeight="1">
      <c r="B490" s="39"/>
      <c r="C490" s="40"/>
      <c r="D490" s="40"/>
      <c r="E490" s="40"/>
      <c r="F490" s="278" t="s">
        <v>620</v>
      </c>
      <c r="G490" s="279"/>
      <c r="H490" s="279"/>
      <c r="I490" s="279"/>
      <c r="J490" s="40"/>
      <c r="K490" s="40"/>
      <c r="L490" s="40"/>
      <c r="M490" s="40"/>
      <c r="N490" s="40"/>
      <c r="O490" s="40"/>
      <c r="P490" s="40"/>
      <c r="Q490" s="40"/>
      <c r="R490" s="41"/>
      <c r="T490" s="205"/>
      <c r="U490" s="40"/>
      <c r="V490" s="40"/>
      <c r="W490" s="40"/>
      <c r="X490" s="40"/>
      <c r="Y490" s="40"/>
      <c r="Z490" s="40"/>
      <c r="AA490" s="78"/>
      <c r="AT490" s="23" t="s">
        <v>621</v>
      </c>
      <c r="AU490" s="23" t="s">
        <v>94</v>
      </c>
    </row>
    <row r="491" spans="2:65" s="1" customFormat="1" ht="25.5" customHeight="1">
      <c r="B491" s="138"/>
      <c r="C491" s="200" t="s">
        <v>622</v>
      </c>
      <c r="D491" s="200" t="s">
        <v>612</v>
      </c>
      <c r="E491" s="201" t="s">
        <v>623</v>
      </c>
      <c r="F491" s="282" t="s">
        <v>624</v>
      </c>
      <c r="G491" s="282"/>
      <c r="H491" s="282"/>
      <c r="I491" s="282"/>
      <c r="J491" s="202" t="s">
        <v>608</v>
      </c>
      <c r="K491" s="203">
        <v>1</v>
      </c>
      <c r="L491" s="273">
        <v>0</v>
      </c>
      <c r="M491" s="273"/>
      <c r="N491" s="283">
        <f>ROUND(L491*K491,3)</f>
        <v>0</v>
      </c>
      <c r="O491" s="266"/>
      <c r="P491" s="266"/>
      <c r="Q491" s="266"/>
      <c r="R491" s="141"/>
      <c r="T491" s="172" t="s">
        <v>4</v>
      </c>
      <c r="U491" s="48" t="s">
        <v>41</v>
      </c>
      <c r="V491" s="40"/>
      <c r="W491" s="173">
        <f>V491*K491</f>
        <v>0</v>
      </c>
      <c r="X491" s="173">
        <v>1.7000000000000001E-2</v>
      </c>
      <c r="Y491" s="173">
        <f>X491*K491</f>
        <v>1.7000000000000001E-2</v>
      </c>
      <c r="Z491" s="173">
        <v>0</v>
      </c>
      <c r="AA491" s="174">
        <f>Z491*K491</f>
        <v>0</v>
      </c>
      <c r="AR491" s="23" t="s">
        <v>250</v>
      </c>
      <c r="AT491" s="23" t="s">
        <v>612</v>
      </c>
      <c r="AU491" s="23" t="s">
        <v>94</v>
      </c>
      <c r="AY491" s="23" t="s">
        <v>196</v>
      </c>
      <c r="BE491" s="114">
        <f>IF(U491="základná",N491,0)</f>
        <v>0</v>
      </c>
      <c r="BF491" s="114">
        <f>IF(U491="znížená",N491,0)</f>
        <v>0</v>
      </c>
      <c r="BG491" s="114">
        <f>IF(U491="zákl. prenesená",N491,0)</f>
        <v>0</v>
      </c>
      <c r="BH491" s="114">
        <f>IF(U491="zníž. prenesená",N491,0)</f>
        <v>0</v>
      </c>
      <c r="BI491" s="114">
        <f>IF(U491="nulová",N491,0)</f>
        <v>0</v>
      </c>
      <c r="BJ491" s="23" t="s">
        <v>94</v>
      </c>
      <c r="BK491" s="175">
        <f>ROUND(L491*K491,3)</f>
        <v>0</v>
      </c>
      <c r="BL491" s="23" t="s">
        <v>201</v>
      </c>
      <c r="BM491" s="23" t="s">
        <v>625</v>
      </c>
    </row>
    <row r="492" spans="2:65" s="1" customFormat="1" ht="84" customHeight="1">
      <c r="B492" s="39"/>
      <c r="C492" s="40"/>
      <c r="D492" s="40"/>
      <c r="E492" s="40"/>
      <c r="F492" s="278" t="s">
        <v>620</v>
      </c>
      <c r="G492" s="279"/>
      <c r="H492" s="279"/>
      <c r="I492" s="279"/>
      <c r="J492" s="40"/>
      <c r="K492" s="40"/>
      <c r="L492" s="40"/>
      <c r="M492" s="40"/>
      <c r="N492" s="40"/>
      <c r="O492" s="40"/>
      <c r="P492" s="40"/>
      <c r="Q492" s="40"/>
      <c r="R492" s="41"/>
      <c r="T492" s="205"/>
      <c r="U492" s="40"/>
      <c r="V492" s="40"/>
      <c r="W492" s="40"/>
      <c r="X492" s="40"/>
      <c r="Y492" s="40"/>
      <c r="Z492" s="40"/>
      <c r="AA492" s="78"/>
      <c r="AT492" s="23" t="s">
        <v>621</v>
      </c>
      <c r="AU492" s="23" t="s">
        <v>94</v>
      </c>
    </row>
    <row r="493" spans="2:65" s="1" customFormat="1" ht="25.5" customHeight="1">
      <c r="B493" s="138"/>
      <c r="C493" s="167" t="s">
        <v>626</v>
      </c>
      <c r="D493" s="167" t="s">
        <v>197</v>
      </c>
      <c r="E493" s="168" t="s">
        <v>627</v>
      </c>
      <c r="F493" s="264" t="s">
        <v>628</v>
      </c>
      <c r="G493" s="264"/>
      <c r="H493" s="264"/>
      <c r="I493" s="264"/>
      <c r="J493" s="169" t="s">
        <v>608</v>
      </c>
      <c r="K493" s="170">
        <v>1</v>
      </c>
      <c r="L493" s="265">
        <v>0</v>
      </c>
      <c r="M493" s="265"/>
      <c r="N493" s="266">
        <f>ROUND(L493*K493,3)</f>
        <v>0</v>
      </c>
      <c r="O493" s="266"/>
      <c r="P493" s="266"/>
      <c r="Q493" s="266"/>
      <c r="R493" s="141"/>
      <c r="T493" s="172" t="s">
        <v>4</v>
      </c>
      <c r="U493" s="48" t="s">
        <v>41</v>
      </c>
      <c r="V493" s="40"/>
      <c r="W493" s="173">
        <f>V493*K493</f>
        <v>0</v>
      </c>
      <c r="X493" s="173">
        <v>3.4770000000000002E-2</v>
      </c>
      <c r="Y493" s="173">
        <f>X493*K493</f>
        <v>3.4770000000000002E-2</v>
      </c>
      <c r="Z493" s="173">
        <v>0</v>
      </c>
      <c r="AA493" s="174">
        <f>Z493*K493</f>
        <v>0</v>
      </c>
      <c r="AR493" s="23" t="s">
        <v>201</v>
      </c>
      <c r="AT493" s="23" t="s">
        <v>197</v>
      </c>
      <c r="AU493" s="23" t="s">
        <v>94</v>
      </c>
      <c r="AY493" s="23" t="s">
        <v>196</v>
      </c>
      <c r="BE493" s="114">
        <f>IF(U493="základná",N493,0)</f>
        <v>0</v>
      </c>
      <c r="BF493" s="114">
        <f>IF(U493="znížená",N493,0)</f>
        <v>0</v>
      </c>
      <c r="BG493" s="114">
        <f>IF(U493="zákl. prenesená",N493,0)</f>
        <v>0</v>
      </c>
      <c r="BH493" s="114">
        <f>IF(U493="zníž. prenesená",N493,0)</f>
        <v>0</v>
      </c>
      <c r="BI493" s="114">
        <f>IF(U493="nulová",N493,0)</f>
        <v>0</v>
      </c>
      <c r="BJ493" s="23" t="s">
        <v>94</v>
      </c>
      <c r="BK493" s="175">
        <f>ROUND(L493*K493,3)</f>
        <v>0</v>
      </c>
      <c r="BL493" s="23" t="s">
        <v>201</v>
      </c>
      <c r="BM493" s="23" t="s">
        <v>629</v>
      </c>
    </row>
    <row r="494" spans="2:65" s="1" customFormat="1" ht="25.5" customHeight="1">
      <c r="B494" s="138"/>
      <c r="C494" s="200" t="s">
        <v>630</v>
      </c>
      <c r="D494" s="200" t="s">
        <v>612</v>
      </c>
      <c r="E494" s="201" t="s">
        <v>631</v>
      </c>
      <c r="F494" s="282" t="s">
        <v>632</v>
      </c>
      <c r="G494" s="282"/>
      <c r="H494" s="282"/>
      <c r="I494" s="282"/>
      <c r="J494" s="202" t="s">
        <v>608</v>
      </c>
      <c r="K494" s="203">
        <v>1</v>
      </c>
      <c r="L494" s="273">
        <v>0</v>
      </c>
      <c r="M494" s="273"/>
      <c r="N494" s="283">
        <f>ROUND(L494*K494,3)</f>
        <v>0</v>
      </c>
      <c r="O494" s="266"/>
      <c r="P494" s="266"/>
      <c r="Q494" s="266"/>
      <c r="R494" s="141"/>
      <c r="T494" s="172" t="s">
        <v>4</v>
      </c>
      <c r="U494" s="48" t="s">
        <v>41</v>
      </c>
      <c r="V494" s="40"/>
      <c r="W494" s="173">
        <f>V494*K494</f>
        <v>0</v>
      </c>
      <c r="X494" s="173">
        <v>0.03</v>
      </c>
      <c r="Y494" s="173">
        <f>X494*K494</f>
        <v>0.03</v>
      </c>
      <c r="Z494" s="173">
        <v>0</v>
      </c>
      <c r="AA494" s="174">
        <f>Z494*K494</f>
        <v>0</v>
      </c>
      <c r="AR494" s="23" t="s">
        <v>250</v>
      </c>
      <c r="AT494" s="23" t="s">
        <v>612</v>
      </c>
      <c r="AU494" s="23" t="s">
        <v>94</v>
      </c>
      <c r="AY494" s="23" t="s">
        <v>196</v>
      </c>
      <c r="BE494" s="114">
        <f>IF(U494="základná",N494,0)</f>
        <v>0</v>
      </c>
      <c r="BF494" s="114">
        <f>IF(U494="znížená",N494,0)</f>
        <v>0</v>
      </c>
      <c r="BG494" s="114">
        <f>IF(U494="zákl. prenesená",N494,0)</f>
        <v>0</v>
      </c>
      <c r="BH494" s="114">
        <f>IF(U494="zníž. prenesená",N494,0)</f>
        <v>0</v>
      </c>
      <c r="BI494" s="114">
        <f>IF(U494="nulová",N494,0)</f>
        <v>0</v>
      </c>
      <c r="BJ494" s="23" t="s">
        <v>94</v>
      </c>
      <c r="BK494" s="175">
        <f>ROUND(L494*K494,3)</f>
        <v>0</v>
      </c>
      <c r="BL494" s="23" t="s">
        <v>201</v>
      </c>
      <c r="BM494" s="23" t="s">
        <v>633</v>
      </c>
    </row>
    <row r="495" spans="2:65" s="10" customFormat="1" ht="29.85" customHeight="1">
      <c r="B495" s="156"/>
      <c r="C495" s="157"/>
      <c r="D495" s="166" t="s">
        <v>146</v>
      </c>
      <c r="E495" s="166"/>
      <c r="F495" s="166"/>
      <c r="G495" s="166"/>
      <c r="H495" s="166"/>
      <c r="I495" s="166"/>
      <c r="J495" s="166"/>
      <c r="K495" s="166"/>
      <c r="L495" s="166"/>
      <c r="M495" s="166"/>
      <c r="N495" s="271">
        <f>BK495</f>
        <v>0</v>
      </c>
      <c r="O495" s="272"/>
      <c r="P495" s="272"/>
      <c r="Q495" s="272"/>
      <c r="R495" s="159"/>
      <c r="T495" s="160"/>
      <c r="U495" s="157"/>
      <c r="V495" s="157"/>
      <c r="W495" s="161">
        <f>SUM(W496:W697)</f>
        <v>0</v>
      </c>
      <c r="X495" s="157"/>
      <c r="Y495" s="161">
        <f>SUM(Y496:Y697)</f>
        <v>63.628267199999996</v>
      </c>
      <c r="Z495" s="157"/>
      <c r="AA495" s="162">
        <f>SUM(AA496:AA697)</f>
        <v>213.01895299999998</v>
      </c>
      <c r="AR495" s="163" t="s">
        <v>82</v>
      </c>
      <c r="AT495" s="164" t="s">
        <v>73</v>
      </c>
      <c r="AU495" s="164" t="s">
        <v>82</v>
      </c>
      <c r="AY495" s="163" t="s">
        <v>196</v>
      </c>
      <c r="BK495" s="165">
        <f>SUM(BK496:BK697)</f>
        <v>0</v>
      </c>
    </row>
    <row r="496" spans="2:65" s="1" customFormat="1" ht="51" customHeight="1">
      <c r="B496" s="138"/>
      <c r="C496" s="167" t="s">
        <v>634</v>
      </c>
      <c r="D496" s="167" t="s">
        <v>197</v>
      </c>
      <c r="E496" s="168" t="s">
        <v>635</v>
      </c>
      <c r="F496" s="264" t="s">
        <v>636</v>
      </c>
      <c r="G496" s="264"/>
      <c r="H496" s="264"/>
      <c r="I496" s="264"/>
      <c r="J496" s="169" t="s">
        <v>307</v>
      </c>
      <c r="K496" s="170">
        <v>103.5</v>
      </c>
      <c r="L496" s="265">
        <v>0</v>
      </c>
      <c r="M496" s="265"/>
      <c r="N496" s="266">
        <f>ROUND(L496*K496,3)</f>
        <v>0</v>
      </c>
      <c r="O496" s="266"/>
      <c r="P496" s="266"/>
      <c r="Q496" s="266"/>
      <c r="R496" s="141"/>
      <c r="T496" s="172" t="s">
        <v>4</v>
      </c>
      <c r="U496" s="48" t="s">
        <v>41</v>
      </c>
      <c r="V496" s="40"/>
      <c r="W496" s="173">
        <f>V496*K496</f>
        <v>0</v>
      </c>
      <c r="X496" s="173">
        <v>9.8530000000000006E-2</v>
      </c>
      <c r="Y496" s="173">
        <f>X496*K496</f>
        <v>10.197855000000001</v>
      </c>
      <c r="Z496" s="173">
        <v>0</v>
      </c>
      <c r="AA496" s="174">
        <f>Z496*K496</f>
        <v>0</v>
      </c>
      <c r="AR496" s="23" t="s">
        <v>201</v>
      </c>
      <c r="AT496" s="23" t="s">
        <v>197</v>
      </c>
      <c r="AU496" s="23" t="s">
        <v>94</v>
      </c>
      <c r="AY496" s="23" t="s">
        <v>196</v>
      </c>
      <c r="BE496" s="114">
        <f>IF(U496="základná",N496,0)</f>
        <v>0</v>
      </c>
      <c r="BF496" s="114">
        <f>IF(U496="znížená",N496,0)</f>
        <v>0</v>
      </c>
      <c r="BG496" s="114">
        <f>IF(U496="zákl. prenesená",N496,0)</f>
        <v>0</v>
      </c>
      <c r="BH496" s="114">
        <f>IF(U496="zníž. prenesená",N496,0)</f>
        <v>0</v>
      </c>
      <c r="BI496" s="114">
        <f>IF(U496="nulová",N496,0)</f>
        <v>0</v>
      </c>
      <c r="BJ496" s="23" t="s">
        <v>94</v>
      </c>
      <c r="BK496" s="175">
        <f>ROUND(L496*K496,3)</f>
        <v>0</v>
      </c>
      <c r="BL496" s="23" t="s">
        <v>201</v>
      </c>
      <c r="BM496" s="23" t="s">
        <v>637</v>
      </c>
    </row>
    <row r="497" spans="2:65" s="11" customFormat="1" ht="16.5" customHeight="1">
      <c r="B497" s="176"/>
      <c r="C497" s="177"/>
      <c r="D497" s="177"/>
      <c r="E497" s="178" t="s">
        <v>4</v>
      </c>
      <c r="F497" s="267" t="s">
        <v>638</v>
      </c>
      <c r="G497" s="268"/>
      <c r="H497" s="268"/>
      <c r="I497" s="268"/>
      <c r="J497" s="177"/>
      <c r="K497" s="179">
        <v>103.5</v>
      </c>
      <c r="L497" s="177"/>
      <c r="M497" s="177"/>
      <c r="N497" s="177"/>
      <c r="O497" s="177"/>
      <c r="P497" s="177"/>
      <c r="Q497" s="177"/>
      <c r="R497" s="180"/>
      <c r="T497" s="181"/>
      <c r="U497" s="177"/>
      <c r="V497" s="177"/>
      <c r="W497" s="177"/>
      <c r="X497" s="177"/>
      <c r="Y497" s="177"/>
      <c r="Z497" s="177"/>
      <c r="AA497" s="182"/>
      <c r="AT497" s="183" t="s">
        <v>204</v>
      </c>
      <c r="AU497" s="183" t="s">
        <v>94</v>
      </c>
      <c r="AV497" s="11" t="s">
        <v>94</v>
      </c>
      <c r="AW497" s="11" t="s">
        <v>31</v>
      </c>
      <c r="AX497" s="11" t="s">
        <v>74</v>
      </c>
      <c r="AY497" s="183" t="s">
        <v>196</v>
      </c>
    </row>
    <row r="498" spans="2:65" s="12" customFormat="1" ht="16.5" customHeight="1">
      <c r="B498" s="184"/>
      <c r="C498" s="185"/>
      <c r="D498" s="185"/>
      <c r="E498" s="186" t="s">
        <v>4</v>
      </c>
      <c r="F498" s="274" t="s">
        <v>213</v>
      </c>
      <c r="G498" s="275"/>
      <c r="H498" s="275"/>
      <c r="I498" s="275"/>
      <c r="J498" s="185"/>
      <c r="K498" s="187">
        <v>103.5</v>
      </c>
      <c r="L498" s="185"/>
      <c r="M498" s="185"/>
      <c r="N498" s="185"/>
      <c r="O498" s="185"/>
      <c r="P498" s="185"/>
      <c r="Q498" s="185"/>
      <c r="R498" s="188"/>
      <c r="T498" s="189"/>
      <c r="U498" s="185"/>
      <c r="V498" s="185"/>
      <c r="W498" s="185"/>
      <c r="X498" s="185"/>
      <c r="Y498" s="185"/>
      <c r="Z498" s="185"/>
      <c r="AA498" s="190"/>
      <c r="AT498" s="191" t="s">
        <v>204</v>
      </c>
      <c r="AU498" s="191" t="s">
        <v>94</v>
      </c>
      <c r="AV498" s="12" t="s">
        <v>214</v>
      </c>
      <c r="AW498" s="12" t="s">
        <v>31</v>
      </c>
      <c r="AX498" s="12" t="s">
        <v>74</v>
      </c>
      <c r="AY498" s="191" t="s">
        <v>196</v>
      </c>
    </row>
    <row r="499" spans="2:65" s="13" customFormat="1" ht="16.5" customHeight="1">
      <c r="B499" s="192"/>
      <c r="C499" s="193"/>
      <c r="D499" s="193"/>
      <c r="E499" s="194" t="s">
        <v>4</v>
      </c>
      <c r="F499" s="276" t="s">
        <v>215</v>
      </c>
      <c r="G499" s="277"/>
      <c r="H499" s="277"/>
      <c r="I499" s="277"/>
      <c r="J499" s="193"/>
      <c r="K499" s="195">
        <v>103.5</v>
      </c>
      <c r="L499" s="193"/>
      <c r="M499" s="193"/>
      <c r="N499" s="193"/>
      <c r="O499" s="193"/>
      <c r="P499" s="193"/>
      <c r="Q499" s="193"/>
      <c r="R499" s="196"/>
      <c r="T499" s="197"/>
      <c r="U499" s="193"/>
      <c r="V499" s="193"/>
      <c r="W499" s="193"/>
      <c r="X499" s="193"/>
      <c r="Y499" s="193"/>
      <c r="Z499" s="193"/>
      <c r="AA499" s="198"/>
      <c r="AT499" s="199" t="s">
        <v>204</v>
      </c>
      <c r="AU499" s="199" t="s">
        <v>94</v>
      </c>
      <c r="AV499" s="13" t="s">
        <v>201</v>
      </c>
      <c r="AW499" s="13" t="s">
        <v>31</v>
      </c>
      <c r="AX499" s="13" t="s">
        <v>82</v>
      </c>
      <c r="AY499" s="199" t="s">
        <v>196</v>
      </c>
    </row>
    <row r="500" spans="2:65" s="1" customFormat="1" ht="25.5" customHeight="1">
      <c r="B500" s="138"/>
      <c r="C500" s="200" t="s">
        <v>639</v>
      </c>
      <c r="D500" s="200" t="s">
        <v>612</v>
      </c>
      <c r="E500" s="201" t="s">
        <v>640</v>
      </c>
      <c r="F500" s="282" t="s">
        <v>641</v>
      </c>
      <c r="G500" s="282"/>
      <c r="H500" s="282"/>
      <c r="I500" s="282"/>
      <c r="J500" s="202" t="s">
        <v>608</v>
      </c>
      <c r="K500" s="203">
        <v>104.535</v>
      </c>
      <c r="L500" s="273">
        <v>0</v>
      </c>
      <c r="M500" s="273"/>
      <c r="N500" s="283">
        <f>ROUND(L500*K500,3)</f>
        <v>0</v>
      </c>
      <c r="O500" s="266"/>
      <c r="P500" s="266"/>
      <c r="Q500" s="266"/>
      <c r="R500" s="141"/>
      <c r="T500" s="172" t="s">
        <v>4</v>
      </c>
      <c r="U500" s="48" t="s">
        <v>41</v>
      </c>
      <c r="V500" s="40"/>
      <c r="W500" s="173">
        <f>V500*K500</f>
        <v>0</v>
      </c>
      <c r="X500" s="173">
        <v>2.3E-2</v>
      </c>
      <c r="Y500" s="173">
        <f>X500*K500</f>
        <v>2.4043049999999999</v>
      </c>
      <c r="Z500" s="173">
        <v>0</v>
      </c>
      <c r="AA500" s="174">
        <f>Z500*K500</f>
        <v>0</v>
      </c>
      <c r="AR500" s="23" t="s">
        <v>250</v>
      </c>
      <c r="AT500" s="23" t="s">
        <v>612</v>
      </c>
      <c r="AU500" s="23" t="s">
        <v>94</v>
      </c>
      <c r="AY500" s="23" t="s">
        <v>196</v>
      </c>
      <c r="BE500" s="114">
        <f>IF(U500="základná",N500,0)</f>
        <v>0</v>
      </c>
      <c r="BF500" s="114">
        <f>IF(U500="znížená",N500,0)</f>
        <v>0</v>
      </c>
      <c r="BG500" s="114">
        <f>IF(U500="zákl. prenesená",N500,0)</f>
        <v>0</v>
      </c>
      <c r="BH500" s="114">
        <f>IF(U500="zníž. prenesená",N500,0)</f>
        <v>0</v>
      </c>
      <c r="BI500" s="114">
        <f>IF(U500="nulová",N500,0)</f>
        <v>0</v>
      </c>
      <c r="BJ500" s="23" t="s">
        <v>94</v>
      </c>
      <c r="BK500" s="175">
        <f>ROUND(L500*K500,3)</f>
        <v>0</v>
      </c>
      <c r="BL500" s="23" t="s">
        <v>201</v>
      </c>
      <c r="BM500" s="23" t="s">
        <v>642</v>
      </c>
    </row>
    <row r="501" spans="2:65" s="1" customFormat="1" ht="38.25" customHeight="1">
      <c r="B501" s="138"/>
      <c r="C501" s="167" t="s">
        <v>643</v>
      </c>
      <c r="D501" s="167" t="s">
        <v>197</v>
      </c>
      <c r="E501" s="168" t="s">
        <v>644</v>
      </c>
      <c r="F501" s="264" t="s">
        <v>645</v>
      </c>
      <c r="G501" s="264"/>
      <c r="H501" s="264"/>
      <c r="I501" s="264"/>
      <c r="J501" s="169" t="s">
        <v>200</v>
      </c>
      <c r="K501" s="170">
        <v>9.3149999999999995</v>
      </c>
      <c r="L501" s="265">
        <v>0</v>
      </c>
      <c r="M501" s="265"/>
      <c r="N501" s="266">
        <f>ROUND(L501*K501,3)</f>
        <v>0</v>
      </c>
      <c r="O501" s="266"/>
      <c r="P501" s="266"/>
      <c r="Q501" s="266"/>
      <c r="R501" s="141"/>
      <c r="T501" s="172" t="s">
        <v>4</v>
      </c>
      <c r="U501" s="48" t="s">
        <v>41</v>
      </c>
      <c r="V501" s="40"/>
      <c r="W501" s="173">
        <f>V501*K501</f>
        <v>0</v>
      </c>
      <c r="X501" s="173">
        <v>2.2151299999999998</v>
      </c>
      <c r="Y501" s="173">
        <f>X501*K501</f>
        <v>20.633935949999998</v>
      </c>
      <c r="Z501" s="173">
        <v>0</v>
      </c>
      <c r="AA501" s="174">
        <f>Z501*K501</f>
        <v>0</v>
      </c>
      <c r="AR501" s="23" t="s">
        <v>201</v>
      </c>
      <c r="AT501" s="23" t="s">
        <v>197</v>
      </c>
      <c r="AU501" s="23" t="s">
        <v>94</v>
      </c>
      <c r="AY501" s="23" t="s">
        <v>196</v>
      </c>
      <c r="BE501" s="114">
        <f>IF(U501="základná",N501,0)</f>
        <v>0</v>
      </c>
      <c r="BF501" s="114">
        <f>IF(U501="znížená",N501,0)</f>
        <v>0</v>
      </c>
      <c r="BG501" s="114">
        <f>IF(U501="zákl. prenesená",N501,0)</f>
        <v>0</v>
      </c>
      <c r="BH501" s="114">
        <f>IF(U501="zníž. prenesená",N501,0)</f>
        <v>0</v>
      </c>
      <c r="BI501" s="114">
        <f>IF(U501="nulová",N501,0)</f>
        <v>0</v>
      </c>
      <c r="BJ501" s="23" t="s">
        <v>94</v>
      </c>
      <c r="BK501" s="175">
        <f>ROUND(L501*K501,3)</f>
        <v>0</v>
      </c>
      <c r="BL501" s="23" t="s">
        <v>201</v>
      </c>
      <c r="BM501" s="23" t="s">
        <v>646</v>
      </c>
    </row>
    <row r="502" spans="2:65" s="11" customFormat="1" ht="16.5" customHeight="1">
      <c r="B502" s="176"/>
      <c r="C502" s="177"/>
      <c r="D502" s="177"/>
      <c r="E502" s="178" t="s">
        <v>4</v>
      </c>
      <c r="F502" s="267" t="s">
        <v>647</v>
      </c>
      <c r="G502" s="268"/>
      <c r="H502" s="268"/>
      <c r="I502" s="268"/>
      <c r="J502" s="177"/>
      <c r="K502" s="179">
        <v>9.3149999999999995</v>
      </c>
      <c r="L502" s="177"/>
      <c r="M502" s="177"/>
      <c r="N502" s="177"/>
      <c r="O502" s="177"/>
      <c r="P502" s="177"/>
      <c r="Q502" s="177"/>
      <c r="R502" s="180"/>
      <c r="T502" s="181"/>
      <c r="U502" s="177"/>
      <c r="V502" s="177"/>
      <c r="W502" s="177"/>
      <c r="X502" s="177"/>
      <c r="Y502" s="177"/>
      <c r="Z502" s="177"/>
      <c r="AA502" s="182"/>
      <c r="AT502" s="183" t="s">
        <v>204</v>
      </c>
      <c r="AU502" s="183" t="s">
        <v>94</v>
      </c>
      <c r="AV502" s="11" t="s">
        <v>94</v>
      </c>
      <c r="AW502" s="11" t="s">
        <v>31</v>
      </c>
      <c r="AX502" s="11" t="s">
        <v>82</v>
      </c>
      <c r="AY502" s="183" t="s">
        <v>196</v>
      </c>
    </row>
    <row r="503" spans="2:65" s="1" customFormat="1" ht="25.5" customHeight="1">
      <c r="B503" s="138"/>
      <c r="C503" s="167" t="s">
        <v>648</v>
      </c>
      <c r="D503" s="167" t="s">
        <v>197</v>
      </c>
      <c r="E503" s="168" t="s">
        <v>649</v>
      </c>
      <c r="F503" s="264" t="s">
        <v>650</v>
      </c>
      <c r="G503" s="264"/>
      <c r="H503" s="264"/>
      <c r="I503" s="264"/>
      <c r="J503" s="169" t="s">
        <v>307</v>
      </c>
      <c r="K503" s="170">
        <v>9.9</v>
      </c>
      <c r="L503" s="265">
        <v>0</v>
      </c>
      <c r="M503" s="265"/>
      <c r="N503" s="266">
        <f>ROUND(L503*K503,3)</f>
        <v>0</v>
      </c>
      <c r="O503" s="266"/>
      <c r="P503" s="266"/>
      <c r="Q503" s="266"/>
      <c r="R503" s="141"/>
      <c r="T503" s="172" t="s">
        <v>4</v>
      </c>
      <c r="U503" s="48" t="s">
        <v>41</v>
      </c>
      <c r="V503" s="40"/>
      <c r="W503" s="173">
        <f>V503*K503</f>
        <v>0</v>
      </c>
      <c r="X503" s="173">
        <v>4.0000000000000003E-5</v>
      </c>
      <c r="Y503" s="173">
        <f>X503*K503</f>
        <v>3.9600000000000003E-4</v>
      </c>
      <c r="Z503" s="173">
        <v>0</v>
      </c>
      <c r="AA503" s="174">
        <f>Z503*K503</f>
        <v>0</v>
      </c>
      <c r="AR503" s="23" t="s">
        <v>201</v>
      </c>
      <c r="AT503" s="23" t="s">
        <v>197</v>
      </c>
      <c r="AU503" s="23" t="s">
        <v>94</v>
      </c>
      <c r="AY503" s="23" t="s">
        <v>196</v>
      </c>
      <c r="BE503" s="114">
        <f>IF(U503="základná",N503,0)</f>
        <v>0</v>
      </c>
      <c r="BF503" s="114">
        <f>IF(U503="znížená",N503,0)</f>
        <v>0</v>
      </c>
      <c r="BG503" s="114">
        <f>IF(U503="zákl. prenesená",N503,0)</f>
        <v>0</v>
      </c>
      <c r="BH503" s="114">
        <f>IF(U503="zníž. prenesená",N503,0)</f>
        <v>0</v>
      </c>
      <c r="BI503" s="114">
        <f>IF(U503="nulová",N503,0)</f>
        <v>0</v>
      </c>
      <c r="BJ503" s="23" t="s">
        <v>94</v>
      </c>
      <c r="BK503" s="175">
        <f>ROUND(L503*K503,3)</f>
        <v>0</v>
      </c>
      <c r="BL503" s="23" t="s">
        <v>201</v>
      </c>
      <c r="BM503" s="23" t="s">
        <v>651</v>
      </c>
    </row>
    <row r="504" spans="2:65" s="11" customFormat="1" ht="16.5" customHeight="1">
      <c r="B504" s="176"/>
      <c r="C504" s="177"/>
      <c r="D504" s="177"/>
      <c r="E504" s="178" t="s">
        <v>4</v>
      </c>
      <c r="F504" s="267" t="s">
        <v>214</v>
      </c>
      <c r="G504" s="268"/>
      <c r="H504" s="268"/>
      <c r="I504" s="268"/>
      <c r="J504" s="177"/>
      <c r="K504" s="179">
        <v>3</v>
      </c>
      <c r="L504" s="177"/>
      <c r="M504" s="177"/>
      <c r="N504" s="177"/>
      <c r="O504" s="177"/>
      <c r="P504" s="177"/>
      <c r="Q504" s="177"/>
      <c r="R504" s="180"/>
      <c r="T504" s="181"/>
      <c r="U504" s="177"/>
      <c r="V504" s="177"/>
      <c r="W504" s="177"/>
      <c r="X504" s="177"/>
      <c r="Y504" s="177"/>
      <c r="Z504" s="177"/>
      <c r="AA504" s="182"/>
      <c r="AT504" s="183" t="s">
        <v>204</v>
      </c>
      <c r="AU504" s="183" t="s">
        <v>94</v>
      </c>
      <c r="AV504" s="11" t="s">
        <v>94</v>
      </c>
      <c r="AW504" s="11" t="s">
        <v>31</v>
      </c>
      <c r="AX504" s="11" t="s">
        <v>74</v>
      </c>
      <c r="AY504" s="183" t="s">
        <v>196</v>
      </c>
    </row>
    <row r="505" spans="2:65" s="12" customFormat="1" ht="16.5" customHeight="1">
      <c r="B505" s="184"/>
      <c r="C505" s="185"/>
      <c r="D505" s="185"/>
      <c r="E505" s="186" t="s">
        <v>4</v>
      </c>
      <c r="F505" s="274" t="s">
        <v>652</v>
      </c>
      <c r="G505" s="275"/>
      <c r="H505" s="275"/>
      <c r="I505" s="275"/>
      <c r="J505" s="185"/>
      <c r="K505" s="187">
        <v>3</v>
      </c>
      <c r="L505" s="185"/>
      <c r="M505" s="185"/>
      <c r="N505" s="185"/>
      <c r="O505" s="185"/>
      <c r="P505" s="185"/>
      <c r="Q505" s="185"/>
      <c r="R505" s="188"/>
      <c r="T505" s="189"/>
      <c r="U505" s="185"/>
      <c r="V505" s="185"/>
      <c r="W505" s="185"/>
      <c r="X505" s="185"/>
      <c r="Y505" s="185"/>
      <c r="Z505" s="185"/>
      <c r="AA505" s="190"/>
      <c r="AT505" s="191" t="s">
        <v>204</v>
      </c>
      <c r="AU505" s="191" t="s">
        <v>94</v>
      </c>
      <c r="AV505" s="12" t="s">
        <v>214</v>
      </c>
      <c r="AW505" s="12" t="s">
        <v>31</v>
      </c>
      <c r="AX505" s="12" t="s">
        <v>74</v>
      </c>
      <c r="AY505" s="191" t="s">
        <v>196</v>
      </c>
    </row>
    <row r="506" spans="2:65" s="11" customFormat="1" ht="16.5" customHeight="1">
      <c r="B506" s="176"/>
      <c r="C506" s="177"/>
      <c r="D506" s="177"/>
      <c r="E506" s="178" t="s">
        <v>4</v>
      </c>
      <c r="F506" s="269" t="s">
        <v>653</v>
      </c>
      <c r="G506" s="270"/>
      <c r="H506" s="270"/>
      <c r="I506" s="270"/>
      <c r="J506" s="177"/>
      <c r="K506" s="179">
        <v>6.9</v>
      </c>
      <c r="L506" s="177"/>
      <c r="M506" s="177"/>
      <c r="N506" s="177"/>
      <c r="O506" s="177"/>
      <c r="P506" s="177"/>
      <c r="Q506" s="177"/>
      <c r="R506" s="180"/>
      <c r="T506" s="181"/>
      <c r="U506" s="177"/>
      <c r="V506" s="177"/>
      <c r="W506" s="177"/>
      <c r="X506" s="177"/>
      <c r="Y506" s="177"/>
      <c r="Z506" s="177"/>
      <c r="AA506" s="182"/>
      <c r="AT506" s="183" t="s">
        <v>204</v>
      </c>
      <c r="AU506" s="183" t="s">
        <v>94</v>
      </c>
      <c r="AV506" s="11" t="s">
        <v>94</v>
      </c>
      <c r="AW506" s="11" t="s">
        <v>31</v>
      </c>
      <c r="AX506" s="11" t="s">
        <v>74</v>
      </c>
      <c r="AY506" s="183" t="s">
        <v>196</v>
      </c>
    </row>
    <row r="507" spans="2:65" s="12" customFormat="1" ht="16.5" customHeight="1">
      <c r="B507" s="184"/>
      <c r="C507" s="185"/>
      <c r="D507" s="185"/>
      <c r="E507" s="186" t="s">
        <v>4</v>
      </c>
      <c r="F507" s="274" t="s">
        <v>654</v>
      </c>
      <c r="G507" s="275"/>
      <c r="H507" s="275"/>
      <c r="I507" s="275"/>
      <c r="J507" s="185"/>
      <c r="K507" s="187">
        <v>6.9</v>
      </c>
      <c r="L507" s="185"/>
      <c r="M507" s="185"/>
      <c r="N507" s="185"/>
      <c r="O507" s="185"/>
      <c r="P507" s="185"/>
      <c r="Q507" s="185"/>
      <c r="R507" s="188"/>
      <c r="T507" s="189"/>
      <c r="U507" s="185"/>
      <c r="V507" s="185"/>
      <c r="W507" s="185"/>
      <c r="X507" s="185"/>
      <c r="Y507" s="185"/>
      <c r="Z507" s="185"/>
      <c r="AA507" s="190"/>
      <c r="AT507" s="191" t="s">
        <v>204</v>
      </c>
      <c r="AU507" s="191" t="s">
        <v>94</v>
      </c>
      <c r="AV507" s="12" t="s">
        <v>214</v>
      </c>
      <c r="AW507" s="12" t="s">
        <v>31</v>
      </c>
      <c r="AX507" s="12" t="s">
        <v>74</v>
      </c>
      <c r="AY507" s="191" t="s">
        <v>196</v>
      </c>
    </row>
    <row r="508" spans="2:65" s="13" customFormat="1" ht="16.5" customHeight="1">
      <c r="B508" s="192"/>
      <c r="C508" s="193"/>
      <c r="D508" s="193"/>
      <c r="E508" s="194" t="s">
        <v>4</v>
      </c>
      <c r="F508" s="276" t="s">
        <v>215</v>
      </c>
      <c r="G508" s="277"/>
      <c r="H508" s="277"/>
      <c r="I508" s="277"/>
      <c r="J508" s="193"/>
      <c r="K508" s="195">
        <v>9.9</v>
      </c>
      <c r="L508" s="193"/>
      <c r="M508" s="193"/>
      <c r="N508" s="193"/>
      <c r="O508" s="193"/>
      <c r="P508" s="193"/>
      <c r="Q508" s="193"/>
      <c r="R508" s="196"/>
      <c r="T508" s="197"/>
      <c r="U508" s="193"/>
      <c r="V508" s="193"/>
      <c r="W508" s="193"/>
      <c r="X508" s="193"/>
      <c r="Y508" s="193"/>
      <c r="Z508" s="193"/>
      <c r="AA508" s="198"/>
      <c r="AT508" s="199" t="s">
        <v>204</v>
      </c>
      <c r="AU508" s="199" t="s">
        <v>94</v>
      </c>
      <c r="AV508" s="13" t="s">
        <v>201</v>
      </c>
      <c r="AW508" s="13" t="s">
        <v>31</v>
      </c>
      <c r="AX508" s="13" t="s">
        <v>82</v>
      </c>
      <c r="AY508" s="199" t="s">
        <v>196</v>
      </c>
    </row>
    <row r="509" spans="2:65" s="1" customFormat="1" ht="38.25" customHeight="1">
      <c r="B509" s="138"/>
      <c r="C509" s="167" t="s">
        <v>655</v>
      </c>
      <c r="D509" s="167" t="s">
        <v>197</v>
      </c>
      <c r="E509" s="168" t="s">
        <v>656</v>
      </c>
      <c r="F509" s="264" t="s">
        <v>657</v>
      </c>
      <c r="G509" s="264"/>
      <c r="H509" s="264"/>
      <c r="I509" s="264"/>
      <c r="J509" s="169" t="s">
        <v>307</v>
      </c>
      <c r="K509" s="170">
        <v>68.599999999999994</v>
      </c>
      <c r="L509" s="265">
        <v>0</v>
      </c>
      <c r="M509" s="265"/>
      <c r="N509" s="266">
        <f>ROUND(L509*K509,3)</f>
        <v>0</v>
      </c>
      <c r="O509" s="266"/>
      <c r="P509" s="266"/>
      <c r="Q509" s="266"/>
      <c r="R509" s="141"/>
      <c r="T509" s="172" t="s">
        <v>4</v>
      </c>
      <c r="U509" s="48" t="s">
        <v>41</v>
      </c>
      <c r="V509" s="40"/>
      <c r="W509" s="173">
        <f>V509*K509</f>
        <v>0</v>
      </c>
      <c r="X509" s="173">
        <v>8.0000000000000007E-5</v>
      </c>
      <c r="Y509" s="173">
        <f>X509*K509</f>
        <v>5.4879999999999998E-3</v>
      </c>
      <c r="Z509" s="173">
        <v>0</v>
      </c>
      <c r="AA509" s="174">
        <f>Z509*K509</f>
        <v>0</v>
      </c>
      <c r="AR509" s="23" t="s">
        <v>201</v>
      </c>
      <c r="AT509" s="23" t="s">
        <v>197</v>
      </c>
      <c r="AU509" s="23" t="s">
        <v>94</v>
      </c>
      <c r="AY509" s="23" t="s">
        <v>196</v>
      </c>
      <c r="BE509" s="114">
        <f>IF(U509="základná",N509,0)</f>
        <v>0</v>
      </c>
      <c r="BF509" s="114">
        <f>IF(U509="znížená",N509,0)</f>
        <v>0</v>
      </c>
      <c r="BG509" s="114">
        <f>IF(U509="zákl. prenesená",N509,0)</f>
        <v>0</v>
      </c>
      <c r="BH509" s="114">
        <f>IF(U509="zníž. prenesená",N509,0)</f>
        <v>0</v>
      </c>
      <c r="BI509" s="114">
        <f>IF(U509="nulová",N509,0)</f>
        <v>0</v>
      </c>
      <c r="BJ509" s="23" t="s">
        <v>94</v>
      </c>
      <c r="BK509" s="175">
        <f>ROUND(L509*K509,3)</f>
        <v>0</v>
      </c>
      <c r="BL509" s="23" t="s">
        <v>201</v>
      </c>
      <c r="BM509" s="23" t="s">
        <v>658</v>
      </c>
    </row>
    <row r="510" spans="2:65" s="11" customFormat="1" ht="25.5" customHeight="1">
      <c r="B510" s="176"/>
      <c r="C510" s="177"/>
      <c r="D510" s="177"/>
      <c r="E510" s="178" t="s">
        <v>4</v>
      </c>
      <c r="F510" s="267" t="s">
        <v>659</v>
      </c>
      <c r="G510" s="268"/>
      <c r="H510" s="268"/>
      <c r="I510" s="268"/>
      <c r="J510" s="177"/>
      <c r="K510" s="179">
        <v>68.599999999999994</v>
      </c>
      <c r="L510" s="177"/>
      <c r="M510" s="177"/>
      <c r="N510" s="177"/>
      <c r="O510" s="177"/>
      <c r="P510" s="177"/>
      <c r="Q510" s="177"/>
      <c r="R510" s="180"/>
      <c r="T510" s="181"/>
      <c r="U510" s="177"/>
      <c r="V510" s="177"/>
      <c r="W510" s="177"/>
      <c r="X510" s="177"/>
      <c r="Y510" s="177"/>
      <c r="Z510" s="177"/>
      <c r="AA510" s="182"/>
      <c r="AT510" s="183" t="s">
        <v>204</v>
      </c>
      <c r="AU510" s="183" t="s">
        <v>94</v>
      </c>
      <c r="AV510" s="11" t="s">
        <v>94</v>
      </c>
      <c r="AW510" s="11" t="s">
        <v>31</v>
      </c>
      <c r="AX510" s="11" t="s">
        <v>74</v>
      </c>
      <c r="AY510" s="183" t="s">
        <v>196</v>
      </c>
    </row>
    <row r="511" spans="2:65" s="12" customFormat="1" ht="16.5" customHeight="1">
      <c r="B511" s="184"/>
      <c r="C511" s="185"/>
      <c r="D511" s="185"/>
      <c r="E511" s="186" t="s">
        <v>4</v>
      </c>
      <c r="F511" s="274" t="s">
        <v>213</v>
      </c>
      <c r="G511" s="275"/>
      <c r="H511" s="275"/>
      <c r="I511" s="275"/>
      <c r="J511" s="185"/>
      <c r="K511" s="187">
        <v>68.599999999999994</v>
      </c>
      <c r="L511" s="185"/>
      <c r="M511" s="185"/>
      <c r="N511" s="185"/>
      <c r="O511" s="185"/>
      <c r="P511" s="185"/>
      <c r="Q511" s="185"/>
      <c r="R511" s="188"/>
      <c r="T511" s="189"/>
      <c r="U511" s="185"/>
      <c r="V511" s="185"/>
      <c r="W511" s="185"/>
      <c r="X511" s="185"/>
      <c r="Y511" s="185"/>
      <c r="Z511" s="185"/>
      <c r="AA511" s="190"/>
      <c r="AT511" s="191" t="s">
        <v>204</v>
      </c>
      <c r="AU511" s="191" t="s">
        <v>94</v>
      </c>
      <c r="AV511" s="12" t="s">
        <v>214</v>
      </c>
      <c r="AW511" s="12" t="s">
        <v>31</v>
      </c>
      <c r="AX511" s="12" t="s">
        <v>74</v>
      </c>
      <c r="AY511" s="191" t="s">
        <v>196</v>
      </c>
    </row>
    <row r="512" spans="2:65" s="13" customFormat="1" ht="16.5" customHeight="1">
      <c r="B512" s="192"/>
      <c r="C512" s="193"/>
      <c r="D512" s="193"/>
      <c r="E512" s="194" t="s">
        <v>4</v>
      </c>
      <c r="F512" s="276" t="s">
        <v>215</v>
      </c>
      <c r="G512" s="277"/>
      <c r="H512" s="277"/>
      <c r="I512" s="277"/>
      <c r="J512" s="193"/>
      <c r="K512" s="195">
        <v>68.599999999999994</v>
      </c>
      <c r="L512" s="193"/>
      <c r="M512" s="193"/>
      <c r="N512" s="193"/>
      <c r="O512" s="193"/>
      <c r="P512" s="193"/>
      <c r="Q512" s="193"/>
      <c r="R512" s="196"/>
      <c r="T512" s="197"/>
      <c r="U512" s="193"/>
      <c r="V512" s="193"/>
      <c r="W512" s="193"/>
      <c r="X512" s="193"/>
      <c r="Y512" s="193"/>
      <c r="Z512" s="193"/>
      <c r="AA512" s="198"/>
      <c r="AT512" s="199" t="s">
        <v>204</v>
      </c>
      <c r="AU512" s="199" t="s">
        <v>94</v>
      </c>
      <c r="AV512" s="13" t="s">
        <v>201</v>
      </c>
      <c r="AW512" s="13" t="s">
        <v>31</v>
      </c>
      <c r="AX512" s="13" t="s">
        <v>82</v>
      </c>
      <c r="AY512" s="199" t="s">
        <v>196</v>
      </c>
    </row>
    <row r="513" spans="2:65" s="1" customFormat="1" ht="25.5" customHeight="1">
      <c r="B513" s="138"/>
      <c r="C513" s="167" t="s">
        <v>660</v>
      </c>
      <c r="D513" s="167" t="s">
        <v>197</v>
      </c>
      <c r="E513" s="168" t="s">
        <v>661</v>
      </c>
      <c r="F513" s="264" t="s">
        <v>662</v>
      </c>
      <c r="G513" s="264"/>
      <c r="H513" s="264"/>
      <c r="I513" s="264"/>
      <c r="J513" s="169" t="s">
        <v>262</v>
      </c>
      <c r="K513" s="170">
        <v>58.81</v>
      </c>
      <c r="L513" s="265">
        <v>0</v>
      </c>
      <c r="M513" s="265"/>
      <c r="N513" s="266">
        <f>ROUND(L513*K513,3)</f>
        <v>0</v>
      </c>
      <c r="O513" s="266"/>
      <c r="P513" s="266"/>
      <c r="Q513" s="266"/>
      <c r="R513" s="141"/>
      <c r="T513" s="172" t="s">
        <v>4</v>
      </c>
      <c r="U513" s="48" t="s">
        <v>41</v>
      </c>
      <c r="V513" s="40"/>
      <c r="W513" s="173">
        <f>V513*K513</f>
        <v>0</v>
      </c>
      <c r="X513" s="173">
        <v>0</v>
      </c>
      <c r="Y513" s="173">
        <f>X513*K513</f>
        <v>0</v>
      </c>
      <c r="Z513" s="173">
        <v>0</v>
      </c>
      <c r="AA513" s="174">
        <f>Z513*K513</f>
        <v>0</v>
      </c>
      <c r="AR513" s="23" t="s">
        <v>201</v>
      </c>
      <c r="AT513" s="23" t="s">
        <v>197</v>
      </c>
      <c r="AU513" s="23" t="s">
        <v>94</v>
      </c>
      <c r="AY513" s="23" t="s">
        <v>196</v>
      </c>
      <c r="BE513" s="114">
        <f>IF(U513="základná",N513,0)</f>
        <v>0</v>
      </c>
      <c r="BF513" s="114">
        <f>IF(U513="znížená",N513,0)</f>
        <v>0</v>
      </c>
      <c r="BG513" s="114">
        <f>IF(U513="zákl. prenesená",N513,0)</f>
        <v>0</v>
      </c>
      <c r="BH513" s="114">
        <f>IF(U513="zníž. prenesená",N513,0)</f>
        <v>0</v>
      </c>
      <c r="BI513" s="114">
        <f>IF(U513="nulová",N513,0)</f>
        <v>0</v>
      </c>
      <c r="BJ513" s="23" t="s">
        <v>94</v>
      </c>
      <c r="BK513" s="175">
        <f>ROUND(L513*K513,3)</f>
        <v>0</v>
      </c>
      <c r="BL513" s="23" t="s">
        <v>201</v>
      </c>
      <c r="BM513" s="23" t="s">
        <v>663</v>
      </c>
    </row>
    <row r="514" spans="2:65" s="11" customFormat="1" ht="16.5" customHeight="1">
      <c r="B514" s="176"/>
      <c r="C514" s="177"/>
      <c r="D514" s="177"/>
      <c r="E514" s="178" t="s">
        <v>4</v>
      </c>
      <c r="F514" s="267" t="s">
        <v>457</v>
      </c>
      <c r="G514" s="268"/>
      <c r="H514" s="268"/>
      <c r="I514" s="268"/>
      <c r="J514" s="177"/>
      <c r="K514" s="179">
        <v>58.81</v>
      </c>
      <c r="L514" s="177"/>
      <c r="M514" s="177"/>
      <c r="N514" s="177"/>
      <c r="O514" s="177"/>
      <c r="P514" s="177"/>
      <c r="Q514" s="177"/>
      <c r="R514" s="180"/>
      <c r="T514" s="181"/>
      <c r="U514" s="177"/>
      <c r="V514" s="177"/>
      <c r="W514" s="177"/>
      <c r="X514" s="177"/>
      <c r="Y514" s="177"/>
      <c r="Z514" s="177"/>
      <c r="AA514" s="182"/>
      <c r="AT514" s="183" t="s">
        <v>204</v>
      </c>
      <c r="AU514" s="183" t="s">
        <v>94</v>
      </c>
      <c r="AV514" s="11" t="s">
        <v>94</v>
      </c>
      <c r="AW514" s="11" t="s">
        <v>31</v>
      </c>
      <c r="AX514" s="11" t="s">
        <v>74</v>
      </c>
      <c r="AY514" s="183" t="s">
        <v>196</v>
      </c>
    </row>
    <row r="515" spans="2:65" s="12" customFormat="1" ht="16.5" customHeight="1">
      <c r="B515" s="184"/>
      <c r="C515" s="185"/>
      <c r="D515" s="185"/>
      <c r="E515" s="186" t="s">
        <v>4</v>
      </c>
      <c r="F515" s="274" t="s">
        <v>213</v>
      </c>
      <c r="G515" s="275"/>
      <c r="H515" s="275"/>
      <c r="I515" s="275"/>
      <c r="J515" s="185"/>
      <c r="K515" s="187">
        <v>58.81</v>
      </c>
      <c r="L515" s="185"/>
      <c r="M515" s="185"/>
      <c r="N515" s="185"/>
      <c r="O515" s="185"/>
      <c r="P515" s="185"/>
      <c r="Q515" s="185"/>
      <c r="R515" s="188"/>
      <c r="T515" s="189"/>
      <c r="U515" s="185"/>
      <c r="V515" s="185"/>
      <c r="W515" s="185"/>
      <c r="X515" s="185"/>
      <c r="Y515" s="185"/>
      <c r="Z515" s="185"/>
      <c r="AA515" s="190"/>
      <c r="AT515" s="191" t="s">
        <v>204</v>
      </c>
      <c r="AU515" s="191" t="s">
        <v>94</v>
      </c>
      <c r="AV515" s="12" t="s">
        <v>214</v>
      </c>
      <c r="AW515" s="12" t="s">
        <v>31</v>
      </c>
      <c r="AX515" s="12" t="s">
        <v>74</v>
      </c>
      <c r="AY515" s="191" t="s">
        <v>196</v>
      </c>
    </row>
    <row r="516" spans="2:65" s="13" customFormat="1" ht="16.5" customHeight="1">
      <c r="B516" s="192"/>
      <c r="C516" s="193"/>
      <c r="D516" s="193"/>
      <c r="E516" s="194" t="s">
        <v>4</v>
      </c>
      <c r="F516" s="276" t="s">
        <v>215</v>
      </c>
      <c r="G516" s="277"/>
      <c r="H516" s="277"/>
      <c r="I516" s="277"/>
      <c r="J516" s="193"/>
      <c r="K516" s="195">
        <v>58.81</v>
      </c>
      <c r="L516" s="193"/>
      <c r="M516" s="193"/>
      <c r="N516" s="193"/>
      <c r="O516" s="193"/>
      <c r="P516" s="193"/>
      <c r="Q516" s="193"/>
      <c r="R516" s="196"/>
      <c r="T516" s="197"/>
      <c r="U516" s="193"/>
      <c r="V516" s="193"/>
      <c r="W516" s="193"/>
      <c r="X516" s="193"/>
      <c r="Y516" s="193"/>
      <c r="Z516" s="193"/>
      <c r="AA516" s="198"/>
      <c r="AT516" s="199" t="s">
        <v>204</v>
      </c>
      <c r="AU516" s="199" t="s">
        <v>94</v>
      </c>
      <c r="AV516" s="13" t="s">
        <v>201</v>
      </c>
      <c r="AW516" s="13" t="s">
        <v>31</v>
      </c>
      <c r="AX516" s="13" t="s">
        <v>82</v>
      </c>
      <c r="AY516" s="199" t="s">
        <v>196</v>
      </c>
    </row>
    <row r="517" spans="2:65" s="1" customFormat="1" ht="38.25" customHeight="1">
      <c r="B517" s="138"/>
      <c r="C517" s="167" t="s">
        <v>664</v>
      </c>
      <c r="D517" s="167" t="s">
        <v>197</v>
      </c>
      <c r="E517" s="168" t="s">
        <v>665</v>
      </c>
      <c r="F517" s="264" t="s">
        <v>666</v>
      </c>
      <c r="G517" s="264"/>
      <c r="H517" s="264"/>
      <c r="I517" s="264"/>
      <c r="J517" s="169" t="s">
        <v>262</v>
      </c>
      <c r="K517" s="170">
        <v>588.25</v>
      </c>
      <c r="L517" s="265">
        <v>0</v>
      </c>
      <c r="M517" s="265"/>
      <c r="N517" s="266">
        <f>ROUND(L517*K517,3)</f>
        <v>0</v>
      </c>
      <c r="O517" s="266"/>
      <c r="P517" s="266"/>
      <c r="Q517" s="266"/>
      <c r="R517" s="141"/>
      <c r="T517" s="172" t="s">
        <v>4</v>
      </c>
      <c r="U517" s="48" t="s">
        <v>41</v>
      </c>
      <c r="V517" s="40"/>
      <c r="W517" s="173">
        <f>V517*K517</f>
        <v>0</v>
      </c>
      <c r="X517" s="173">
        <v>2.572E-2</v>
      </c>
      <c r="Y517" s="173">
        <f>X517*K517</f>
        <v>15.12979</v>
      </c>
      <c r="Z517" s="173">
        <v>0</v>
      </c>
      <c r="AA517" s="174">
        <f>Z517*K517</f>
        <v>0</v>
      </c>
      <c r="AR517" s="23" t="s">
        <v>201</v>
      </c>
      <c r="AT517" s="23" t="s">
        <v>197</v>
      </c>
      <c r="AU517" s="23" t="s">
        <v>94</v>
      </c>
      <c r="AY517" s="23" t="s">
        <v>196</v>
      </c>
      <c r="BE517" s="114">
        <f>IF(U517="základná",N517,0)</f>
        <v>0</v>
      </c>
      <c r="BF517" s="114">
        <f>IF(U517="znížená",N517,0)</f>
        <v>0</v>
      </c>
      <c r="BG517" s="114">
        <f>IF(U517="zákl. prenesená",N517,0)</f>
        <v>0</v>
      </c>
      <c r="BH517" s="114">
        <f>IF(U517="zníž. prenesená",N517,0)</f>
        <v>0</v>
      </c>
      <c r="BI517" s="114">
        <f>IF(U517="nulová",N517,0)</f>
        <v>0</v>
      </c>
      <c r="BJ517" s="23" t="s">
        <v>94</v>
      </c>
      <c r="BK517" s="175">
        <f>ROUND(L517*K517,3)</f>
        <v>0</v>
      </c>
      <c r="BL517" s="23" t="s">
        <v>201</v>
      </c>
      <c r="BM517" s="23" t="s">
        <v>667</v>
      </c>
    </row>
    <row r="518" spans="2:65" s="11" customFormat="1" ht="16.5" customHeight="1">
      <c r="B518" s="176"/>
      <c r="C518" s="177"/>
      <c r="D518" s="177"/>
      <c r="E518" s="178" t="s">
        <v>4</v>
      </c>
      <c r="F518" s="267" t="s">
        <v>563</v>
      </c>
      <c r="G518" s="268"/>
      <c r="H518" s="268"/>
      <c r="I518" s="268"/>
      <c r="J518" s="177"/>
      <c r="K518" s="179">
        <v>552.82000000000005</v>
      </c>
      <c r="L518" s="177"/>
      <c r="M518" s="177"/>
      <c r="N518" s="177"/>
      <c r="O518" s="177"/>
      <c r="P518" s="177"/>
      <c r="Q518" s="177"/>
      <c r="R518" s="180"/>
      <c r="T518" s="181"/>
      <c r="U518" s="177"/>
      <c r="V518" s="177"/>
      <c r="W518" s="177"/>
      <c r="X518" s="177"/>
      <c r="Y518" s="177"/>
      <c r="Z518" s="177"/>
      <c r="AA518" s="182"/>
      <c r="AT518" s="183" t="s">
        <v>204</v>
      </c>
      <c r="AU518" s="183" t="s">
        <v>94</v>
      </c>
      <c r="AV518" s="11" t="s">
        <v>94</v>
      </c>
      <c r="AW518" s="11" t="s">
        <v>31</v>
      </c>
      <c r="AX518" s="11" t="s">
        <v>74</v>
      </c>
      <c r="AY518" s="183" t="s">
        <v>196</v>
      </c>
    </row>
    <row r="519" spans="2:65" s="11" customFormat="1" ht="16.5" customHeight="1">
      <c r="B519" s="176"/>
      <c r="C519" s="177"/>
      <c r="D519" s="177"/>
      <c r="E519" s="178" t="s">
        <v>4</v>
      </c>
      <c r="F519" s="269" t="s">
        <v>668</v>
      </c>
      <c r="G519" s="270"/>
      <c r="H519" s="270"/>
      <c r="I519" s="270"/>
      <c r="J519" s="177"/>
      <c r="K519" s="179">
        <v>35.43</v>
      </c>
      <c r="L519" s="177"/>
      <c r="M519" s="177"/>
      <c r="N519" s="177"/>
      <c r="O519" s="177"/>
      <c r="P519" s="177"/>
      <c r="Q519" s="177"/>
      <c r="R519" s="180"/>
      <c r="T519" s="181"/>
      <c r="U519" s="177"/>
      <c r="V519" s="177"/>
      <c r="W519" s="177"/>
      <c r="X519" s="177"/>
      <c r="Y519" s="177"/>
      <c r="Z519" s="177"/>
      <c r="AA519" s="182"/>
      <c r="AT519" s="183" t="s">
        <v>204</v>
      </c>
      <c r="AU519" s="183" t="s">
        <v>94</v>
      </c>
      <c r="AV519" s="11" t="s">
        <v>94</v>
      </c>
      <c r="AW519" s="11" t="s">
        <v>31</v>
      </c>
      <c r="AX519" s="11" t="s">
        <v>74</v>
      </c>
      <c r="AY519" s="183" t="s">
        <v>196</v>
      </c>
    </row>
    <row r="520" spans="2:65" s="12" customFormat="1" ht="16.5" customHeight="1">
      <c r="B520" s="184"/>
      <c r="C520" s="185"/>
      <c r="D520" s="185"/>
      <c r="E520" s="186" t="s">
        <v>4</v>
      </c>
      <c r="F520" s="274" t="s">
        <v>213</v>
      </c>
      <c r="G520" s="275"/>
      <c r="H520" s="275"/>
      <c r="I520" s="275"/>
      <c r="J520" s="185"/>
      <c r="K520" s="187">
        <v>588.25</v>
      </c>
      <c r="L520" s="185"/>
      <c r="M520" s="185"/>
      <c r="N520" s="185"/>
      <c r="O520" s="185"/>
      <c r="P520" s="185"/>
      <c r="Q520" s="185"/>
      <c r="R520" s="188"/>
      <c r="T520" s="189"/>
      <c r="U520" s="185"/>
      <c r="V520" s="185"/>
      <c r="W520" s="185"/>
      <c r="X520" s="185"/>
      <c r="Y520" s="185"/>
      <c r="Z520" s="185"/>
      <c r="AA520" s="190"/>
      <c r="AT520" s="191" t="s">
        <v>204</v>
      </c>
      <c r="AU520" s="191" t="s">
        <v>94</v>
      </c>
      <c r="AV520" s="12" t="s">
        <v>214</v>
      </c>
      <c r="AW520" s="12" t="s">
        <v>31</v>
      </c>
      <c r="AX520" s="12" t="s">
        <v>74</v>
      </c>
      <c r="AY520" s="191" t="s">
        <v>196</v>
      </c>
    </row>
    <row r="521" spans="2:65" s="13" customFormat="1" ht="16.5" customHeight="1">
      <c r="B521" s="192"/>
      <c r="C521" s="193"/>
      <c r="D521" s="193"/>
      <c r="E521" s="194" t="s">
        <v>4</v>
      </c>
      <c r="F521" s="276" t="s">
        <v>215</v>
      </c>
      <c r="G521" s="277"/>
      <c r="H521" s="277"/>
      <c r="I521" s="277"/>
      <c r="J521" s="193"/>
      <c r="K521" s="195">
        <v>588.25</v>
      </c>
      <c r="L521" s="193"/>
      <c r="M521" s="193"/>
      <c r="N521" s="193"/>
      <c r="O521" s="193"/>
      <c r="P521" s="193"/>
      <c r="Q521" s="193"/>
      <c r="R521" s="196"/>
      <c r="T521" s="197"/>
      <c r="U521" s="193"/>
      <c r="V521" s="193"/>
      <c r="W521" s="193"/>
      <c r="X521" s="193"/>
      <c r="Y521" s="193"/>
      <c r="Z521" s="193"/>
      <c r="AA521" s="198"/>
      <c r="AT521" s="199" t="s">
        <v>204</v>
      </c>
      <c r="AU521" s="199" t="s">
        <v>94</v>
      </c>
      <c r="AV521" s="13" t="s">
        <v>201</v>
      </c>
      <c r="AW521" s="13" t="s">
        <v>31</v>
      </c>
      <c r="AX521" s="13" t="s">
        <v>82</v>
      </c>
      <c r="AY521" s="199" t="s">
        <v>196</v>
      </c>
    </row>
    <row r="522" spans="2:65" s="1" customFormat="1" ht="51" customHeight="1">
      <c r="B522" s="138"/>
      <c r="C522" s="167" t="s">
        <v>669</v>
      </c>
      <c r="D522" s="167" t="s">
        <v>197</v>
      </c>
      <c r="E522" s="168" t="s">
        <v>670</v>
      </c>
      <c r="F522" s="264" t="s">
        <v>671</v>
      </c>
      <c r="G522" s="264"/>
      <c r="H522" s="264"/>
      <c r="I522" s="264"/>
      <c r="J522" s="169" t="s">
        <v>262</v>
      </c>
      <c r="K522" s="170">
        <v>1764.75</v>
      </c>
      <c r="L522" s="265">
        <v>0</v>
      </c>
      <c r="M522" s="265"/>
      <c r="N522" s="266">
        <f>ROUND(L522*K522,3)</f>
        <v>0</v>
      </c>
      <c r="O522" s="266"/>
      <c r="P522" s="266"/>
      <c r="Q522" s="266"/>
      <c r="R522" s="141"/>
      <c r="T522" s="172" t="s">
        <v>4</v>
      </c>
      <c r="U522" s="48" t="s">
        <v>41</v>
      </c>
      <c r="V522" s="40"/>
      <c r="W522" s="173">
        <f>V522*K522</f>
        <v>0</v>
      </c>
      <c r="X522" s="173">
        <v>0</v>
      </c>
      <c r="Y522" s="173">
        <f>X522*K522</f>
        <v>0</v>
      </c>
      <c r="Z522" s="173">
        <v>0</v>
      </c>
      <c r="AA522" s="174">
        <f>Z522*K522</f>
        <v>0</v>
      </c>
      <c r="AR522" s="23" t="s">
        <v>201</v>
      </c>
      <c r="AT522" s="23" t="s">
        <v>197</v>
      </c>
      <c r="AU522" s="23" t="s">
        <v>94</v>
      </c>
      <c r="AY522" s="23" t="s">
        <v>196</v>
      </c>
      <c r="BE522" s="114">
        <f>IF(U522="základná",N522,0)</f>
        <v>0</v>
      </c>
      <c r="BF522" s="114">
        <f>IF(U522="znížená",N522,0)</f>
        <v>0</v>
      </c>
      <c r="BG522" s="114">
        <f>IF(U522="zákl. prenesená",N522,0)</f>
        <v>0</v>
      </c>
      <c r="BH522" s="114">
        <f>IF(U522="zníž. prenesená",N522,0)</f>
        <v>0</v>
      </c>
      <c r="BI522" s="114">
        <f>IF(U522="nulová",N522,0)</f>
        <v>0</v>
      </c>
      <c r="BJ522" s="23" t="s">
        <v>94</v>
      </c>
      <c r="BK522" s="175">
        <f>ROUND(L522*K522,3)</f>
        <v>0</v>
      </c>
      <c r="BL522" s="23" t="s">
        <v>201</v>
      </c>
      <c r="BM522" s="23" t="s">
        <v>672</v>
      </c>
    </row>
    <row r="523" spans="2:65" s="1" customFormat="1" ht="38.25" customHeight="1">
      <c r="B523" s="138"/>
      <c r="C523" s="167" t="s">
        <v>673</v>
      </c>
      <c r="D523" s="167" t="s">
        <v>197</v>
      </c>
      <c r="E523" s="168" t="s">
        <v>674</v>
      </c>
      <c r="F523" s="264" t="s">
        <v>675</v>
      </c>
      <c r="G523" s="264"/>
      <c r="H523" s="264"/>
      <c r="I523" s="264"/>
      <c r="J523" s="169" t="s">
        <v>262</v>
      </c>
      <c r="K523" s="170">
        <v>588.25</v>
      </c>
      <c r="L523" s="265">
        <v>0</v>
      </c>
      <c r="M523" s="265"/>
      <c r="N523" s="266">
        <f>ROUND(L523*K523,3)</f>
        <v>0</v>
      </c>
      <c r="O523" s="266"/>
      <c r="P523" s="266"/>
      <c r="Q523" s="266"/>
      <c r="R523" s="141"/>
      <c r="T523" s="172" t="s">
        <v>4</v>
      </c>
      <c r="U523" s="48" t="s">
        <v>41</v>
      </c>
      <c r="V523" s="40"/>
      <c r="W523" s="173">
        <f>V523*K523</f>
        <v>0</v>
      </c>
      <c r="X523" s="173">
        <v>2.572E-2</v>
      </c>
      <c r="Y523" s="173">
        <f>X523*K523</f>
        <v>15.12979</v>
      </c>
      <c r="Z523" s="173">
        <v>0</v>
      </c>
      <c r="AA523" s="174">
        <f>Z523*K523</f>
        <v>0</v>
      </c>
      <c r="AR523" s="23" t="s">
        <v>201</v>
      </c>
      <c r="AT523" s="23" t="s">
        <v>197</v>
      </c>
      <c r="AU523" s="23" t="s">
        <v>94</v>
      </c>
      <c r="AY523" s="23" t="s">
        <v>196</v>
      </c>
      <c r="BE523" s="114">
        <f>IF(U523="základná",N523,0)</f>
        <v>0</v>
      </c>
      <c r="BF523" s="114">
        <f>IF(U523="znížená",N523,0)</f>
        <v>0</v>
      </c>
      <c r="BG523" s="114">
        <f>IF(U523="zákl. prenesená",N523,0)</f>
        <v>0</v>
      </c>
      <c r="BH523" s="114">
        <f>IF(U523="zníž. prenesená",N523,0)</f>
        <v>0</v>
      </c>
      <c r="BI523" s="114">
        <f>IF(U523="nulová",N523,0)</f>
        <v>0</v>
      </c>
      <c r="BJ523" s="23" t="s">
        <v>94</v>
      </c>
      <c r="BK523" s="175">
        <f>ROUND(L523*K523,3)</f>
        <v>0</v>
      </c>
      <c r="BL523" s="23" t="s">
        <v>201</v>
      </c>
      <c r="BM523" s="23" t="s">
        <v>676</v>
      </c>
    </row>
    <row r="524" spans="2:65" s="1" customFormat="1" ht="16.5" customHeight="1">
      <c r="B524" s="138"/>
      <c r="C524" s="167" t="s">
        <v>677</v>
      </c>
      <c r="D524" s="167" t="s">
        <v>197</v>
      </c>
      <c r="E524" s="168" t="s">
        <v>678</v>
      </c>
      <c r="F524" s="264" t="s">
        <v>679</v>
      </c>
      <c r="G524" s="264"/>
      <c r="H524" s="264"/>
      <c r="I524" s="264"/>
      <c r="J524" s="169" t="s">
        <v>262</v>
      </c>
      <c r="K524" s="170">
        <v>510.88</v>
      </c>
      <c r="L524" s="265">
        <v>0</v>
      </c>
      <c r="M524" s="265"/>
      <c r="N524" s="266">
        <f>ROUND(L524*K524,3)</f>
        <v>0</v>
      </c>
      <c r="O524" s="266"/>
      <c r="P524" s="266"/>
      <c r="Q524" s="266"/>
      <c r="R524" s="141"/>
      <c r="T524" s="172" t="s">
        <v>4</v>
      </c>
      <c r="U524" s="48" t="s">
        <v>41</v>
      </c>
      <c r="V524" s="40"/>
      <c r="W524" s="173">
        <f>V524*K524</f>
        <v>0</v>
      </c>
      <c r="X524" s="173">
        <v>5.0000000000000002E-5</v>
      </c>
      <c r="Y524" s="173">
        <f>X524*K524</f>
        <v>2.5544000000000001E-2</v>
      </c>
      <c r="Z524" s="173">
        <v>0</v>
      </c>
      <c r="AA524" s="174">
        <f>Z524*K524</f>
        <v>0</v>
      </c>
      <c r="AR524" s="23" t="s">
        <v>201</v>
      </c>
      <c r="AT524" s="23" t="s">
        <v>197</v>
      </c>
      <c r="AU524" s="23" t="s">
        <v>94</v>
      </c>
      <c r="AY524" s="23" t="s">
        <v>196</v>
      </c>
      <c r="BE524" s="114">
        <f>IF(U524="základná",N524,0)</f>
        <v>0</v>
      </c>
      <c r="BF524" s="114">
        <f>IF(U524="znížená",N524,0)</f>
        <v>0</v>
      </c>
      <c r="BG524" s="114">
        <f>IF(U524="zákl. prenesená",N524,0)</f>
        <v>0</v>
      </c>
      <c r="BH524" s="114">
        <f>IF(U524="zníž. prenesená",N524,0)</f>
        <v>0</v>
      </c>
      <c r="BI524" s="114">
        <f>IF(U524="nulová",N524,0)</f>
        <v>0</v>
      </c>
      <c r="BJ524" s="23" t="s">
        <v>94</v>
      </c>
      <c r="BK524" s="175">
        <f>ROUND(L524*K524,3)</f>
        <v>0</v>
      </c>
      <c r="BL524" s="23" t="s">
        <v>201</v>
      </c>
      <c r="BM524" s="23" t="s">
        <v>680</v>
      </c>
    </row>
    <row r="525" spans="2:65" s="11" customFormat="1" ht="16.5" customHeight="1">
      <c r="B525" s="176"/>
      <c r="C525" s="177"/>
      <c r="D525" s="177"/>
      <c r="E525" s="178" t="s">
        <v>4</v>
      </c>
      <c r="F525" s="267" t="s">
        <v>681</v>
      </c>
      <c r="G525" s="268"/>
      <c r="H525" s="268"/>
      <c r="I525" s="268"/>
      <c r="J525" s="177"/>
      <c r="K525" s="179">
        <v>452.07</v>
      </c>
      <c r="L525" s="177"/>
      <c r="M525" s="177"/>
      <c r="N525" s="177"/>
      <c r="O525" s="177"/>
      <c r="P525" s="177"/>
      <c r="Q525" s="177"/>
      <c r="R525" s="180"/>
      <c r="T525" s="181"/>
      <c r="U525" s="177"/>
      <c r="V525" s="177"/>
      <c r="W525" s="177"/>
      <c r="X525" s="177"/>
      <c r="Y525" s="177"/>
      <c r="Z525" s="177"/>
      <c r="AA525" s="182"/>
      <c r="AT525" s="183" t="s">
        <v>204</v>
      </c>
      <c r="AU525" s="183" t="s">
        <v>94</v>
      </c>
      <c r="AV525" s="11" t="s">
        <v>94</v>
      </c>
      <c r="AW525" s="11" t="s">
        <v>31</v>
      </c>
      <c r="AX525" s="11" t="s">
        <v>74</v>
      </c>
      <c r="AY525" s="183" t="s">
        <v>196</v>
      </c>
    </row>
    <row r="526" spans="2:65" s="11" customFormat="1" ht="16.5" customHeight="1">
      <c r="B526" s="176"/>
      <c r="C526" s="177"/>
      <c r="D526" s="177"/>
      <c r="E526" s="178" t="s">
        <v>4</v>
      </c>
      <c r="F526" s="269" t="s">
        <v>682</v>
      </c>
      <c r="G526" s="270"/>
      <c r="H526" s="270"/>
      <c r="I526" s="270"/>
      <c r="J526" s="177"/>
      <c r="K526" s="179">
        <v>58.81</v>
      </c>
      <c r="L526" s="177"/>
      <c r="M526" s="177"/>
      <c r="N526" s="177"/>
      <c r="O526" s="177"/>
      <c r="P526" s="177"/>
      <c r="Q526" s="177"/>
      <c r="R526" s="180"/>
      <c r="T526" s="181"/>
      <c r="U526" s="177"/>
      <c r="V526" s="177"/>
      <c r="W526" s="177"/>
      <c r="X526" s="177"/>
      <c r="Y526" s="177"/>
      <c r="Z526" s="177"/>
      <c r="AA526" s="182"/>
      <c r="AT526" s="183" t="s">
        <v>204</v>
      </c>
      <c r="AU526" s="183" t="s">
        <v>94</v>
      </c>
      <c r="AV526" s="11" t="s">
        <v>94</v>
      </c>
      <c r="AW526" s="11" t="s">
        <v>31</v>
      </c>
      <c r="AX526" s="11" t="s">
        <v>74</v>
      </c>
      <c r="AY526" s="183" t="s">
        <v>196</v>
      </c>
    </row>
    <row r="527" spans="2:65" s="12" customFormat="1" ht="16.5" customHeight="1">
      <c r="B527" s="184"/>
      <c r="C527" s="185"/>
      <c r="D527" s="185"/>
      <c r="E527" s="186" t="s">
        <v>4</v>
      </c>
      <c r="F527" s="274" t="s">
        <v>213</v>
      </c>
      <c r="G527" s="275"/>
      <c r="H527" s="275"/>
      <c r="I527" s="275"/>
      <c r="J527" s="185"/>
      <c r="K527" s="187">
        <v>510.88</v>
      </c>
      <c r="L527" s="185"/>
      <c r="M527" s="185"/>
      <c r="N527" s="185"/>
      <c r="O527" s="185"/>
      <c r="P527" s="185"/>
      <c r="Q527" s="185"/>
      <c r="R527" s="188"/>
      <c r="T527" s="189"/>
      <c r="U527" s="185"/>
      <c r="V527" s="185"/>
      <c r="W527" s="185"/>
      <c r="X527" s="185"/>
      <c r="Y527" s="185"/>
      <c r="Z527" s="185"/>
      <c r="AA527" s="190"/>
      <c r="AT527" s="191" t="s">
        <v>204</v>
      </c>
      <c r="AU527" s="191" t="s">
        <v>94</v>
      </c>
      <c r="AV527" s="12" t="s">
        <v>214</v>
      </c>
      <c r="AW527" s="12" t="s">
        <v>31</v>
      </c>
      <c r="AX527" s="12" t="s">
        <v>74</v>
      </c>
      <c r="AY527" s="191" t="s">
        <v>196</v>
      </c>
    </row>
    <row r="528" spans="2:65" s="13" customFormat="1" ht="16.5" customHeight="1">
      <c r="B528" s="192"/>
      <c r="C528" s="193"/>
      <c r="D528" s="193"/>
      <c r="E528" s="194" t="s">
        <v>4</v>
      </c>
      <c r="F528" s="276" t="s">
        <v>215</v>
      </c>
      <c r="G528" s="277"/>
      <c r="H528" s="277"/>
      <c r="I528" s="277"/>
      <c r="J528" s="193"/>
      <c r="K528" s="195">
        <v>510.88</v>
      </c>
      <c r="L528" s="193"/>
      <c r="M528" s="193"/>
      <c r="N528" s="193"/>
      <c r="O528" s="193"/>
      <c r="P528" s="193"/>
      <c r="Q528" s="193"/>
      <c r="R528" s="196"/>
      <c r="T528" s="197"/>
      <c r="U528" s="193"/>
      <c r="V528" s="193"/>
      <c r="W528" s="193"/>
      <c r="X528" s="193"/>
      <c r="Y528" s="193"/>
      <c r="Z528" s="193"/>
      <c r="AA528" s="198"/>
      <c r="AT528" s="199" t="s">
        <v>204</v>
      </c>
      <c r="AU528" s="199" t="s">
        <v>94</v>
      </c>
      <c r="AV528" s="13" t="s">
        <v>201</v>
      </c>
      <c r="AW528" s="13" t="s">
        <v>31</v>
      </c>
      <c r="AX528" s="13" t="s">
        <v>82</v>
      </c>
      <c r="AY528" s="199" t="s">
        <v>196</v>
      </c>
    </row>
    <row r="529" spans="2:65" s="1" customFormat="1" ht="25.5" customHeight="1">
      <c r="B529" s="138"/>
      <c r="C529" s="167" t="s">
        <v>683</v>
      </c>
      <c r="D529" s="167" t="s">
        <v>197</v>
      </c>
      <c r="E529" s="168" t="s">
        <v>684</v>
      </c>
      <c r="F529" s="264" t="s">
        <v>685</v>
      </c>
      <c r="G529" s="264"/>
      <c r="H529" s="264"/>
      <c r="I529" s="264"/>
      <c r="J529" s="169" t="s">
        <v>262</v>
      </c>
      <c r="K529" s="170">
        <v>72.63</v>
      </c>
      <c r="L529" s="265">
        <v>0</v>
      </c>
      <c r="M529" s="265"/>
      <c r="N529" s="266">
        <f>ROUND(L529*K529,3)</f>
        <v>0</v>
      </c>
      <c r="O529" s="266"/>
      <c r="P529" s="266"/>
      <c r="Q529" s="266"/>
      <c r="R529" s="141"/>
      <c r="T529" s="172" t="s">
        <v>4</v>
      </c>
      <c r="U529" s="48" t="s">
        <v>41</v>
      </c>
      <c r="V529" s="40"/>
      <c r="W529" s="173">
        <f>V529*K529</f>
        <v>0</v>
      </c>
      <c r="X529" s="173">
        <v>0</v>
      </c>
      <c r="Y529" s="173">
        <f>X529*K529</f>
        <v>0</v>
      </c>
      <c r="Z529" s="173">
        <v>0</v>
      </c>
      <c r="AA529" s="174">
        <f>Z529*K529</f>
        <v>0</v>
      </c>
      <c r="AR529" s="23" t="s">
        <v>201</v>
      </c>
      <c r="AT529" s="23" t="s">
        <v>197</v>
      </c>
      <c r="AU529" s="23" t="s">
        <v>94</v>
      </c>
      <c r="AY529" s="23" t="s">
        <v>196</v>
      </c>
      <c r="BE529" s="114">
        <f>IF(U529="základná",N529,0)</f>
        <v>0</v>
      </c>
      <c r="BF529" s="114">
        <f>IF(U529="znížená",N529,0)</f>
        <v>0</v>
      </c>
      <c r="BG529" s="114">
        <f>IF(U529="zákl. prenesená",N529,0)</f>
        <v>0</v>
      </c>
      <c r="BH529" s="114">
        <f>IF(U529="zníž. prenesená",N529,0)</f>
        <v>0</v>
      </c>
      <c r="BI529" s="114">
        <f>IF(U529="nulová",N529,0)</f>
        <v>0</v>
      </c>
      <c r="BJ529" s="23" t="s">
        <v>94</v>
      </c>
      <c r="BK529" s="175">
        <f>ROUND(L529*K529,3)</f>
        <v>0</v>
      </c>
      <c r="BL529" s="23" t="s">
        <v>201</v>
      </c>
      <c r="BM529" s="23" t="s">
        <v>686</v>
      </c>
    </row>
    <row r="530" spans="2:65" s="11" customFormat="1" ht="16.5" customHeight="1">
      <c r="B530" s="176"/>
      <c r="C530" s="177"/>
      <c r="D530" s="177"/>
      <c r="E530" s="178" t="s">
        <v>4</v>
      </c>
      <c r="F530" s="267" t="s">
        <v>687</v>
      </c>
      <c r="G530" s="268"/>
      <c r="H530" s="268"/>
      <c r="I530" s="268"/>
      <c r="J530" s="177"/>
      <c r="K530" s="179">
        <v>72.63</v>
      </c>
      <c r="L530" s="177"/>
      <c r="M530" s="177"/>
      <c r="N530" s="177"/>
      <c r="O530" s="177"/>
      <c r="P530" s="177"/>
      <c r="Q530" s="177"/>
      <c r="R530" s="180"/>
      <c r="T530" s="181"/>
      <c r="U530" s="177"/>
      <c r="V530" s="177"/>
      <c r="W530" s="177"/>
      <c r="X530" s="177"/>
      <c r="Y530" s="177"/>
      <c r="Z530" s="177"/>
      <c r="AA530" s="182"/>
      <c r="AT530" s="183" t="s">
        <v>204</v>
      </c>
      <c r="AU530" s="183" t="s">
        <v>94</v>
      </c>
      <c r="AV530" s="11" t="s">
        <v>94</v>
      </c>
      <c r="AW530" s="11" t="s">
        <v>31</v>
      </c>
      <c r="AX530" s="11" t="s">
        <v>74</v>
      </c>
      <c r="AY530" s="183" t="s">
        <v>196</v>
      </c>
    </row>
    <row r="531" spans="2:65" s="12" customFormat="1" ht="16.5" customHeight="1">
      <c r="B531" s="184"/>
      <c r="C531" s="185"/>
      <c r="D531" s="185"/>
      <c r="E531" s="186" t="s">
        <v>4</v>
      </c>
      <c r="F531" s="274" t="s">
        <v>688</v>
      </c>
      <c r="G531" s="275"/>
      <c r="H531" s="275"/>
      <c r="I531" s="275"/>
      <c r="J531" s="185"/>
      <c r="K531" s="187">
        <v>72.63</v>
      </c>
      <c r="L531" s="185"/>
      <c r="M531" s="185"/>
      <c r="N531" s="185"/>
      <c r="O531" s="185"/>
      <c r="P531" s="185"/>
      <c r="Q531" s="185"/>
      <c r="R531" s="188"/>
      <c r="T531" s="189"/>
      <c r="U531" s="185"/>
      <c r="V531" s="185"/>
      <c r="W531" s="185"/>
      <c r="X531" s="185"/>
      <c r="Y531" s="185"/>
      <c r="Z531" s="185"/>
      <c r="AA531" s="190"/>
      <c r="AT531" s="191" t="s">
        <v>204</v>
      </c>
      <c r="AU531" s="191" t="s">
        <v>94</v>
      </c>
      <c r="AV531" s="12" t="s">
        <v>214</v>
      </c>
      <c r="AW531" s="12" t="s">
        <v>31</v>
      </c>
      <c r="AX531" s="12" t="s">
        <v>74</v>
      </c>
      <c r="AY531" s="191" t="s">
        <v>196</v>
      </c>
    </row>
    <row r="532" spans="2:65" s="13" customFormat="1" ht="16.5" customHeight="1">
      <c r="B532" s="192"/>
      <c r="C532" s="193"/>
      <c r="D532" s="193"/>
      <c r="E532" s="194" t="s">
        <v>4</v>
      </c>
      <c r="F532" s="276" t="s">
        <v>215</v>
      </c>
      <c r="G532" s="277"/>
      <c r="H532" s="277"/>
      <c r="I532" s="277"/>
      <c r="J532" s="193"/>
      <c r="K532" s="195">
        <v>72.63</v>
      </c>
      <c r="L532" s="193"/>
      <c r="M532" s="193"/>
      <c r="N532" s="193"/>
      <c r="O532" s="193"/>
      <c r="P532" s="193"/>
      <c r="Q532" s="193"/>
      <c r="R532" s="196"/>
      <c r="T532" s="197"/>
      <c r="U532" s="193"/>
      <c r="V532" s="193"/>
      <c r="W532" s="193"/>
      <c r="X532" s="193"/>
      <c r="Y532" s="193"/>
      <c r="Z532" s="193"/>
      <c r="AA532" s="198"/>
      <c r="AT532" s="199" t="s">
        <v>204</v>
      </c>
      <c r="AU532" s="199" t="s">
        <v>94</v>
      </c>
      <c r="AV532" s="13" t="s">
        <v>201</v>
      </c>
      <c r="AW532" s="13" t="s">
        <v>31</v>
      </c>
      <c r="AX532" s="13" t="s">
        <v>82</v>
      </c>
      <c r="AY532" s="199" t="s">
        <v>196</v>
      </c>
    </row>
    <row r="533" spans="2:65" s="1" customFormat="1" ht="38.25" customHeight="1">
      <c r="B533" s="138"/>
      <c r="C533" s="167" t="s">
        <v>689</v>
      </c>
      <c r="D533" s="167" t="s">
        <v>197</v>
      </c>
      <c r="E533" s="168" t="s">
        <v>690</v>
      </c>
      <c r="F533" s="264" t="s">
        <v>691</v>
      </c>
      <c r="G533" s="264"/>
      <c r="H533" s="264"/>
      <c r="I533" s="264"/>
      <c r="J533" s="169" t="s">
        <v>262</v>
      </c>
      <c r="K533" s="170">
        <v>108.69</v>
      </c>
      <c r="L533" s="265">
        <v>0</v>
      </c>
      <c r="M533" s="265"/>
      <c r="N533" s="266">
        <f>ROUND(L533*K533,3)</f>
        <v>0</v>
      </c>
      <c r="O533" s="266"/>
      <c r="P533" s="266"/>
      <c r="Q533" s="266"/>
      <c r="R533" s="141"/>
      <c r="T533" s="172" t="s">
        <v>4</v>
      </c>
      <c r="U533" s="48" t="s">
        <v>41</v>
      </c>
      <c r="V533" s="40"/>
      <c r="W533" s="173">
        <f>V533*K533</f>
        <v>0</v>
      </c>
      <c r="X533" s="173">
        <v>0</v>
      </c>
      <c r="Y533" s="173">
        <f>X533*K533</f>
        <v>0</v>
      </c>
      <c r="Z533" s="173">
        <v>0</v>
      </c>
      <c r="AA533" s="174">
        <f>Z533*K533</f>
        <v>0</v>
      </c>
      <c r="AR533" s="23" t="s">
        <v>201</v>
      </c>
      <c r="AT533" s="23" t="s">
        <v>197</v>
      </c>
      <c r="AU533" s="23" t="s">
        <v>94</v>
      </c>
      <c r="AY533" s="23" t="s">
        <v>196</v>
      </c>
      <c r="BE533" s="114">
        <f>IF(U533="základná",N533,0)</f>
        <v>0</v>
      </c>
      <c r="BF533" s="114">
        <f>IF(U533="znížená",N533,0)</f>
        <v>0</v>
      </c>
      <c r="BG533" s="114">
        <f>IF(U533="zákl. prenesená",N533,0)</f>
        <v>0</v>
      </c>
      <c r="BH533" s="114">
        <f>IF(U533="zníž. prenesená",N533,0)</f>
        <v>0</v>
      </c>
      <c r="BI533" s="114">
        <f>IF(U533="nulová",N533,0)</f>
        <v>0</v>
      </c>
      <c r="BJ533" s="23" t="s">
        <v>94</v>
      </c>
      <c r="BK533" s="175">
        <f>ROUND(L533*K533,3)</f>
        <v>0</v>
      </c>
      <c r="BL533" s="23" t="s">
        <v>201</v>
      </c>
      <c r="BM533" s="23" t="s">
        <v>692</v>
      </c>
    </row>
    <row r="534" spans="2:65" s="11" customFormat="1" ht="16.5" customHeight="1">
      <c r="B534" s="176"/>
      <c r="C534" s="177"/>
      <c r="D534" s="177"/>
      <c r="E534" s="178" t="s">
        <v>4</v>
      </c>
      <c r="F534" s="267" t="s">
        <v>693</v>
      </c>
      <c r="G534" s="268"/>
      <c r="H534" s="268"/>
      <c r="I534" s="268"/>
      <c r="J534" s="177"/>
      <c r="K534" s="179">
        <v>108.69</v>
      </c>
      <c r="L534" s="177"/>
      <c r="M534" s="177"/>
      <c r="N534" s="177"/>
      <c r="O534" s="177"/>
      <c r="P534" s="177"/>
      <c r="Q534" s="177"/>
      <c r="R534" s="180"/>
      <c r="T534" s="181"/>
      <c r="U534" s="177"/>
      <c r="V534" s="177"/>
      <c r="W534" s="177"/>
      <c r="X534" s="177"/>
      <c r="Y534" s="177"/>
      <c r="Z534" s="177"/>
      <c r="AA534" s="182"/>
      <c r="AT534" s="183" t="s">
        <v>204</v>
      </c>
      <c r="AU534" s="183" t="s">
        <v>94</v>
      </c>
      <c r="AV534" s="11" t="s">
        <v>94</v>
      </c>
      <c r="AW534" s="11" t="s">
        <v>31</v>
      </c>
      <c r="AX534" s="11" t="s">
        <v>74</v>
      </c>
      <c r="AY534" s="183" t="s">
        <v>196</v>
      </c>
    </row>
    <row r="535" spans="2:65" s="12" customFormat="1" ht="16.5" customHeight="1">
      <c r="B535" s="184"/>
      <c r="C535" s="185"/>
      <c r="D535" s="185"/>
      <c r="E535" s="186" t="s">
        <v>4</v>
      </c>
      <c r="F535" s="274" t="s">
        <v>694</v>
      </c>
      <c r="G535" s="275"/>
      <c r="H535" s="275"/>
      <c r="I535" s="275"/>
      <c r="J535" s="185"/>
      <c r="K535" s="187">
        <v>108.69</v>
      </c>
      <c r="L535" s="185"/>
      <c r="M535" s="185"/>
      <c r="N535" s="185"/>
      <c r="O535" s="185"/>
      <c r="P535" s="185"/>
      <c r="Q535" s="185"/>
      <c r="R535" s="188"/>
      <c r="T535" s="189"/>
      <c r="U535" s="185"/>
      <c r="V535" s="185"/>
      <c r="W535" s="185"/>
      <c r="X535" s="185"/>
      <c r="Y535" s="185"/>
      <c r="Z535" s="185"/>
      <c r="AA535" s="190"/>
      <c r="AT535" s="191" t="s">
        <v>204</v>
      </c>
      <c r="AU535" s="191" t="s">
        <v>94</v>
      </c>
      <c r="AV535" s="12" t="s">
        <v>214</v>
      </c>
      <c r="AW535" s="12" t="s">
        <v>31</v>
      </c>
      <c r="AX535" s="12" t="s">
        <v>74</v>
      </c>
      <c r="AY535" s="191" t="s">
        <v>196</v>
      </c>
    </row>
    <row r="536" spans="2:65" s="13" customFormat="1" ht="16.5" customHeight="1">
      <c r="B536" s="192"/>
      <c r="C536" s="193"/>
      <c r="D536" s="193"/>
      <c r="E536" s="194" t="s">
        <v>4</v>
      </c>
      <c r="F536" s="276" t="s">
        <v>215</v>
      </c>
      <c r="G536" s="277"/>
      <c r="H536" s="277"/>
      <c r="I536" s="277"/>
      <c r="J536" s="193"/>
      <c r="K536" s="195">
        <v>108.69</v>
      </c>
      <c r="L536" s="193"/>
      <c r="M536" s="193"/>
      <c r="N536" s="193"/>
      <c r="O536" s="193"/>
      <c r="P536" s="193"/>
      <c r="Q536" s="193"/>
      <c r="R536" s="196"/>
      <c r="T536" s="197"/>
      <c r="U536" s="193"/>
      <c r="V536" s="193"/>
      <c r="W536" s="193"/>
      <c r="X536" s="193"/>
      <c r="Y536" s="193"/>
      <c r="Z536" s="193"/>
      <c r="AA536" s="198"/>
      <c r="AT536" s="199" t="s">
        <v>204</v>
      </c>
      <c r="AU536" s="199" t="s">
        <v>94</v>
      </c>
      <c r="AV536" s="13" t="s">
        <v>201</v>
      </c>
      <c r="AW536" s="13" t="s">
        <v>31</v>
      </c>
      <c r="AX536" s="13" t="s">
        <v>82</v>
      </c>
      <c r="AY536" s="199" t="s">
        <v>196</v>
      </c>
    </row>
    <row r="537" spans="2:65" s="1" customFormat="1" ht="16.5" customHeight="1">
      <c r="B537" s="138"/>
      <c r="C537" s="167" t="s">
        <v>695</v>
      </c>
      <c r="D537" s="167" t="s">
        <v>197</v>
      </c>
      <c r="E537" s="168" t="s">
        <v>696</v>
      </c>
      <c r="F537" s="264" t="s">
        <v>697</v>
      </c>
      <c r="G537" s="264"/>
      <c r="H537" s="264"/>
      <c r="I537" s="264"/>
      <c r="J537" s="169" t="s">
        <v>307</v>
      </c>
      <c r="K537" s="170">
        <v>20.9</v>
      </c>
      <c r="L537" s="265">
        <v>0</v>
      </c>
      <c r="M537" s="265"/>
      <c r="N537" s="266">
        <f>ROUND(L537*K537,3)</f>
        <v>0</v>
      </c>
      <c r="O537" s="266"/>
      <c r="P537" s="266"/>
      <c r="Q537" s="266"/>
      <c r="R537" s="141"/>
      <c r="T537" s="172" t="s">
        <v>4</v>
      </c>
      <c r="U537" s="48" t="s">
        <v>41</v>
      </c>
      <c r="V537" s="40"/>
      <c r="W537" s="173">
        <f>V537*K537</f>
        <v>0</v>
      </c>
      <c r="X537" s="173">
        <v>2.9E-4</v>
      </c>
      <c r="Y537" s="173">
        <f>X537*K537</f>
        <v>6.0609999999999995E-3</v>
      </c>
      <c r="Z537" s="173">
        <v>0</v>
      </c>
      <c r="AA537" s="174">
        <f>Z537*K537</f>
        <v>0</v>
      </c>
      <c r="AR537" s="23" t="s">
        <v>201</v>
      </c>
      <c r="AT537" s="23" t="s">
        <v>197</v>
      </c>
      <c r="AU537" s="23" t="s">
        <v>94</v>
      </c>
      <c r="AY537" s="23" t="s">
        <v>196</v>
      </c>
      <c r="BE537" s="114">
        <f>IF(U537="základná",N537,0)</f>
        <v>0</v>
      </c>
      <c r="BF537" s="114">
        <f>IF(U537="znížená",N537,0)</f>
        <v>0</v>
      </c>
      <c r="BG537" s="114">
        <f>IF(U537="zákl. prenesená",N537,0)</f>
        <v>0</v>
      </c>
      <c r="BH537" s="114">
        <f>IF(U537="zníž. prenesená",N537,0)</f>
        <v>0</v>
      </c>
      <c r="BI537" s="114">
        <f>IF(U537="nulová",N537,0)</f>
        <v>0</v>
      </c>
      <c r="BJ537" s="23" t="s">
        <v>94</v>
      </c>
      <c r="BK537" s="175">
        <f>ROUND(L537*K537,3)</f>
        <v>0</v>
      </c>
      <c r="BL537" s="23" t="s">
        <v>201</v>
      </c>
      <c r="BM537" s="23" t="s">
        <v>698</v>
      </c>
    </row>
    <row r="538" spans="2:65" s="1" customFormat="1" ht="16.5" customHeight="1">
      <c r="B538" s="138"/>
      <c r="C538" s="167" t="s">
        <v>699</v>
      </c>
      <c r="D538" s="167" t="s">
        <v>197</v>
      </c>
      <c r="E538" s="168" t="s">
        <v>700</v>
      </c>
      <c r="F538" s="264" t="s">
        <v>701</v>
      </c>
      <c r="G538" s="264"/>
      <c r="H538" s="264"/>
      <c r="I538" s="264"/>
      <c r="J538" s="169" t="s">
        <v>307</v>
      </c>
      <c r="K538" s="170">
        <v>68.319999999999993</v>
      </c>
      <c r="L538" s="265">
        <v>0</v>
      </c>
      <c r="M538" s="265"/>
      <c r="N538" s="266">
        <f>ROUND(L538*K538,3)</f>
        <v>0</v>
      </c>
      <c r="O538" s="266"/>
      <c r="P538" s="266"/>
      <c r="Q538" s="266"/>
      <c r="R538" s="141"/>
      <c r="T538" s="172" t="s">
        <v>4</v>
      </c>
      <c r="U538" s="48" t="s">
        <v>41</v>
      </c>
      <c r="V538" s="40"/>
      <c r="W538" s="173">
        <f>V538*K538</f>
        <v>0</v>
      </c>
      <c r="X538" s="173">
        <v>4.0000000000000002E-4</v>
      </c>
      <c r="Y538" s="173">
        <f>X538*K538</f>
        <v>2.7327999999999998E-2</v>
      </c>
      <c r="Z538" s="173">
        <v>0</v>
      </c>
      <c r="AA538" s="174">
        <f>Z538*K538</f>
        <v>0</v>
      </c>
      <c r="AR538" s="23" t="s">
        <v>201</v>
      </c>
      <c r="AT538" s="23" t="s">
        <v>197</v>
      </c>
      <c r="AU538" s="23" t="s">
        <v>94</v>
      </c>
      <c r="AY538" s="23" t="s">
        <v>196</v>
      </c>
      <c r="BE538" s="114">
        <f>IF(U538="základná",N538,0)</f>
        <v>0</v>
      </c>
      <c r="BF538" s="114">
        <f>IF(U538="znížená",N538,0)</f>
        <v>0</v>
      </c>
      <c r="BG538" s="114">
        <f>IF(U538="zákl. prenesená",N538,0)</f>
        <v>0</v>
      </c>
      <c r="BH538" s="114">
        <f>IF(U538="zníž. prenesená",N538,0)</f>
        <v>0</v>
      </c>
      <c r="BI538" s="114">
        <f>IF(U538="nulová",N538,0)</f>
        <v>0</v>
      </c>
      <c r="BJ538" s="23" t="s">
        <v>94</v>
      </c>
      <c r="BK538" s="175">
        <f>ROUND(L538*K538,3)</f>
        <v>0</v>
      </c>
      <c r="BL538" s="23" t="s">
        <v>201</v>
      </c>
      <c r="BM538" s="23" t="s">
        <v>702</v>
      </c>
    </row>
    <row r="539" spans="2:65" s="1" customFormat="1" ht="25.5" customHeight="1">
      <c r="B539" s="138"/>
      <c r="C539" s="167" t="s">
        <v>703</v>
      </c>
      <c r="D539" s="167" t="s">
        <v>197</v>
      </c>
      <c r="E539" s="168" t="s">
        <v>704</v>
      </c>
      <c r="F539" s="264" t="s">
        <v>705</v>
      </c>
      <c r="G539" s="264"/>
      <c r="H539" s="264"/>
      <c r="I539" s="264"/>
      <c r="J539" s="169" t="s">
        <v>307</v>
      </c>
      <c r="K539" s="170">
        <v>221.86500000000001</v>
      </c>
      <c r="L539" s="265">
        <v>0</v>
      </c>
      <c r="M539" s="265"/>
      <c r="N539" s="266">
        <f>ROUND(L539*K539,3)</f>
        <v>0</v>
      </c>
      <c r="O539" s="266"/>
      <c r="P539" s="266"/>
      <c r="Q539" s="266"/>
      <c r="R539" s="141"/>
      <c r="T539" s="172" t="s">
        <v>4</v>
      </c>
      <c r="U539" s="48" t="s">
        <v>41</v>
      </c>
      <c r="V539" s="40"/>
      <c r="W539" s="173">
        <f>V539*K539</f>
        <v>0</v>
      </c>
      <c r="X539" s="173">
        <v>6.9999999999999994E-5</v>
      </c>
      <c r="Y539" s="173">
        <f>X539*K539</f>
        <v>1.5530549999999999E-2</v>
      </c>
      <c r="Z539" s="173">
        <v>0</v>
      </c>
      <c r="AA539" s="174">
        <f>Z539*K539</f>
        <v>0</v>
      </c>
      <c r="AR539" s="23" t="s">
        <v>201</v>
      </c>
      <c r="AT539" s="23" t="s">
        <v>197</v>
      </c>
      <c r="AU539" s="23" t="s">
        <v>94</v>
      </c>
      <c r="AY539" s="23" t="s">
        <v>196</v>
      </c>
      <c r="BE539" s="114">
        <f>IF(U539="základná",N539,0)</f>
        <v>0</v>
      </c>
      <c r="BF539" s="114">
        <f>IF(U539="znížená",N539,0)</f>
        <v>0</v>
      </c>
      <c r="BG539" s="114">
        <f>IF(U539="zákl. prenesená",N539,0)</f>
        <v>0</v>
      </c>
      <c r="BH539" s="114">
        <f>IF(U539="zníž. prenesená",N539,0)</f>
        <v>0</v>
      </c>
      <c r="BI539" s="114">
        <f>IF(U539="nulová",N539,0)</f>
        <v>0</v>
      </c>
      <c r="BJ539" s="23" t="s">
        <v>94</v>
      </c>
      <c r="BK539" s="175">
        <f>ROUND(L539*K539,3)</f>
        <v>0</v>
      </c>
      <c r="BL539" s="23" t="s">
        <v>201</v>
      </c>
      <c r="BM539" s="23" t="s">
        <v>706</v>
      </c>
    </row>
    <row r="540" spans="2:65" s="11" customFormat="1" ht="16.5" customHeight="1">
      <c r="B540" s="176"/>
      <c r="C540" s="177"/>
      <c r="D540" s="177"/>
      <c r="E540" s="178" t="s">
        <v>4</v>
      </c>
      <c r="F540" s="267" t="s">
        <v>707</v>
      </c>
      <c r="G540" s="268"/>
      <c r="H540" s="268"/>
      <c r="I540" s="268"/>
      <c r="J540" s="177"/>
      <c r="K540" s="179">
        <v>221.86500000000001</v>
      </c>
      <c r="L540" s="177"/>
      <c r="M540" s="177"/>
      <c r="N540" s="177"/>
      <c r="O540" s="177"/>
      <c r="P540" s="177"/>
      <c r="Q540" s="177"/>
      <c r="R540" s="180"/>
      <c r="T540" s="181"/>
      <c r="U540" s="177"/>
      <c r="V540" s="177"/>
      <c r="W540" s="177"/>
      <c r="X540" s="177"/>
      <c r="Y540" s="177"/>
      <c r="Z540" s="177"/>
      <c r="AA540" s="182"/>
      <c r="AT540" s="183" t="s">
        <v>204</v>
      </c>
      <c r="AU540" s="183" t="s">
        <v>94</v>
      </c>
      <c r="AV540" s="11" t="s">
        <v>94</v>
      </c>
      <c r="AW540" s="11" t="s">
        <v>31</v>
      </c>
      <c r="AX540" s="11" t="s">
        <v>74</v>
      </c>
      <c r="AY540" s="183" t="s">
        <v>196</v>
      </c>
    </row>
    <row r="541" spans="2:65" s="12" customFormat="1" ht="16.5" customHeight="1">
      <c r="B541" s="184"/>
      <c r="C541" s="185"/>
      <c r="D541" s="185"/>
      <c r="E541" s="186" t="s">
        <v>4</v>
      </c>
      <c r="F541" s="274" t="s">
        <v>213</v>
      </c>
      <c r="G541" s="275"/>
      <c r="H541" s="275"/>
      <c r="I541" s="275"/>
      <c r="J541" s="185"/>
      <c r="K541" s="187">
        <v>221.86500000000001</v>
      </c>
      <c r="L541" s="185"/>
      <c r="M541" s="185"/>
      <c r="N541" s="185"/>
      <c r="O541" s="185"/>
      <c r="P541" s="185"/>
      <c r="Q541" s="185"/>
      <c r="R541" s="188"/>
      <c r="T541" s="189"/>
      <c r="U541" s="185"/>
      <c r="V541" s="185"/>
      <c r="W541" s="185"/>
      <c r="X541" s="185"/>
      <c r="Y541" s="185"/>
      <c r="Z541" s="185"/>
      <c r="AA541" s="190"/>
      <c r="AT541" s="191" t="s">
        <v>204</v>
      </c>
      <c r="AU541" s="191" t="s">
        <v>94</v>
      </c>
      <c r="AV541" s="12" t="s">
        <v>214</v>
      </c>
      <c r="AW541" s="12" t="s">
        <v>31</v>
      </c>
      <c r="AX541" s="12" t="s">
        <v>74</v>
      </c>
      <c r="AY541" s="191" t="s">
        <v>196</v>
      </c>
    </row>
    <row r="542" spans="2:65" s="13" customFormat="1" ht="16.5" customHeight="1">
      <c r="B542" s="192"/>
      <c r="C542" s="193"/>
      <c r="D542" s="193"/>
      <c r="E542" s="194" t="s">
        <v>4</v>
      </c>
      <c r="F542" s="276" t="s">
        <v>215</v>
      </c>
      <c r="G542" s="277"/>
      <c r="H542" s="277"/>
      <c r="I542" s="277"/>
      <c r="J542" s="193"/>
      <c r="K542" s="195">
        <v>221.86500000000001</v>
      </c>
      <c r="L542" s="193"/>
      <c r="M542" s="193"/>
      <c r="N542" s="193"/>
      <c r="O542" s="193"/>
      <c r="P542" s="193"/>
      <c r="Q542" s="193"/>
      <c r="R542" s="196"/>
      <c r="T542" s="197"/>
      <c r="U542" s="193"/>
      <c r="V542" s="193"/>
      <c r="W542" s="193"/>
      <c r="X542" s="193"/>
      <c r="Y542" s="193"/>
      <c r="Z542" s="193"/>
      <c r="AA542" s="198"/>
      <c r="AT542" s="199" t="s">
        <v>204</v>
      </c>
      <c r="AU542" s="199" t="s">
        <v>94</v>
      </c>
      <c r="AV542" s="13" t="s">
        <v>201</v>
      </c>
      <c r="AW542" s="13" t="s">
        <v>31</v>
      </c>
      <c r="AX542" s="13" t="s">
        <v>82</v>
      </c>
      <c r="AY542" s="199" t="s">
        <v>196</v>
      </c>
    </row>
    <row r="543" spans="2:65" s="1" customFormat="1" ht="25.5" customHeight="1">
      <c r="B543" s="138"/>
      <c r="C543" s="167" t="s">
        <v>708</v>
      </c>
      <c r="D543" s="167" t="s">
        <v>197</v>
      </c>
      <c r="E543" s="168" t="s">
        <v>709</v>
      </c>
      <c r="F543" s="264" t="s">
        <v>710</v>
      </c>
      <c r="G543" s="264"/>
      <c r="H543" s="264"/>
      <c r="I543" s="264"/>
      <c r="J543" s="169" t="s">
        <v>307</v>
      </c>
      <c r="K543" s="170">
        <v>198.48</v>
      </c>
      <c r="L543" s="265">
        <v>0</v>
      </c>
      <c r="M543" s="265"/>
      <c r="N543" s="266">
        <f>ROUND(L543*K543,3)</f>
        <v>0</v>
      </c>
      <c r="O543" s="266"/>
      <c r="P543" s="266"/>
      <c r="Q543" s="266"/>
      <c r="R543" s="141"/>
      <c r="T543" s="172" t="s">
        <v>4</v>
      </c>
      <c r="U543" s="48" t="s">
        <v>41</v>
      </c>
      <c r="V543" s="40"/>
      <c r="W543" s="173">
        <f>V543*K543</f>
        <v>0</v>
      </c>
      <c r="X543" s="173">
        <v>6.9999999999999994E-5</v>
      </c>
      <c r="Y543" s="173">
        <f>X543*K543</f>
        <v>1.3893599999999997E-2</v>
      </c>
      <c r="Z543" s="173">
        <v>0</v>
      </c>
      <c r="AA543" s="174">
        <f>Z543*K543</f>
        <v>0</v>
      </c>
      <c r="AR543" s="23" t="s">
        <v>201</v>
      </c>
      <c r="AT543" s="23" t="s">
        <v>197</v>
      </c>
      <c r="AU543" s="23" t="s">
        <v>94</v>
      </c>
      <c r="AY543" s="23" t="s">
        <v>196</v>
      </c>
      <c r="BE543" s="114">
        <f>IF(U543="základná",N543,0)</f>
        <v>0</v>
      </c>
      <c r="BF543" s="114">
        <f>IF(U543="znížená",N543,0)</f>
        <v>0</v>
      </c>
      <c r="BG543" s="114">
        <f>IF(U543="zákl. prenesená",N543,0)</f>
        <v>0</v>
      </c>
      <c r="BH543" s="114">
        <f>IF(U543="zníž. prenesená",N543,0)</f>
        <v>0</v>
      </c>
      <c r="BI543" s="114">
        <f>IF(U543="nulová",N543,0)</f>
        <v>0</v>
      </c>
      <c r="BJ543" s="23" t="s">
        <v>94</v>
      </c>
      <c r="BK543" s="175">
        <f>ROUND(L543*K543,3)</f>
        <v>0</v>
      </c>
      <c r="BL543" s="23" t="s">
        <v>201</v>
      </c>
      <c r="BM543" s="23" t="s">
        <v>711</v>
      </c>
    </row>
    <row r="544" spans="2:65" s="11" customFormat="1" ht="16.5" customHeight="1">
      <c r="B544" s="176"/>
      <c r="C544" s="177"/>
      <c r="D544" s="177"/>
      <c r="E544" s="178" t="s">
        <v>4</v>
      </c>
      <c r="F544" s="267" t="s">
        <v>712</v>
      </c>
      <c r="G544" s="268"/>
      <c r="H544" s="268"/>
      <c r="I544" s="268"/>
      <c r="J544" s="177"/>
      <c r="K544" s="179">
        <v>117.3</v>
      </c>
      <c r="L544" s="177"/>
      <c r="M544" s="177"/>
      <c r="N544" s="177"/>
      <c r="O544" s="177"/>
      <c r="P544" s="177"/>
      <c r="Q544" s="177"/>
      <c r="R544" s="180"/>
      <c r="T544" s="181"/>
      <c r="U544" s="177"/>
      <c r="V544" s="177"/>
      <c r="W544" s="177"/>
      <c r="X544" s="177"/>
      <c r="Y544" s="177"/>
      <c r="Z544" s="177"/>
      <c r="AA544" s="182"/>
      <c r="AT544" s="183" t="s">
        <v>204</v>
      </c>
      <c r="AU544" s="183" t="s">
        <v>94</v>
      </c>
      <c r="AV544" s="11" t="s">
        <v>94</v>
      </c>
      <c r="AW544" s="11" t="s">
        <v>31</v>
      </c>
      <c r="AX544" s="11" t="s">
        <v>74</v>
      </c>
      <c r="AY544" s="183" t="s">
        <v>196</v>
      </c>
    </row>
    <row r="545" spans="2:65" s="11" customFormat="1" ht="16.5" customHeight="1">
      <c r="B545" s="176"/>
      <c r="C545" s="177"/>
      <c r="D545" s="177"/>
      <c r="E545" s="178" t="s">
        <v>4</v>
      </c>
      <c r="F545" s="269" t="s">
        <v>713</v>
      </c>
      <c r="G545" s="270"/>
      <c r="H545" s="270"/>
      <c r="I545" s="270"/>
      <c r="J545" s="177"/>
      <c r="K545" s="179">
        <v>81.180000000000007</v>
      </c>
      <c r="L545" s="177"/>
      <c r="M545" s="177"/>
      <c r="N545" s="177"/>
      <c r="O545" s="177"/>
      <c r="P545" s="177"/>
      <c r="Q545" s="177"/>
      <c r="R545" s="180"/>
      <c r="T545" s="181"/>
      <c r="U545" s="177"/>
      <c r="V545" s="177"/>
      <c r="W545" s="177"/>
      <c r="X545" s="177"/>
      <c r="Y545" s="177"/>
      <c r="Z545" s="177"/>
      <c r="AA545" s="182"/>
      <c r="AT545" s="183" t="s">
        <v>204</v>
      </c>
      <c r="AU545" s="183" t="s">
        <v>94</v>
      </c>
      <c r="AV545" s="11" t="s">
        <v>94</v>
      </c>
      <c r="AW545" s="11" t="s">
        <v>31</v>
      </c>
      <c r="AX545" s="11" t="s">
        <v>74</v>
      </c>
      <c r="AY545" s="183" t="s">
        <v>196</v>
      </c>
    </row>
    <row r="546" spans="2:65" s="12" customFormat="1" ht="16.5" customHeight="1">
      <c r="B546" s="184"/>
      <c r="C546" s="185"/>
      <c r="D546" s="185"/>
      <c r="E546" s="186" t="s">
        <v>4</v>
      </c>
      <c r="F546" s="274" t="s">
        <v>213</v>
      </c>
      <c r="G546" s="275"/>
      <c r="H546" s="275"/>
      <c r="I546" s="275"/>
      <c r="J546" s="185"/>
      <c r="K546" s="187">
        <v>198.48</v>
      </c>
      <c r="L546" s="185"/>
      <c r="M546" s="185"/>
      <c r="N546" s="185"/>
      <c r="O546" s="185"/>
      <c r="P546" s="185"/>
      <c r="Q546" s="185"/>
      <c r="R546" s="188"/>
      <c r="T546" s="189"/>
      <c r="U546" s="185"/>
      <c r="V546" s="185"/>
      <c r="W546" s="185"/>
      <c r="X546" s="185"/>
      <c r="Y546" s="185"/>
      <c r="Z546" s="185"/>
      <c r="AA546" s="190"/>
      <c r="AT546" s="191" t="s">
        <v>204</v>
      </c>
      <c r="AU546" s="191" t="s">
        <v>94</v>
      </c>
      <c r="AV546" s="12" t="s">
        <v>214</v>
      </c>
      <c r="AW546" s="12" t="s">
        <v>31</v>
      </c>
      <c r="AX546" s="12" t="s">
        <v>74</v>
      </c>
      <c r="AY546" s="191" t="s">
        <v>196</v>
      </c>
    </row>
    <row r="547" spans="2:65" s="13" customFormat="1" ht="16.5" customHeight="1">
      <c r="B547" s="192"/>
      <c r="C547" s="193"/>
      <c r="D547" s="193"/>
      <c r="E547" s="194" t="s">
        <v>4</v>
      </c>
      <c r="F547" s="276" t="s">
        <v>215</v>
      </c>
      <c r="G547" s="277"/>
      <c r="H547" s="277"/>
      <c r="I547" s="277"/>
      <c r="J547" s="193"/>
      <c r="K547" s="195">
        <v>198.48</v>
      </c>
      <c r="L547" s="193"/>
      <c r="M547" s="193"/>
      <c r="N547" s="193"/>
      <c r="O547" s="193"/>
      <c r="P547" s="193"/>
      <c r="Q547" s="193"/>
      <c r="R547" s="196"/>
      <c r="T547" s="197"/>
      <c r="U547" s="193"/>
      <c r="V547" s="193"/>
      <c r="W547" s="193"/>
      <c r="X547" s="193"/>
      <c r="Y547" s="193"/>
      <c r="Z547" s="193"/>
      <c r="AA547" s="198"/>
      <c r="AT547" s="199" t="s">
        <v>204</v>
      </c>
      <c r="AU547" s="199" t="s">
        <v>94</v>
      </c>
      <c r="AV547" s="13" t="s">
        <v>201</v>
      </c>
      <c r="AW547" s="13" t="s">
        <v>31</v>
      </c>
      <c r="AX547" s="13" t="s">
        <v>82</v>
      </c>
      <c r="AY547" s="199" t="s">
        <v>196</v>
      </c>
    </row>
    <row r="548" spans="2:65" s="1" customFormat="1" ht="16.5" customHeight="1">
      <c r="B548" s="138"/>
      <c r="C548" s="167" t="s">
        <v>714</v>
      </c>
      <c r="D548" s="167" t="s">
        <v>197</v>
      </c>
      <c r="E548" s="168" t="s">
        <v>715</v>
      </c>
      <c r="F548" s="264" t="s">
        <v>716</v>
      </c>
      <c r="G548" s="264"/>
      <c r="H548" s="264"/>
      <c r="I548" s="264"/>
      <c r="J548" s="169" t="s">
        <v>307</v>
      </c>
      <c r="K548" s="170">
        <v>88.685000000000002</v>
      </c>
      <c r="L548" s="265">
        <v>0</v>
      </c>
      <c r="M548" s="265"/>
      <c r="N548" s="266">
        <f>ROUND(L548*K548,3)</f>
        <v>0</v>
      </c>
      <c r="O548" s="266"/>
      <c r="P548" s="266"/>
      <c r="Q548" s="266"/>
      <c r="R548" s="141"/>
      <c r="T548" s="172" t="s">
        <v>4</v>
      </c>
      <c r="U548" s="48" t="s">
        <v>41</v>
      </c>
      <c r="V548" s="40"/>
      <c r="W548" s="173">
        <f>V548*K548</f>
        <v>0</v>
      </c>
      <c r="X548" s="173">
        <v>2.5999999999999998E-4</v>
      </c>
      <c r="Y548" s="173">
        <f>X548*K548</f>
        <v>2.3058099999999998E-2</v>
      </c>
      <c r="Z548" s="173">
        <v>0</v>
      </c>
      <c r="AA548" s="174">
        <f>Z548*K548</f>
        <v>0</v>
      </c>
      <c r="AR548" s="23" t="s">
        <v>201</v>
      </c>
      <c r="AT548" s="23" t="s">
        <v>197</v>
      </c>
      <c r="AU548" s="23" t="s">
        <v>94</v>
      </c>
      <c r="AY548" s="23" t="s">
        <v>196</v>
      </c>
      <c r="BE548" s="114">
        <f>IF(U548="základná",N548,0)</f>
        <v>0</v>
      </c>
      <c r="BF548" s="114">
        <f>IF(U548="znížená",N548,0)</f>
        <v>0</v>
      </c>
      <c r="BG548" s="114">
        <f>IF(U548="zákl. prenesená",N548,0)</f>
        <v>0</v>
      </c>
      <c r="BH548" s="114">
        <f>IF(U548="zníž. prenesená",N548,0)</f>
        <v>0</v>
      </c>
      <c r="BI548" s="114">
        <f>IF(U548="nulová",N548,0)</f>
        <v>0</v>
      </c>
      <c r="BJ548" s="23" t="s">
        <v>94</v>
      </c>
      <c r="BK548" s="175">
        <f>ROUND(L548*K548,3)</f>
        <v>0</v>
      </c>
      <c r="BL548" s="23" t="s">
        <v>201</v>
      </c>
      <c r="BM548" s="23" t="s">
        <v>717</v>
      </c>
    </row>
    <row r="549" spans="2:65" s="11" customFormat="1" ht="16.5" customHeight="1">
      <c r="B549" s="176"/>
      <c r="C549" s="177"/>
      <c r="D549" s="177"/>
      <c r="E549" s="178" t="s">
        <v>4</v>
      </c>
      <c r="F549" s="267" t="s">
        <v>718</v>
      </c>
      <c r="G549" s="268"/>
      <c r="H549" s="268"/>
      <c r="I549" s="268"/>
      <c r="J549" s="177"/>
      <c r="K549" s="179">
        <v>71.825000000000003</v>
      </c>
      <c r="L549" s="177"/>
      <c r="M549" s="177"/>
      <c r="N549" s="177"/>
      <c r="O549" s="177"/>
      <c r="P549" s="177"/>
      <c r="Q549" s="177"/>
      <c r="R549" s="180"/>
      <c r="T549" s="181"/>
      <c r="U549" s="177"/>
      <c r="V549" s="177"/>
      <c r="W549" s="177"/>
      <c r="X549" s="177"/>
      <c r="Y549" s="177"/>
      <c r="Z549" s="177"/>
      <c r="AA549" s="182"/>
      <c r="AT549" s="183" t="s">
        <v>204</v>
      </c>
      <c r="AU549" s="183" t="s">
        <v>94</v>
      </c>
      <c r="AV549" s="11" t="s">
        <v>94</v>
      </c>
      <c r="AW549" s="11" t="s">
        <v>31</v>
      </c>
      <c r="AX549" s="11" t="s">
        <v>74</v>
      </c>
      <c r="AY549" s="183" t="s">
        <v>196</v>
      </c>
    </row>
    <row r="550" spans="2:65" s="11" customFormat="1" ht="16.5" customHeight="1">
      <c r="B550" s="176"/>
      <c r="C550" s="177"/>
      <c r="D550" s="177"/>
      <c r="E550" s="178" t="s">
        <v>4</v>
      </c>
      <c r="F550" s="269" t="s">
        <v>719</v>
      </c>
      <c r="G550" s="270"/>
      <c r="H550" s="270"/>
      <c r="I550" s="270"/>
      <c r="J550" s="177"/>
      <c r="K550" s="179">
        <v>6.96</v>
      </c>
      <c r="L550" s="177"/>
      <c r="M550" s="177"/>
      <c r="N550" s="177"/>
      <c r="O550" s="177"/>
      <c r="P550" s="177"/>
      <c r="Q550" s="177"/>
      <c r="R550" s="180"/>
      <c r="T550" s="181"/>
      <c r="U550" s="177"/>
      <c r="V550" s="177"/>
      <c r="W550" s="177"/>
      <c r="X550" s="177"/>
      <c r="Y550" s="177"/>
      <c r="Z550" s="177"/>
      <c r="AA550" s="182"/>
      <c r="AT550" s="183" t="s">
        <v>204</v>
      </c>
      <c r="AU550" s="183" t="s">
        <v>94</v>
      </c>
      <c r="AV550" s="11" t="s">
        <v>94</v>
      </c>
      <c r="AW550" s="11" t="s">
        <v>31</v>
      </c>
      <c r="AX550" s="11" t="s">
        <v>74</v>
      </c>
      <c r="AY550" s="183" t="s">
        <v>196</v>
      </c>
    </row>
    <row r="551" spans="2:65" s="11" customFormat="1" ht="16.5" customHeight="1">
      <c r="B551" s="176"/>
      <c r="C551" s="177"/>
      <c r="D551" s="177"/>
      <c r="E551" s="178" t="s">
        <v>4</v>
      </c>
      <c r="F551" s="269" t="s">
        <v>720</v>
      </c>
      <c r="G551" s="270"/>
      <c r="H551" s="270"/>
      <c r="I551" s="270"/>
      <c r="J551" s="177"/>
      <c r="K551" s="179">
        <v>9.9</v>
      </c>
      <c r="L551" s="177"/>
      <c r="M551" s="177"/>
      <c r="N551" s="177"/>
      <c r="O551" s="177"/>
      <c r="P551" s="177"/>
      <c r="Q551" s="177"/>
      <c r="R551" s="180"/>
      <c r="T551" s="181"/>
      <c r="U551" s="177"/>
      <c r="V551" s="177"/>
      <c r="W551" s="177"/>
      <c r="X551" s="177"/>
      <c r="Y551" s="177"/>
      <c r="Z551" s="177"/>
      <c r="AA551" s="182"/>
      <c r="AT551" s="183" t="s">
        <v>204</v>
      </c>
      <c r="AU551" s="183" t="s">
        <v>94</v>
      </c>
      <c r="AV551" s="11" t="s">
        <v>94</v>
      </c>
      <c r="AW551" s="11" t="s">
        <v>31</v>
      </c>
      <c r="AX551" s="11" t="s">
        <v>74</v>
      </c>
      <c r="AY551" s="183" t="s">
        <v>196</v>
      </c>
    </row>
    <row r="552" spans="2:65" s="12" customFormat="1" ht="16.5" customHeight="1">
      <c r="B552" s="184"/>
      <c r="C552" s="185"/>
      <c r="D552" s="185"/>
      <c r="E552" s="186" t="s">
        <v>4</v>
      </c>
      <c r="F552" s="274" t="s">
        <v>213</v>
      </c>
      <c r="G552" s="275"/>
      <c r="H552" s="275"/>
      <c r="I552" s="275"/>
      <c r="J552" s="185"/>
      <c r="K552" s="187">
        <v>88.685000000000002</v>
      </c>
      <c r="L552" s="185"/>
      <c r="M552" s="185"/>
      <c r="N552" s="185"/>
      <c r="O552" s="185"/>
      <c r="P552" s="185"/>
      <c r="Q552" s="185"/>
      <c r="R552" s="188"/>
      <c r="T552" s="189"/>
      <c r="U552" s="185"/>
      <c r="V552" s="185"/>
      <c r="W552" s="185"/>
      <c r="X552" s="185"/>
      <c r="Y552" s="185"/>
      <c r="Z552" s="185"/>
      <c r="AA552" s="190"/>
      <c r="AT552" s="191" t="s">
        <v>204</v>
      </c>
      <c r="AU552" s="191" t="s">
        <v>94</v>
      </c>
      <c r="AV552" s="12" t="s">
        <v>214</v>
      </c>
      <c r="AW552" s="12" t="s">
        <v>31</v>
      </c>
      <c r="AX552" s="12" t="s">
        <v>74</v>
      </c>
      <c r="AY552" s="191" t="s">
        <v>196</v>
      </c>
    </row>
    <row r="553" spans="2:65" s="13" customFormat="1" ht="16.5" customHeight="1">
      <c r="B553" s="192"/>
      <c r="C553" s="193"/>
      <c r="D553" s="193"/>
      <c r="E553" s="194" t="s">
        <v>4</v>
      </c>
      <c r="F553" s="276" t="s">
        <v>215</v>
      </c>
      <c r="G553" s="277"/>
      <c r="H553" s="277"/>
      <c r="I553" s="277"/>
      <c r="J553" s="193"/>
      <c r="K553" s="195">
        <v>88.685000000000002</v>
      </c>
      <c r="L553" s="193"/>
      <c r="M553" s="193"/>
      <c r="N553" s="193"/>
      <c r="O553" s="193"/>
      <c r="P553" s="193"/>
      <c r="Q553" s="193"/>
      <c r="R553" s="196"/>
      <c r="T553" s="197"/>
      <c r="U553" s="193"/>
      <c r="V553" s="193"/>
      <c r="W553" s="193"/>
      <c r="X553" s="193"/>
      <c r="Y553" s="193"/>
      <c r="Z553" s="193"/>
      <c r="AA553" s="198"/>
      <c r="AT553" s="199" t="s">
        <v>204</v>
      </c>
      <c r="AU553" s="199" t="s">
        <v>94</v>
      </c>
      <c r="AV553" s="13" t="s">
        <v>201</v>
      </c>
      <c r="AW553" s="13" t="s">
        <v>31</v>
      </c>
      <c r="AX553" s="13" t="s">
        <v>82</v>
      </c>
      <c r="AY553" s="199" t="s">
        <v>196</v>
      </c>
    </row>
    <row r="554" spans="2:65" s="1" customFormat="1" ht="16.5" customHeight="1">
      <c r="B554" s="138"/>
      <c r="C554" s="167" t="s">
        <v>721</v>
      </c>
      <c r="D554" s="167" t="s">
        <v>197</v>
      </c>
      <c r="E554" s="168" t="s">
        <v>722</v>
      </c>
      <c r="F554" s="264" t="s">
        <v>723</v>
      </c>
      <c r="G554" s="264"/>
      <c r="H554" s="264"/>
      <c r="I554" s="264"/>
      <c r="J554" s="169" t="s">
        <v>307</v>
      </c>
      <c r="K554" s="170">
        <v>71.825000000000003</v>
      </c>
      <c r="L554" s="265">
        <v>0</v>
      </c>
      <c r="M554" s="265"/>
      <c r="N554" s="266">
        <f>ROUND(L554*K554,3)</f>
        <v>0</v>
      </c>
      <c r="O554" s="266"/>
      <c r="P554" s="266"/>
      <c r="Q554" s="266"/>
      <c r="R554" s="141"/>
      <c r="T554" s="172" t="s">
        <v>4</v>
      </c>
      <c r="U554" s="48" t="s">
        <v>41</v>
      </c>
      <c r="V554" s="40"/>
      <c r="W554" s="173">
        <f>V554*K554</f>
        <v>0</v>
      </c>
      <c r="X554" s="173">
        <v>1.6000000000000001E-4</v>
      </c>
      <c r="Y554" s="173">
        <f>X554*K554</f>
        <v>1.1492000000000002E-2</v>
      </c>
      <c r="Z554" s="173">
        <v>0</v>
      </c>
      <c r="AA554" s="174">
        <f>Z554*K554</f>
        <v>0</v>
      </c>
      <c r="AR554" s="23" t="s">
        <v>201</v>
      </c>
      <c r="AT554" s="23" t="s">
        <v>197</v>
      </c>
      <c r="AU554" s="23" t="s">
        <v>94</v>
      </c>
      <c r="AY554" s="23" t="s">
        <v>196</v>
      </c>
      <c r="BE554" s="114">
        <f>IF(U554="základná",N554,0)</f>
        <v>0</v>
      </c>
      <c r="BF554" s="114">
        <f>IF(U554="znížená",N554,0)</f>
        <v>0</v>
      </c>
      <c r="BG554" s="114">
        <f>IF(U554="zákl. prenesená",N554,0)</f>
        <v>0</v>
      </c>
      <c r="BH554" s="114">
        <f>IF(U554="zníž. prenesená",N554,0)</f>
        <v>0</v>
      </c>
      <c r="BI554" s="114">
        <f>IF(U554="nulová",N554,0)</f>
        <v>0</v>
      </c>
      <c r="BJ554" s="23" t="s">
        <v>94</v>
      </c>
      <c r="BK554" s="175">
        <f>ROUND(L554*K554,3)</f>
        <v>0</v>
      </c>
      <c r="BL554" s="23" t="s">
        <v>201</v>
      </c>
      <c r="BM554" s="23" t="s">
        <v>724</v>
      </c>
    </row>
    <row r="555" spans="2:65" s="1" customFormat="1" ht="51" customHeight="1">
      <c r="B555" s="138"/>
      <c r="C555" s="167" t="s">
        <v>725</v>
      </c>
      <c r="D555" s="167" t="s">
        <v>197</v>
      </c>
      <c r="E555" s="168" t="s">
        <v>726</v>
      </c>
      <c r="F555" s="264" t="s">
        <v>727</v>
      </c>
      <c r="G555" s="264"/>
      <c r="H555" s="264"/>
      <c r="I555" s="264"/>
      <c r="J555" s="169" t="s">
        <v>608</v>
      </c>
      <c r="K555" s="170">
        <v>10</v>
      </c>
      <c r="L555" s="265">
        <v>0</v>
      </c>
      <c r="M555" s="265"/>
      <c r="N555" s="266">
        <f>ROUND(L555*K555,3)</f>
        <v>0</v>
      </c>
      <c r="O555" s="266"/>
      <c r="P555" s="266"/>
      <c r="Q555" s="266"/>
      <c r="R555" s="141"/>
      <c r="T555" s="172" t="s">
        <v>4</v>
      </c>
      <c r="U555" s="48" t="s">
        <v>41</v>
      </c>
      <c r="V555" s="40"/>
      <c r="W555" s="173">
        <f>V555*K555</f>
        <v>0</v>
      </c>
      <c r="X555" s="173">
        <v>1.3999999999999999E-4</v>
      </c>
      <c r="Y555" s="173">
        <f>X555*K555</f>
        <v>1.3999999999999998E-3</v>
      </c>
      <c r="Z555" s="173">
        <v>0</v>
      </c>
      <c r="AA555" s="174">
        <f>Z555*K555</f>
        <v>0</v>
      </c>
      <c r="AR555" s="23" t="s">
        <v>201</v>
      </c>
      <c r="AT555" s="23" t="s">
        <v>197</v>
      </c>
      <c r="AU555" s="23" t="s">
        <v>94</v>
      </c>
      <c r="AY555" s="23" t="s">
        <v>196</v>
      </c>
      <c r="BE555" s="114">
        <f>IF(U555="základná",N555,0)</f>
        <v>0</v>
      </c>
      <c r="BF555" s="114">
        <f>IF(U555="znížená",N555,0)</f>
        <v>0</v>
      </c>
      <c r="BG555" s="114">
        <f>IF(U555="zákl. prenesená",N555,0)</f>
        <v>0</v>
      </c>
      <c r="BH555" s="114">
        <f>IF(U555="zníž. prenesená",N555,0)</f>
        <v>0</v>
      </c>
      <c r="BI555" s="114">
        <f>IF(U555="nulová",N555,0)</f>
        <v>0</v>
      </c>
      <c r="BJ555" s="23" t="s">
        <v>94</v>
      </c>
      <c r="BK555" s="175">
        <f>ROUND(L555*K555,3)</f>
        <v>0</v>
      </c>
      <c r="BL555" s="23" t="s">
        <v>201</v>
      </c>
      <c r="BM555" s="23" t="s">
        <v>728</v>
      </c>
    </row>
    <row r="556" spans="2:65" s="1" customFormat="1" ht="38.25" customHeight="1">
      <c r="B556" s="138"/>
      <c r="C556" s="167" t="s">
        <v>729</v>
      </c>
      <c r="D556" s="167" t="s">
        <v>197</v>
      </c>
      <c r="E556" s="168" t="s">
        <v>730</v>
      </c>
      <c r="F556" s="264" t="s">
        <v>731</v>
      </c>
      <c r="G556" s="264"/>
      <c r="H556" s="264"/>
      <c r="I556" s="264"/>
      <c r="J556" s="169" t="s">
        <v>200</v>
      </c>
      <c r="K556" s="170">
        <v>3.891</v>
      </c>
      <c r="L556" s="265">
        <v>0</v>
      </c>
      <c r="M556" s="265"/>
      <c r="N556" s="266">
        <f>ROUND(L556*K556,3)</f>
        <v>0</v>
      </c>
      <c r="O556" s="266"/>
      <c r="P556" s="266"/>
      <c r="Q556" s="266"/>
      <c r="R556" s="141"/>
      <c r="T556" s="172" t="s">
        <v>4</v>
      </c>
      <c r="U556" s="48" t="s">
        <v>41</v>
      </c>
      <c r="V556" s="40"/>
      <c r="W556" s="173">
        <f>V556*K556</f>
        <v>0</v>
      </c>
      <c r="X556" s="173">
        <v>0</v>
      </c>
      <c r="Y556" s="173">
        <f>X556*K556</f>
        <v>0</v>
      </c>
      <c r="Z556" s="173">
        <v>2.4</v>
      </c>
      <c r="AA556" s="174">
        <f>Z556*K556</f>
        <v>9.3384</v>
      </c>
      <c r="AR556" s="23" t="s">
        <v>201</v>
      </c>
      <c r="AT556" s="23" t="s">
        <v>197</v>
      </c>
      <c r="AU556" s="23" t="s">
        <v>94</v>
      </c>
      <c r="AY556" s="23" t="s">
        <v>196</v>
      </c>
      <c r="BE556" s="114">
        <f>IF(U556="základná",N556,0)</f>
        <v>0</v>
      </c>
      <c r="BF556" s="114">
        <f>IF(U556="znížená",N556,0)</f>
        <v>0</v>
      </c>
      <c r="BG556" s="114">
        <f>IF(U556="zákl. prenesená",N556,0)</f>
        <v>0</v>
      </c>
      <c r="BH556" s="114">
        <f>IF(U556="zníž. prenesená",N556,0)</f>
        <v>0</v>
      </c>
      <c r="BI556" s="114">
        <f>IF(U556="nulová",N556,0)</f>
        <v>0</v>
      </c>
      <c r="BJ556" s="23" t="s">
        <v>94</v>
      </c>
      <c r="BK556" s="175">
        <f>ROUND(L556*K556,3)</f>
        <v>0</v>
      </c>
      <c r="BL556" s="23" t="s">
        <v>201</v>
      </c>
      <c r="BM556" s="23" t="s">
        <v>732</v>
      </c>
    </row>
    <row r="557" spans="2:65" s="11" customFormat="1" ht="25.5" customHeight="1">
      <c r="B557" s="176"/>
      <c r="C557" s="177"/>
      <c r="D557" s="177"/>
      <c r="E557" s="178" t="s">
        <v>4</v>
      </c>
      <c r="F557" s="267" t="s">
        <v>733</v>
      </c>
      <c r="G557" s="268"/>
      <c r="H557" s="268"/>
      <c r="I557" s="268"/>
      <c r="J557" s="177"/>
      <c r="K557" s="179">
        <v>3.0870000000000002</v>
      </c>
      <c r="L557" s="177"/>
      <c r="M557" s="177"/>
      <c r="N557" s="177"/>
      <c r="O557" s="177"/>
      <c r="P557" s="177"/>
      <c r="Q557" s="177"/>
      <c r="R557" s="180"/>
      <c r="T557" s="181"/>
      <c r="U557" s="177"/>
      <c r="V557" s="177"/>
      <c r="W557" s="177"/>
      <c r="X557" s="177"/>
      <c r="Y557" s="177"/>
      <c r="Z557" s="177"/>
      <c r="AA557" s="182"/>
      <c r="AT557" s="183" t="s">
        <v>204</v>
      </c>
      <c r="AU557" s="183" t="s">
        <v>94</v>
      </c>
      <c r="AV557" s="11" t="s">
        <v>94</v>
      </c>
      <c r="AW557" s="11" t="s">
        <v>31</v>
      </c>
      <c r="AX557" s="11" t="s">
        <v>74</v>
      </c>
      <c r="AY557" s="183" t="s">
        <v>196</v>
      </c>
    </row>
    <row r="558" spans="2:65" s="12" customFormat="1" ht="25.5" customHeight="1">
      <c r="B558" s="184"/>
      <c r="C558" s="185"/>
      <c r="D558" s="185"/>
      <c r="E558" s="186" t="s">
        <v>4</v>
      </c>
      <c r="F558" s="274" t="s">
        <v>734</v>
      </c>
      <c r="G558" s="275"/>
      <c r="H558" s="275"/>
      <c r="I558" s="275"/>
      <c r="J558" s="185"/>
      <c r="K558" s="187">
        <v>3.0870000000000002</v>
      </c>
      <c r="L558" s="185"/>
      <c r="M558" s="185"/>
      <c r="N558" s="185"/>
      <c r="O558" s="185"/>
      <c r="P558" s="185"/>
      <c r="Q558" s="185"/>
      <c r="R558" s="188"/>
      <c r="T558" s="189"/>
      <c r="U558" s="185"/>
      <c r="V558" s="185"/>
      <c r="W558" s="185"/>
      <c r="X558" s="185"/>
      <c r="Y558" s="185"/>
      <c r="Z558" s="185"/>
      <c r="AA558" s="190"/>
      <c r="AT558" s="191" t="s">
        <v>204</v>
      </c>
      <c r="AU558" s="191" t="s">
        <v>94</v>
      </c>
      <c r="AV558" s="12" t="s">
        <v>214</v>
      </c>
      <c r="AW558" s="12" t="s">
        <v>31</v>
      </c>
      <c r="AX558" s="12" t="s">
        <v>74</v>
      </c>
      <c r="AY558" s="191" t="s">
        <v>196</v>
      </c>
    </row>
    <row r="559" spans="2:65" s="11" customFormat="1" ht="16.5" customHeight="1">
      <c r="B559" s="176"/>
      <c r="C559" s="177"/>
      <c r="D559" s="177"/>
      <c r="E559" s="178" t="s">
        <v>4</v>
      </c>
      <c r="F559" s="269" t="s">
        <v>735</v>
      </c>
      <c r="G559" s="270"/>
      <c r="H559" s="270"/>
      <c r="I559" s="270"/>
      <c r="J559" s="177"/>
      <c r="K559" s="179">
        <v>0.58799999999999997</v>
      </c>
      <c r="L559" s="177"/>
      <c r="M559" s="177"/>
      <c r="N559" s="177"/>
      <c r="O559" s="177"/>
      <c r="P559" s="177"/>
      <c r="Q559" s="177"/>
      <c r="R559" s="180"/>
      <c r="T559" s="181"/>
      <c r="U559" s="177"/>
      <c r="V559" s="177"/>
      <c r="W559" s="177"/>
      <c r="X559" s="177"/>
      <c r="Y559" s="177"/>
      <c r="Z559" s="177"/>
      <c r="AA559" s="182"/>
      <c r="AT559" s="183" t="s">
        <v>204</v>
      </c>
      <c r="AU559" s="183" t="s">
        <v>94</v>
      </c>
      <c r="AV559" s="11" t="s">
        <v>94</v>
      </c>
      <c r="AW559" s="11" t="s">
        <v>31</v>
      </c>
      <c r="AX559" s="11" t="s">
        <v>74</v>
      </c>
      <c r="AY559" s="183" t="s">
        <v>196</v>
      </c>
    </row>
    <row r="560" spans="2:65" s="11" customFormat="1" ht="16.5" customHeight="1">
      <c r="B560" s="176"/>
      <c r="C560" s="177"/>
      <c r="D560" s="177"/>
      <c r="E560" s="178" t="s">
        <v>4</v>
      </c>
      <c r="F560" s="269" t="s">
        <v>229</v>
      </c>
      <c r="G560" s="270"/>
      <c r="H560" s="270"/>
      <c r="I560" s="270"/>
      <c r="J560" s="177"/>
      <c r="K560" s="179">
        <v>0.216</v>
      </c>
      <c r="L560" s="177"/>
      <c r="M560" s="177"/>
      <c r="N560" s="177"/>
      <c r="O560" s="177"/>
      <c r="P560" s="177"/>
      <c r="Q560" s="177"/>
      <c r="R560" s="180"/>
      <c r="T560" s="181"/>
      <c r="U560" s="177"/>
      <c r="V560" s="177"/>
      <c r="W560" s="177"/>
      <c r="X560" s="177"/>
      <c r="Y560" s="177"/>
      <c r="Z560" s="177"/>
      <c r="AA560" s="182"/>
      <c r="AT560" s="183" t="s">
        <v>204</v>
      </c>
      <c r="AU560" s="183" t="s">
        <v>94</v>
      </c>
      <c r="AV560" s="11" t="s">
        <v>94</v>
      </c>
      <c r="AW560" s="11" t="s">
        <v>31</v>
      </c>
      <c r="AX560" s="11" t="s">
        <v>74</v>
      </c>
      <c r="AY560" s="183" t="s">
        <v>196</v>
      </c>
    </row>
    <row r="561" spans="2:65" s="12" customFormat="1" ht="16.5" customHeight="1">
      <c r="B561" s="184"/>
      <c r="C561" s="185"/>
      <c r="D561" s="185"/>
      <c r="E561" s="186" t="s">
        <v>4</v>
      </c>
      <c r="F561" s="274" t="s">
        <v>736</v>
      </c>
      <c r="G561" s="275"/>
      <c r="H561" s="275"/>
      <c r="I561" s="275"/>
      <c r="J561" s="185"/>
      <c r="K561" s="187">
        <v>0.80400000000000005</v>
      </c>
      <c r="L561" s="185"/>
      <c r="M561" s="185"/>
      <c r="N561" s="185"/>
      <c r="O561" s="185"/>
      <c r="P561" s="185"/>
      <c r="Q561" s="185"/>
      <c r="R561" s="188"/>
      <c r="T561" s="189"/>
      <c r="U561" s="185"/>
      <c r="V561" s="185"/>
      <c r="W561" s="185"/>
      <c r="X561" s="185"/>
      <c r="Y561" s="185"/>
      <c r="Z561" s="185"/>
      <c r="AA561" s="190"/>
      <c r="AT561" s="191" t="s">
        <v>204</v>
      </c>
      <c r="AU561" s="191" t="s">
        <v>94</v>
      </c>
      <c r="AV561" s="12" t="s">
        <v>214</v>
      </c>
      <c r="AW561" s="12" t="s">
        <v>31</v>
      </c>
      <c r="AX561" s="12" t="s">
        <v>74</v>
      </c>
      <c r="AY561" s="191" t="s">
        <v>196</v>
      </c>
    </row>
    <row r="562" spans="2:65" s="13" customFormat="1" ht="16.5" customHeight="1">
      <c r="B562" s="192"/>
      <c r="C562" s="193"/>
      <c r="D562" s="193"/>
      <c r="E562" s="194" t="s">
        <v>4</v>
      </c>
      <c r="F562" s="276" t="s">
        <v>215</v>
      </c>
      <c r="G562" s="277"/>
      <c r="H562" s="277"/>
      <c r="I562" s="277"/>
      <c r="J562" s="193"/>
      <c r="K562" s="195">
        <v>3.891</v>
      </c>
      <c r="L562" s="193"/>
      <c r="M562" s="193"/>
      <c r="N562" s="193"/>
      <c r="O562" s="193"/>
      <c r="P562" s="193"/>
      <c r="Q562" s="193"/>
      <c r="R562" s="196"/>
      <c r="T562" s="197"/>
      <c r="U562" s="193"/>
      <c r="V562" s="193"/>
      <c r="W562" s="193"/>
      <c r="X562" s="193"/>
      <c r="Y562" s="193"/>
      <c r="Z562" s="193"/>
      <c r="AA562" s="198"/>
      <c r="AT562" s="199" t="s">
        <v>204</v>
      </c>
      <c r="AU562" s="199" t="s">
        <v>94</v>
      </c>
      <c r="AV562" s="13" t="s">
        <v>201</v>
      </c>
      <c r="AW562" s="13" t="s">
        <v>31</v>
      </c>
      <c r="AX562" s="13" t="s">
        <v>82</v>
      </c>
      <c r="AY562" s="199" t="s">
        <v>196</v>
      </c>
    </row>
    <row r="563" spans="2:65" s="1" customFormat="1" ht="25.5" customHeight="1">
      <c r="B563" s="138"/>
      <c r="C563" s="167" t="s">
        <v>737</v>
      </c>
      <c r="D563" s="167" t="s">
        <v>197</v>
      </c>
      <c r="E563" s="168" t="s">
        <v>738</v>
      </c>
      <c r="F563" s="264" t="s">
        <v>739</v>
      </c>
      <c r="G563" s="264"/>
      <c r="H563" s="264"/>
      <c r="I563" s="264"/>
      <c r="J563" s="169" t="s">
        <v>262</v>
      </c>
      <c r="K563" s="170">
        <v>417.24299999999999</v>
      </c>
      <c r="L563" s="265">
        <v>0</v>
      </c>
      <c r="M563" s="265"/>
      <c r="N563" s="266">
        <f>ROUND(L563*K563,3)</f>
        <v>0</v>
      </c>
      <c r="O563" s="266"/>
      <c r="P563" s="266"/>
      <c r="Q563" s="266"/>
      <c r="R563" s="141"/>
      <c r="T563" s="172" t="s">
        <v>4</v>
      </c>
      <c r="U563" s="48" t="s">
        <v>41</v>
      </c>
      <c r="V563" s="40"/>
      <c r="W563" s="173">
        <f>V563*K563</f>
        <v>0</v>
      </c>
      <c r="X563" s="173">
        <v>0</v>
      </c>
      <c r="Y563" s="173">
        <f>X563*K563</f>
        <v>0</v>
      </c>
      <c r="Z563" s="173">
        <v>0.19600000000000001</v>
      </c>
      <c r="AA563" s="174">
        <f>Z563*K563</f>
        <v>81.779628000000002</v>
      </c>
      <c r="AR563" s="23" t="s">
        <v>201</v>
      </c>
      <c r="AT563" s="23" t="s">
        <v>197</v>
      </c>
      <c r="AU563" s="23" t="s">
        <v>94</v>
      </c>
      <c r="AY563" s="23" t="s">
        <v>196</v>
      </c>
      <c r="BE563" s="114">
        <f>IF(U563="základná",N563,0)</f>
        <v>0</v>
      </c>
      <c r="BF563" s="114">
        <f>IF(U563="znížená",N563,0)</f>
        <v>0</v>
      </c>
      <c r="BG563" s="114">
        <f>IF(U563="zákl. prenesená",N563,0)</f>
        <v>0</v>
      </c>
      <c r="BH563" s="114">
        <f>IF(U563="zníž. prenesená",N563,0)</f>
        <v>0</v>
      </c>
      <c r="BI563" s="114">
        <f>IF(U563="nulová",N563,0)</f>
        <v>0</v>
      </c>
      <c r="BJ563" s="23" t="s">
        <v>94</v>
      </c>
      <c r="BK563" s="175">
        <f>ROUND(L563*K563,3)</f>
        <v>0</v>
      </c>
      <c r="BL563" s="23" t="s">
        <v>201</v>
      </c>
      <c r="BM563" s="23" t="s">
        <v>740</v>
      </c>
    </row>
    <row r="564" spans="2:65" s="11" customFormat="1" ht="25.5" customHeight="1">
      <c r="B564" s="176"/>
      <c r="C564" s="177"/>
      <c r="D564" s="177"/>
      <c r="E564" s="178" t="s">
        <v>4</v>
      </c>
      <c r="F564" s="267" t="s">
        <v>741</v>
      </c>
      <c r="G564" s="268"/>
      <c r="H564" s="268"/>
      <c r="I564" s="268"/>
      <c r="J564" s="177"/>
      <c r="K564" s="179">
        <v>164</v>
      </c>
      <c r="L564" s="177"/>
      <c r="M564" s="177"/>
      <c r="N564" s="177"/>
      <c r="O564" s="177"/>
      <c r="P564" s="177"/>
      <c r="Q564" s="177"/>
      <c r="R564" s="180"/>
      <c r="T564" s="181"/>
      <c r="U564" s="177"/>
      <c r="V564" s="177"/>
      <c r="W564" s="177"/>
      <c r="X564" s="177"/>
      <c r="Y564" s="177"/>
      <c r="Z564" s="177"/>
      <c r="AA564" s="182"/>
      <c r="AT564" s="183" t="s">
        <v>204</v>
      </c>
      <c r="AU564" s="183" t="s">
        <v>94</v>
      </c>
      <c r="AV564" s="11" t="s">
        <v>94</v>
      </c>
      <c r="AW564" s="11" t="s">
        <v>31</v>
      </c>
      <c r="AX564" s="11" t="s">
        <v>74</v>
      </c>
      <c r="AY564" s="183" t="s">
        <v>196</v>
      </c>
    </row>
    <row r="565" spans="2:65" s="11" customFormat="1" ht="16.5" customHeight="1">
      <c r="B565" s="176"/>
      <c r="C565" s="177"/>
      <c r="D565" s="177"/>
      <c r="E565" s="178" t="s">
        <v>4</v>
      </c>
      <c r="F565" s="269" t="s">
        <v>742</v>
      </c>
      <c r="G565" s="270"/>
      <c r="H565" s="270"/>
      <c r="I565" s="270"/>
      <c r="J565" s="177"/>
      <c r="K565" s="179">
        <v>19.875</v>
      </c>
      <c r="L565" s="177"/>
      <c r="M565" s="177"/>
      <c r="N565" s="177"/>
      <c r="O565" s="177"/>
      <c r="P565" s="177"/>
      <c r="Q565" s="177"/>
      <c r="R565" s="180"/>
      <c r="T565" s="181"/>
      <c r="U565" s="177"/>
      <c r="V565" s="177"/>
      <c r="W565" s="177"/>
      <c r="X565" s="177"/>
      <c r="Y565" s="177"/>
      <c r="Z565" s="177"/>
      <c r="AA565" s="182"/>
      <c r="AT565" s="183" t="s">
        <v>204</v>
      </c>
      <c r="AU565" s="183" t="s">
        <v>94</v>
      </c>
      <c r="AV565" s="11" t="s">
        <v>94</v>
      </c>
      <c r="AW565" s="11" t="s">
        <v>31</v>
      </c>
      <c r="AX565" s="11" t="s">
        <v>74</v>
      </c>
      <c r="AY565" s="183" t="s">
        <v>196</v>
      </c>
    </row>
    <row r="566" spans="2:65" s="11" customFormat="1" ht="38.25" customHeight="1">
      <c r="B566" s="176"/>
      <c r="C566" s="177"/>
      <c r="D566" s="177"/>
      <c r="E566" s="178" t="s">
        <v>4</v>
      </c>
      <c r="F566" s="269" t="s">
        <v>743</v>
      </c>
      <c r="G566" s="270"/>
      <c r="H566" s="270"/>
      <c r="I566" s="270"/>
      <c r="J566" s="177"/>
      <c r="K566" s="179">
        <v>-24.6</v>
      </c>
      <c r="L566" s="177"/>
      <c r="M566" s="177"/>
      <c r="N566" s="177"/>
      <c r="O566" s="177"/>
      <c r="P566" s="177"/>
      <c r="Q566" s="177"/>
      <c r="R566" s="180"/>
      <c r="T566" s="181"/>
      <c r="U566" s="177"/>
      <c r="V566" s="177"/>
      <c r="W566" s="177"/>
      <c r="X566" s="177"/>
      <c r="Y566" s="177"/>
      <c r="Z566" s="177"/>
      <c r="AA566" s="182"/>
      <c r="AT566" s="183" t="s">
        <v>204</v>
      </c>
      <c r="AU566" s="183" t="s">
        <v>94</v>
      </c>
      <c r="AV566" s="11" t="s">
        <v>94</v>
      </c>
      <c r="AW566" s="11" t="s">
        <v>31</v>
      </c>
      <c r="AX566" s="11" t="s">
        <v>74</v>
      </c>
      <c r="AY566" s="183" t="s">
        <v>196</v>
      </c>
    </row>
    <row r="567" spans="2:65" s="12" customFormat="1" ht="16.5" customHeight="1">
      <c r="B567" s="184"/>
      <c r="C567" s="185"/>
      <c r="D567" s="185"/>
      <c r="E567" s="186" t="s">
        <v>4</v>
      </c>
      <c r="F567" s="274" t="s">
        <v>744</v>
      </c>
      <c r="G567" s="275"/>
      <c r="H567" s="275"/>
      <c r="I567" s="275"/>
      <c r="J567" s="185"/>
      <c r="K567" s="187">
        <v>159.27500000000001</v>
      </c>
      <c r="L567" s="185"/>
      <c r="M567" s="185"/>
      <c r="N567" s="185"/>
      <c r="O567" s="185"/>
      <c r="P567" s="185"/>
      <c r="Q567" s="185"/>
      <c r="R567" s="188"/>
      <c r="T567" s="189"/>
      <c r="U567" s="185"/>
      <c r="V567" s="185"/>
      <c r="W567" s="185"/>
      <c r="X567" s="185"/>
      <c r="Y567" s="185"/>
      <c r="Z567" s="185"/>
      <c r="AA567" s="190"/>
      <c r="AT567" s="191" t="s">
        <v>204</v>
      </c>
      <c r="AU567" s="191" t="s">
        <v>94</v>
      </c>
      <c r="AV567" s="12" t="s">
        <v>214</v>
      </c>
      <c r="AW567" s="12" t="s">
        <v>31</v>
      </c>
      <c r="AX567" s="12" t="s">
        <v>74</v>
      </c>
      <c r="AY567" s="191" t="s">
        <v>196</v>
      </c>
    </row>
    <row r="568" spans="2:65" s="11" customFormat="1" ht="25.5" customHeight="1">
      <c r="B568" s="176"/>
      <c r="C568" s="177"/>
      <c r="D568" s="177"/>
      <c r="E568" s="178" t="s">
        <v>4</v>
      </c>
      <c r="F568" s="269" t="s">
        <v>745</v>
      </c>
      <c r="G568" s="270"/>
      <c r="H568" s="270"/>
      <c r="I568" s="270"/>
      <c r="J568" s="177"/>
      <c r="K568" s="179">
        <v>232.98</v>
      </c>
      <c r="L568" s="177"/>
      <c r="M568" s="177"/>
      <c r="N568" s="177"/>
      <c r="O568" s="177"/>
      <c r="P568" s="177"/>
      <c r="Q568" s="177"/>
      <c r="R568" s="180"/>
      <c r="T568" s="181"/>
      <c r="U568" s="177"/>
      <c r="V568" s="177"/>
      <c r="W568" s="177"/>
      <c r="X568" s="177"/>
      <c r="Y568" s="177"/>
      <c r="Z568" s="177"/>
      <c r="AA568" s="182"/>
      <c r="AT568" s="183" t="s">
        <v>204</v>
      </c>
      <c r="AU568" s="183" t="s">
        <v>94</v>
      </c>
      <c r="AV568" s="11" t="s">
        <v>94</v>
      </c>
      <c r="AW568" s="11" t="s">
        <v>31</v>
      </c>
      <c r="AX568" s="11" t="s">
        <v>74</v>
      </c>
      <c r="AY568" s="183" t="s">
        <v>196</v>
      </c>
    </row>
    <row r="569" spans="2:65" s="11" customFormat="1" ht="16.5" customHeight="1">
      <c r="B569" s="176"/>
      <c r="C569" s="177"/>
      <c r="D569" s="177"/>
      <c r="E569" s="178" t="s">
        <v>4</v>
      </c>
      <c r="F569" s="269" t="s">
        <v>746</v>
      </c>
      <c r="G569" s="270"/>
      <c r="H569" s="270"/>
      <c r="I569" s="270"/>
      <c r="J569" s="177"/>
      <c r="K569" s="179">
        <v>46.2</v>
      </c>
      <c r="L569" s="177"/>
      <c r="M569" s="177"/>
      <c r="N569" s="177"/>
      <c r="O569" s="177"/>
      <c r="P569" s="177"/>
      <c r="Q569" s="177"/>
      <c r="R569" s="180"/>
      <c r="T569" s="181"/>
      <c r="U569" s="177"/>
      <c r="V569" s="177"/>
      <c r="W569" s="177"/>
      <c r="X569" s="177"/>
      <c r="Y569" s="177"/>
      <c r="Z569" s="177"/>
      <c r="AA569" s="182"/>
      <c r="AT569" s="183" t="s">
        <v>204</v>
      </c>
      <c r="AU569" s="183" t="s">
        <v>94</v>
      </c>
      <c r="AV569" s="11" t="s">
        <v>94</v>
      </c>
      <c r="AW569" s="11" t="s">
        <v>31</v>
      </c>
      <c r="AX569" s="11" t="s">
        <v>74</v>
      </c>
      <c r="AY569" s="183" t="s">
        <v>196</v>
      </c>
    </row>
    <row r="570" spans="2:65" s="11" customFormat="1" ht="38.25" customHeight="1">
      <c r="B570" s="176"/>
      <c r="C570" s="177"/>
      <c r="D570" s="177"/>
      <c r="E570" s="178" t="s">
        <v>4</v>
      </c>
      <c r="F570" s="269" t="s">
        <v>747</v>
      </c>
      <c r="G570" s="270"/>
      <c r="H570" s="270"/>
      <c r="I570" s="270"/>
      <c r="J570" s="177"/>
      <c r="K570" s="179">
        <v>-33.619999999999997</v>
      </c>
      <c r="L570" s="177"/>
      <c r="M570" s="177"/>
      <c r="N570" s="177"/>
      <c r="O570" s="177"/>
      <c r="P570" s="177"/>
      <c r="Q570" s="177"/>
      <c r="R570" s="180"/>
      <c r="T570" s="181"/>
      <c r="U570" s="177"/>
      <c r="V570" s="177"/>
      <c r="W570" s="177"/>
      <c r="X570" s="177"/>
      <c r="Y570" s="177"/>
      <c r="Z570" s="177"/>
      <c r="AA570" s="182"/>
      <c r="AT570" s="183" t="s">
        <v>204</v>
      </c>
      <c r="AU570" s="183" t="s">
        <v>94</v>
      </c>
      <c r="AV570" s="11" t="s">
        <v>94</v>
      </c>
      <c r="AW570" s="11" t="s">
        <v>31</v>
      </c>
      <c r="AX570" s="11" t="s">
        <v>74</v>
      </c>
      <c r="AY570" s="183" t="s">
        <v>196</v>
      </c>
    </row>
    <row r="571" spans="2:65" s="12" customFormat="1" ht="16.5" customHeight="1">
      <c r="B571" s="184"/>
      <c r="C571" s="185"/>
      <c r="D571" s="185"/>
      <c r="E571" s="186" t="s">
        <v>4</v>
      </c>
      <c r="F571" s="274" t="s">
        <v>748</v>
      </c>
      <c r="G571" s="275"/>
      <c r="H571" s="275"/>
      <c r="I571" s="275"/>
      <c r="J571" s="185"/>
      <c r="K571" s="187">
        <v>245.56</v>
      </c>
      <c r="L571" s="185"/>
      <c r="M571" s="185"/>
      <c r="N571" s="185"/>
      <c r="O571" s="185"/>
      <c r="P571" s="185"/>
      <c r="Q571" s="185"/>
      <c r="R571" s="188"/>
      <c r="T571" s="189"/>
      <c r="U571" s="185"/>
      <c r="V571" s="185"/>
      <c r="W571" s="185"/>
      <c r="X571" s="185"/>
      <c r="Y571" s="185"/>
      <c r="Z571" s="185"/>
      <c r="AA571" s="190"/>
      <c r="AT571" s="191" t="s">
        <v>204</v>
      </c>
      <c r="AU571" s="191" t="s">
        <v>94</v>
      </c>
      <c r="AV571" s="12" t="s">
        <v>214</v>
      </c>
      <c r="AW571" s="12" t="s">
        <v>31</v>
      </c>
      <c r="AX571" s="12" t="s">
        <v>74</v>
      </c>
      <c r="AY571" s="191" t="s">
        <v>196</v>
      </c>
    </row>
    <row r="572" spans="2:65" s="11" customFormat="1" ht="16.5" customHeight="1">
      <c r="B572" s="176"/>
      <c r="C572" s="177"/>
      <c r="D572" s="177"/>
      <c r="E572" s="178" t="s">
        <v>4</v>
      </c>
      <c r="F572" s="269" t="s">
        <v>749</v>
      </c>
      <c r="G572" s="270"/>
      <c r="H572" s="270"/>
      <c r="I572" s="270"/>
      <c r="J572" s="177"/>
      <c r="K572" s="179">
        <v>2.2000000000000002</v>
      </c>
      <c r="L572" s="177"/>
      <c r="M572" s="177"/>
      <c r="N572" s="177"/>
      <c r="O572" s="177"/>
      <c r="P572" s="177"/>
      <c r="Q572" s="177"/>
      <c r="R572" s="180"/>
      <c r="T572" s="181"/>
      <c r="U572" s="177"/>
      <c r="V572" s="177"/>
      <c r="W572" s="177"/>
      <c r="X572" s="177"/>
      <c r="Y572" s="177"/>
      <c r="Z572" s="177"/>
      <c r="AA572" s="182"/>
      <c r="AT572" s="183" t="s">
        <v>204</v>
      </c>
      <c r="AU572" s="183" t="s">
        <v>94</v>
      </c>
      <c r="AV572" s="11" t="s">
        <v>94</v>
      </c>
      <c r="AW572" s="11" t="s">
        <v>31</v>
      </c>
      <c r="AX572" s="11" t="s">
        <v>74</v>
      </c>
      <c r="AY572" s="183" t="s">
        <v>196</v>
      </c>
    </row>
    <row r="573" spans="2:65" s="11" customFormat="1" ht="25.5" customHeight="1">
      <c r="B573" s="176"/>
      <c r="C573" s="177"/>
      <c r="D573" s="177"/>
      <c r="E573" s="178" t="s">
        <v>4</v>
      </c>
      <c r="F573" s="269" t="s">
        <v>750</v>
      </c>
      <c r="G573" s="270"/>
      <c r="H573" s="270"/>
      <c r="I573" s="270"/>
      <c r="J573" s="177"/>
      <c r="K573" s="179">
        <v>10.208</v>
      </c>
      <c r="L573" s="177"/>
      <c r="M573" s="177"/>
      <c r="N573" s="177"/>
      <c r="O573" s="177"/>
      <c r="P573" s="177"/>
      <c r="Q573" s="177"/>
      <c r="R573" s="180"/>
      <c r="T573" s="181"/>
      <c r="U573" s="177"/>
      <c r="V573" s="177"/>
      <c r="W573" s="177"/>
      <c r="X573" s="177"/>
      <c r="Y573" s="177"/>
      <c r="Z573" s="177"/>
      <c r="AA573" s="182"/>
      <c r="AT573" s="183" t="s">
        <v>204</v>
      </c>
      <c r="AU573" s="183" t="s">
        <v>94</v>
      </c>
      <c r="AV573" s="11" t="s">
        <v>94</v>
      </c>
      <c r="AW573" s="11" t="s">
        <v>31</v>
      </c>
      <c r="AX573" s="11" t="s">
        <v>74</v>
      </c>
      <c r="AY573" s="183" t="s">
        <v>196</v>
      </c>
    </row>
    <row r="574" spans="2:65" s="12" customFormat="1" ht="16.5" customHeight="1">
      <c r="B574" s="184"/>
      <c r="C574" s="185"/>
      <c r="D574" s="185"/>
      <c r="E574" s="186" t="s">
        <v>4</v>
      </c>
      <c r="F574" s="274" t="s">
        <v>751</v>
      </c>
      <c r="G574" s="275"/>
      <c r="H574" s="275"/>
      <c r="I574" s="275"/>
      <c r="J574" s="185"/>
      <c r="K574" s="187">
        <v>12.407999999999999</v>
      </c>
      <c r="L574" s="185"/>
      <c r="M574" s="185"/>
      <c r="N574" s="185"/>
      <c r="O574" s="185"/>
      <c r="P574" s="185"/>
      <c r="Q574" s="185"/>
      <c r="R574" s="188"/>
      <c r="T574" s="189"/>
      <c r="U574" s="185"/>
      <c r="V574" s="185"/>
      <c r="W574" s="185"/>
      <c r="X574" s="185"/>
      <c r="Y574" s="185"/>
      <c r="Z574" s="185"/>
      <c r="AA574" s="190"/>
      <c r="AT574" s="191" t="s">
        <v>204</v>
      </c>
      <c r="AU574" s="191" t="s">
        <v>94</v>
      </c>
      <c r="AV574" s="12" t="s">
        <v>214</v>
      </c>
      <c r="AW574" s="12" t="s">
        <v>31</v>
      </c>
      <c r="AX574" s="12" t="s">
        <v>74</v>
      </c>
      <c r="AY574" s="191" t="s">
        <v>196</v>
      </c>
    </row>
    <row r="575" spans="2:65" s="13" customFormat="1" ht="16.5" customHeight="1">
      <c r="B575" s="192"/>
      <c r="C575" s="193"/>
      <c r="D575" s="193"/>
      <c r="E575" s="194" t="s">
        <v>4</v>
      </c>
      <c r="F575" s="276" t="s">
        <v>215</v>
      </c>
      <c r="G575" s="277"/>
      <c r="H575" s="277"/>
      <c r="I575" s="277"/>
      <c r="J575" s="193"/>
      <c r="K575" s="195">
        <v>417.24299999999999</v>
      </c>
      <c r="L575" s="193"/>
      <c r="M575" s="193"/>
      <c r="N575" s="193"/>
      <c r="O575" s="193"/>
      <c r="P575" s="193"/>
      <c r="Q575" s="193"/>
      <c r="R575" s="196"/>
      <c r="T575" s="197"/>
      <c r="U575" s="193"/>
      <c r="V575" s="193"/>
      <c r="W575" s="193"/>
      <c r="X575" s="193"/>
      <c r="Y575" s="193"/>
      <c r="Z575" s="193"/>
      <c r="AA575" s="198"/>
      <c r="AT575" s="199" t="s">
        <v>204</v>
      </c>
      <c r="AU575" s="199" t="s">
        <v>94</v>
      </c>
      <c r="AV575" s="13" t="s">
        <v>201</v>
      </c>
      <c r="AW575" s="13" t="s">
        <v>31</v>
      </c>
      <c r="AX575" s="13" t="s">
        <v>82</v>
      </c>
      <c r="AY575" s="199" t="s">
        <v>196</v>
      </c>
    </row>
    <row r="576" spans="2:65" s="1" customFormat="1" ht="51" customHeight="1">
      <c r="B576" s="138"/>
      <c r="C576" s="167" t="s">
        <v>752</v>
      </c>
      <c r="D576" s="167" t="s">
        <v>197</v>
      </c>
      <c r="E576" s="168" t="s">
        <v>753</v>
      </c>
      <c r="F576" s="264" t="s">
        <v>754</v>
      </c>
      <c r="G576" s="264"/>
      <c r="H576" s="264"/>
      <c r="I576" s="264"/>
      <c r="J576" s="169" t="s">
        <v>200</v>
      </c>
      <c r="K576" s="170">
        <v>5.2809999999999997</v>
      </c>
      <c r="L576" s="265">
        <v>0</v>
      </c>
      <c r="M576" s="265"/>
      <c r="N576" s="266">
        <f>ROUND(L576*K576,3)</f>
        <v>0</v>
      </c>
      <c r="O576" s="266"/>
      <c r="P576" s="266"/>
      <c r="Q576" s="266"/>
      <c r="R576" s="141"/>
      <c r="T576" s="172" t="s">
        <v>4</v>
      </c>
      <c r="U576" s="48" t="s">
        <v>41</v>
      </c>
      <c r="V576" s="40"/>
      <c r="W576" s="173">
        <f>V576*K576</f>
        <v>0</v>
      </c>
      <c r="X576" s="173">
        <v>0</v>
      </c>
      <c r="Y576" s="173">
        <f>X576*K576</f>
        <v>0</v>
      </c>
      <c r="Z576" s="173">
        <v>1.905</v>
      </c>
      <c r="AA576" s="174">
        <f>Z576*K576</f>
        <v>10.060305</v>
      </c>
      <c r="AR576" s="23" t="s">
        <v>201</v>
      </c>
      <c r="AT576" s="23" t="s">
        <v>197</v>
      </c>
      <c r="AU576" s="23" t="s">
        <v>94</v>
      </c>
      <c r="AY576" s="23" t="s">
        <v>196</v>
      </c>
      <c r="BE576" s="114">
        <f>IF(U576="základná",N576,0)</f>
        <v>0</v>
      </c>
      <c r="BF576" s="114">
        <f>IF(U576="znížená",N576,0)</f>
        <v>0</v>
      </c>
      <c r="BG576" s="114">
        <f>IF(U576="zákl. prenesená",N576,0)</f>
        <v>0</v>
      </c>
      <c r="BH576" s="114">
        <f>IF(U576="zníž. prenesená",N576,0)</f>
        <v>0</v>
      </c>
      <c r="BI576" s="114">
        <f>IF(U576="nulová",N576,0)</f>
        <v>0</v>
      </c>
      <c r="BJ576" s="23" t="s">
        <v>94</v>
      </c>
      <c r="BK576" s="175">
        <f>ROUND(L576*K576,3)</f>
        <v>0</v>
      </c>
      <c r="BL576" s="23" t="s">
        <v>201</v>
      </c>
      <c r="BM576" s="23" t="s">
        <v>755</v>
      </c>
    </row>
    <row r="577" spans="2:65" s="11" customFormat="1" ht="16.5" customHeight="1">
      <c r="B577" s="176"/>
      <c r="C577" s="177"/>
      <c r="D577" s="177"/>
      <c r="E577" s="178" t="s">
        <v>4</v>
      </c>
      <c r="F577" s="267" t="s">
        <v>756</v>
      </c>
      <c r="G577" s="268"/>
      <c r="H577" s="268"/>
      <c r="I577" s="268"/>
      <c r="J577" s="177"/>
      <c r="K577" s="179">
        <v>1.081</v>
      </c>
      <c r="L577" s="177"/>
      <c r="M577" s="177"/>
      <c r="N577" s="177"/>
      <c r="O577" s="177"/>
      <c r="P577" s="177"/>
      <c r="Q577" s="177"/>
      <c r="R577" s="180"/>
      <c r="T577" s="181"/>
      <c r="U577" s="177"/>
      <c r="V577" s="177"/>
      <c r="W577" s="177"/>
      <c r="X577" s="177"/>
      <c r="Y577" s="177"/>
      <c r="Z577" s="177"/>
      <c r="AA577" s="182"/>
      <c r="AT577" s="183" t="s">
        <v>204</v>
      </c>
      <c r="AU577" s="183" t="s">
        <v>94</v>
      </c>
      <c r="AV577" s="11" t="s">
        <v>94</v>
      </c>
      <c r="AW577" s="11" t="s">
        <v>31</v>
      </c>
      <c r="AX577" s="11" t="s">
        <v>74</v>
      </c>
      <c r="AY577" s="183" t="s">
        <v>196</v>
      </c>
    </row>
    <row r="578" spans="2:65" s="12" customFormat="1" ht="16.5" customHeight="1">
      <c r="B578" s="184"/>
      <c r="C578" s="185"/>
      <c r="D578" s="185"/>
      <c r="E578" s="186" t="s">
        <v>4</v>
      </c>
      <c r="F578" s="274" t="s">
        <v>757</v>
      </c>
      <c r="G578" s="275"/>
      <c r="H578" s="275"/>
      <c r="I578" s="275"/>
      <c r="J578" s="185"/>
      <c r="K578" s="187">
        <v>1.081</v>
      </c>
      <c r="L578" s="185"/>
      <c r="M578" s="185"/>
      <c r="N578" s="185"/>
      <c r="O578" s="185"/>
      <c r="P578" s="185"/>
      <c r="Q578" s="185"/>
      <c r="R578" s="188"/>
      <c r="T578" s="189"/>
      <c r="U578" s="185"/>
      <c r="V578" s="185"/>
      <c r="W578" s="185"/>
      <c r="X578" s="185"/>
      <c r="Y578" s="185"/>
      <c r="Z578" s="185"/>
      <c r="AA578" s="190"/>
      <c r="AT578" s="191" t="s">
        <v>204</v>
      </c>
      <c r="AU578" s="191" t="s">
        <v>94</v>
      </c>
      <c r="AV578" s="12" t="s">
        <v>214</v>
      </c>
      <c r="AW578" s="12" t="s">
        <v>31</v>
      </c>
      <c r="AX578" s="12" t="s">
        <v>74</v>
      </c>
      <c r="AY578" s="191" t="s">
        <v>196</v>
      </c>
    </row>
    <row r="579" spans="2:65" s="11" customFormat="1" ht="16.5" customHeight="1">
      <c r="B579" s="176"/>
      <c r="C579" s="177"/>
      <c r="D579" s="177"/>
      <c r="E579" s="178" t="s">
        <v>4</v>
      </c>
      <c r="F579" s="269" t="s">
        <v>758</v>
      </c>
      <c r="G579" s="270"/>
      <c r="H579" s="270"/>
      <c r="I579" s="270"/>
      <c r="J579" s="177"/>
      <c r="K579" s="179">
        <v>3.1920000000000002</v>
      </c>
      <c r="L579" s="177"/>
      <c r="M579" s="177"/>
      <c r="N579" s="177"/>
      <c r="O579" s="177"/>
      <c r="P579" s="177"/>
      <c r="Q579" s="177"/>
      <c r="R579" s="180"/>
      <c r="T579" s="181"/>
      <c r="U579" s="177"/>
      <c r="V579" s="177"/>
      <c r="W579" s="177"/>
      <c r="X579" s="177"/>
      <c r="Y579" s="177"/>
      <c r="Z579" s="177"/>
      <c r="AA579" s="182"/>
      <c r="AT579" s="183" t="s">
        <v>204</v>
      </c>
      <c r="AU579" s="183" t="s">
        <v>94</v>
      </c>
      <c r="AV579" s="11" t="s">
        <v>94</v>
      </c>
      <c r="AW579" s="11" t="s">
        <v>31</v>
      </c>
      <c r="AX579" s="11" t="s">
        <v>74</v>
      </c>
      <c r="AY579" s="183" t="s">
        <v>196</v>
      </c>
    </row>
    <row r="580" spans="2:65" s="11" customFormat="1" ht="16.5" customHeight="1">
      <c r="B580" s="176"/>
      <c r="C580" s="177"/>
      <c r="D580" s="177"/>
      <c r="E580" s="178" t="s">
        <v>4</v>
      </c>
      <c r="F580" s="269" t="s">
        <v>759</v>
      </c>
      <c r="G580" s="270"/>
      <c r="H580" s="270"/>
      <c r="I580" s="270"/>
      <c r="J580" s="177"/>
      <c r="K580" s="179">
        <v>1.008</v>
      </c>
      <c r="L580" s="177"/>
      <c r="M580" s="177"/>
      <c r="N580" s="177"/>
      <c r="O580" s="177"/>
      <c r="P580" s="177"/>
      <c r="Q580" s="177"/>
      <c r="R580" s="180"/>
      <c r="T580" s="181"/>
      <c r="U580" s="177"/>
      <c r="V580" s="177"/>
      <c r="W580" s="177"/>
      <c r="X580" s="177"/>
      <c r="Y580" s="177"/>
      <c r="Z580" s="177"/>
      <c r="AA580" s="182"/>
      <c r="AT580" s="183" t="s">
        <v>204</v>
      </c>
      <c r="AU580" s="183" t="s">
        <v>94</v>
      </c>
      <c r="AV580" s="11" t="s">
        <v>94</v>
      </c>
      <c r="AW580" s="11" t="s">
        <v>31</v>
      </c>
      <c r="AX580" s="11" t="s">
        <v>74</v>
      </c>
      <c r="AY580" s="183" t="s">
        <v>196</v>
      </c>
    </row>
    <row r="581" spans="2:65" s="12" customFormat="1" ht="16.5" customHeight="1">
      <c r="B581" s="184"/>
      <c r="C581" s="185"/>
      <c r="D581" s="185"/>
      <c r="E581" s="186" t="s">
        <v>4</v>
      </c>
      <c r="F581" s="274" t="s">
        <v>760</v>
      </c>
      <c r="G581" s="275"/>
      <c r="H581" s="275"/>
      <c r="I581" s="275"/>
      <c r="J581" s="185"/>
      <c r="K581" s="187">
        <v>4.2</v>
      </c>
      <c r="L581" s="185"/>
      <c r="M581" s="185"/>
      <c r="N581" s="185"/>
      <c r="O581" s="185"/>
      <c r="P581" s="185"/>
      <c r="Q581" s="185"/>
      <c r="R581" s="188"/>
      <c r="T581" s="189"/>
      <c r="U581" s="185"/>
      <c r="V581" s="185"/>
      <c r="W581" s="185"/>
      <c r="X581" s="185"/>
      <c r="Y581" s="185"/>
      <c r="Z581" s="185"/>
      <c r="AA581" s="190"/>
      <c r="AT581" s="191" t="s">
        <v>204</v>
      </c>
      <c r="AU581" s="191" t="s">
        <v>94</v>
      </c>
      <c r="AV581" s="12" t="s">
        <v>214</v>
      </c>
      <c r="AW581" s="12" t="s">
        <v>31</v>
      </c>
      <c r="AX581" s="12" t="s">
        <v>74</v>
      </c>
      <c r="AY581" s="191" t="s">
        <v>196</v>
      </c>
    </row>
    <row r="582" spans="2:65" s="13" customFormat="1" ht="16.5" customHeight="1">
      <c r="B582" s="192"/>
      <c r="C582" s="193"/>
      <c r="D582" s="193"/>
      <c r="E582" s="194" t="s">
        <v>4</v>
      </c>
      <c r="F582" s="276" t="s">
        <v>215</v>
      </c>
      <c r="G582" s="277"/>
      <c r="H582" s="277"/>
      <c r="I582" s="277"/>
      <c r="J582" s="193"/>
      <c r="K582" s="195">
        <v>5.2809999999999997</v>
      </c>
      <c r="L582" s="193"/>
      <c r="M582" s="193"/>
      <c r="N582" s="193"/>
      <c r="O582" s="193"/>
      <c r="P582" s="193"/>
      <c r="Q582" s="193"/>
      <c r="R582" s="196"/>
      <c r="T582" s="197"/>
      <c r="U582" s="193"/>
      <c r="V582" s="193"/>
      <c r="W582" s="193"/>
      <c r="X582" s="193"/>
      <c r="Y582" s="193"/>
      <c r="Z582" s="193"/>
      <c r="AA582" s="198"/>
      <c r="AT582" s="199" t="s">
        <v>204</v>
      </c>
      <c r="AU582" s="199" t="s">
        <v>94</v>
      </c>
      <c r="AV582" s="13" t="s">
        <v>201</v>
      </c>
      <c r="AW582" s="13" t="s">
        <v>31</v>
      </c>
      <c r="AX582" s="13" t="s">
        <v>82</v>
      </c>
      <c r="AY582" s="199" t="s">
        <v>196</v>
      </c>
    </row>
    <row r="583" spans="2:65" s="1" customFormat="1" ht="25.5" customHeight="1">
      <c r="B583" s="138"/>
      <c r="C583" s="167" t="s">
        <v>761</v>
      </c>
      <c r="D583" s="167" t="s">
        <v>197</v>
      </c>
      <c r="E583" s="168" t="s">
        <v>762</v>
      </c>
      <c r="F583" s="264" t="s">
        <v>763</v>
      </c>
      <c r="G583" s="264"/>
      <c r="H583" s="264"/>
      <c r="I583" s="264"/>
      <c r="J583" s="169" t="s">
        <v>262</v>
      </c>
      <c r="K583" s="170">
        <v>65.894999999999996</v>
      </c>
      <c r="L583" s="265">
        <v>0</v>
      </c>
      <c r="M583" s="265"/>
      <c r="N583" s="266">
        <f>ROUND(L583*K583,3)</f>
        <v>0</v>
      </c>
      <c r="O583" s="266"/>
      <c r="P583" s="266"/>
      <c r="Q583" s="266"/>
      <c r="R583" s="141"/>
      <c r="T583" s="172" t="s">
        <v>4</v>
      </c>
      <c r="U583" s="48" t="s">
        <v>41</v>
      </c>
      <c r="V583" s="40"/>
      <c r="W583" s="173">
        <f>V583*K583</f>
        <v>0</v>
      </c>
      <c r="X583" s="173">
        <v>0</v>
      </c>
      <c r="Y583" s="173">
        <f>X583*K583</f>
        <v>0</v>
      </c>
      <c r="Z583" s="173">
        <v>0.432</v>
      </c>
      <c r="AA583" s="174">
        <f>Z583*K583</f>
        <v>28.466639999999998</v>
      </c>
      <c r="AR583" s="23" t="s">
        <v>201</v>
      </c>
      <c r="AT583" s="23" t="s">
        <v>197</v>
      </c>
      <c r="AU583" s="23" t="s">
        <v>94</v>
      </c>
      <c r="AY583" s="23" t="s">
        <v>196</v>
      </c>
      <c r="BE583" s="114">
        <f>IF(U583="základná",N583,0)</f>
        <v>0</v>
      </c>
      <c r="BF583" s="114">
        <f>IF(U583="znížená",N583,0)</f>
        <v>0</v>
      </c>
      <c r="BG583" s="114">
        <f>IF(U583="zákl. prenesená",N583,0)</f>
        <v>0</v>
      </c>
      <c r="BH583" s="114">
        <f>IF(U583="zníž. prenesená",N583,0)</f>
        <v>0</v>
      </c>
      <c r="BI583" s="114">
        <f>IF(U583="nulová",N583,0)</f>
        <v>0</v>
      </c>
      <c r="BJ583" s="23" t="s">
        <v>94</v>
      </c>
      <c r="BK583" s="175">
        <f>ROUND(L583*K583,3)</f>
        <v>0</v>
      </c>
      <c r="BL583" s="23" t="s">
        <v>201</v>
      </c>
      <c r="BM583" s="23" t="s">
        <v>764</v>
      </c>
    </row>
    <row r="584" spans="2:65" s="11" customFormat="1" ht="16.5" customHeight="1">
      <c r="B584" s="176"/>
      <c r="C584" s="177"/>
      <c r="D584" s="177"/>
      <c r="E584" s="178" t="s">
        <v>4</v>
      </c>
      <c r="F584" s="267" t="s">
        <v>765</v>
      </c>
      <c r="G584" s="268"/>
      <c r="H584" s="268"/>
      <c r="I584" s="268"/>
      <c r="J584" s="177"/>
      <c r="K584" s="179">
        <v>3.7949999999999999</v>
      </c>
      <c r="L584" s="177"/>
      <c r="M584" s="177"/>
      <c r="N584" s="177"/>
      <c r="O584" s="177"/>
      <c r="P584" s="177"/>
      <c r="Q584" s="177"/>
      <c r="R584" s="180"/>
      <c r="T584" s="181"/>
      <c r="U584" s="177"/>
      <c r="V584" s="177"/>
      <c r="W584" s="177"/>
      <c r="X584" s="177"/>
      <c r="Y584" s="177"/>
      <c r="Z584" s="177"/>
      <c r="AA584" s="182"/>
      <c r="AT584" s="183" t="s">
        <v>204</v>
      </c>
      <c r="AU584" s="183" t="s">
        <v>94</v>
      </c>
      <c r="AV584" s="11" t="s">
        <v>94</v>
      </c>
      <c r="AW584" s="11" t="s">
        <v>31</v>
      </c>
      <c r="AX584" s="11" t="s">
        <v>74</v>
      </c>
      <c r="AY584" s="183" t="s">
        <v>196</v>
      </c>
    </row>
    <row r="585" spans="2:65" s="12" customFormat="1" ht="16.5" customHeight="1">
      <c r="B585" s="184"/>
      <c r="C585" s="185"/>
      <c r="D585" s="185"/>
      <c r="E585" s="186" t="s">
        <v>4</v>
      </c>
      <c r="F585" s="274" t="s">
        <v>766</v>
      </c>
      <c r="G585" s="275"/>
      <c r="H585" s="275"/>
      <c r="I585" s="275"/>
      <c r="J585" s="185"/>
      <c r="K585" s="187">
        <v>3.7949999999999999</v>
      </c>
      <c r="L585" s="185"/>
      <c r="M585" s="185"/>
      <c r="N585" s="185"/>
      <c r="O585" s="185"/>
      <c r="P585" s="185"/>
      <c r="Q585" s="185"/>
      <c r="R585" s="188"/>
      <c r="T585" s="189"/>
      <c r="U585" s="185"/>
      <c r="V585" s="185"/>
      <c r="W585" s="185"/>
      <c r="X585" s="185"/>
      <c r="Y585" s="185"/>
      <c r="Z585" s="185"/>
      <c r="AA585" s="190"/>
      <c r="AT585" s="191" t="s">
        <v>204</v>
      </c>
      <c r="AU585" s="191" t="s">
        <v>94</v>
      </c>
      <c r="AV585" s="12" t="s">
        <v>214</v>
      </c>
      <c r="AW585" s="12" t="s">
        <v>31</v>
      </c>
      <c r="AX585" s="12" t="s">
        <v>74</v>
      </c>
      <c r="AY585" s="191" t="s">
        <v>196</v>
      </c>
    </row>
    <row r="586" spans="2:65" s="11" customFormat="1" ht="16.5" customHeight="1">
      <c r="B586" s="176"/>
      <c r="C586" s="177"/>
      <c r="D586" s="177"/>
      <c r="E586" s="178" t="s">
        <v>4</v>
      </c>
      <c r="F586" s="269" t="s">
        <v>767</v>
      </c>
      <c r="G586" s="270"/>
      <c r="H586" s="270"/>
      <c r="I586" s="270"/>
      <c r="J586" s="177"/>
      <c r="K586" s="179">
        <v>62.1</v>
      </c>
      <c r="L586" s="177"/>
      <c r="M586" s="177"/>
      <c r="N586" s="177"/>
      <c r="O586" s="177"/>
      <c r="P586" s="177"/>
      <c r="Q586" s="177"/>
      <c r="R586" s="180"/>
      <c r="T586" s="181"/>
      <c r="U586" s="177"/>
      <c r="V586" s="177"/>
      <c r="W586" s="177"/>
      <c r="X586" s="177"/>
      <c r="Y586" s="177"/>
      <c r="Z586" s="177"/>
      <c r="AA586" s="182"/>
      <c r="AT586" s="183" t="s">
        <v>204</v>
      </c>
      <c r="AU586" s="183" t="s">
        <v>94</v>
      </c>
      <c r="AV586" s="11" t="s">
        <v>94</v>
      </c>
      <c r="AW586" s="11" t="s">
        <v>31</v>
      </c>
      <c r="AX586" s="11" t="s">
        <v>74</v>
      </c>
      <c r="AY586" s="183" t="s">
        <v>196</v>
      </c>
    </row>
    <row r="587" spans="2:65" s="12" customFormat="1" ht="16.5" customHeight="1">
      <c r="B587" s="184"/>
      <c r="C587" s="185"/>
      <c r="D587" s="185"/>
      <c r="E587" s="186" t="s">
        <v>4</v>
      </c>
      <c r="F587" s="274" t="s">
        <v>233</v>
      </c>
      <c r="G587" s="275"/>
      <c r="H587" s="275"/>
      <c r="I587" s="275"/>
      <c r="J587" s="185"/>
      <c r="K587" s="187">
        <v>62.1</v>
      </c>
      <c r="L587" s="185"/>
      <c r="M587" s="185"/>
      <c r="N587" s="185"/>
      <c r="O587" s="185"/>
      <c r="P587" s="185"/>
      <c r="Q587" s="185"/>
      <c r="R587" s="188"/>
      <c r="T587" s="189"/>
      <c r="U587" s="185"/>
      <c r="V587" s="185"/>
      <c r="W587" s="185"/>
      <c r="X587" s="185"/>
      <c r="Y587" s="185"/>
      <c r="Z587" s="185"/>
      <c r="AA587" s="190"/>
      <c r="AT587" s="191" t="s">
        <v>204</v>
      </c>
      <c r="AU587" s="191" t="s">
        <v>94</v>
      </c>
      <c r="AV587" s="12" t="s">
        <v>214</v>
      </c>
      <c r="AW587" s="12" t="s">
        <v>31</v>
      </c>
      <c r="AX587" s="12" t="s">
        <v>74</v>
      </c>
      <c r="AY587" s="191" t="s">
        <v>196</v>
      </c>
    </row>
    <row r="588" spans="2:65" s="13" customFormat="1" ht="16.5" customHeight="1">
      <c r="B588" s="192"/>
      <c r="C588" s="193"/>
      <c r="D588" s="193"/>
      <c r="E588" s="194" t="s">
        <v>4</v>
      </c>
      <c r="F588" s="276" t="s">
        <v>215</v>
      </c>
      <c r="G588" s="277"/>
      <c r="H588" s="277"/>
      <c r="I588" s="277"/>
      <c r="J588" s="193"/>
      <c r="K588" s="195">
        <v>65.894999999999996</v>
      </c>
      <c r="L588" s="193"/>
      <c r="M588" s="193"/>
      <c r="N588" s="193"/>
      <c r="O588" s="193"/>
      <c r="P588" s="193"/>
      <c r="Q588" s="193"/>
      <c r="R588" s="196"/>
      <c r="T588" s="197"/>
      <c r="U588" s="193"/>
      <c r="V588" s="193"/>
      <c r="W588" s="193"/>
      <c r="X588" s="193"/>
      <c r="Y588" s="193"/>
      <c r="Z588" s="193"/>
      <c r="AA588" s="198"/>
      <c r="AT588" s="199" t="s">
        <v>204</v>
      </c>
      <c r="AU588" s="199" t="s">
        <v>94</v>
      </c>
      <c r="AV588" s="13" t="s">
        <v>201</v>
      </c>
      <c r="AW588" s="13" t="s">
        <v>31</v>
      </c>
      <c r="AX588" s="13" t="s">
        <v>82</v>
      </c>
      <c r="AY588" s="199" t="s">
        <v>196</v>
      </c>
    </row>
    <row r="589" spans="2:65" s="1" customFormat="1" ht="51" customHeight="1">
      <c r="B589" s="138"/>
      <c r="C589" s="167" t="s">
        <v>768</v>
      </c>
      <c r="D589" s="167" t="s">
        <v>197</v>
      </c>
      <c r="E589" s="168" t="s">
        <v>769</v>
      </c>
      <c r="F589" s="264" t="s">
        <v>770</v>
      </c>
      <c r="G589" s="264"/>
      <c r="H589" s="264"/>
      <c r="I589" s="264"/>
      <c r="J589" s="169" t="s">
        <v>200</v>
      </c>
      <c r="K589" s="170">
        <v>22.603999999999999</v>
      </c>
      <c r="L589" s="265">
        <v>0</v>
      </c>
      <c r="M589" s="265"/>
      <c r="N589" s="266">
        <f>ROUND(L589*K589,3)</f>
        <v>0</v>
      </c>
      <c r="O589" s="266"/>
      <c r="P589" s="266"/>
      <c r="Q589" s="266"/>
      <c r="R589" s="141"/>
      <c r="T589" s="172" t="s">
        <v>4</v>
      </c>
      <c r="U589" s="48" t="s">
        <v>41</v>
      </c>
      <c r="V589" s="40"/>
      <c r="W589" s="173">
        <f>V589*K589</f>
        <v>0</v>
      </c>
      <c r="X589" s="173">
        <v>0</v>
      </c>
      <c r="Y589" s="173">
        <f>X589*K589</f>
        <v>0</v>
      </c>
      <c r="Z589" s="173">
        <v>2.2000000000000002</v>
      </c>
      <c r="AA589" s="174">
        <f>Z589*K589</f>
        <v>49.7288</v>
      </c>
      <c r="AR589" s="23" t="s">
        <v>201</v>
      </c>
      <c r="AT589" s="23" t="s">
        <v>197</v>
      </c>
      <c r="AU589" s="23" t="s">
        <v>94</v>
      </c>
      <c r="AY589" s="23" t="s">
        <v>196</v>
      </c>
      <c r="BE589" s="114">
        <f>IF(U589="základná",N589,0)</f>
        <v>0</v>
      </c>
      <c r="BF589" s="114">
        <f>IF(U589="znížená",N589,0)</f>
        <v>0</v>
      </c>
      <c r="BG589" s="114">
        <f>IF(U589="zákl. prenesená",N589,0)</f>
        <v>0</v>
      </c>
      <c r="BH589" s="114">
        <f>IF(U589="zníž. prenesená",N589,0)</f>
        <v>0</v>
      </c>
      <c r="BI589" s="114">
        <f>IF(U589="nulová",N589,0)</f>
        <v>0</v>
      </c>
      <c r="BJ589" s="23" t="s">
        <v>94</v>
      </c>
      <c r="BK589" s="175">
        <f>ROUND(L589*K589,3)</f>
        <v>0</v>
      </c>
      <c r="BL589" s="23" t="s">
        <v>201</v>
      </c>
      <c r="BM589" s="23" t="s">
        <v>771</v>
      </c>
    </row>
    <row r="590" spans="2:65" s="11" customFormat="1" ht="16.5" customHeight="1">
      <c r="B590" s="176"/>
      <c r="C590" s="177"/>
      <c r="D590" s="177"/>
      <c r="E590" s="178" t="s">
        <v>4</v>
      </c>
      <c r="F590" s="267" t="s">
        <v>772</v>
      </c>
      <c r="G590" s="268"/>
      <c r="H590" s="268"/>
      <c r="I590" s="268"/>
      <c r="J590" s="177"/>
      <c r="K590" s="179">
        <v>16.343</v>
      </c>
      <c r="L590" s="177"/>
      <c r="M590" s="177"/>
      <c r="N590" s="177"/>
      <c r="O590" s="177"/>
      <c r="P590" s="177"/>
      <c r="Q590" s="177"/>
      <c r="R590" s="180"/>
      <c r="T590" s="181"/>
      <c r="U590" s="177"/>
      <c r="V590" s="177"/>
      <c r="W590" s="177"/>
      <c r="X590" s="177"/>
      <c r="Y590" s="177"/>
      <c r="Z590" s="177"/>
      <c r="AA590" s="182"/>
      <c r="AT590" s="183" t="s">
        <v>204</v>
      </c>
      <c r="AU590" s="183" t="s">
        <v>94</v>
      </c>
      <c r="AV590" s="11" t="s">
        <v>94</v>
      </c>
      <c r="AW590" s="11" t="s">
        <v>31</v>
      </c>
      <c r="AX590" s="11" t="s">
        <v>74</v>
      </c>
      <c r="AY590" s="183" t="s">
        <v>196</v>
      </c>
    </row>
    <row r="591" spans="2:65" s="11" customFormat="1" ht="16.5" customHeight="1">
      <c r="B591" s="176"/>
      <c r="C591" s="177"/>
      <c r="D591" s="177"/>
      <c r="E591" s="178" t="s">
        <v>4</v>
      </c>
      <c r="F591" s="269" t="s">
        <v>773</v>
      </c>
      <c r="G591" s="270"/>
      <c r="H591" s="270"/>
      <c r="I591" s="270"/>
      <c r="J591" s="177"/>
      <c r="K591" s="179">
        <v>2.17</v>
      </c>
      <c r="L591" s="177"/>
      <c r="M591" s="177"/>
      <c r="N591" s="177"/>
      <c r="O591" s="177"/>
      <c r="P591" s="177"/>
      <c r="Q591" s="177"/>
      <c r="R591" s="180"/>
      <c r="T591" s="181"/>
      <c r="U591" s="177"/>
      <c r="V591" s="177"/>
      <c r="W591" s="177"/>
      <c r="X591" s="177"/>
      <c r="Y591" s="177"/>
      <c r="Z591" s="177"/>
      <c r="AA591" s="182"/>
      <c r="AT591" s="183" t="s">
        <v>204</v>
      </c>
      <c r="AU591" s="183" t="s">
        <v>94</v>
      </c>
      <c r="AV591" s="11" t="s">
        <v>94</v>
      </c>
      <c r="AW591" s="11" t="s">
        <v>31</v>
      </c>
      <c r="AX591" s="11" t="s">
        <v>74</v>
      </c>
      <c r="AY591" s="183" t="s">
        <v>196</v>
      </c>
    </row>
    <row r="592" spans="2:65" s="11" customFormat="1" ht="16.5" customHeight="1">
      <c r="B592" s="176"/>
      <c r="C592" s="177"/>
      <c r="D592" s="177"/>
      <c r="E592" s="178" t="s">
        <v>4</v>
      </c>
      <c r="F592" s="269" t="s">
        <v>774</v>
      </c>
      <c r="G592" s="270"/>
      <c r="H592" s="270"/>
      <c r="I592" s="270"/>
      <c r="J592" s="177"/>
      <c r="K592" s="179">
        <v>4.0910000000000002</v>
      </c>
      <c r="L592" s="177"/>
      <c r="M592" s="177"/>
      <c r="N592" s="177"/>
      <c r="O592" s="177"/>
      <c r="P592" s="177"/>
      <c r="Q592" s="177"/>
      <c r="R592" s="180"/>
      <c r="T592" s="181"/>
      <c r="U592" s="177"/>
      <c r="V592" s="177"/>
      <c r="W592" s="177"/>
      <c r="X592" s="177"/>
      <c r="Y592" s="177"/>
      <c r="Z592" s="177"/>
      <c r="AA592" s="182"/>
      <c r="AT592" s="183" t="s">
        <v>204</v>
      </c>
      <c r="AU592" s="183" t="s">
        <v>94</v>
      </c>
      <c r="AV592" s="11" t="s">
        <v>94</v>
      </c>
      <c r="AW592" s="11" t="s">
        <v>31</v>
      </c>
      <c r="AX592" s="11" t="s">
        <v>74</v>
      </c>
      <c r="AY592" s="183" t="s">
        <v>196</v>
      </c>
    </row>
    <row r="593" spans="2:65" s="12" customFormat="1" ht="16.5" customHeight="1">
      <c r="B593" s="184"/>
      <c r="C593" s="185"/>
      <c r="D593" s="185"/>
      <c r="E593" s="186" t="s">
        <v>4</v>
      </c>
      <c r="F593" s="274" t="s">
        <v>213</v>
      </c>
      <c r="G593" s="275"/>
      <c r="H593" s="275"/>
      <c r="I593" s="275"/>
      <c r="J593" s="185"/>
      <c r="K593" s="187">
        <v>22.603999999999999</v>
      </c>
      <c r="L593" s="185"/>
      <c r="M593" s="185"/>
      <c r="N593" s="185"/>
      <c r="O593" s="185"/>
      <c r="P593" s="185"/>
      <c r="Q593" s="185"/>
      <c r="R593" s="188"/>
      <c r="T593" s="189"/>
      <c r="U593" s="185"/>
      <c r="V593" s="185"/>
      <c r="W593" s="185"/>
      <c r="X593" s="185"/>
      <c r="Y593" s="185"/>
      <c r="Z593" s="185"/>
      <c r="AA593" s="190"/>
      <c r="AT593" s="191" t="s">
        <v>204</v>
      </c>
      <c r="AU593" s="191" t="s">
        <v>94</v>
      </c>
      <c r="AV593" s="12" t="s">
        <v>214</v>
      </c>
      <c r="AW593" s="12" t="s">
        <v>31</v>
      </c>
      <c r="AX593" s="12" t="s">
        <v>74</v>
      </c>
      <c r="AY593" s="191" t="s">
        <v>196</v>
      </c>
    </row>
    <row r="594" spans="2:65" s="13" customFormat="1" ht="16.5" customHeight="1">
      <c r="B594" s="192"/>
      <c r="C594" s="193"/>
      <c r="D594" s="193"/>
      <c r="E594" s="194" t="s">
        <v>4</v>
      </c>
      <c r="F594" s="276" t="s">
        <v>215</v>
      </c>
      <c r="G594" s="277"/>
      <c r="H594" s="277"/>
      <c r="I594" s="277"/>
      <c r="J594" s="193"/>
      <c r="K594" s="195">
        <v>22.603999999999999</v>
      </c>
      <c r="L594" s="193"/>
      <c r="M594" s="193"/>
      <c r="N594" s="193"/>
      <c r="O594" s="193"/>
      <c r="P594" s="193"/>
      <c r="Q594" s="193"/>
      <c r="R594" s="196"/>
      <c r="T594" s="197"/>
      <c r="U594" s="193"/>
      <c r="V594" s="193"/>
      <c r="W594" s="193"/>
      <c r="X594" s="193"/>
      <c r="Y594" s="193"/>
      <c r="Z594" s="193"/>
      <c r="AA594" s="198"/>
      <c r="AT594" s="199" t="s">
        <v>204</v>
      </c>
      <c r="AU594" s="199" t="s">
        <v>94</v>
      </c>
      <c r="AV594" s="13" t="s">
        <v>201</v>
      </c>
      <c r="AW594" s="13" t="s">
        <v>31</v>
      </c>
      <c r="AX594" s="13" t="s">
        <v>82</v>
      </c>
      <c r="AY594" s="199" t="s">
        <v>196</v>
      </c>
    </row>
    <row r="595" spans="2:65" s="1" customFormat="1" ht="51" customHeight="1">
      <c r="B595" s="138"/>
      <c r="C595" s="167" t="s">
        <v>775</v>
      </c>
      <c r="D595" s="167" t="s">
        <v>197</v>
      </c>
      <c r="E595" s="168" t="s">
        <v>776</v>
      </c>
      <c r="F595" s="264" t="s">
        <v>777</v>
      </c>
      <c r="G595" s="264"/>
      <c r="H595" s="264"/>
      <c r="I595" s="264"/>
      <c r="J595" s="169" t="s">
        <v>200</v>
      </c>
      <c r="K595" s="170">
        <v>0.13900000000000001</v>
      </c>
      <c r="L595" s="265">
        <v>0</v>
      </c>
      <c r="M595" s="265"/>
      <c r="N595" s="266">
        <f>ROUND(L595*K595,3)</f>
        <v>0</v>
      </c>
      <c r="O595" s="266"/>
      <c r="P595" s="266"/>
      <c r="Q595" s="266"/>
      <c r="R595" s="141"/>
      <c r="T595" s="172" t="s">
        <v>4</v>
      </c>
      <c r="U595" s="48" t="s">
        <v>41</v>
      </c>
      <c r="V595" s="40"/>
      <c r="W595" s="173">
        <f>V595*K595</f>
        <v>0</v>
      </c>
      <c r="X595" s="173">
        <v>0</v>
      </c>
      <c r="Y595" s="173">
        <f>X595*K595</f>
        <v>0</v>
      </c>
      <c r="Z595" s="173">
        <v>2.2000000000000002</v>
      </c>
      <c r="AA595" s="174">
        <f>Z595*K595</f>
        <v>0.30580000000000007</v>
      </c>
      <c r="AR595" s="23" t="s">
        <v>201</v>
      </c>
      <c r="AT595" s="23" t="s">
        <v>197</v>
      </c>
      <c r="AU595" s="23" t="s">
        <v>94</v>
      </c>
      <c r="AY595" s="23" t="s">
        <v>196</v>
      </c>
      <c r="BE595" s="114">
        <f>IF(U595="základná",N595,0)</f>
        <v>0</v>
      </c>
      <c r="BF595" s="114">
        <f>IF(U595="znížená",N595,0)</f>
        <v>0</v>
      </c>
      <c r="BG595" s="114">
        <f>IF(U595="zákl. prenesená",N595,0)</f>
        <v>0</v>
      </c>
      <c r="BH595" s="114">
        <f>IF(U595="zníž. prenesená",N595,0)</f>
        <v>0</v>
      </c>
      <c r="BI595" s="114">
        <f>IF(U595="nulová",N595,0)</f>
        <v>0</v>
      </c>
      <c r="BJ595" s="23" t="s">
        <v>94</v>
      </c>
      <c r="BK595" s="175">
        <f>ROUND(L595*K595,3)</f>
        <v>0</v>
      </c>
      <c r="BL595" s="23" t="s">
        <v>201</v>
      </c>
      <c r="BM595" s="23" t="s">
        <v>778</v>
      </c>
    </row>
    <row r="596" spans="2:65" s="11" customFormat="1" ht="16.5" customHeight="1">
      <c r="B596" s="176"/>
      <c r="C596" s="177"/>
      <c r="D596" s="177"/>
      <c r="E596" s="178" t="s">
        <v>4</v>
      </c>
      <c r="F596" s="267" t="s">
        <v>779</v>
      </c>
      <c r="G596" s="268"/>
      <c r="H596" s="268"/>
      <c r="I596" s="268"/>
      <c r="J596" s="177"/>
      <c r="K596" s="179">
        <v>0.13900000000000001</v>
      </c>
      <c r="L596" s="177"/>
      <c r="M596" s="177"/>
      <c r="N596" s="177"/>
      <c r="O596" s="177"/>
      <c r="P596" s="177"/>
      <c r="Q596" s="177"/>
      <c r="R596" s="180"/>
      <c r="T596" s="181"/>
      <c r="U596" s="177"/>
      <c r="V596" s="177"/>
      <c r="W596" s="177"/>
      <c r="X596" s="177"/>
      <c r="Y596" s="177"/>
      <c r="Z596" s="177"/>
      <c r="AA596" s="182"/>
      <c r="AT596" s="183" t="s">
        <v>204</v>
      </c>
      <c r="AU596" s="183" t="s">
        <v>94</v>
      </c>
      <c r="AV596" s="11" t="s">
        <v>94</v>
      </c>
      <c r="AW596" s="11" t="s">
        <v>31</v>
      </c>
      <c r="AX596" s="11" t="s">
        <v>74</v>
      </c>
      <c r="AY596" s="183" t="s">
        <v>196</v>
      </c>
    </row>
    <row r="597" spans="2:65" s="12" customFormat="1" ht="16.5" customHeight="1">
      <c r="B597" s="184"/>
      <c r="C597" s="185"/>
      <c r="D597" s="185"/>
      <c r="E597" s="186" t="s">
        <v>4</v>
      </c>
      <c r="F597" s="274" t="s">
        <v>228</v>
      </c>
      <c r="G597" s="275"/>
      <c r="H597" s="275"/>
      <c r="I597" s="275"/>
      <c r="J597" s="185"/>
      <c r="K597" s="187">
        <v>0.13900000000000001</v>
      </c>
      <c r="L597" s="185"/>
      <c r="M597" s="185"/>
      <c r="N597" s="185"/>
      <c r="O597" s="185"/>
      <c r="P597" s="185"/>
      <c r="Q597" s="185"/>
      <c r="R597" s="188"/>
      <c r="T597" s="189"/>
      <c r="U597" s="185"/>
      <c r="V597" s="185"/>
      <c r="W597" s="185"/>
      <c r="X597" s="185"/>
      <c r="Y597" s="185"/>
      <c r="Z597" s="185"/>
      <c r="AA597" s="190"/>
      <c r="AT597" s="191" t="s">
        <v>204</v>
      </c>
      <c r="AU597" s="191" t="s">
        <v>94</v>
      </c>
      <c r="AV597" s="12" t="s">
        <v>214</v>
      </c>
      <c r="AW597" s="12" t="s">
        <v>31</v>
      </c>
      <c r="AX597" s="12" t="s">
        <v>74</v>
      </c>
      <c r="AY597" s="191" t="s">
        <v>196</v>
      </c>
    </row>
    <row r="598" spans="2:65" s="13" customFormat="1" ht="16.5" customHeight="1">
      <c r="B598" s="192"/>
      <c r="C598" s="193"/>
      <c r="D598" s="193"/>
      <c r="E598" s="194" t="s">
        <v>4</v>
      </c>
      <c r="F598" s="276" t="s">
        <v>215</v>
      </c>
      <c r="G598" s="277"/>
      <c r="H598" s="277"/>
      <c r="I598" s="277"/>
      <c r="J598" s="193"/>
      <c r="K598" s="195">
        <v>0.13900000000000001</v>
      </c>
      <c r="L598" s="193"/>
      <c r="M598" s="193"/>
      <c r="N598" s="193"/>
      <c r="O598" s="193"/>
      <c r="P598" s="193"/>
      <c r="Q598" s="193"/>
      <c r="R598" s="196"/>
      <c r="T598" s="197"/>
      <c r="U598" s="193"/>
      <c r="V598" s="193"/>
      <c r="W598" s="193"/>
      <c r="X598" s="193"/>
      <c r="Y598" s="193"/>
      <c r="Z598" s="193"/>
      <c r="AA598" s="198"/>
      <c r="AT598" s="199" t="s">
        <v>204</v>
      </c>
      <c r="AU598" s="199" t="s">
        <v>94</v>
      </c>
      <c r="AV598" s="13" t="s">
        <v>201</v>
      </c>
      <c r="AW598" s="13" t="s">
        <v>31</v>
      </c>
      <c r="AX598" s="13" t="s">
        <v>82</v>
      </c>
      <c r="AY598" s="199" t="s">
        <v>196</v>
      </c>
    </row>
    <row r="599" spans="2:65" s="1" customFormat="1" ht="38.25" customHeight="1">
      <c r="B599" s="138"/>
      <c r="C599" s="167" t="s">
        <v>780</v>
      </c>
      <c r="D599" s="167" t="s">
        <v>197</v>
      </c>
      <c r="E599" s="168" t="s">
        <v>781</v>
      </c>
      <c r="F599" s="264" t="s">
        <v>782</v>
      </c>
      <c r="G599" s="264"/>
      <c r="H599" s="264"/>
      <c r="I599" s="264"/>
      <c r="J599" s="169" t="s">
        <v>262</v>
      </c>
      <c r="K599" s="170">
        <v>81.81</v>
      </c>
      <c r="L599" s="265">
        <v>0</v>
      </c>
      <c r="M599" s="265"/>
      <c r="N599" s="266">
        <f>ROUND(L599*K599,3)</f>
        <v>0</v>
      </c>
      <c r="O599" s="266"/>
      <c r="P599" s="266"/>
      <c r="Q599" s="266"/>
      <c r="R599" s="141"/>
      <c r="T599" s="172" t="s">
        <v>4</v>
      </c>
      <c r="U599" s="48" t="s">
        <v>41</v>
      </c>
      <c r="V599" s="40"/>
      <c r="W599" s="173">
        <f>V599*K599</f>
        <v>0</v>
      </c>
      <c r="X599" s="173">
        <v>0</v>
      </c>
      <c r="Y599" s="173">
        <f>X599*K599</f>
        <v>0</v>
      </c>
      <c r="Z599" s="173">
        <v>0.02</v>
      </c>
      <c r="AA599" s="174">
        <f>Z599*K599</f>
        <v>1.6362000000000001</v>
      </c>
      <c r="AR599" s="23" t="s">
        <v>201</v>
      </c>
      <c r="AT599" s="23" t="s">
        <v>197</v>
      </c>
      <c r="AU599" s="23" t="s">
        <v>94</v>
      </c>
      <c r="AY599" s="23" t="s">
        <v>196</v>
      </c>
      <c r="BE599" s="114">
        <f>IF(U599="základná",N599,0)</f>
        <v>0</v>
      </c>
      <c r="BF599" s="114">
        <f>IF(U599="znížená",N599,0)</f>
        <v>0</v>
      </c>
      <c r="BG599" s="114">
        <f>IF(U599="zákl. prenesená",N599,0)</f>
        <v>0</v>
      </c>
      <c r="BH599" s="114">
        <f>IF(U599="zníž. prenesená",N599,0)</f>
        <v>0</v>
      </c>
      <c r="BI599" s="114">
        <f>IF(U599="nulová",N599,0)</f>
        <v>0</v>
      </c>
      <c r="BJ599" s="23" t="s">
        <v>94</v>
      </c>
      <c r="BK599" s="175">
        <f>ROUND(L599*K599,3)</f>
        <v>0</v>
      </c>
      <c r="BL599" s="23" t="s">
        <v>201</v>
      </c>
      <c r="BM599" s="23" t="s">
        <v>783</v>
      </c>
    </row>
    <row r="600" spans="2:65" s="11" customFormat="1" ht="25.5" customHeight="1">
      <c r="B600" s="176"/>
      <c r="C600" s="177"/>
      <c r="D600" s="177"/>
      <c r="E600" s="178" t="s">
        <v>4</v>
      </c>
      <c r="F600" s="267" t="s">
        <v>784</v>
      </c>
      <c r="G600" s="268"/>
      <c r="H600" s="268"/>
      <c r="I600" s="268"/>
      <c r="J600" s="177"/>
      <c r="K600" s="179">
        <v>32.19</v>
      </c>
      <c r="L600" s="177"/>
      <c r="M600" s="177"/>
      <c r="N600" s="177"/>
      <c r="O600" s="177"/>
      <c r="P600" s="177"/>
      <c r="Q600" s="177"/>
      <c r="R600" s="180"/>
      <c r="T600" s="181"/>
      <c r="U600" s="177"/>
      <c r="V600" s="177"/>
      <c r="W600" s="177"/>
      <c r="X600" s="177"/>
      <c r="Y600" s="177"/>
      <c r="Z600" s="177"/>
      <c r="AA600" s="182"/>
      <c r="AT600" s="183" t="s">
        <v>204</v>
      </c>
      <c r="AU600" s="183" t="s">
        <v>94</v>
      </c>
      <c r="AV600" s="11" t="s">
        <v>94</v>
      </c>
      <c r="AW600" s="11" t="s">
        <v>31</v>
      </c>
      <c r="AX600" s="11" t="s">
        <v>74</v>
      </c>
      <c r="AY600" s="183" t="s">
        <v>196</v>
      </c>
    </row>
    <row r="601" spans="2:65" s="12" customFormat="1" ht="16.5" customHeight="1">
      <c r="B601" s="184"/>
      <c r="C601" s="185"/>
      <c r="D601" s="185"/>
      <c r="E601" s="186" t="s">
        <v>4</v>
      </c>
      <c r="F601" s="274" t="s">
        <v>327</v>
      </c>
      <c r="G601" s="275"/>
      <c r="H601" s="275"/>
      <c r="I601" s="275"/>
      <c r="J601" s="185"/>
      <c r="K601" s="187">
        <v>32.19</v>
      </c>
      <c r="L601" s="185"/>
      <c r="M601" s="185"/>
      <c r="N601" s="185"/>
      <c r="O601" s="185"/>
      <c r="P601" s="185"/>
      <c r="Q601" s="185"/>
      <c r="R601" s="188"/>
      <c r="T601" s="189"/>
      <c r="U601" s="185"/>
      <c r="V601" s="185"/>
      <c r="W601" s="185"/>
      <c r="X601" s="185"/>
      <c r="Y601" s="185"/>
      <c r="Z601" s="185"/>
      <c r="AA601" s="190"/>
      <c r="AT601" s="191" t="s">
        <v>204</v>
      </c>
      <c r="AU601" s="191" t="s">
        <v>94</v>
      </c>
      <c r="AV601" s="12" t="s">
        <v>214</v>
      </c>
      <c r="AW601" s="12" t="s">
        <v>31</v>
      </c>
      <c r="AX601" s="12" t="s">
        <v>74</v>
      </c>
      <c r="AY601" s="191" t="s">
        <v>196</v>
      </c>
    </row>
    <row r="602" spans="2:65" s="11" customFormat="1" ht="25.5" customHeight="1">
      <c r="B602" s="176"/>
      <c r="C602" s="177"/>
      <c r="D602" s="177"/>
      <c r="E602" s="178" t="s">
        <v>4</v>
      </c>
      <c r="F602" s="269" t="s">
        <v>785</v>
      </c>
      <c r="G602" s="270"/>
      <c r="H602" s="270"/>
      <c r="I602" s="270"/>
      <c r="J602" s="177"/>
      <c r="K602" s="179">
        <v>49.62</v>
      </c>
      <c r="L602" s="177"/>
      <c r="M602" s="177"/>
      <c r="N602" s="177"/>
      <c r="O602" s="177"/>
      <c r="P602" s="177"/>
      <c r="Q602" s="177"/>
      <c r="R602" s="180"/>
      <c r="T602" s="181"/>
      <c r="U602" s="177"/>
      <c r="V602" s="177"/>
      <c r="W602" s="177"/>
      <c r="X602" s="177"/>
      <c r="Y602" s="177"/>
      <c r="Z602" s="177"/>
      <c r="AA602" s="182"/>
      <c r="AT602" s="183" t="s">
        <v>204</v>
      </c>
      <c r="AU602" s="183" t="s">
        <v>94</v>
      </c>
      <c r="AV602" s="11" t="s">
        <v>94</v>
      </c>
      <c r="AW602" s="11" t="s">
        <v>31</v>
      </c>
      <c r="AX602" s="11" t="s">
        <v>74</v>
      </c>
      <c r="AY602" s="183" t="s">
        <v>196</v>
      </c>
    </row>
    <row r="603" spans="2:65" s="12" customFormat="1" ht="16.5" customHeight="1">
      <c r="B603" s="184"/>
      <c r="C603" s="185"/>
      <c r="D603" s="185"/>
      <c r="E603" s="186" t="s">
        <v>4</v>
      </c>
      <c r="F603" s="274" t="s">
        <v>324</v>
      </c>
      <c r="G603" s="275"/>
      <c r="H603" s="275"/>
      <c r="I603" s="275"/>
      <c r="J603" s="185"/>
      <c r="K603" s="187">
        <v>49.62</v>
      </c>
      <c r="L603" s="185"/>
      <c r="M603" s="185"/>
      <c r="N603" s="185"/>
      <c r="O603" s="185"/>
      <c r="P603" s="185"/>
      <c r="Q603" s="185"/>
      <c r="R603" s="188"/>
      <c r="T603" s="189"/>
      <c r="U603" s="185"/>
      <c r="V603" s="185"/>
      <c r="W603" s="185"/>
      <c r="X603" s="185"/>
      <c r="Y603" s="185"/>
      <c r="Z603" s="185"/>
      <c r="AA603" s="190"/>
      <c r="AT603" s="191" t="s">
        <v>204</v>
      </c>
      <c r="AU603" s="191" t="s">
        <v>94</v>
      </c>
      <c r="AV603" s="12" t="s">
        <v>214</v>
      </c>
      <c r="AW603" s="12" t="s">
        <v>31</v>
      </c>
      <c r="AX603" s="12" t="s">
        <v>74</v>
      </c>
      <c r="AY603" s="191" t="s">
        <v>196</v>
      </c>
    </row>
    <row r="604" spans="2:65" s="13" customFormat="1" ht="16.5" customHeight="1">
      <c r="B604" s="192"/>
      <c r="C604" s="193"/>
      <c r="D604" s="193"/>
      <c r="E604" s="194" t="s">
        <v>4</v>
      </c>
      <c r="F604" s="276" t="s">
        <v>215</v>
      </c>
      <c r="G604" s="277"/>
      <c r="H604" s="277"/>
      <c r="I604" s="277"/>
      <c r="J604" s="193"/>
      <c r="K604" s="195">
        <v>81.81</v>
      </c>
      <c r="L604" s="193"/>
      <c r="M604" s="193"/>
      <c r="N604" s="193"/>
      <c r="O604" s="193"/>
      <c r="P604" s="193"/>
      <c r="Q604" s="193"/>
      <c r="R604" s="196"/>
      <c r="T604" s="197"/>
      <c r="U604" s="193"/>
      <c r="V604" s="193"/>
      <c r="W604" s="193"/>
      <c r="X604" s="193"/>
      <c r="Y604" s="193"/>
      <c r="Z604" s="193"/>
      <c r="AA604" s="198"/>
      <c r="AT604" s="199" t="s">
        <v>204</v>
      </c>
      <c r="AU604" s="199" t="s">
        <v>94</v>
      </c>
      <c r="AV604" s="13" t="s">
        <v>201</v>
      </c>
      <c r="AW604" s="13" t="s">
        <v>31</v>
      </c>
      <c r="AX604" s="13" t="s">
        <v>82</v>
      </c>
      <c r="AY604" s="199" t="s">
        <v>196</v>
      </c>
    </row>
    <row r="605" spans="2:65" s="1" customFormat="1" ht="38.25" customHeight="1">
      <c r="B605" s="138"/>
      <c r="C605" s="167" t="s">
        <v>786</v>
      </c>
      <c r="D605" s="167" t="s">
        <v>197</v>
      </c>
      <c r="E605" s="168" t="s">
        <v>787</v>
      </c>
      <c r="F605" s="264" t="s">
        <v>788</v>
      </c>
      <c r="G605" s="264"/>
      <c r="H605" s="264"/>
      <c r="I605" s="264"/>
      <c r="J605" s="169" t="s">
        <v>262</v>
      </c>
      <c r="K605" s="170">
        <v>43.4</v>
      </c>
      <c r="L605" s="265">
        <v>0</v>
      </c>
      <c r="M605" s="265"/>
      <c r="N605" s="266">
        <f>ROUND(L605*K605,3)</f>
        <v>0</v>
      </c>
      <c r="O605" s="266"/>
      <c r="P605" s="266"/>
      <c r="Q605" s="266"/>
      <c r="R605" s="141"/>
      <c r="T605" s="172" t="s">
        <v>4</v>
      </c>
      <c r="U605" s="48" t="s">
        <v>41</v>
      </c>
      <c r="V605" s="40"/>
      <c r="W605" s="173">
        <f>V605*K605</f>
        <v>0</v>
      </c>
      <c r="X605" s="173">
        <v>0</v>
      </c>
      <c r="Y605" s="173">
        <f>X605*K605</f>
        <v>0</v>
      </c>
      <c r="Z605" s="173">
        <v>6.5000000000000002E-2</v>
      </c>
      <c r="AA605" s="174">
        <f>Z605*K605</f>
        <v>2.8210000000000002</v>
      </c>
      <c r="AR605" s="23" t="s">
        <v>201</v>
      </c>
      <c r="AT605" s="23" t="s">
        <v>197</v>
      </c>
      <c r="AU605" s="23" t="s">
        <v>94</v>
      </c>
      <c r="AY605" s="23" t="s">
        <v>196</v>
      </c>
      <c r="BE605" s="114">
        <f>IF(U605="základná",N605,0)</f>
        <v>0</v>
      </c>
      <c r="BF605" s="114">
        <f>IF(U605="znížená",N605,0)</f>
        <v>0</v>
      </c>
      <c r="BG605" s="114">
        <f>IF(U605="zákl. prenesená",N605,0)</f>
        <v>0</v>
      </c>
      <c r="BH605" s="114">
        <f>IF(U605="zníž. prenesená",N605,0)</f>
        <v>0</v>
      </c>
      <c r="BI605" s="114">
        <f>IF(U605="nulová",N605,0)</f>
        <v>0</v>
      </c>
      <c r="BJ605" s="23" t="s">
        <v>94</v>
      </c>
      <c r="BK605" s="175">
        <f>ROUND(L605*K605,3)</f>
        <v>0</v>
      </c>
      <c r="BL605" s="23" t="s">
        <v>201</v>
      </c>
      <c r="BM605" s="23" t="s">
        <v>789</v>
      </c>
    </row>
    <row r="606" spans="2:65" s="11" customFormat="1" ht="16.5" customHeight="1">
      <c r="B606" s="176"/>
      <c r="C606" s="177"/>
      <c r="D606" s="177"/>
      <c r="E606" s="178" t="s">
        <v>4</v>
      </c>
      <c r="F606" s="267" t="s">
        <v>790</v>
      </c>
      <c r="G606" s="268"/>
      <c r="H606" s="268"/>
      <c r="I606" s="268"/>
      <c r="J606" s="177"/>
      <c r="K606" s="179">
        <v>16.2</v>
      </c>
      <c r="L606" s="177"/>
      <c r="M606" s="177"/>
      <c r="N606" s="177"/>
      <c r="O606" s="177"/>
      <c r="P606" s="177"/>
      <c r="Q606" s="177"/>
      <c r="R606" s="180"/>
      <c r="T606" s="181"/>
      <c r="U606" s="177"/>
      <c r="V606" s="177"/>
      <c r="W606" s="177"/>
      <c r="X606" s="177"/>
      <c r="Y606" s="177"/>
      <c r="Z606" s="177"/>
      <c r="AA606" s="182"/>
      <c r="AT606" s="183" t="s">
        <v>204</v>
      </c>
      <c r="AU606" s="183" t="s">
        <v>94</v>
      </c>
      <c r="AV606" s="11" t="s">
        <v>94</v>
      </c>
      <c r="AW606" s="11" t="s">
        <v>31</v>
      </c>
      <c r="AX606" s="11" t="s">
        <v>74</v>
      </c>
      <c r="AY606" s="183" t="s">
        <v>196</v>
      </c>
    </row>
    <row r="607" spans="2:65" s="11" customFormat="1" ht="16.5" customHeight="1">
      <c r="B607" s="176"/>
      <c r="C607" s="177"/>
      <c r="D607" s="177"/>
      <c r="E607" s="178" t="s">
        <v>4</v>
      </c>
      <c r="F607" s="269" t="s">
        <v>791</v>
      </c>
      <c r="G607" s="270"/>
      <c r="H607" s="270"/>
      <c r="I607" s="270"/>
      <c r="J607" s="177"/>
      <c r="K607" s="179">
        <v>27.2</v>
      </c>
      <c r="L607" s="177"/>
      <c r="M607" s="177"/>
      <c r="N607" s="177"/>
      <c r="O607" s="177"/>
      <c r="P607" s="177"/>
      <c r="Q607" s="177"/>
      <c r="R607" s="180"/>
      <c r="T607" s="181"/>
      <c r="U607" s="177"/>
      <c r="V607" s="177"/>
      <c r="W607" s="177"/>
      <c r="X607" s="177"/>
      <c r="Y607" s="177"/>
      <c r="Z607" s="177"/>
      <c r="AA607" s="182"/>
      <c r="AT607" s="183" t="s">
        <v>204</v>
      </c>
      <c r="AU607" s="183" t="s">
        <v>94</v>
      </c>
      <c r="AV607" s="11" t="s">
        <v>94</v>
      </c>
      <c r="AW607" s="11" t="s">
        <v>31</v>
      </c>
      <c r="AX607" s="11" t="s">
        <v>74</v>
      </c>
      <c r="AY607" s="183" t="s">
        <v>196</v>
      </c>
    </row>
    <row r="608" spans="2:65" s="12" customFormat="1" ht="16.5" customHeight="1">
      <c r="B608" s="184"/>
      <c r="C608" s="185"/>
      <c r="D608" s="185"/>
      <c r="E608" s="186" t="s">
        <v>4</v>
      </c>
      <c r="F608" s="274" t="s">
        <v>327</v>
      </c>
      <c r="G608" s="275"/>
      <c r="H608" s="275"/>
      <c r="I608" s="275"/>
      <c r="J608" s="185"/>
      <c r="K608" s="187">
        <v>43.4</v>
      </c>
      <c r="L608" s="185"/>
      <c r="M608" s="185"/>
      <c r="N608" s="185"/>
      <c r="O608" s="185"/>
      <c r="P608" s="185"/>
      <c r="Q608" s="185"/>
      <c r="R608" s="188"/>
      <c r="T608" s="189"/>
      <c r="U608" s="185"/>
      <c r="V608" s="185"/>
      <c r="W608" s="185"/>
      <c r="X608" s="185"/>
      <c r="Y608" s="185"/>
      <c r="Z608" s="185"/>
      <c r="AA608" s="190"/>
      <c r="AT608" s="191" t="s">
        <v>204</v>
      </c>
      <c r="AU608" s="191" t="s">
        <v>94</v>
      </c>
      <c r="AV608" s="12" t="s">
        <v>214</v>
      </c>
      <c r="AW608" s="12" t="s">
        <v>31</v>
      </c>
      <c r="AX608" s="12" t="s">
        <v>74</v>
      </c>
      <c r="AY608" s="191" t="s">
        <v>196</v>
      </c>
    </row>
    <row r="609" spans="2:65" s="13" customFormat="1" ht="16.5" customHeight="1">
      <c r="B609" s="192"/>
      <c r="C609" s="193"/>
      <c r="D609" s="193"/>
      <c r="E609" s="194" t="s">
        <v>4</v>
      </c>
      <c r="F609" s="276" t="s">
        <v>215</v>
      </c>
      <c r="G609" s="277"/>
      <c r="H609" s="277"/>
      <c r="I609" s="277"/>
      <c r="J609" s="193"/>
      <c r="K609" s="195">
        <v>43.4</v>
      </c>
      <c r="L609" s="193"/>
      <c r="M609" s="193"/>
      <c r="N609" s="193"/>
      <c r="O609" s="193"/>
      <c r="P609" s="193"/>
      <c r="Q609" s="193"/>
      <c r="R609" s="196"/>
      <c r="T609" s="197"/>
      <c r="U609" s="193"/>
      <c r="V609" s="193"/>
      <c r="W609" s="193"/>
      <c r="X609" s="193"/>
      <c r="Y609" s="193"/>
      <c r="Z609" s="193"/>
      <c r="AA609" s="198"/>
      <c r="AT609" s="199" t="s">
        <v>204</v>
      </c>
      <c r="AU609" s="199" t="s">
        <v>94</v>
      </c>
      <c r="AV609" s="13" t="s">
        <v>201</v>
      </c>
      <c r="AW609" s="13" t="s">
        <v>31</v>
      </c>
      <c r="AX609" s="13" t="s">
        <v>82</v>
      </c>
      <c r="AY609" s="199" t="s">
        <v>196</v>
      </c>
    </row>
    <row r="610" spans="2:65" s="1" customFormat="1" ht="25.5" customHeight="1">
      <c r="B610" s="138"/>
      <c r="C610" s="167" t="s">
        <v>792</v>
      </c>
      <c r="D610" s="167" t="s">
        <v>197</v>
      </c>
      <c r="E610" s="168" t="s">
        <v>793</v>
      </c>
      <c r="F610" s="264" t="s">
        <v>794</v>
      </c>
      <c r="G610" s="264"/>
      <c r="H610" s="264"/>
      <c r="I610" s="264"/>
      <c r="J610" s="169" t="s">
        <v>200</v>
      </c>
      <c r="K610" s="170">
        <v>2.0579999999999998</v>
      </c>
      <c r="L610" s="265">
        <v>0</v>
      </c>
      <c r="M610" s="265"/>
      <c r="N610" s="266">
        <f>ROUND(L610*K610,3)</f>
        <v>0</v>
      </c>
      <c r="O610" s="266"/>
      <c r="P610" s="266"/>
      <c r="Q610" s="266"/>
      <c r="R610" s="141"/>
      <c r="T610" s="172" t="s">
        <v>4</v>
      </c>
      <c r="U610" s="48" t="s">
        <v>41</v>
      </c>
      <c r="V610" s="40"/>
      <c r="W610" s="173">
        <f>V610*K610</f>
        <v>0</v>
      </c>
      <c r="X610" s="173">
        <v>0</v>
      </c>
      <c r="Y610" s="173">
        <f>X610*K610</f>
        <v>0</v>
      </c>
      <c r="Z610" s="173">
        <v>1.4</v>
      </c>
      <c r="AA610" s="174">
        <f>Z610*K610</f>
        <v>2.8811999999999998</v>
      </c>
      <c r="AR610" s="23" t="s">
        <v>201</v>
      </c>
      <c r="AT610" s="23" t="s">
        <v>197</v>
      </c>
      <c r="AU610" s="23" t="s">
        <v>94</v>
      </c>
      <c r="AY610" s="23" t="s">
        <v>196</v>
      </c>
      <c r="BE610" s="114">
        <f>IF(U610="základná",N610,0)</f>
        <v>0</v>
      </c>
      <c r="BF610" s="114">
        <f>IF(U610="znížená",N610,0)</f>
        <v>0</v>
      </c>
      <c r="BG610" s="114">
        <f>IF(U610="zákl. prenesená",N610,0)</f>
        <v>0</v>
      </c>
      <c r="BH610" s="114">
        <f>IF(U610="zníž. prenesená",N610,0)</f>
        <v>0</v>
      </c>
      <c r="BI610" s="114">
        <f>IF(U610="nulová",N610,0)</f>
        <v>0</v>
      </c>
      <c r="BJ610" s="23" t="s">
        <v>94</v>
      </c>
      <c r="BK610" s="175">
        <f>ROUND(L610*K610,3)</f>
        <v>0</v>
      </c>
      <c r="BL610" s="23" t="s">
        <v>201</v>
      </c>
      <c r="BM610" s="23" t="s">
        <v>795</v>
      </c>
    </row>
    <row r="611" spans="2:65" s="11" customFormat="1" ht="25.5" customHeight="1">
      <c r="B611" s="176"/>
      <c r="C611" s="177"/>
      <c r="D611" s="177"/>
      <c r="E611" s="178" t="s">
        <v>4</v>
      </c>
      <c r="F611" s="267" t="s">
        <v>271</v>
      </c>
      <c r="G611" s="268"/>
      <c r="H611" s="268"/>
      <c r="I611" s="268"/>
      <c r="J611" s="177"/>
      <c r="K611" s="179">
        <v>2.0579999999999998</v>
      </c>
      <c r="L611" s="177"/>
      <c r="M611" s="177"/>
      <c r="N611" s="177"/>
      <c r="O611" s="177"/>
      <c r="P611" s="177"/>
      <c r="Q611" s="177"/>
      <c r="R611" s="180"/>
      <c r="T611" s="181"/>
      <c r="U611" s="177"/>
      <c r="V611" s="177"/>
      <c r="W611" s="177"/>
      <c r="X611" s="177"/>
      <c r="Y611" s="177"/>
      <c r="Z611" s="177"/>
      <c r="AA611" s="182"/>
      <c r="AT611" s="183" t="s">
        <v>204</v>
      </c>
      <c r="AU611" s="183" t="s">
        <v>94</v>
      </c>
      <c r="AV611" s="11" t="s">
        <v>94</v>
      </c>
      <c r="AW611" s="11" t="s">
        <v>31</v>
      </c>
      <c r="AX611" s="11" t="s">
        <v>74</v>
      </c>
      <c r="AY611" s="183" t="s">
        <v>196</v>
      </c>
    </row>
    <row r="612" spans="2:65" s="12" customFormat="1" ht="16.5" customHeight="1">
      <c r="B612" s="184"/>
      <c r="C612" s="185"/>
      <c r="D612" s="185"/>
      <c r="E612" s="186" t="s">
        <v>4</v>
      </c>
      <c r="F612" s="274" t="s">
        <v>796</v>
      </c>
      <c r="G612" s="275"/>
      <c r="H612" s="275"/>
      <c r="I612" s="275"/>
      <c r="J612" s="185"/>
      <c r="K612" s="187">
        <v>2.0579999999999998</v>
      </c>
      <c r="L612" s="185"/>
      <c r="M612" s="185"/>
      <c r="N612" s="185"/>
      <c r="O612" s="185"/>
      <c r="P612" s="185"/>
      <c r="Q612" s="185"/>
      <c r="R612" s="188"/>
      <c r="T612" s="189"/>
      <c r="U612" s="185"/>
      <c r="V612" s="185"/>
      <c r="W612" s="185"/>
      <c r="X612" s="185"/>
      <c r="Y612" s="185"/>
      <c r="Z612" s="185"/>
      <c r="AA612" s="190"/>
      <c r="AT612" s="191" t="s">
        <v>204</v>
      </c>
      <c r="AU612" s="191" t="s">
        <v>94</v>
      </c>
      <c r="AV612" s="12" t="s">
        <v>214</v>
      </c>
      <c r="AW612" s="12" t="s">
        <v>31</v>
      </c>
      <c r="AX612" s="12" t="s">
        <v>74</v>
      </c>
      <c r="AY612" s="191" t="s">
        <v>196</v>
      </c>
    </row>
    <row r="613" spans="2:65" s="13" customFormat="1" ht="16.5" customHeight="1">
      <c r="B613" s="192"/>
      <c r="C613" s="193"/>
      <c r="D613" s="193"/>
      <c r="E613" s="194" t="s">
        <v>4</v>
      </c>
      <c r="F613" s="276" t="s">
        <v>215</v>
      </c>
      <c r="G613" s="277"/>
      <c r="H613" s="277"/>
      <c r="I613" s="277"/>
      <c r="J613" s="193"/>
      <c r="K613" s="195">
        <v>2.0579999999999998</v>
      </c>
      <c r="L613" s="193"/>
      <c r="M613" s="193"/>
      <c r="N613" s="193"/>
      <c r="O613" s="193"/>
      <c r="P613" s="193"/>
      <c r="Q613" s="193"/>
      <c r="R613" s="196"/>
      <c r="T613" s="197"/>
      <c r="U613" s="193"/>
      <c r="V613" s="193"/>
      <c r="W613" s="193"/>
      <c r="X613" s="193"/>
      <c r="Y613" s="193"/>
      <c r="Z613" s="193"/>
      <c r="AA613" s="198"/>
      <c r="AT613" s="199" t="s">
        <v>204</v>
      </c>
      <c r="AU613" s="199" t="s">
        <v>94</v>
      </c>
      <c r="AV613" s="13" t="s">
        <v>201</v>
      </c>
      <c r="AW613" s="13" t="s">
        <v>31</v>
      </c>
      <c r="AX613" s="13" t="s">
        <v>82</v>
      </c>
      <c r="AY613" s="199" t="s">
        <v>196</v>
      </c>
    </row>
    <row r="614" spans="2:65" s="1" customFormat="1" ht="25.5" customHeight="1">
      <c r="B614" s="138"/>
      <c r="C614" s="167" t="s">
        <v>797</v>
      </c>
      <c r="D614" s="167" t="s">
        <v>197</v>
      </c>
      <c r="E614" s="168" t="s">
        <v>798</v>
      </c>
      <c r="F614" s="264" t="s">
        <v>799</v>
      </c>
      <c r="G614" s="264"/>
      <c r="H614" s="264"/>
      <c r="I614" s="264"/>
      <c r="J614" s="169" t="s">
        <v>608</v>
      </c>
      <c r="K614" s="170">
        <v>31</v>
      </c>
      <c r="L614" s="265">
        <v>0</v>
      </c>
      <c r="M614" s="265"/>
      <c r="N614" s="266">
        <f>ROUND(L614*K614,3)</f>
        <v>0</v>
      </c>
      <c r="O614" s="266"/>
      <c r="P614" s="266"/>
      <c r="Q614" s="266"/>
      <c r="R614" s="141"/>
      <c r="T614" s="172" t="s">
        <v>4</v>
      </c>
      <c r="U614" s="48" t="s">
        <v>41</v>
      </c>
      <c r="V614" s="40"/>
      <c r="W614" s="173">
        <f>V614*K614</f>
        <v>0</v>
      </c>
      <c r="X614" s="173">
        <v>0</v>
      </c>
      <c r="Y614" s="173">
        <f>X614*K614</f>
        <v>0</v>
      </c>
      <c r="Z614" s="173">
        <v>2.4E-2</v>
      </c>
      <c r="AA614" s="174">
        <f>Z614*K614</f>
        <v>0.74399999999999999</v>
      </c>
      <c r="AR614" s="23" t="s">
        <v>201</v>
      </c>
      <c r="AT614" s="23" t="s">
        <v>197</v>
      </c>
      <c r="AU614" s="23" t="s">
        <v>94</v>
      </c>
      <c r="AY614" s="23" t="s">
        <v>196</v>
      </c>
      <c r="BE614" s="114">
        <f>IF(U614="základná",N614,0)</f>
        <v>0</v>
      </c>
      <c r="BF614" s="114">
        <f>IF(U614="znížená",N614,0)</f>
        <v>0</v>
      </c>
      <c r="BG614" s="114">
        <f>IF(U614="zákl. prenesená",N614,0)</f>
        <v>0</v>
      </c>
      <c r="BH614" s="114">
        <f>IF(U614="zníž. prenesená",N614,0)</f>
        <v>0</v>
      </c>
      <c r="BI614" s="114">
        <f>IF(U614="nulová",N614,0)</f>
        <v>0</v>
      </c>
      <c r="BJ614" s="23" t="s">
        <v>94</v>
      </c>
      <c r="BK614" s="175">
        <f>ROUND(L614*K614,3)</f>
        <v>0</v>
      </c>
      <c r="BL614" s="23" t="s">
        <v>201</v>
      </c>
      <c r="BM614" s="23" t="s">
        <v>800</v>
      </c>
    </row>
    <row r="615" spans="2:65" s="11" customFormat="1" ht="16.5" customHeight="1">
      <c r="B615" s="176"/>
      <c r="C615" s="177"/>
      <c r="D615" s="177"/>
      <c r="E615" s="178" t="s">
        <v>4</v>
      </c>
      <c r="F615" s="267" t="s">
        <v>801</v>
      </c>
      <c r="G615" s="268"/>
      <c r="H615" s="268"/>
      <c r="I615" s="268"/>
      <c r="J615" s="177"/>
      <c r="K615" s="179">
        <v>11</v>
      </c>
      <c r="L615" s="177"/>
      <c r="M615" s="177"/>
      <c r="N615" s="177"/>
      <c r="O615" s="177"/>
      <c r="P615" s="177"/>
      <c r="Q615" s="177"/>
      <c r="R615" s="180"/>
      <c r="T615" s="181"/>
      <c r="U615" s="177"/>
      <c r="V615" s="177"/>
      <c r="W615" s="177"/>
      <c r="X615" s="177"/>
      <c r="Y615" s="177"/>
      <c r="Z615" s="177"/>
      <c r="AA615" s="182"/>
      <c r="AT615" s="183" t="s">
        <v>204</v>
      </c>
      <c r="AU615" s="183" t="s">
        <v>94</v>
      </c>
      <c r="AV615" s="11" t="s">
        <v>94</v>
      </c>
      <c r="AW615" s="11" t="s">
        <v>31</v>
      </c>
      <c r="AX615" s="11" t="s">
        <v>74</v>
      </c>
      <c r="AY615" s="183" t="s">
        <v>196</v>
      </c>
    </row>
    <row r="616" spans="2:65" s="12" customFormat="1" ht="16.5" customHeight="1">
      <c r="B616" s="184"/>
      <c r="C616" s="185"/>
      <c r="D616" s="185"/>
      <c r="E616" s="186" t="s">
        <v>4</v>
      </c>
      <c r="F616" s="274" t="s">
        <v>744</v>
      </c>
      <c r="G616" s="275"/>
      <c r="H616" s="275"/>
      <c r="I616" s="275"/>
      <c r="J616" s="185"/>
      <c r="K616" s="187">
        <v>11</v>
      </c>
      <c r="L616" s="185"/>
      <c r="M616" s="185"/>
      <c r="N616" s="185"/>
      <c r="O616" s="185"/>
      <c r="P616" s="185"/>
      <c r="Q616" s="185"/>
      <c r="R616" s="188"/>
      <c r="T616" s="189"/>
      <c r="U616" s="185"/>
      <c r="V616" s="185"/>
      <c r="W616" s="185"/>
      <c r="X616" s="185"/>
      <c r="Y616" s="185"/>
      <c r="Z616" s="185"/>
      <c r="AA616" s="190"/>
      <c r="AT616" s="191" t="s">
        <v>204</v>
      </c>
      <c r="AU616" s="191" t="s">
        <v>94</v>
      </c>
      <c r="AV616" s="12" t="s">
        <v>214</v>
      </c>
      <c r="AW616" s="12" t="s">
        <v>31</v>
      </c>
      <c r="AX616" s="12" t="s">
        <v>74</v>
      </c>
      <c r="AY616" s="191" t="s">
        <v>196</v>
      </c>
    </row>
    <row r="617" spans="2:65" s="11" customFormat="1" ht="16.5" customHeight="1">
      <c r="B617" s="176"/>
      <c r="C617" s="177"/>
      <c r="D617" s="177"/>
      <c r="E617" s="178" t="s">
        <v>4</v>
      </c>
      <c r="F617" s="269" t="s">
        <v>802</v>
      </c>
      <c r="G617" s="270"/>
      <c r="H617" s="270"/>
      <c r="I617" s="270"/>
      <c r="J617" s="177"/>
      <c r="K617" s="179">
        <v>20</v>
      </c>
      <c r="L617" s="177"/>
      <c r="M617" s="177"/>
      <c r="N617" s="177"/>
      <c r="O617" s="177"/>
      <c r="P617" s="177"/>
      <c r="Q617" s="177"/>
      <c r="R617" s="180"/>
      <c r="T617" s="181"/>
      <c r="U617" s="177"/>
      <c r="V617" s="177"/>
      <c r="W617" s="177"/>
      <c r="X617" s="177"/>
      <c r="Y617" s="177"/>
      <c r="Z617" s="177"/>
      <c r="AA617" s="182"/>
      <c r="AT617" s="183" t="s">
        <v>204</v>
      </c>
      <c r="AU617" s="183" t="s">
        <v>94</v>
      </c>
      <c r="AV617" s="11" t="s">
        <v>94</v>
      </c>
      <c r="AW617" s="11" t="s">
        <v>31</v>
      </c>
      <c r="AX617" s="11" t="s">
        <v>74</v>
      </c>
      <c r="AY617" s="183" t="s">
        <v>196</v>
      </c>
    </row>
    <row r="618" spans="2:65" s="12" customFormat="1" ht="16.5" customHeight="1">
      <c r="B618" s="184"/>
      <c r="C618" s="185"/>
      <c r="D618" s="185"/>
      <c r="E618" s="186" t="s">
        <v>4</v>
      </c>
      <c r="F618" s="274" t="s">
        <v>748</v>
      </c>
      <c r="G618" s="275"/>
      <c r="H618" s="275"/>
      <c r="I618" s="275"/>
      <c r="J618" s="185"/>
      <c r="K618" s="187">
        <v>20</v>
      </c>
      <c r="L618" s="185"/>
      <c r="M618" s="185"/>
      <c r="N618" s="185"/>
      <c r="O618" s="185"/>
      <c r="P618" s="185"/>
      <c r="Q618" s="185"/>
      <c r="R618" s="188"/>
      <c r="T618" s="189"/>
      <c r="U618" s="185"/>
      <c r="V618" s="185"/>
      <c r="W618" s="185"/>
      <c r="X618" s="185"/>
      <c r="Y618" s="185"/>
      <c r="Z618" s="185"/>
      <c r="AA618" s="190"/>
      <c r="AT618" s="191" t="s">
        <v>204</v>
      </c>
      <c r="AU618" s="191" t="s">
        <v>94</v>
      </c>
      <c r="AV618" s="12" t="s">
        <v>214</v>
      </c>
      <c r="AW618" s="12" t="s">
        <v>31</v>
      </c>
      <c r="AX618" s="12" t="s">
        <v>74</v>
      </c>
      <c r="AY618" s="191" t="s">
        <v>196</v>
      </c>
    </row>
    <row r="619" spans="2:65" s="13" customFormat="1" ht="16.5" customHeight="1">
      <c r="B619" s="192"/>
      <c r="C619" s="193"/>
      <c r="D619" s="193"/>
      <c r="E619" s="194" t="s">
        <v>4</v>
      </c>
      <c r="F619" s="276" t="s">
        <v>215</v>
      </c>
      <c r="G619" s="277"/>
      <c r="H619" s="277"/>
      <c r="I619" s="277"/>
      <c r="J619" s="193"/>
      <c r="K619" s="195">
        <v>31</v>
      </c>
      <c r="L619" s="193"/>
      <c r="M619" s="193"/>
      <c r="N619" s="193"/>
      <c r="O619" s="193"/>
      <c r="P619" s="193"/>
      <c r="Q619" s="193"/>
      <c r="R619" s="196"/>
      <c r="T619" s="197"/>
      <c r="U619" s="193"/>
      <c r="V619" s="193"/>
      <c r="W619" s="193"/>
      <c r="X619" s="193"/>
      <c r="Y619" s="193"/>
      <c r="Z619" s="193"/>
      <c r="AA619" s="198"/>
      <c r="AT619" s="199" t="s">
        <v>204</v>
      </c>
      <c r="AU619" s="199" t="s">
        <v>94</v>
      </c>
      <c r="AV619" s="13" t="s">
        <v>201</v>
      </c>
      <c r="AW619" s="13" t="s">
        <v>31</v>
      </c>
      <c r="AX619" s="13" t="s">
        <v>82</v>
      </c>
      <c r="AY619" s="199" t="s">
        <v>196</v>
      </c>
    </row>
    <row r="620" spans="2:65" s="1" customFormat="1" ht="25.5" customHeight="1">
      <c r="B620" s="138"/>
      <c r="C620" s="167" t="s">
        <v>803</v>
      </c>
      <c r="D620" s="167" t="s">
        <v>197</v>
      </c>
      <c r="E620" s="168" t="s">
        <v>804</v>
      </c>
      <c r="F620" s="264" t="s">
        <v>805</v>
      </c>
      <c r="G620" s="264"/>
      <c r="H620" s="264"/>
      <c r="I620" s="264"/>
      <c r="J620" s="169" t="s">
        <v>608</v>
      </c>
      <c r="K620" s="170">
        <v>1</v>
      </c>
      <c r="L620" s="265">
        <v>0</v>
      </c>
      <c r="M620" s="265"/>
      <c r="N620" s="266">
        <f>ROUND(L620*K620,3)</f>
        <v>0</v>
      </c>
      <c r="O620" s="266"/>
      <c r="P620" s="266"/>
      <c r="Q620" s="266"/>
      <c r="R620" s="141"/>
      <c r="T620" s="172" t="s">
        <v>4</v>
      </c>
      <c r="U620" s="48" t="s">
        <v>41</v>
      </c>
      <c r="V620" s="40"/>
      <c r="W620" s="173">
        <f>V620*K620</f>
        <v>0</v>
      </c>
      <c r="X620" s="173">
        <v>0</v>
      </c>
      <c r="Y620" s="173">
        <f>X620*K620</f>
        <v>0</v>
      </c>
      <c r="Z620" s="173">
        <v>2.7E-2</v>
      </c>
      <c r="AA620" s="174">
        <f>Z620*K620</f>
        <v>2.7E-2</v>
      </c>
      <c r="AR620" s="23" t="s">
        <v>201</v>
      </c>
      <c r="AT620" s="23" t="s">
        <v>197</v>
      </c>
      <c r="AU620" s="23" t="s">
        <v>94</v>
      </c>
      <c r="AY620" s="23" t="s">
        <v>196</v>
      </c>
      <c r="BE620" s="114">
        <f>IF(U620="základná",N620,0)</f>
        <v>0</v>
      </c>
      <c r="BF620" s="114">
        <f>IF(U620="znížená",N620,0)</f>
        <v>0</v>
      </c>
      <c r="BG620" s="114">
        <f>IF(U620="zákl. prenesená",N620,0)</f>
        <v>0</v>
      </c>
      <c r="BH620" s="114">
        <f>IF(U620="zníž. prenesená",N620,0)</f>
        <v>0</v>
      </c>
      <c r="BI620" s="114">
        <f>IF(U620="nulová",N620,0)</f>
        <v>0</v>
      </c>
      <c r="BJ620" s="23" t="s">
        <v>94</v>
      </c>
      <c r="BK620" s="175">
        <f>ROUND(L620*K620,3)</f>
        <v>0</v>
      </c>
      <c r="BL620" s="23" t="s">
        <v>201</v>
      </c>
      <c r="BM620" s="23" t="s">
        <v>806</v>
      </c>
    </row>
    <row r="621" spans="2:65" s="11" customFormat="1" ht="16.5" customHeight="1">
      <c r="B621" s="176"/>
      <c r="C621" s="177"/>
      <c r="D621" s="177"/>
      <c r="E621" s="178" t="s">
        <v>4</v>
      </c>
      <c r="F621" s="267" t="s">
        <v>82</v>
      </c>
      <c r="G621" s="268"/>
      <c r="H621" s="268"/>
      <c r="I621" s="268"/>
      <c r="J621" s="177"/>
      <c r="K621" s="179">
        <v>1</v>
      </c>
      <c r="L621" s="177"/>
      <c r="M621" s="177"/>
      <c r="N621" s="177"/>
      <c r="O621" s="177"/>
      <c r="P621" s="177"/>
      <c r="Q621" s="177"/>
      <c r="R621" s="180"/>
      <c r="T621" s="181"/>
      <c r="U621" s="177"/>
      <c r="V621" s="177"/>
      <c r="W621" s="177"/>
      <c r="X621" s="177"/>
      <c r="Y621" s="177"/>
      <c r="Z621" s="177"/>
      <c r="AA621" s="182"/>
      <c r="AT621" s="183" t="s">
        <v>204</v>
      </c>
      <c r="AU621" s="183" t="s">
        <v>94</v>
      </c>
      <c r="AV621" s="11" t="s">
        <v>94</v>
      </c>
      <c r="AW621" s="11" t="s">
        <v>31</v>
      </c>
      <c r="AX621" s="11" t="s">
        <v>74</v>
      </c>
      <c r="AY621" s="183" t="s">
        <v>196</v>
      </c>
    </row>
    <row r="622" spans="2:65" s="12" customFormat="1" ht="16.5" customHeight="1">
      <c r="B622" s="184"/>
      <c r="C622" s="185"/>
      <c r="D622" s="185"/>
      <c r="E622" s="186" t="s">
        <v>4</v>
      </c>
      <c r="F622" s="274" t="s">
        <v>744</v>
      </c>
      <c r="G622" s="275"/>
      <c r="H622" s="275"/>
      <c r="I622" s="275"/>
      <c r="J622" s="185"/>
      <c r="K622" s="187">
        <v>1</v>
      </c>
      <c r="L622" s="185"/>
      <c r="M622" s="185"/>
      <c r="N622" s="185"/>
      <c r="O622" s="185"/>
      <c r="P622" s="185"/>
      <c r="Q622" s="185"/>
      <c r="R622" s="188"/>
      <c r="T622" s="189"/>
      <c r="U622" s="185"/>
      <c r="V622" s="185"/>
      <c r="W622" s="185"/>
      <c r="X622" s="185"/>
      <c r="Y622" s="185"/>
      <c r="Z622" s="185"/>
      <c r="AA622" s="190"/>
      <c r="AT622" s="191" t="s">
        <v>204</v>
      </c>
      <c r="AU622" s="191" t="s">
        <v>94</v>
      </c>
      <c r="AV622" s="12" t="s">
        <v>214</v>
      </c>
      <c r="AW622" s="12" t="s">
        <v>31</v>
      </c>
      <c r="AX622" s="12" t="s">
        <v>74</v>
      </c>
      <c r="AY622" s="191" t="s">
        <v>196</v>
      </c>
    </row>
    <row r="623" spans="2:65" s="13" customFormat="1" ht="16.5" customHeight="1">
      <c r="B623" s="192"/>
      <c r="C623" s="193"/>
      <c r="D623" s="193"/>
      <c r="E623" s="194" t="s">
        <v>4</v>
      </c>
      <c r="F623" s="276" t="s">
        <v>215</v>
      </c>
      <c r="G623" s="277"/>
      <c r="H623" s="277"/>
      <c r="I623" s="277"/>
      <c r="J623" s="193"/>
      <c r="K623" s="195">
        <v>1</v>
      </c>
      <c r="L623" s="193"/>
      <c r="M623" s="193"/>
      <c r="N623" s="193"/>
      <c r="O623" s="193"/>
      <c r="P623" s="193"/>
      <c r="Q623" s="193"/>
      <c r="R623" s="196"/>
      <c r="T623" s="197"/>
      <c r="U623" s="193"/>
      <c r="V623" s="193"/>
      <c r="W623" s="193"/>
      <c r="X623" s="193"/>
      <c r="Y623" s="193"/>
      <c r="Z623" s="193"/>
      <c r="AA623" s="198"/>
      <c r="AT623" s="199" t="s">
        <v>204</v>
      </c>
      <c r="AU623" s="199" t="s">
        <v>94</v>
      </c>
      <c r="AV623" s="13" t="s">
        <v>201</v>
      </c>
      <c r="AW623" s="13" t="s">
        <v>31</v>
      </c>
      <c r="AX623" s="13" t="s">
        <v>82</v>
      </c>
      <c r="AY623" s="199" t="s">
        <v>196</v>
      </c>
    </row>
    <row r="624" spans="2:65" s="1" customFormat="1" ht="25.5" customHeight="1">
      <c r="B624" s="138"/>
      <c r="C624" s="167" t="s">
        <v>807</v>
      </c>
      <c r="D624" s="167" t="s">
        <v>197</v>
      </c>
      <c r="E624" s="168" t="s">
        <v>808</v>
      </c>
      <c r="F624" s="264" t="s">
        <v>809</v>
      </c>
      <c r="G624" s="264"/>
      <c r="H624" s="264"/>
      <c r="I624" s="264"/>
      <c r="J624" s="169" t="s">
        <v>608</v>
      </c>
      <c r="K624" s="170">
        <v>81</v>
      </c>
      <c r="L624" s="265">
        <v>0</v>
      </c>
      <c r="M624" s="265"/>
      <c r="N624" s="266">
        <f>ROUND(L624*K624,3)</f>
        <v>0</v>
      </c>
      <c r="O624" s="266"/>
      <c r="P624" s="266"/>
      <c r="Q624" s="266"/>
      <c r="R624" s="141"/>
      <c r="T624" s="172" t="s">
        <v>4</v>
      </c>
      <c r="U624" s="48" t="s">
        <v>41</v>
      </c>
      <c r="V624" s="40"/>
      <c r="W624" s="173">
        <f>V624*K624</f>
        <v>0</v>
      </c>
      <c r="X624" s="173">
        <v>0</v>
      </c>
      <c r="Y624" s="173">
        <f>X624*K624</f>
        <v>0</v>
      </c>
      <c r="Z624" s="173">
        <v>1.4999999999999999E-2</v>
      </c>
      <c r="AA624" s="174">
        <f>Z624*K624</f>
        <v>1.2149999999999999</v>
      </c>
      <c r="AR624" s="23" t="s">
        <v>201</v>
      </c>
      <c r="AT624" s="23" t="s">
        <v>197</v>
      </c>
      <c r="AU624" s="23" t="s">
        <v>94</v>
      </c>
      <c r="AY624" s="23" t="s">
        <v>196</v>
      </c>
      <c r="BE624" s="114">
        <f>IF(U624="základná",N624,0)</f>
        <v>0</v>
      </c>
      <c r="BF624" s="114">
        <f>IF(U624="znížená",N624,0)</f>
        <v>0</v>
      </c>
      <c r="BG624" s="114">
        <f>IF(U624="zákl. prenesená",N624,0)</f>
        <v>0</v>
      </c>
      <c r="BH624" s="114">
        <f>IF(U624="zníž. prenesená",N624,0)</f>
        <v>0</v>
      </c>
      <c r="BI624" s="114">
        <f>IF(U624="nulová",N624,0)</f>
        <v>0</v>
      </c>
      <c r="BJ624" s="23" t="s">
        <v>94</v>
      </c>
      <c r="BK624" s="175">
        <f>ROUND(L624*K624,3)</f>
        <v>0</v>
      </c>
      <c r="BL624" s="23" t="s">
        <v>201</v>
      </c>
      <c r="BM624" s="23" t="s">
        <v>810</v>
      </c>
    </row>
    <row r="625" spans="2:65" s="11" customFormat="1" ht="16.5" customHeight="1">
      <c r="B625" s="176"/>
      <c r="C625" s="177"/>
      <c r="D625" s="177"/>
      <c r="E625" s="178" t="s">
        <v>4</v>
      </c>
      <c r="F625" s="267" t="s">
        <v>703</v>
      </c>
      <c r="G625" s="268"/>
      <c r="H625" s="268"/>
      <c r="I625" s="268"/>
      <c r="J625" s="177"/>
      <c r="K625" s="179">
        <v>81</v>
      </c>
      <c r="L625" s="177"/>
      <c r="M625" s="177"/>
      <c r="N625" s="177"/>
      <c r="O625" s="177"/>
      <c r="P625" s="177"/>
      <c r="Q625" s="177"/>
      <c r="R625" s="180"/>
      <c r="T625" s="181"/>
      <c r="U625" s="177"/>
      <c r="V625" s="177"/>
      <c r="W625" s="177"/>
      <c r="X625" s="177"/>
      <c r="Y625" s="177"/>
      <c r="Z625" s="177"/>
      <c r="AA625" s="182"/>
      <c r="AT625" s="183" t="s">
        <v>204</v>
      </c>
      <c r="AU625" s="183" t="s">
        <v>94</v>
      </c>
      <c r="AV625" s="11" t="s">
        <v>94</v>
      </c>
      <c r="AW625" s="11" t="s">
        <v>31</v>
      </c>
      <c r="AX625" s="11" t="s">
        <v>74</v>
      </c>
      <c r="AY625" s="183" t="s">
        <v>196</v>
      </c>
    </row>
    <row r="626" spans="2:65" s="12" customFormat="1" ht="16.5" customHeight="1">
      <c r="B626" s="184"/>
      <c r="C626" s="185"/>
      <c r="D626" s="185"/>
      <c r="E626" s="186" t="s">
        <v>4</v>
      </c>
      <c r="F626" s="274" t="s">
        <v>213</v>
      </c>
      <c r="G626" s="275"/>
      <c r="H626" s="275"/>
      <c r="I626" s="275"/>
      <c r="J626" s="185"/>
      <c r="K626" s="187">
        <v>81</v>
      </c>
      <c r="L626" s="185"/>
      <c r="M626" s="185"/>
      <c r="N626" s="185"/>
      <c r="O626" s="185"/>
      <c r="P626" s="185"/>
      <c r="Q626" s="185"/>
      <c r="R626" s="188"/>
      <c r="T626" s="189"/>
      <c r="U626" s="185"/>
      <c r="V626" s="185"/>
      <c r="W626" s="185"/>
      <c r="X626" s="185"/>
      <c r="Y626" s="185"/>
      <c r="Z626" s="185"/>
      <c r="AA626" s="190"/>
      <c r="AT626" s="191" t="s">
        <v>204</v>
      </c>
      <c r="AU626" s="191" t="s">
        <v>94</v>
      </c>
      <c r="AV626" s="12" t="s">
        <v>214</v>
      </c>
      <c r="AW626" s="12" t="s">
        <v>31</v>
      </c>
      <c r="AX626" s="12" t="s">
        <v>74</v>
      </c>
      <c r="AY626" s="191" t="s">
        <v>196</v>
      </c>
    </row>
    <row r="627" spans="2:65" s="13" customFormat="1" ht="16.5" customHeight="1">
      <c r="B627" s="192"/>
      <c r="C627" s="193"/>
      <c r="D627" s="193"/>
      <c r="E627" s="194" t="s">
        <v>4</v>
      </c>
      <c r="F627" s="276" t="s">
        <v>215</v>
      </c>
      <c r="G627" s="277"/>
      <c r="H627" s="277"/>
      <c r="I627" s="277"/>
      <c r="J627" s="193"/>
      <c r="K627" s="195">
        <v>81</v>
      </c>
      <c r="L627" s="193"/>
      <c r="M627" s="193"/>
      <c r="N627" s="193"/>
      <c r="O627" s="193"/>
      <c r="P627" s="193"/>
      <c r="Q627" s="193"/>
      <c r="R627" s="196"/>
      <c r="T627" s="197"/>
      <c r="U627" s="193"/>
      <c r="V627" s="193"/>
      <c r="W627" s="193"/>
      <c r="X627" s="193"/>
      <c r="Y627" s="193"/>
      <c r="Z627" s="193"/>
      <c r="AA627" s="198"/>
      <c r="AT627" s="199" t="s">
        <v>204</v>
      </c>
      <c r="AU627" s="199" t="s">
        <v>94</v>
      </c>
      <c r="AV627" s="13" t="s">
        <v>201</v>
      </c>
      <c r="AW627" s="13" t="s">
        <v>31</v>
      </c>
      <c r="AX627" s="13" t="s">
        <v>82</v>
      </c>
      <c r="AY627" s="199" t="s">
        <v>196</v>
      </c>
    </row>
    <row r="628" spans="2:65" s="1" customFormat="1" ht="25.5" customHeight="1">
      <c r="B628" s="138"/>
      <c r="C628" s="167" t="s">
        <v>811</v>
      </c>
      <c r="D628" s="167" t="s">
        <v>197</v>
      </c>
      <c r="E628" s="168" t="s">
        <v>812</v>
      </c>
      <c r="F628" s="264" t="s">
        <v>813</v>
      </c>
      <c r="G628" s="264"/>
      <c r="H628" s="264"/>
      <c r="I628" s="264"/>
      <c r="J628" s="169" t="s">
        <v>608</v>
      </c>
      <c r="K628" s="170">
        <v>51</v>
      </c>
      <c r="L628" s="265">
        <v>0</v>
      </c>
      <c r="M628" s="265"/>
      <c r="N628" s="266">
        <f>ROUND(L628*K628,3)</f>
        <v>0</v>
      </c>
      <c r="O628" s="266"/>
      <c r="P628" s="266"/>
      <c r="Q628" s="266"/>
      <c r="R628" s="141"/>
      <c r="T628" s="172" t="s">
        <v>4</v>
      </c>
      <c r="U628" s="48" t="s">
        <v>41</v>
      </c>
      <c r="V628" s="40"/>
      <c r="W628" s="173">
        <f>V628*K628</f>
        <v>0</v>
      </c>
      <c r="X628" s="173">
        <v>0</v>
      </c>
      <c r="Y628" s="173">
        <f>X628*K628</f>
        <v>0</v>
      </c>
      <c r="Z628" s="173">
        <v>0.06</v>
      </c>
      <c r="AA628" s="174">
        <f>Z628*K628</f>
        <v>3.06</v>
      </c>
      <c r="AR628" s="23" t="s">
        <v>201</v>
      </c>
      <c r="AT628" s="23" t="s">
        <v>197</v>
      </c>
      <c r="AU628" s="23" t="s">
        <v>94</v>
      </c>
      <c r="AY628" s="23" t="s">
        <v>196</v>
      </c>
      <c r="BE628" s="114">
        <f>IF(U628="základná",N628,0)</f>
        <v>0</v>
      </c>
      <c r="BF628" s="114">
        <f>IF(U628="znížená",N628,0)</f>
        <v>0</v>
      </c>
      <c r="BG628" s="114">
        <f>IF(U628="zákl. prenesená",N628,0)</f>
        <v>0</v>
      </c>
      <c r="BH628" s="114">
        <f>IF(U628="zníž. prenesená",N628,0)</f>
        <v>0</v>
      </c>
      <c r="BI628" s="114">
        <f>IF(U628="nulová",N628,0)</f>
        <v>0</v>
      </c>
      <c r="BJ628" s="23" t="s">
        <v>94</v>
      </c>
      <c r="BK628" s="175">
        <f>ROUND(L628*K628,3)</f>
        <v>0</v>
      </c>
      <c r="BL628" s="23" t="s">
        <v>201</v>
      </c>
      <c r="BM628" s="23" t="s">
        <v>814</v>
      </c>
    </row>
    <row r="629" spans="2:65" s="11" customFormat="1" ht="16.5" customHeight="1">
      <c r="B629" s="176"/>
      <c r="C629" s="177"/>
      <c r="D629" s="177"/>
      <c r="E629" s="178" t="s">
        <v>4</v>
      </c>
      <c r="F629" s="267" t="s">
        <v>545</v>
      </c>
      <c r="G629" s="268"/>
      <c r="H629" s="268"/>
      <c r="I629" s="268"/>
      <c r="J629" s="177"/>
      <c r="K629" s="179">
        <v>51</v>
      </c>
      <c r="L629" s="177"/>
      <c r="M629" s="177"/>
      <c r="N629" s="177"/>
      <c r="O629" s="177"/>
      <c r="P629" s="177"/>
      <c r="Q629" s="177"/>
      <c r="R629" s="180"/>
      <c r="T629" s="181"/>
      <c r="U629" s="177"/>
      <c r="V629" s="177"/>
      <c r="W629" s="177"/>
      <c r="X629" s="177"/>
      <c r="Y629" s="177"/>
      <c r="Z629" s="177"/>
      <c r="AA629" s="182"/>
      <c r="AT629" s="183" t="s">
        <v>204</v>
      </c>
      <c r="AU629" s="183" t="s">
        <v>94</v>
      </c>
      <c r="AV629" s="11" t="s">
        <v>94</v>
      </c>
      <c r="AW629" s="11" t="s">
        <v>31</v>
      </c>
      <c r="AX629" s="11" t="s">
        <v>74</v>
      </c>
      <c r="AY629" s="183" t="s">
        <v>196</v>
      </c>
    </row>
    <row r="630" spans="2:65" s="12" customFormat="1" ht="16.5" customHeight="1">
      <c r="B630" s="184"/>
      <c r="C630" s="185"/>
      <c r="D630" s="185"/>
      <c r="E630" s="186" t="s">
        <v>4</v>
      </c>
      <c r="F630" s="274" t="s">
        <v>213</v>
      </c>
      <c r="G630" s="275"/>
      <c r="H630" s="275"/>
      <c r="I630" s="275"/>
      <c r="J630" s="185"/>
      <c r="K630" s="187">
        <v>51</v>
      </c>
      <c r="L630" s="185"/>
      <c r="M630" s="185"/>
      <c r="N630" s="185"/>
      <c r="O630" s="185"/>
      <c r="P630" s="185"/>
      <c r="Q630" s="185"/>
      <c r="R630" s="188"/>
      <c r="T630" s="189"/>
      <c r="U630" s="185"/>
      <c r="V630" s="185"/>
      <c r="W630" s="185"/>
      <c r="X630" s="185"/>
      <c r="Y630" s="185"/>
      <c r="Z630" s="185"/>
      <c r="AA630" s="190"/>
      <c r="AT630" s="191" t="s">
        <v>204</v>
      </c>
      <c r="AU630" s="191" t="s">
        <v>94</v>
      </c>
      <c r="AV630" s="12" t="s">
        <v>214</v>
      </c>
      <c r="AW630" s="12" t="s">
        <v>31</v>
      </c>
      <c r="AX630" s="12" t="s">
        <v>74</v>
      </c>
      <c r="AY630" s="191" t="s">
        <v>196</v>
      </c>
    </row>
    <row r="631" spans="2:65" s="13" customFormat="1" ht="16.5" customHeight="1">
      <c r="B631" s="192"/>
      <c r="C631" s="193"/>
      <c r="D631" s="193"/>
      <c r="E631" s="194" t="s">
        <v>4</v>
      </c>
      <c r="F631" s="276" t="s">
        <v>215</v>
      </c>
      <c r="G631" s="277"/>
      <c r="H631" s="277"/>
      <c r="I631" s="277"/>
      <c r="J631" s="193"/>
      <c r="K631" s="195">
        <v>51</v>
      </c>
      <c r="L631" s="193"/>
      <c r="M631" s="193"/>
      <c r="N631" s="193"/>
      <c r="O631" s="193"/>
      <c r="P631" s="193"/>
      <c r="Q631" s="193"/>
      <c r="R631" s="196"/>
      <c r="T631" s="197"/>
      <c r="U631" s="193"/>
      <c r="V631" s="193"/>
      <c r="W631" s="193"/>
      <c r="X631" s="193"/>
      <c r="Y631" s="193"/>
      <c r="Z631" s="193"/>
      <c r="AA631" s="198"/>
      <c r="AT631" s="199" t="s">
        <v>204</v>
      </c>
      <c r="AU631" s="199" t="s">
        <v>94</v>
      </c>
      <c r="AV631" s="13" t="s">
        <v>201</v>
      </c>
      <c r="AW631" s="13" t="s">
        <v>31</v>
      </c>
      <c r="AX631" s="13" t="s">
        <v>82</v>
      </c>
      <c r="AY631" s="199" t="s">
        <v>196</v>
      </c>
    </row>
    <row r="632" spans="2:65" s="1" customFormat="1" ht="25.5" customHeight="1">
      <c r="B632" s="138"/>
      <c r="C632" s="167" t="s">
        <v>815</v>
      </c>
      <c r="D632" s="167" t="s">
        <v>197</v>
      </c>
      <c r="E632" s="168" t="s">
        <v>816</v>
      </c>
      <c r="F632" s="264" t="s">
        <v>817</v>
      </c>
      <c r="G632" s="264"/>
      <c r="H632" s="264"/>
      <c r="I632" s="264"/>
      <c r="J632" s="169" t="s">
        <v>307</v>
      </c>
      <c r="K632" s="170">
        <v>27.64</v>
      </c>
      <c r="L632" s="265">
        <v>0</v>
      </c>
      <c r="M632" s="265"/>
      <c r="N632" s="266">
        <f>ROUND(L632*K632,3)</f>
        <v>0</v>
      </c>
      <c r="O632" s="266"/>
      <c r="P632" s="266"/>
      <c r="Q632" s="266"/>
      <c r="R632" s="141"/>
      <c r="T632" s="172" t="s">
        <v>4</v>
      </c>
      <c r="U632" s="48" t="s">
        <v>41</v>
      </c>
      <c r="V632" s="40"/>
      <c r="W632" s="173">
        <f>V632*K632</f>
        <v>0</v>
      </c>
      <c r="X632" s="173">
        <v>0</v>
      </c>
      <c r="Y632" s="173">
        <f>X632*K632</f>
        <v>0</v>
      </c>
      <c r="Z632" s="173">
        <v>5.0000000000000001E-3</v>
      </c>
      <c r="AA632" s="174">
        <f>Z632*K632</f>
        <v>0.13820000000000002</v>
      </c>
      <c r="AR632" s="23" t="s">
        <v>201</v>
      </c>
      <c r="AT632" s="23" t="s">
        <v>197</v>
      </c>
      <c r="AU632" s="23" t="s">
        <v>94</v>
      </c>
      <c r="AY632" s="23" t="s">
        <v>196</v>
      </c>
      <c r="BE632" s="114">
        <f>IF(U632="základná",N632,0)</f>
        <v>0</v>
      </c>
      <c r="BF632" s="114">
        <f>IF(U632="znížená",N632,0)</f>
        <v>0</v>
      </c>
      <c r="BG632" s="114">
        <f>IF(U632="zákl. prenesená",N632,0)</f>
        <v>0</v>
      </c>
      <c r="BH632" s="114">
        <f>IF(U632="zníž. prenesená",N632,0)</f>
        <v>0</v>
      </c>
      <c r="BI632" s="114">
        <f>IF(U632="nulová",N632,0)</f>
        <v>0</v>
      </c>
      <c r="BJ632" s="23" t="s">
        <v>94</v>
      </c>
      <c r="BK632" s="175">
        <f>ROUND(L632*K632,3)</f>
        <v>0</v>
      </c>
      <c r="BL632" s="23" t="s">
        <v>201</v>
      </c>
      <c r="BM632" s="23" t="s">
        <v>818</v>
      </c>
    </row>
    <row r="633" spans="2:65" s="11" customFormat="1" ht="16.5" customHeight="1">
      <c r="B633" s="176"/>
      <c r="C633" s="177"/>
      <c r="D633" s="177"/>
      <c r="E633" s="178" t="s">
        <v>4</v>
      </c>
      <c r="F633" s="267" t="s">
        <v>819</v>
      </c>
      <c r="G633" s="268"/>
      <c r="H633" s="268"/>
      <c r="I633" s="268"/>
      <c r="J633" s="177"/>
      <c r="K633" s="179">
        <v>5.8</v>
      </c>
      <c r="L633" s="177"/>
      <c r="M633" s="177"/>
      <c r="N633" s="177"/>
      <c r="O633" s="177"/>
      <c r="P633" s="177"/>
      <c r="Q633" s="177"/>
      <c r="R633" s="180"/>
      <c r="T633" s="181"/>
      <c r="U633" s="177"/>
      <c r="V633" s="177"/>
      <c r="W633" s="177"/>
      <c r="X633" s="177"/>
      <c r="Y633" s="177"/>
      <c r="Z633" s="177"/>
      <c r="AA633" s="182"/>
      <c r="AT633" s="183" t="s">
        <v>204</v>
      </c>
      <c r="AU633" s="183" t="s">
        <v>94</v>
      </c>
      <c r="AV633" s="11" t="s">
        <v>94</v>
      </c>
      <c r="AW633" s="11" t="s">
        <v>31</v>
      </c>
      <c r="AX633" s="11" t="s">
        <v>74</v>
      </c>
      <c r="AY633" s="183" t="s">
        <v>196</v>
      </c>
    </row>
    <row r="634" spans="2:65" s="12" customFormat="1" ht="16.5" customHeight="1">
      <c r="B634" s="184"/>
      <c r="C634" s="185"/>
      <c r="D634" s="185"/>
      <c r="E634" s="186" t="s">
        <v>4</v>
      </c>
      <c r="F634" s="274" t="s">
        <v>820</v>
      </c>
      <c r="G634" s="275"/>
      <c r="H634" s="275"/>
      <c r="I634" s="275"/>
      <c r="J634" s="185"/>
      <c r="K634" s="187">
        <v>5.8</v>
      </c>
      <c r="L634" s="185"/>
      <c r="M634" s="185"/>
      <c r="N634" s="185"/>
      <c r="O634" s="185"/>
      <c r="P634" s="185"/>
      <c r="Q634" s="185"/>
      <c r="R634" s="188"/>
      <c r="T634" s="189"/>
      <c r="U634" s="185"/>
      <c r="V634" s="185"/>
      <c r="W634" s="185"/>
      <c r="X634" s="185"/>
      <c r="Y634" s="185"/>
      <c r="Z634" s="185"/>
      <c r="AA634" s="190"/>
      <c r="AT634" s="191" t="s">
        <v>204</v>
      </c>
      <c r="AU634" s="191" t="s">
        <v>94</v>
      </c>
      <c r="AV634" s="12" t="s">
        <v>214</v>
      </c>
      <c r="AW634" s="12" t="s">
        <v>31</v>
      </c>
      <c r="AX634" s="12" t="s">
        <v>74</v>
      </c>
      <c r="AY634" s="191" t="s">
        <v>196</v>
      </c>
    </row>
    <row r="635" spans="2:65" s="11" customFormat="1" ht="16.5" customHeight="1">
      <c r="B635" s="176"/>
      <c r="C635" s="177"/>
      <c r="D635" s="177"/>
      <c r="E635" s="178" t="s">
        <v>4</v>
      </c>
      <c r="F635" s="269" t="s">
        <v>821</v>
      </c>
      <c r="G635" s="270"/>
      <c r="H635" s="270"/>
      <c r="I635" s="270"/>
      <c r="J635" s="177"/>
      <c r="K635" s="179">
        <v>14.82</v>
      </c>
      <c r="L635" s="177"/>
      <c r="M635" s="177"/>
      <c r="N635" s="177"/>
      <c r="O635" s="177"/>
      <c r="P635" s="177"/>
      <c r="Q635" s="177"/>
      <c r="R635" s="180"/>
      <c r="T635" s="181"/>
      <c r="U635" s="177"/>
      <c r="V635" s="177"/>
      <c r="W635" s="177"/>
      <c r="X635" s="177"/>
      <c r="Y635" s="177"/>
      <c r="Z635" s="177"/>
      <c r="AA635" s="182"/>
      <c r="AT635" s="183" t="s">
        <v>204</v>
      </c>
      <c r="AU635" s="183" t="s">
        <v>94</v>
      </c>
      <c r="AV635" s="11" t="s">
        <v>94</v>
      </c>
      <c r="AW635" s="11" t="s">
        <v>31</v>
      </c>
      <c r="AX635" s="11" t="s">
        <v>74</v>
      </c>
      <c r="AY635" s="183" t="s">
        <v>196</v>
      </c>
    </row>
    <row r="636" spans="2:65" s="11" customFormat="1" ht="16.5" customHeight="1">
      <c r="B636" s="176"/>
      <c r="C636" s="177"/>
      <c r="D636" s="177"/>
      <c r="E636" s="178" t="s">
        <v>4</v>
      </c>
      <c r="F636" s="269" t="s">
        <v>822</v>
      </c>
      <c r="G636" s="270"/>
      <c r="H636" s="270"/>
      <c r="I636" s="270"/>
      <c r="J636" s="177"/>
      <c r="K636" s="179">
        <v>7.02</v>
      </c>
      <c r="L636" s="177"/>
      <c r="M636" s="177"/>
      <c r="N636" s="177"/>
      <c r="O636" s="177"/>
      <c r="P636" s="177"/>
      <c r="Q636" s="177"/>
      <c r="R636" s="180"/>
      <c r="T636" s="181"/>
      <c r="U636" s="177"/>
      <c r="V636" s="177"/>
      <c r="W636" s="177"/>
      <c r="X636" s="177"/>
      <c r="Y636" s="177"/>
      <c r="Z636" s="177"/>
      <c r="AA636" s="182"/>
      <c r="AT636" s="183" t="s">
        <v>204</v>
      </c>
      <c r="AU636" s="183" t="s">
        <v>94</v>
      </c>
      <c r="AV636" s="11" t="s">
        <v>94</v>
      </c>
      <c r="AW636" s="11" t="s">
        <v>31</v>
      </c>
      <c r="AX636" s="11" t="s">
        <v>74</v>
      </c>
      <c r="AY636" s="183" t="s">
        <v>196</v>
      </c>
    </row>
    <row r="637" spans="2:65" s="12" customFormat="1" ht="16.5" customHeight="1">
      <c r="B637" s="184"/>
      <c r="C637" s="185"/>
      <c r="D637" s="185"/>
      <c r="E637" s="186" t="s">
        <v>4</v>
      </c>
      <c r="F637" s="274" t="s">
        <v>823</v>
      </c>
      <c r="G637" s="275"/>
      <c r="H637" s="275"/>
      <c r="I637" s="275"/>
      <c r="J637" s="185"/>
      <c r="K637" s="187">
        <v>21.84</v>
      </c>
      <c r="L637" s="185"/>
      <c r="M637" s="185"/>
      <c r="N637" s="185"/>
      <c r="O637" s="185"/>
      <c r="P637" s="185"/>
      <c r="Q637" s="185"/>
      <c r="R637" s="188"/>
      <c r="T637" s="189"/>
      <c r="U637" s="185"/>
      <c r="V637" s="185"/>
      <c r="W637" s="185"/>
      <c r="X637" s="185"/>
      <c r="Y637" s="185"/>
      <c r="Z637" s="185"/>
      <c r="AA637" s="190"/>
      <c r="AT637" s="191" t="s">
        <v>204</v>
      </c>
      <c r="AU637" s="191" t="s">
        <v>94</v>
      </c>
      <c r="AV637" s="12" t="s">
        <v>214</v>
      </c>
      <c r="AW637" s="12" t="s">
        <v>31</v>
      </c>
      <c r="AX637" s="12" t="s">
        <v>74</v>
      </c>
      <c r="AY637" s="191" t="s">
        <v>196</v>
      </c>
    </row>
    <row r="638" spans="2:65" s="13" customFormat="1" ht="16.5" customHeight="1">
      <c r="B638" s="192"/>
      <c r="C638" s="193"/>
      <c r="D638" s="193"/>
      <c r="E638" s="194" t="s">
        <v>4</v>
      </c>
      <c r="F638" s="276" t="s">
        <v>215</v>
      </c>
      <c r="G638" s="277"/>
      <c r="H638" s="277"/>
      <c r="I638" s="277"/>
      <c r="J638" s="193"/>
      <c r="K638" s="195">
        <v>27.64</v>
      </c>
      <c r="L638" s="193"/>
      <c r="M638" s="193"/>
      <c r="N638" s="193"/>
      <c r="O638" s="193"/>
      <c r="P638" s="193"/>
      <c r="Q638" s="193"/>
      <c r="R638" s="196"/>
      <c r="T638" s="197"/>
      <c r="U638" s="193"/>
      <c r="V638" s="193"/>
      <c r="W638" s="193"/>
      <c r="X638" s="193"/>
      <c r="Y638" s="193"/>
      <c r="Z638" s="193"/>
      <c r="AA638" s="198"/>
      <c r="AT638" s="199" t="s">
        <v>204</v>
      </c>
      <c r="AU638" s="199" t="s">
        <v>94</v>
      </c>
      <c r="AV638" s="13" t="s">
        <v>201</v>
      </c>
      <c r="AW638" s="13" t="s">
        <v>31</v>
      </c>
      <c r="AX638" s="13" t="s">
        <v>82</v>
      </c>
      <c r="AY638" s="199" t="s">
        <v>196</v>
      </c>
    </row>
    <row r="639" spans="2:65" s="1" customFormat="1" ht="25.5" customHeight="1">
      <c r="B639" s="138"/>
      <c r="C639" s="167" t="s">
        <v>824</v>
      </c>
      <c r="D639" s="167" t="s">
        <v>197</v>
      </c>
      <c r="E639" s="168" t="s">
        <v>825</v>
      </c>
      <c r="F639" s="264" t="s">
        <v>826</v>
      </c>
      <c r="G639" s="264"/>
      <c r="H639" s="264"/>
      <c r="I639" s="264"/>
      <c r="J639" s="169" t="s">
        <v>262</v>
      </c>
      <c r="K639" s="170">
        <v>32.799999999999997</v>
      </c>
      <c r="L639" s="265">
        <v>0</v>
      </c>
      <c r="M639" s="265"/>
      <c r="N639" s="266">
        <f>ROUND(L639*K639,3)</f>
        <v>0</v>
      </c>
      <c r="O639" s="266"/>
      <c r="P639" s="266"/>
      <c r="Q639" s="266"/>
      <c r="R639" s="141"/>
      <c r="T639" s="172" t="s">
        <v>4</v>
      </c>
      <c r="U639" s="48" t="s">
        <v>41</v>
      </c>
      <c r="V639" s="40"/>
      <c r="W639" s="173">
        <f>V639*K639</f>
        <v>0</v>
      </c>
      <c r="X639" s="173">
        <v>0</v>
      </c>
      <c r="Y639" s="173">
        <f>X639*K639</f>
        <v>0</v>
      </c>
      <c r="Z639" s="173">
        <v>7.5999999999999998E-2</v>
      </c>
      <c r="AA639" s="174">
        <f>Z639*K639</f>
        <v>2.4927999999999999</v>
      </c>
      <c r="AR639" s="23" t="s">
        <v>201</v>
      </c>
      <c r="AT639" s="23" t="s">
        <v>197</v>
      </c>
      <c r="AU639" s="23" t="s">
        <v>94</v>
      </c>
      <c r="AY639" s="23" t="s">
        <v>196</v>
      </c>
      <c r="BE639" s="114">
        <f>IF(U639="základná",N639,0)</f>
        <v>0</v>
      </c>
      <c r="BF639" s="114">
        <f>IF(U639="znížená",N639,0)</f>
        <v>0</v>
      </c>
      <c r="BG639" s="114">
        <f>IF(U639="zákl. prenesená",N639,0)</f>
        <v>0</v>
      </c>
      <c r="BH639" s="114">
        <f>IF(U639="zníž. prenesená",N639,0)</f>
        <v>0</v>
      </c>
      <c r="BI639" s="114">
        <f>IF(U639="nulová",N639,0)</f>
        <v>0</v>
      </c>
      <c r="BJ639" s="23" t="s">
        <v>94</v>
      </c>
      <c r="BK639" s="175">
        <f>ROUND(L639*K639,3)</f>
        <v>0</v>
      </c>
      <c r="BL639" s="23" t="s">
        <v>201</v>
      </c>
      <c r="BM639" s="23" t="s">
        <v>827</v>
      </c>
    </row>
    <row r="640" spans="2:65" s="11" customFormat="1" ht="16.5" customHeight="1">
      <c r="B640" s="176"/>
      <c r="C640" s="177"/>
      <c r="D640" s="177"/>
      <c r="E640" s="178" t="s">
        <v>4</v>
      </c>
      <c r="F640" s="267" t="s">
        <v>828</v>
      </c>
      <c r="G640" s="268"/>
      <c r="H640" s="268"/>
      <c r="I640" s="268"/>
      <c r="J640" s="177"/>
      <c r="K640" s="179">
        <v>6.4</v>
      </c>
      <c r="L640" s="177"/>
      <c r="M640" s="177"/>
      <c r="N640" s="177"/>
      <c r="O640" s="177"/>
      <c r="P640" s="177"/>
      <c r="Q640" s="177"/>
      <c r="R640" s="180"/>
      <c r="T640" s="181"/>
      <c r="U640" s="177"/>
      <c r="V640" s="177"/>
      <c r="W640" s="177"/>
      <c r="X640" s="177"/>
      <c r="Y640" s="177"/>
      <c r="Z640" s="177"/>
      <c r="AA640" s="182"/>
      <c r="AT640" s="183" t="s">
        <v>204</v>
      </c>
      <c r="AU640" s="183" t="s">
        <v>94</v>
      </c>
      <c r="AV640" s="11" t="s">
        <v>94</v>
      </c>
      <c r="AW640" s="11" t="s">
        <v>31</v>
      </c>
      <c r="AX640" s="11" t="s">
        <v>74</v>
      </c>
      <c r="AY640" s="183" t="s">
        <v>196</v>
      </c>
    </row>
    <row r="641" spans="2:65" s="11" customFormat="1" ht="16.5" customHeight="1">
      <c r="B641" s="176"/>
      <c r="C641" s="177"/>
      <c r="D641" s="177"/>
      <c r="E641" s="178" t="s">
        <v>4</v>
      </c>
      <c r="F641" s="269" t="s">
        <v>829</v>
      </c>
      <c r="G641" s="270"/>
      <c r="H641" s="270"/>
      <c r="I641" s="270"/>
      <c r="J641" s="177"/>
      <c r="K641" s="179">
        <v>2.4</v>
      </c>
      <c r="L641" s="177"/>
      <c r="M641" s="177"/>
      <c r="N641" s="177"/>
      <c r="O641" s="177"/>
      <c r="P641" s="177"/>
      <c r="Q641" s="177"/>
      <c r="R641" s="180"/>
      <c r="T641" s="181"/>
      <c r="U641" s="177"/>
      <c r="V641" s="177"/>
      <c r="W641" s="177"/>
      <c r="X641" s="177"/>
      <c r="Y641" s="177"/>
      <c r="Z641" s="177"/>
      <c r="AA641" s="182"/>
      <c r="AT641" s="183" t="s">
        <v>204</v>
      </c>
      <c r="AU641" s="183" t="s">
        <v>94</v>
      </c>
      <c r="AV641" s="11" t="s">
        <v>94</v>
      </c>
      <c r="AW641" s="11" t="s">
        <v>31</v>
      </c>
      <c r="AX641" s="11" t="s">
        <v>74</v>
      </c>
      <c r="AY641" s="183" t="s">
        <v>196</v>
      </c>
    </row>
    <row r="642" spans="2:65" s="12" customFormat="1" ht="16.5" customHeight="1">
      <c r="B642" s="184"/>
      <c r="C642" s="185"/>
      <c r="D642" s="185"/>
      <c r="E642" s="186" t="s">
        <v>4</v>
      </c>
      <c r="F642" s="274" t="s">
        <v>744</v>
      </c>
      <c r="G642" s="275"/>
      <c r="H642" s="275"/>
      <c r="I642" s="275"/>
      <c r="J642" s="185"/>
      <c r="K642" s="187">
        <v>8.8000000000000007</v>
      </c>
      <c r="L642" s="185"/>
      <c r="M642" s="185"/>
      <c r="N642" s="185"/>
      <c r="O642" s="185"/>
      <c r="P642" s="185"/>
      <c r="Q642" s="185"/>
      <c r="R642" s="188"/>
      <c r="T642" s="189"/>
      <c r="U642" s="185"/>
      <c r="V642" s="185"/>
      <c r="W642" s="185"/>
      <c r="X642" s="185"/>
      <c r="Y642" s="185"/>
      <c r="Z642" s="185"/>
      <c r="AA642" s="190"/>
      <c r="AT642" s="191" t="s">
        <v>204</v>
      </c>
      <c r="AU642" s="191" t="s">
        <v>94</v>
      </c>
      <c r="AV642" s="12" t="s">
        <v>214</v>
      </c>
      <c r="AW642" s="12" t="s">
        <v>31</v>
      </c>
      <c r="AX642" s="12" t="s">
        <v>74</v>
      </c>
      <c r="AY642" s="191" t="s">
        <v>196</v>
      </c>
    </row>
    <row r="643" spans="2:65" s="11" customFormat="1" ht="16.5" customHeight="1">
      <c r="B643" s="176"/>
      <c r="C643" s="177"/>
      <c r="D643" s="177"/>
      <c r="E643" s="178" t="s">
        <v>4</v>
      </c>
      <c r="F643" s="269" t="s">
        <v>830</v>
      </c>
      <c r="G643" s="270"/>
      <c r="H643" s="270"/>
      <c r="I643" s="270"/>
      <c r="J643" s="177"/>
      <c r="K643" s="179">
        <v>19.2</v>
      </c>
      <c r="L643" s="177"/>
      <c r="M643" s="177"/>
      <c r="N643" s="177"/>
      <c r="O643" s="177"/>
      <c r="P643" s="177"/>
      <c r="Q643" s="177"/>
      <c r="R643" s="180"/>
      <c r="T643" s="181"/>
      <c r="U643" s="177"/>
      <c r="V643" s="177"/>
      <c r="W643" s="177"/>
      <c r="X643" s="177"/>
      <c r="Y643" s="177"/>
      <c r="Z643" s="177"/>
      <c r="AA643" s="182"/>
      <c r="AT643" s="183" t="s">
        <v>204</v>
      </c>
      <c r="AU643" s="183" t="s">
        <v>94</v>
      </c>
      <c r="AV643" s="11" t="s">
        <v>94</v>
      </c>
      <c r="AW643" s="11" t="s">
        <v>31</v>
      </c>
      <c r="AX643" s="11" t="s">
        <v>74</v>
      </c>
      <c r="AY643" s="183" t="s">
        <v>196</v>
      </c>
    </row>
    <row r="644" spans="2:65" s="11" customFormat="1" ht="16.5" customHeight="1">
      <c r="B644" s="176"/>
      <c r="C644" s="177"/>
      <c r="D644" s="177"/>
      <c r="E644" s="178" t="s">
        <v>4</v>
      </c>
      <c r="F644" s="269" t="s">
        <v>831</v>
      </c>
      <c r="G644" s="270"/>
      <c r="H644" s="270"/>
      <c r="I644" s="270"/>
      <c r="J644" s="177"/>
      <c r="K644" s="179">
        <v>4.8</v>
      </c>
      <c r="L644" s="177"/>
      <c r="M644" s="177"/>
      <c r="N644" s="177"/>
      <c r="O644" s="177"/>
      <c r="P644" s="177"/>
      <c r="Q644" s="177"/>
      <c r="R644" s="180"/>
      <c r="T644" s="181"/>
      <c r="U644" s="177"/>
      <c r="V644" s="177"/>
      <c r="W644" s="177"/>
      <c r="X644" s="177"/>
      <c r="Y644" s="177"/>
      <c r="Z644" s="177"/>
      <c r="AA644" s="182"/>
      <c r="AT644" s="183" t="s">
        <v>204</v>
      </c>
      <c r="AU644" s="183" t="s">
        <v>94</v>
      </c>
      <c r="AV644" s="11" t="s">
        <v>94</v>
      </c>
      <c r="AW644" s="11" t="s">
        <v>31</v>
      </c>
      <c r="AX644" s="11" t="s">
        <v>74</v>
      </c>
      <c r="AY644" s="183" t="s">
        <v>196</v>
      </c>
    </row>
    <row r="645" spans="2:65" s="12" customFormat="1" ht="16.5" customHeight="1">
      <c r="B645" s="184"/>
      <c r="C645" s="185"/>
      <c r="D645" s="185"/>
      <c r="E645" s="186" t="s">
        <v>4</v>
      </c>
      <c r="F645" s="274" t="s">
        <v>213</v>
      </c>
      <c r="G645" s="275"/>
      <c r="H645" s="275"/>
      <c r="I645" s="275"/>
      <c r="J645" s="185"/>
      <c r="K645" s="187">
        <v>24</v>
      </c>
      <c r="L645" s="185"/>
      <c r="M645" s="185"/>
      <c r="N645" s="185"/>
      <c r="O645" s="185"/>
      <c r="P645" s="185"/>
      <c r="Q645" s="185"/>
      <c r="R645" s="188"/>
      <c r="T645" s="189"/>
      <c r="U645" s="185"/>
      <c r="V645" s="185"/>
      <c r="W645" s="185"/>
      <c r="X645" s="185"/>
      <c r="Y645" s="185"/>
      <c r="Z645" s="185"/>
      <c r="AA645" s="190"/>
      <c r="AT645" s="191" t="s">
        <v>204</v>
      </c>
      <c r="AU645" s="191" t="s">
        <v>94</v>
      </c>
      <c r="AV645" s="12" t="s">
        <v>214</v>
      </c>
      <c r="AW645" s="12" t="s">
        <v>31</v>
      </c>
      <c r="AX645" s="12" t="s">
        <v>74</v>
      </c>
      <c r="AY645" s="191" t="s">
        <v>196</v>
      </c>
    </row>
    <row r="646" spans="2:65" s="13" customFormat="1" ht="16.5" customHeight="1">
      <c r="B646" s="192"/>
      <c r="C646" s="193"/>
      <c r="D646" s="193"/>
      <c r="E646" s="194" t="s">
        <v>4</v>
      </c>
      <c r="F646" s="276" t="s">
        <v>215</v>
      </c>
      <c r="G646" s="277"/>
      <c r="H646" s="277"/>
      <c r="I646" s="277"/>
      <c r="J646" s="193"/>
      <c r="K646" s="195">
        <v>32.799999999999997</v>
      </c>
      <c r="L646" s="193"/>
      <c r="M646" s="193"/>
      <c r="N646" s="193"/>
      <c r="O646" s="193"/>
      <c r="P646" s="193"/>
      <c r="Q646" s="193"/>
      <c r="R646" s="196"/>
      <c r="T646" s="197"/>
      <c r="U646" s="193"/>
      <c r="V646" s="193"/>
      <c r="W646" s="193"/>
      <c r="X646" s="193"/>
      <c r="Y646" s="193"/>
      <c r="Z646" s="193"/>
      <c r="AA646" s="198"/>
      <c r="AT646" s="199" t="s">
        <v>204</v>
      </c>
      <c r="AU646" s="199" t="s">
        <v>94</v>
      </c>
      <c r="AV646" s="13" t="s">
        <v>201</v>
      </c>
      <c r="AW646" s="13" t="s">
        <v>31</v>
      </c>
      <c r="AX646" s="13" t="s">
        <v>82</v>
      </c>
      <c r="AY646" s="199" t="s">
        <v>196</v>
      </c>
    </row>
    <row r="647" spans="2:65" s="1" customFormat="1" ht="25.5" customHeight="1">
      <c r="B647" s="138"/>
      <c r="C647" s="167" t="s">
        <v>832</v>
      </c>
      <c r="D647" s="167" t="s">
        <v>197</v>
      </c>
      <c r="E647" s="168" t="s">
        <v>833</v>
      </c>
      <c r="F647" s="264" t="s">
        <v>834</v>
      </c>
      <c r="G647" s="264"/>
      <c r="H647" s="264"/>
      <c r="I647" s="264"/>
      <c r="J647" s="169" t="s">
        <v>262</v>
      </c>
      <c r="K647" s="170">
        <v>6.4</v>
      </c>
      <c r="L647" s="265">
        <v>0</v>
      </c>
      <c r="M647" s="265"/>
      <c r="N647" s="266">
        <f>ROUND(L647*K647,3)</f>
        <v>0</v>
      </c>
      <c r="O647" s="266"/>
      <c r="P647" s="266"/>
      <c r="Q647" s="266"/>
      <c r="R647" s="141"/>
      <c r="T647" s="172" t="s">
        <v>4</v>
      </c>
      <c r="U647" s="48" t="s">
        <v>41</v>
      </c>
      <c r="V647" s="40"/>
      <c r="W647" s="173">
        <f>V647*K647</f>
        <v>0</v>
      </c>
      <c r="X647" s="173">
        <v>0</v>
      </c>
      <c r="Y647" s="173">
        <f>X647*K647</f>
        <v>0</v>
      </c>
      <c r="Z647" s="173">
        <v>6.3E-2</v>
      </c>
      <c r="AA647" s="174">
        <f>Z647*K647</f>
        <v>0.4032</v>
      </c>
      <c r="AR647" s="23" t="s">
        <v>201</v>
      </c>
      <c r="AT647" s="23" t="s">
        <v>197</v>
      </c>
      <c r="AU647" s="23" t="s">
        <v>94</v>
      </c>
      <c r="AY647" s="23" t="s">
        <v>196</v>
      </c>
      <c r="BE647" s="114">
        <f>IF(U647="základná",N647,0)</f>
        <v>0</v>
      </c>
      <c r="BF647" s="114">
        <f>IF(U647="znížená",N647,0)</f>
        <v>0</v>
      </c>
      <c r="BG647" s="114">
        <f>IF(U647="zákl. prenesená",N647,0)</f>
        <v>0</v>
      </c>
      <c r="BH647" s="114">
        <f>IF(U647="zníž. prenesená",N647,0)</f>
        <v>0</v>
      </c>
      <c r="BI647" s="114">
        <f>IF(U647="nulová",N647,0)</f>
        <v>0</v>
      </c>
      <c r="BJ647" s="23" t="s">
        <v>94</v>
      </c>
      <c r="BK647" s="175">
        <f>ROUND(L647*K647,3)</f>
        <v>0</v>
      </c>
      <c r="BL647" s="23" t="s">
        <v>201</v>
      </c>
      <c r="BM647" s="23" t="s">
        <v>835</v>
      </c>
    </row>
    <row r="648" spans="2:65" s="11" customFormat="1" ht="16.5" customHeight="1">
      <c r="B648" s="176"/>
      <c r="C648" s="177"/>
      <c r="D648" s="177"/>
      <c r="E648" s="178" t="s">
        <v>4</v>
      </c>
      <c r="F648" s="267" t="s">
        <v>836</v>
      </c>
      <c r="G648" s="268"/>
      <c r="H648" s="268"/>
      <c r="I648" s="268"/>
      <c r="J648" s="177"/>
      <c r="K648" s="179">
        <v>6.4</v>
      </c>
      <c r="L648" s="177"/>
      <c r="M648" s="177"/>
      <c r="N648" s="177"/>
      <c r="O648" s="177"/>
      <c r="P648" s="177"/>
      <c r="Q648" s="177"/>
      <c r="R648" s="180"/>
      <c r="T648" s="181"/>
      <c r="U648" s="177"/>
      <c r="V648" s="177"/>
      <c r="W648" s="177"/>
      <c r="X648" s="177"/>
      <c r="Y648" s="177"/>
      <c r="Z648" s="177"/>
      <c r="AA648" s="182"/>
      <c r="AT648" s="183" t="s">
        <v>204</v>
      </c>
      <c r="AU648" s="183" t="s">
        <v>94</v>
      </c>
      <c r="AV648" s="11" t="s">
        <v>94</v>
      </c>
      <c r="AW648" s="11" t="s">
        <v>31</v>
      </c>
      <c r="AX648" s="11" t="s">
        <v>74</v>
      </c>
      <c r="AY648" s="183" t="s">
        <v>196</v>
      </c>
    </row>
    <row r="649" spans="2:65" s="12" customFormat="1" ht="16.5" customHeight="1">
      <c r="B649" s="184"/>
      <c r="C649" s="185"/>
      <c r="D649" s="185"/>
      <c r="E649" s="186" t="s">
        <v>4</v>
      </c>
      <c r="F649" s="274" t="s">
        <v>744</v>
      </c>
      <c r="G649" s="275"/>
      <c r="H649" s="275"/>
      <c r="I649" s="275"/>
      <c r="J649" s="185"/>
      <c r="K649" s="187">
        <v>6.4</v>
      </c>
      <c r="L649" s="185"/>
      <c r="M649" s="185"/>
      <c r="N649" s="185"/>
      <c r="O649" s="185"/>
      <c r="P649" s="185"/>
      <c r="Q649" s="185"/>
      <c r="R649" s="188"/>
      <c r="T649" s="189"/>
      <c r="U649" s="185"/>
      <c r="V649" s="185"/>
      <c r="W649" s="185"/>
      <c r="X649" s="185"/>
      <c r="Y649" s="185"/>
      <c r="Z649" s="185"/>
      <c r="AA649" s="190"/>
      <c r="AT649" s="191" t="s">
        <v>204</v>
      </c>
      <c r="AU649" s="191" t="s">
        <v>94</v>
      </c>
      <c r="AV649" s="12" t="s">
        <v>214</v>
      </c>
      <c r="AW649" s="12" t="s">
        <v>31</v>
      </c>
      <c r="AX649" s="12" t="s">
        <v>74</v>
      </c>
      <c r="AY649" s="191" t="s">
        <v>196</v>
      </c>
    </row>
    <row r="650" spans="2:65" s="13" customFormat="1" ht="16.5" customHeight="1">
      <c r="B650" s="192"/>
      <c r="C650" s="193"/>
      <c r="D650" s="193"/>
      <c r="E650" s="194" t="s">
        <v>4</v>
      </c>
      <c r="F650" s="276" t="s">
        <v>215</v>
      </c>
      <c r="G650" s="277"/>
      <c r="H650" s="277"/>
      <c r="I650" s="277"/>
      <c r="J650" s="193"/>
      <c r="K650" s="195">
        <v>6.4</v>
      </c>
      <c r="L650" s="193"/>
      <c r="M650" s="193"/>
      <c r="N650" s="193"/>
      <c r="O650" s="193"/>
      <c r="P650" s="193"/>
      <c r="Q650" s="193"/>
      <c r="R650" s="196"/>
      <c r="T650" s="197"/>
      <c r="U650" s="193"/>
      <c r="V650" s="193"/>
      <c r="W650" s="193"/>
      <c r="X650" s="193"/>
      <c r="Y650" s="193"/>
      <c r="Z650" s="193"/>
      <c r="AA650" s="198"/>
      <c r="AT650" s="199" t="s">
        <v>204</v>
      </c>
      <c r="AU650" s="199" t="s">
        <v>94</v>
      </c>
      <c r="AV650" s="13" t="s">
        <v>201</v>
      </c>
      <c r="AW650" s="13" t="s">
        <v>31</v>
      </c>
      <c r="AX650" s="13" t="s">
        <v>82</v>
      </c>
      <c r="AY650" s="199" t="s">
        <v>196</v>
      </c>
    </row>
    <row r="651" spans="2:65" s="1" customFormat="1" ht="25.5" customHeight="1">
      <c r="B651" s="138"/>
      <c r="C651" s="167" t="s">
        <v>837</v>
      </c>
      <c r="D651" s="167" t="s">
        <v>197</v>
      </c>
      <c r="E651" s="168" t="s">
        <v>838</v>
      </c>
      <c r="F651" s="264" t="s">
        <v>839</v>
      </c>
      <c r="G651" s="264"/>
      <c r="H651" s="264"/>
      <c r="I651" s="264"/>
      <c r="J651" s="169" t="s">
        <v>307</v>
      </c>
      <c r="K651" s="170">
        <v>180.7</v>
      </c>
      <c r="L651" s="265">
        <v>0</v>
      </c>
      <c r="M651" s="265"/>
      <c r="N651" s="266">
        <f>ROUND(L651*K651,3)</f>
        <v>0</v>
      </c>
      <c r="O651" s="266"/>
      <c r="P651" s="266"/>
      <c r="Q651" s="266"/>
      <c r="R651" s="141"/>
      <c r="T651" s="172" t="s">
        <v>4</v>
      </c>
      <c r="U651" s="48" t="s">
        <v>41</v>
      </c>
      <c r="V651" s="40"/>
      <c r="W651" s="173">
        <f>V651*K651</f>
        <v>0</v>
      </c>
      <c r="X651" s="173">
        <v>0</v>
      </c>
      <c r="Y651" s="173">
        <f>X651*K651</f>
        <v>0</v>
      </c>
      <c r="Z651" s="173">
        <v>7.0000000000000001E-3</v>
      </c>
      <c r="AA651" s="174">
        <f>Z651*K651</f>
        <v>1.2648999999999999</v>
      </c>
      <c r="AR651" s="23" t="s">
        <v>201</v>
      </c>
      <c r="AT651" s="23" t="s">
        <v>197</v>
      </c>
      <c r="AU651" s="23" t="s">
        <v>94</v>
      </c>
      <c r="AY651" s="23" t="s">
        <v>196</v>
      </c>
      <c r="BE651" s="114">
        <f>IF(U651="základná",N651,0)</f>
        <v>0</v>
      </c>
      <c r="BF651" s="114">
        <f>IF(U651="znížená",N651,0)</f>
        <v>0</v>
      </c>
      <c r="BG651" s="114">
        <f>IF(U651="zákl. prenesená",N651,0)</f>
        <v>0</v>
      </c>
      <c r="BH651" s="114">
        <f>IF(U651="zníž. prenesená",N651,0)</f>
        <v>0</v>
      </c>
      <c r="BI651" s="114">
        <f>IF(U651="nulová",N651,0)</f>
        <v>0</v>
      </c>
      <c r="BJ651" s="23" t="s">
        <v>94</v>
      </c>
      <c r="BK651" s="175">
        <f>ROUND(L651*K651,3)</f>
        <v>0</v>
      </c>
      <c r="BL651" s="23" t="s">
        <v>201</v>
      </c>
      <c r="BM651" s="23" t="s">
        <v>840</v>
      </c>
    </row>
    <row r="652" spans="2:65" s="11" customFormat="1" ht="16.5" customHeight="1">
      <c r="B652" s="176"/>
      <c r="C652" s="177"/>
      <c r="D652" s="177"/>
      <c r="E652" s="178" t="s">
        <v>4</v>
      </c>
      <c r="F652" s="267" t="s">
        <v>841</v>
      </c>
      <c r="G652" s="268"/>
      <c r="H652" s="268"/>
      <c r="I652" s="268"/>
      <c r="J652" s="177"/>
      <c r="K652" s="179">
        <v>16.5</v>
      </c>
      <c r="L652" s="177"/>
      <c r="M652" s="177"/>
      <c r="N652" s="177"/>
      <c r="O652" s="177"/>
      <c r="P652" s="177"/>
      <c r="Q652" s="177"/>
      <c r="R652" s="180"/>
      <c r="T652" s="181"/>
      <c r="U652" s="177"/>
      <c r="V652" s="177"/>
      <c r="W652" s="177"/>
      <c r="X652" s="177"/>
      <c r="Y652" s="177"/>
      <c r="Z652" s="177"/>
      <c r="AA652" s="182"/>
      <c r="AT652" s="183" t="s">
        <v>204</v>
      </c>
      <c r="AU652" s="183" t="s">
        <v>94</v>
      </c>
      <c r="AV652" s="11" t="s">
        <v>94</v>
      </c>
      <c r="AW652" s="11" t="s">
        <v>31</v>
      </c>
      <c r="AX652" s="11" t="s">
        <v>74</v>
      </c>
      <c r="AY652" s="183" t="s">
        <v>196</v>
      </c>
    </row>
    <row r="653" spans="2:65" s="11" customFormat="1" ht="16.5" customHeight="1">
      <c r="B653" s="176"/>
      <c r="C653" s="177"/>
      <c r="D653" s="177"/>
      <c r="E653" s="178" t="s">
        <v>4</v>
      </c>
      <c r="F653" s="269" t="s">
        <v>842</v>
      </c>
      <c r="G653" s="270"/>
      <c r="H653" s="270"/>
      <c r="I653" s="270"/>
      <c r="J653" s="177"/>
      <c r="K653" s="179">
        <v>14.4</v>
      </c>
      <c r="L653" s="177"/>
      <c r="M653" s="177"/>
      <c r="N653" s="177"/>
      <c r="O653" s="177"/>
      <c r="P653" s="177"/>
      <c r="Q653" s="177"/>
      <c r="R653" s="180"/>
      <c r="T653" s="181"/>
      <c r="U653" s="177"/>
      <c r="V653" s="177"/>
      <c r="W653" s="177"/>
      <c r="X653" s="177"/>
      <c r="Y653" s="177"/>
      <c r="Z653" s="177"/>
      <c r="AA653" s="182"/>
      <c r="AT653" s="183" t="s">
        <v>204</v>
      </c>
      <c r="AU653" s="183" t="s">
        <v>94</v>
      </c>
      <c r="AV653" s="11" t="s">
        <v>94</v>
      </c>
      <c r="AW653" s="11" t="s">
        <v>31</v>
      </c>
      <c r="AX653" s="11" t="s">
        <v>74</v>
      </c>
      <c r="AY653" s="183" t="s">
        <v>196</v>
      </c>
    </row>
    <row r="654" spans="2:65" s="11" customFormat="1" ht="16.5" customHeight="1">
      <c r="B654" s="176"/>
      <c r="C654" s="177"/>
      <c r="D654" s="177"/>
      <c r="E654" s="178" t="s">
        <v>4</v>
      </c>
      <c r="F654" s="269" t="s">
        <v>842</v>
      </c>
      <c r="G654" s="270"/>
      <c r="H654" s="270"/>
      <c r="I654" s="270"/>
      <c r="J654" s="177"/>
      <c r="K654" s="179">
        <v>14.4</v>
      </c>
      <c r="L654" s="177"/>
      <c r="M654" s="177"/>
      <c r="N654" s="177"/>
      <c r="O654" s="177"/>
      <c r="P654" s="177"/>
      <c r="Q654" s="177"/>
      <c r="R654" s="180"/>
      <c r="T654" s="181"/>
      <c r="U654" s="177"/>
      <c r="V654" s="177"/>
      <c r="W654" s="177"/>
      <c r="X654" s="177"/>
      <c r="Y654" s="177"/>
      <c r="Z654" s="177"/>
      <c r="AA654" s="182"/>
      <c r="AT654" s="183" t="s">
        <v>204</v>
      </c>
      <c r="AU654" s="183" t="s">
        <v>94</v>
      </c>
      <c r="AV654" s="11" t="s">
        <v>94</v>
      </c>
      <c r="AW654" s="11" t="s">
        <v>31</v>
      </c>
      <c r="AX654" s="11" t="s">
        <v>74</v>
      </c>
      <c r="AY654" s="183" t="s">
        <v>196</v>
      </c>
    </row>
    <row r="655" spans="2:65" s="11" customFormat="1" ht="16.5" customHeight="1">
      <c r="B655" s="176"/>
      <c r="C655" s="177"/>
      <c r="D655" s="177"/>
      <c r="E655" s="178" t="s">
        <v>4</v>
      </c>
      <c r="F655" s="269" t="s">
        <v>843</v>
      </c>
      <c r="G655" s="270"/>
      <c r="H655" s="270"/>
      <c r="I655" s="270"/>
      <c r="J655" s="177"/>
      <c r="K655" s="179">
        <v>7.3</v>
      </c>
      <c r="L655" s="177"/>
      <c r="M655" s="177"/>
      <c r="N655" s="177"/>
      <c r="O655" s="177"/>
      <c r="P655" s="177"/>
      <c r="Q655" s="177"/>
      <c r="R655" s="180"/>
      <c r="T655" s="181"/>
      <c r="U655" s="177"/>
      <c r="V655" s="177"/>
      <c r="W655" s="177"/>
      <c r="X655" s="177"/>
      <c r="Y655" s="177"/>
      <c r="Z655" s="177"/>
      <c r="AA655" s="182"/>
      <c r="AT655" s="183" t="s">
        <v>204</v>
      </c>
      <c r="AU655" s="183" t="s">
        <v>94</v>
      </c>
      <c r="AV655" s="11" t="s">
        <v>94</v>
      </c>
      <c r="AW655" s="11" t="s">
        <v>31</v>
      </c>
      <c r="AX655" s="11" t="s">
        <v>74</v>
      </c>
      <c r="AY655" s="183" t="s">
        <v>196</v>
      </c>
    </row>
    <row r="656" spans="2:65" s="11" customFormat="1" ht="16.5" customHeight="1">
      <c r="B656" s="176"/>
      <c r="C656" s="177"/>
      <c r="D656" s="177"/>
      <c r="E656" s="178" t="s">
        <v>4</v>
      </c>
      <c r="F656" s="269" t="s">
        <v>844</v>
      </c>
      <c r="G656" s="270"/>
      <c r="H656" s="270"/>
      <c r="I656" s="270"/>
      <c r="J656" s="177"/>
      <c r="K656" s="179">
        <v>12.7</v>
      </c>
      <c r="L656" s="177"/>
      <c r="M656" s="177"/>
      <c r="N656" s="177"/>
      <c r="O656" s="177"/>
      <c r="P656" s="177"/>
      <c r="Q656" s="177"/>
      <c r="R656" s="180"/>
      <c r="T656" s="181"/>
      <c r="U656" s="177"/>
      <c r="V656" s="177"/>
      <c r="W656" s="177"/>
      <c r="X656" s="177"/>
      <c r="Y656" s="177"/>
      <c r="Z656" s="177"/>
      <c r="AA656" s="182"/>
      <c r="AT656" s="183" t="s">
        <v>204</v>
      </c>
      <c r="AU656" s="183" t="s">
        <v>94</v>
      </c>
      <c r="AV656" s="11" t="s">
        <v>94</v>
      </c>
      <c r="AW656" s="11" t="s">
        <v>31</v>
      </c>
      <c r="AX656" s="11" t="s">
        <v>74</v>
      </c>
      <c r="AY656" s="183" t="s">
        <v>196</v>
      </c>
    </row>
    <row r="657" spans="2:65" s="11" customFormat="1" ht="16.5" customHeight="1">
      <c r="B657" s="176"/>
      <c r="C657" s="177"/>
      <c r="D657" s="177"/>
      <c r="E657" s="178" t="s">
        <v>4</v>
      </c>
      <c r="F657" s="269" t="s">
        <v>842</v>
      </c>
      <c r="G657" s="270"/>
      <c r="H657" s="270"/>
      <c r="I657" s="270"/>
      <c r="J657" s="177"/>
      <c r="K657" s="179">
        <v>14.4</v>
      </c>
      <c r="L657" s="177"/>
      <c r="M657" s="177"/>
      <c r="N657" s="177"/>
      <c r="O657" s="177"/>
      <c r="P657" s="177"/>
      <c r="Q657" s="177"/>
      <c r="R657" s="180"/>
      <c r="T657" s="181"/>
      <c r="U657" s="177"/>
      <c r="V657" s="177"/>
      <c r="W657" s="177"/>
      <c r="X657" s="177"/>
      <c r="Y657" s="177"/>
      <c r="Z657" s="177"/>
      <c r="AA657" s="182"/>
      <c r="AT657" s="183" t="s">
        <v>204</v>
      </c>
      <c r="AU657" s="183" t="s">
        <v>94</v>
      </c>
      <c r="AV657" s="11" t="s">
        <v>94</v>
      </c>
      <c r="AW657" s="11" t="s">
        <v>31</v>
      </c>
      <c r="AX657" s="11" t="s">
        <v>74</v>
      </c>
      <c r="AY657" s="183" t="s">
        <v>196</v>
      </c>
    </row>
    <row r="658" spans="2:65" s="12" customFormat="1" ht="16.5" customHeight="1">
      <c r="B658" s="184"/>
      <c r="C658" s="185"/>
      <c r="D658" s="185"/>
      <c r="E658" s="186" t="s">
        <v>4</v>
      </c>
      <c r="F658" s="274" t="s">
        <v>744</v>
      </c>
      <c r="G658" s="275"/>
      <c r="H658" s="275"/>
      <c r="I658" s="275"/>
      <c r="J658" s="185"/>
      <c r="K658" s="187">
        <v>79.7</v>
      </c>
      <c r="L658" s="185"/>
      <c r="M658" s="185"/>
      <c r="N658" s="185"/>
      <c r="O658" s="185"/>
      <c r="P658" s="185"/>
      <c r="Q658" s="185"/>
      <c r="R658" s="188"/>
      <c r="T658" s="189"/>
      <c r="U658" s="185"/>
      <c r="V658" s="185"/>
      <c r="W658" s="185"/>
      <c r="X658" s="185"/>
      <c r="Y658" s="185"/>
      <c r="Z658" s="185"/>
      <c r="AA658" s="190"/>
      <c r="AT658" s="191" t="s">
        <v>204</v>
      </c>
      <c r="AU658" s="191" t="s">
        <v>94</v>
      </c>
      <c r="AV658" s="12" t="s">
        <v>214</v>
      </c>
      <c r="AW658" s="12" t="s">
        <v>31</v>
      </c>
      <c r="AX658" s="12" t="s">
        <v>74</v>
      </c>
      <c r="AY658" s="191" t="s">
        <v>196</v>
      </c>
    </row>
    <row r="659" spans="2:65" s="11" customFormat="1" ht="16.5" customHeight="1">
      <c r="B659" s="176"/>
      <c r="C659" s="177"/>
      <c r="D659" s="177"/>
      <c r="E659" s="178" t="s">
        <v>4</v>
      </c>
      <c r="F659" s="269" t="s">
        <v>845</v>
      </c>
      <c r="G659" s="270"/>
      <c r="H659" s="270"/>
      <c r="I659" s="270"/>
      <c r="J659" s="177"/>
      <c r="K659" s="179">
        <v>10.8</v>
      </c>
      <c r="L659" s="177"/>
      <c r="M659" s="177"/>
      <c r="N659" s="177"/>
      <c r="O659" s="177"/>
      <c r="P659" s="177"/>
      <c r="Q659" s="177"/>
      <c r="R659" s="180"/>
      <c r="T659" s="181"/>
      <c r="U659" s="177"/>
      <c r="V659" s="177"/>
      <c r="W659" s="177"/>
      <c r="X659" s="177"/>
      <c r="Y659" s="177"/>
      <c r="Z659" s="177"/>
      <c r="AA659" s="182"/>
      <c r="AT659" s="183" t="s">
        <v>204</v>
      </c>
      <c r="AU659" s="183" t="s">
        <v>94</v>
      </c>
      <c r="AV659" s="11" t="s">
        <v>94</v>
      </c>
      <c r="AW659" s="11" t="s">
        <v>31</v>
      </c>
      <c r="AX659" s="11" t="s">
        <v>74</v>
      </c>
      <c r="AY659" s="183" t="s">
        <v>196</v>
      </c>
    </row>
    <row r="660" spans="2:65" s="11" customFormat="1" ht="16.5" customHeight="1">
      <c r="B660" s="176"/>
      <c r="C660" s="177"/>
      <c r="D660" s="177"/>
      <c r="E660" s="178" t="s">
        <v>4</v>
      </c>
      <c r="F660" s="269" t="s">
        <v>846</v>
      </c>
      <c r="G660" s="270"/>
      <c r="H660" s="270"/>
      <c r="I660" s="270"/>
      <c r="J660" s="177"/>
      <c r="K660" s="179">
        <v>57.6</v>
      </c>
      <c r="L660" s="177"/>
      <c r="M660" s="177"/>
      <c r="N660" s="177"/>
      <c r="O660" s="177"/>
      <c r="P660" s="177"/>
      <c r="Q660" s="177"/>
      <c r="R660" s="180"/>
      <c r="T660" s="181"/>
      <c r="U660" s="177"/>
      <c r="V660" s="177"/>
      <c r="W660" s="177"/>
      <c r="X660" s="177"/>
      <c r="Y660" s="177"/>
      <c r="Z660" s="177"/>
      <c r="AA660" s="182"/>
      <c r="AT660" s="183" t="s">
        <v>204</v>
      </c>
      <c r="AU660" s="183" t="s">
        <v>94</v>
      </c>
      <c r="AV660" s="11" t="s">
        <v>94</v>
      </c>
      <c r="AW660" s="11" t="s">
        <v>31</v>
      </c>
      <c r="AX660" s="11" t="s">
        <v>74</v>
      </c>
      <c r="AY660" s="183" t="s">
        <v>196</v>
      </c>
    </row>
    <row r="661" spans="2:65" s="11" customFormat="1" ht="16.5" customHeight="1">
      <c r="B661" s="176"/>
      <c r="C661" s="177"/>
      <c r="D661" s="177"/>
      <c r="E661" s="178" t="s">
        <v>4</v>
      </c>
      <c r="F661" s="269" t="s">
        <v>843</v>
      </c>
      <c r="G661" s="270"/>
      <c r="H661" s="270"/>
      <c r="I661" s="270"/>
      <c r="J661" s="177"/>
      <c r="K661" s="179">
        <v>7.3</v>
      </c>
      <c r="L661" s="177"/>
      <c r="M661" s="177"/>
      <c r="N661" s="177"/>
      <c r="O661" s="177"/>
      <c r="P661" s="177"/>
      <c r="Q661" s="177"/>
      <c r="R661" s="180"/>
      <c r="T661" s="181"/>
      <c r="U661" s="177"/>
      <c r="V661" s="177"/>
      <c r="W661" s="177"/>
      <c r="X661" s="177"/>
      <c r="Y661" s="177"/>
      <c r="Z661" s="177"/>
      <c r="AA661" s="182"/>
      <c r="AT661" s="183" t="s">
        <v>204</v>
      </c>
      <c r="AU661" s="183" t="s">
        <v>94</v>
      </c>
      <c r="AV661" s="11" t="s">
        <v>94</v>
      </c>
      <c r="AW661" s="11" t="s">
        <v>31</v>
      </c>
      <c r="AX661" s="11" t="s">
        <v>74</v>
      </c>
      <c r="AY661" s="183" t="s">
        <v>196</v>
      </c>
    </row>
    <row r="662" spans="2:65" s="11" customFormat="1" ht="16.5" customHeight="1">
      <c r="B662" s="176"/>
      <c r="C662" s="177"/>
      <c r="D662" s="177"/>
      <c r="E662" s="178" t="s">
        <v>4</v>
      </c>
      <c r="F662" s="269" t="s">
        <v>844</v>
      </c>
      <c r="G662" s="270"/>
      <c r="H662" s="270"/>
      <c r="I662" s="270"/>
      <c r="J662" s="177"/>
      <c r="K662" s="179">
        <v>12.7</v>
      </c>
      <c r="L662" s="177"/>
      <c r="M662" s="177"/>
      <c r="N662" s="177"/>
      <c r="O662" s="177"/>
      <c r="P662" s="177"/>
      <c r="Q662" s="177"/>
      <c r="R662" s="180"/>
      <c r="T662" s="181"/>
      <c r="U662" s="177"/>
      <c r="V662" s="177"/>
      <c r="W662" s="177"/>
      <c r="X662" s="177"/>
      <c r="Y662" s="177"/>
      <c r="Z662" s="177"/>
      <c r="AA662" s="182"/>
      <c r="AT662" s="183" t="s">
        <v>204</v>
      </c>
      <c r="AU662" s="183" t="s">
        <v>94</v>
      </c>
      <c r="AV662" s="11" t="s">
        <v>94</v>
      </c>
      <c r="AW662" s="11" t="s">
        <v>31</v>
      </c>
      <c r="AX662" s="11" t="s">
        <v>74</v>
      </c>
      <c r="AY662" s="183" t="s">
        <v>196</v>
      </c>
    </row>
    <row r="663" spans="2:65" s="11" customFormat="1" ht="16.5" customHeight="1">
      <c r="B663" s="176"/>
      <c r="C663" s="177"/>
      <c r="D663" s="177"/>
      <c r="E663" s="178" t="s">
        <v>4</v>
      </c>
      <c r="F663" s="269" t="s">
        <v>847</v>
      </c>
      <c r="G663" s="270"/>
      <c r="H663" s="270"/>
      <c r="I663" s="270"/>
      <c r="J663" s="177"/>
      <c r="K663" s="179">
        <v>12.6</v>
      </c>
      <c r="L663" s="177"/>
      <c r="M663" s="177"/>
      <c r="N663" s="177"/>
      <c r="O663" s="177"/>
      <c r="P663" s="177"/>
      <c r="Q663" s="177"/>
      <c r="R663" s="180"/>
      <c r="T663" s="181"/>
      <c r="U663" s="177"/>
      <c r="V663" s="177"/>
      <c r="W663" s="177"/>
      <c r="X663" s="177"/>
      <c r="Y663" s="177"/>
      <c r="Z663" s="177"/>
      <c r="AA663" s="182"/>
      <c r="AT663" s="183" t="s">
        <v>204</v>
      </c>
      <c r="AU663" s="183" t="s">
        <v>94</v>
      </c>
      <c r="AV663" s="11" t="s">
        <v>94</v>
      </c>
      <c r="AW663" s="11" t="s">
        <v>31</v>
      </c>
      <c r="AX663" s="11" t="s">
        <v>74</v>
      </c>
      <c r="AY663" s="183" t="s">
        <v>196</v>
      </c>
    </row>
    <row r="664" spans="2:65" s="12" customFormat="1" ht="16.5" customHeight="1">
      <c r="B664" s="184"/>
      <c r="C664" s="185"/>
      <c r="D664" s="185"/>
      <c r="E664" s="186" t="s">
        <v>4</v>
      </c>
      <c r="F664" s="274" t="s">
        <v>848</v>
      </c>
      <c r="G664" s="275"/>
      <c r="H664" s="275"/>
      <c r="I664" s="275"/>
      <c r="J664" s="185"/>
      <c r="K664" s="187">
        <v>101</v>
      </c>
      <c r="L664" s="185"/>
      <c r="M664" s="185"/>
      <c r="N664" s="185"/>
      <c r="O664" s="185"/>
      <c r="P664" s="185"/>
      <c r="Q664" s="185"/>
      <c r="R664" s="188"/>
      <c r="T664" s="189"/>
      <c r="U664" s="185"/>
      <c r="V664" s="185"/>
      <c r="W664" s="185"/>
      <c r="X664" s="185"/>
      <c r="Y664" s="185"/>
      <c r="Z664" s="185"/>
      <c r="AA664" s="190"/>
      <c r="AT664" s="191" t="s">
        <v>204</v>
      </c>
      <c r="AU664" s="191" t="s">
        <v>94</v>
      </c>
      <c r="AV664" s="12" t="s">
        <v>214</v>
      </c>
      <c r="AW664" s="12" t="s">
        <v>31</v>
      </c>
      <c r="AX664" s="12" t="s">
        <v>74</v>
      </c>
      <c r="AY664" s="191" t="s">
        <v>196</v>
      </c>
    </row>
    <row r="665" spans="2:65" s="13" customFormat="1" ht="16.5" customHeight="1">
      <c r="B665" s="192"/>
      <c r="C665" s="193"/>
      <c r="D665" s="193"/>
      <c r="E665" s="194" t="s">
        <v>4</v>
      </c>
      <c r="F665" s="276" t="s">
        <v>215</v>
      </c>
      <c r="G665" s="277"/>
      <c r="H665" s="277"/>
      <c r="I665" s="277"/>
      <c r="J665" s="193"/>
      <c r="K665" s="195">
        <v>180.7</v>
      </c>
      <c r="L665" s="193"/>
      <c r="M665" s="193"/>
      <c r="N665" s="193"/>
      <c r="O665" s="193"/>
      <c r="P665" s="193"/>
      <c r="Q665" s="193"/>
      <c r="R665" s="196"/>
      <c r="T665" s="197"/>
      <c r="U665" s="193"/>
      <c r="V665" s="193"/>
      <c r="W665" s="193"/>
      <c r="X665" s="193"/>
      <c r="Y665" s="193"/>
      <c r="Z665" s="193"/>
      <c r="AA665" s="198"/>
      <c r="AT665" s="199" t="s">
        <v>204</v>
      </c>
      <c r="AU665" s="199" t="s">
        <v>94</v>
      </c>
      <c r="AV665" s="13" t="s">
        <v>201</v>
      </c>
      <c r="AW665" s="13" t="s">
        <v>31</v>
      </c>
      <c r="AX665" s="13" t="s">
        <v>82</v>
      </c>
      <c r="AY665" s="199" t="s">
        <v>196</v>
      </c>
    </row>
    <row r="666" spans="2:65" s="1" customFormat="1" ht="38.25" customHeight="1">
      <c r="B666" s="138"/>
      <c r="C666" s="167" t="s">
        <v>849</v>
      </c>
      <c r="D666" s="167" t="s">
        <v>197</v>
      </c>
      <c r="E666" s="168" t="s">
        <v>850</v>
      </c>
      <c r="F666" s="264" t="s">
        <v>851</v>
      </c>
      <c r="G666" s="264"/>
      <c r="H666" s="264"/>
      <c r="I666" s="264"/>
      <c r="J666" s="169" t="s">
        <v>852</v>
      </c>
      <c r="K666" s="170">
        <v>240</v>
      </c>
      <c r="L666" s="265">
        <v>0</v>
      </c>
      <c r="M666" s="265"/>
      <c r="N666" s="266">
        <f>ROUND(L666*K666,3)</f>
        <v>0</v>
      </c>
      <c r="O666" s="266"/>
      <c r="P666" s="266"/>
      <c r="Q666" s="266"/>
      <c r="R666" s="141"/>
      <c r="T666" s="172" t="s">
        <v>4</v>
      </c>
      <c r="U666" s="48" t="s">
        <v>41</v>
      </c>
      <c r="V666" s="40"/>
      <c r="W666" s="173">
        <f>V666*K666</f>
        <v>0</v>
      </c>
      <c r="X666" s="173">
        <v>1.0000000000000001E-5</v>
      </c>
      <c r="Y666" s="173">
        <f>X666*K666</f>
        <v>2.4000000000000002E-3</v>
      </c>
      <c r="Z666" s="173">
        <v>3.2000000000000003E-4</v>
      </c>
      <c r="AA666" s="174">
        <f>Z666*K666</f>
        <v>7.6800000000000007E-2</v>
      </c>
      <c r="AR666" s="23" t="s">
        <v>201</v>
      </c>
      <c r="AT666" s="23" t="s">
        <v>197</v>
      </c>
      <c r="AU666" s="23" t="s">
        <v>94</v>
      </c>
      <c r="AY666" s="23" t="s">
        <v>196</v>
      </c>
      <c r="BE666" s="114">
        <f>IF(U666="základná",N666,0)</f>
        <v>0</v>
      </c>
      <c r="BF666" s="114">
        <f>IF(U666="znížená",N666,0)</f>
        <v>0</v>
      </c>
      <c r="BG666" s="114">
        <f>IF(U666="zákl. prenesená",N666,0)</f>
        <v>0</v>
      </c>
      <c r="BH666" s="114">
        <f>IF(U666="zníž. prenesená",N666,0)</f>
        <v>0</v>
      </c>
      <c r="BI666" s="114">
        <f>IF(U666="nulová",N666,0)</f>
        <v>0</v>
      </c>
      <c r="BJ666" s="23" t="s">
        <v>94</v>
      </c>
      <c r="BK666" s="175">
        <f>ROUND(L666*K666,3)</f>
        <v>0</v>
      </c>
      <c r="BL666" s="23" t="s">
        <v>201</v>
      </c>
      <c r="BM666" s="23" t="s">
        <v>853</v>
      </c>
    </row>
    <row r="667" spans="2:65" s="11" customFormat="1" ht="16.5" customHeight="1">
      <c r="B667" s="176"/>
      <c r="C667" s="177"/>
      <c r="D667" s="177"/>
      <c r="E667" s="178" t="s">
        <v>4</v>
      </c>
      <c r="F667" s="267" t="s">
        <v>854</v>
      </c>
      <c r="G667" s="268"/>
      <c r="H667" s="268"/>
      <c r="I667" s="268"/>
      <c r="J667" s="177"/>
      <c r="K667" s="179">
        <v>240</v>
      </c>
      <c r="L667" s="177"/>
      <c r="M667" s="177"/>
      <c r="N667" s="177"/>
      <c r="O667" s="177"/>
      <c r="P667" s="177"/>
      <c r="Q667" s="177"/>
      <c r="R667" s="180"/>
      <c r="T667" s="181"/>
      <c r="U667" s="177"/>
      <c r="V667" s="177"/>
      <c r="W667" s="177"/>
      <c r="X667" s="177"/>
      <c r="Y667" s="177"/>
      <c r="Z667" s="177"/>
      <c r="AA667" s="182"/>
      <c r="AT667" s="183" t="s">
        <v>204</v>
      </c>
      <c r="AU667" s="183" t="s">
        <v>94</v>
      </c>
      <c r="AV667" s="11" t="s">
        <v>94</v>
      </c>
      <c r="AW667" s="11" t="s">
        <v>31</v>
      </c>
      <c r="AX667" s="11" t="s">
        <v>82</v>
      </c>
      <c r="AY667" s="183" t="s">
        <v>196</v>
      </c>
    </row>
    <row r="668" spans="2:65" s="1" customFormat="1" ht="38.25" customHeight="1">
      <c r="B668" s="138"/>
      <c r="C668" s="167" t="s">
        <v>855</v>
      </c>
      <c r="D668" s="167" t="s">
        <v>197</v>
      </c>
      <c r="E668" s="168" t="s">
        <v>856</v>
      </c>
      <c r="F668" s="264" t="s">
        <v>857</v>
      </c>
      <c r="G668" s="264"/>
      <c r="H668" s="264"/>
      <c r="I668" s="264"/>
      <c r="J668" s="169" t="s">
        <v>262</v>
      </c>
      <c r="K668" s="170">
        <v>452.07</v>
      </c>
      <c r="L668" s="265">
        <v>0</v>
      </c>
      <c r="M668" s="265"/>
      <c r="N668" s="266">
        <f>ROUND(L668*K668,3)</f>
        <v>0</v>
      </c>
      <c r="O668" s="266"/>
      <c r="P668" s="266"/>
      <c r="Q668" s="266"/>
      <c r="R668" s="141"/>
      <c r="T668" s="172" t="s">
        <v>4</v>
      </c>
      <c r="U668" s="48" t="s">
        <v>41</v>
      </c>
      <c r="V668" s="40"/>
      <c r="W668" s="173">
        <f>V668*K668</f>
        <v>0</v>
      </c>
      <c r="X668" s="173">
        <v>0</v>
      </c>
      <c r="Y668" s="173">
        <f>X668*K668</f>
        <v>0</v>
      </c>
      <c r="Z668" s="173">
        <v>0.01</v>
      </c>
      <c r="AA668" s="174">
        <f>Z668*K668</f>
        <v>4.5206999999999997</v>
      </c>
      <c r="AR668" s="23" t="s">
        <v>201</v>
      </c>
      <c r="AT668" s="23" t="s">
        <v>197</v>
      </c>
      <c r="AU668" s="23" t="s">
        <v>94</v>
      </c>
      <c r="AY668" s="23" t="s">
        <v>196</v>
      </c>
      <c r="BE668" s="114">
        <f>IF(U668="základná",N668,0)</f>
        <v>0</v>
      </c>
      <c r="BF668" s="114">
        <f>IF(U668="znížená",N668,0)</f>
        <v>0</v>
      </c>
      <c r="BG668" s="114">
        <f>IF(U668="zákl. prenesená",N668,0)</f>
        <v>0</v>
      </c>
      <c r="BH668" s="114">
        <f>IF(U668="zníž. prenesená",N668,0)</f>
        <v>0</v>
      </c>
      <c r="BI668" s="114">
        <f>IF(U668="nulová",N668,0)</f>
        <v>0</v>
      </c>
      <c r="BJ668" s="23" t="s">
        <v>94</v>
      </c>
      <c r="BK668" s="175">
        <f>ROUND(L668*K668,3)</f>
        <v>0</v>
      </c>
      <c r="BL668" s="23" t="s">
        <v>201</v>
      </c>
      <c r="BM668" s="23" t="s">
        <v>858</v>
      </c>
    </row>
    <row r="669" spans="2:65" s="11" customFormat="1" ht="16.5" customHeight="1">
      <c r="B669" s="176"/>
      <c r="C669" s="177"/>
      <c r="D669" s="177"/>
      <c r="E669" s="178" t="s">
        <v>4</v>
      </c>
      <c r="F669" s="267" t="s">
        <v>446</v>
      </c>
      <c r="G669" s="268"/>
      <c r="H669" s="268"/>
      <c r="I669" s="268"/>
      <c r="J669" s="177"/>
      <c r="K669" s="179">
        <v>326.86</v>
      </c>
      <c r="L669" s="177"/>
      <c r="M669" s="177"/>
      <c r="N669" s="177"/>
      <c r="O669" s="177"/>
      <c r="P669" s="177"/>
      <c r="Q669" s="177"/>
      <c r="R669" s="180"/>
      <c r="T669" s="181"/>
      <c r="U669" s="177"/>
      <c r="V669" s="177"/>
      <c r="W669" s="177"/>
      <c r="X669" s="177"/>
      <c r="Y669" s="177"/>
      <c r="Z669" s="177"/>
      <c r="AA669" s="182"/>
      <c r="AT669" s="183" t="s">
        <v>204</v>
      </c>
      <c r="AU669" s="183" t="s">
        <v>94</v>
      </c>
      <c r="AV669" s="11" t="s">
        <v>94</v>
      </c>
      <c r="AW669" s="11" t="s">
        <v>31</v>
      </c>
      <c r="AX669" s="11" t="s">
        <v>74</v>
      </c>
      <c r="AY669" s="183" t="s">
        <v>196</v>
      </c>
    </row>
    <row r="670" spans="2:65" s="11" customFormat="1" ht="16.5" customHeight="1">
      <c r="B670" s="176"/>
      <c r="C670" s="177"/>
      <c r="D670" s="177"/>
      <c r="E670" s="178" t="s">
        <v>4</v>
      </c>
      <c r="F670" s="269" t="s">
        <v>447</v>
      </c>
      <c r="G670" s="270"/>
      <c r="H670" s="270"/>
      <c r="I670" s="270"/>
      <c r="J670" s="177"/>
      <c r="K670" s="179">
        <v>43.4</v>
      </c>
      <c r="L670" s="177"/>
      <c r="M670" s="177"/>
      <c r="N670" s="177"/>
      <c r="O670" s="177"/>
      <c r="P670" s="177"/>
      <c r="Q670" s="177"/>
      <c r="R670" s="180"/>
      <c r="T670" s="181"/>
      <c r="U670" s="177"/>
      <c r="V670" s="177"/>
      <c r="W670" s="177"/>
      <c r="X670" s="177"/>
      <c r="Y670" s="177"/>
      <c r="Z670" s="177"/>
      <c r="AA670" s="182"/>
      <c r="AT670" s="183" t="s">
        <v>204</v>
      </c>
      <c r="AU670" s="183" t="s">
        <v>94</v>
      </c>
      <c r="AV670" s="11" t="s">
        <v>94</v>
      </c>
      <c r="AW670" s="11" t="s">
        <v>31</v>
      </c>
      <c r="AX670" s="11" t="s">
        <v>74</v>
      </c>
      <c r="AY670" s="183" t="s">
        <v>196</v>
      </c>
    </row>
    <row r="671" spans="2:65" s="11" customFormat="1" ht="16.5" customHeight="1">
      <c r="B671" s="176"/>
      <c r="C671" s="177"/>
      <c r="D671" s="177"/>
      <c r="E671" s="178" t="s">
        <v>4</v>
      </c>
      <c r="F671" s="269" t="s">
        <v>448</v>
      </c>
      <c r="G671" s="270"/>
      <c r="H671" s="270"/>
      <c r="I671" s="270"/>
      <c r="J671" s="177"/>
      <c r="K671" s="179">
        <v>81.81</v>
      </c>
      <c r="L671" s="177"/>
      <c r="M671" s="177"/>
      <c r="N671" s="177"/>
      <c r="O671" s="177"/>
      <c r="P671" s="177"/>
      <c r="Q671" s="177"/>
      <c r="R671" s="180"/>
      <c r="T671" s="181"/>
      <c r="U671" s="177"/>
      <c r="V671" s="177"/>
      <c r="W671" s="177"/>
      <c r="X671" s="177"/>
      <c r="Y671" s="177"/>
      <c r="Z671" s="177"/>
      <c r="AA671" s="182"/>
      <c r="AT671" s="183" t="s">
        <v>204</v>
      </c>
      <c r="AU671" s="183" t="s">
        <v>94</v>
      </c>
      <c r="AV671" s="11" t="s">
        <v>94</v>
      </c>
      <c r="AW671" s="11" t="s">
        <v>31</v>
      </c>
      <c r="AX671" s="11" t="s">
        <v>74</v>
      </c>
      <c r="AY671" s="183" t="s">
        <v>196</v>
      </c>
    </row>
    <row r="672" spans="2:65" s="12" customFormat="1" ht="16.5" customHeight="1">
      <c r="B672" s="184"/>
      <c r="C672" s="185"/>
      <c r="D672" s="185"/>
      <c r="E672" s="186" t="s">
        <v>4</v>
      </c>
      <c r="F672" s="274" t="s">
        <v>213</v>
      </c>
      <c r="G672" s="275"/>
      <c r="H672" s="275"/>
      <c r="I672" s="275"/>
      <c r="J672" s="185"/>
      <c r="K672" s="187">
        <v>452.07</v>
      </c>
      <c r="L672" s="185"/>
      <c r="M672" s="185"/>
      <c r="N672" s="185"/>
      <c r="O672" s="185"/>
      <c r="P672" s="185"/>
      <c r="Q672" s="185"/>
      <c r="R672" s="188"/>
      <c r="T672" s="189"/>
      <c r="U672" s="185"/>
      <c r="V672" s="185"/>
      <c r="W672" s="185"/>
      <c r="X672" s="185"/>
      <c r="Y672" s="185"/>
      <c r="Z672" s="185"/>
      <c r="AA672" s="190"/>
      <c r="AT672" s="191" t="s">
        <v>204</v>
      </c>
      <c r="AU672" s="191" t="s">
        <v>94</v>
      </c>
      <c r="AV672" s="12" t="s">
        <v>214</v>
      </c>
      <c r="AW672" s="12" t="s">
        <v>31</v>
      </c>
      <c r="AX672" s="12" t="s">
        <v>74</v>
      </c>
      <c r="AY672" s="191" t="s">
        <v>196</v>
      </c>
    </row>
    <row r="673" spans="2:65" s="13" customFormat="1" ht="16.5" customHeight="1">
      <c r="B673" s="192"/>
      <c r="C673" s="193"/>
      <c r="D673" s="193"/>
      <c r="E673" s="194" t="s">
        <v>4</v>
      </c>
      <c r="F673" s="276" t="s">
        <v>215</v>
      </c>
      <c r="G673" s="277"/>
      <c r="H673" s="277"/>
      <c r="I673" s="277"/>
      <c r="J673" s="193"/>
      <c r="K673" s="195">
        <v>452.07</v>
      </c>
      <c r="L673" s="193"/>
      <c r="M673" s="193"/>
      <c r="N673" s="193"/>
      <c r="O673" s="193"/>
      <c r="P673" s="193"/>
      <c r="Q673" s="193"/>
      <c r="R673" s="196"/>
      <c r="T673" s="197"/>
      <c r="U673" s="193"/>
      <c r="V673" s="193"/>
      <c r="W673" s="193"/>
      <c r="X673" s="193"/>
      <c r="Y673" s="193"/>
      <c r="Z673" s="193"/>
      <c r="AA673" s="198"/>
      <c r="AT673" s="199" t="s">
        <v>204</v>
      </c>
      <c r="AU673" s="199" t="s">
        <v>94</v>
      </c>
      <c r="AV673" s="13" t="s">
        <v>201</v>
      </c>
      <c r="AW673" s="13" t="s">
        <v>31</v>
      </c>
      <c r="AX673" s="13" t="s">
        <v>82</v>
      </c>
      <c r="AY673" s="199" t="s">
        <v>196</v>
      </c>
    </row>
    <row r="674" spans="2:65" s="1" customFormat="1" ht="38.25" customHeight="1">
      <c r="B674" s="138"/>
      <c r="C674" s="167" t="s">
        <v>859</v>
      </c>
      <c r="D674" s="167" t="s">
        <v>197</v>
      </c>
      <c r="E674" s="168" t="s">
        <v>860</v>
      </c>
      <c r="F674" s="264" t="s">
        <v>861</v>
      </c>
      <c r="G674" s="264"/>
      <c r="H674" s="264"/>
      <c r="I674" s="264"/>
      <c r="J674" s="169" t="s">
        <v>262</v>
      </c>
      <c r="K674" s="170">
        <v>58.81</v>
      </c>
      <c r="L674" s="265">
        <v>0</v>
      </c>
      <c r="M674" s="265"/>
      <c r="N674" s="266">
        <f>ROUND(L674*K674,3)</f>
        <v>0</v>
      </c>
      <c r="O674" s="266"/>
      <c r="P674" s="266"/>
      <c r="Q674" s="266"/>
      <c r="R674" s="141"/>
      <c r="T674" s="172" t="s">
        <v>4</v>
      </c>
      <c r="U674" s="48" t="s">
        <v>41</v>
      </c>
      <c r="V674" s="40"/>
      <c r="W674" s="173">
        <f>V674*K674</f>
        <v>0</v>
      </c>
      <c r="X674" s="173">
        <v>0</v>
      </c>
      <c r="Y674" s="173">
        <f>X674*K674</f>
        <v>0</v>
      </c>
      <c r="Z674" s="173">
        <v>0.05</v>
      </c>
      <c r="AA674" s="174">
        <f>Z674*K674</f>
        <v>2.9405000000000001</v>
      </c>
      <c r="AR674" s="23" t="s">
        <v>201</v>
      </c>
      <c r="AT674" s="23" t="s">
        <v>197</v>
      </c>
      <c r="AU674" s="23" t="s">
        <v>94</v>
      </c>
      <c r="AY674" s="23" t="s">
        <v>196</v>
      </c>
      <c r="BE674" s="114">
        <f>IF(U674="základná",N674,0)</f>
        <v>0</v>
      </c>
      <c r="BF674" s="114">
        <f>IF(U674="znížená",N674,0)</f>
        <v>0</v>
      </c>
      <c r="BG674" s="114">
        <f>IF(U674="zákl. prenesená",N674,0)</f>
        <v>0</v>
      </c>
      <c r="BH674" s="114">
        <f>IF(U674="zníž. prenesená",N674,0)</f>
        <v>0</v>
      </c>
      <c r="BI674" s="114">
        <f>IF(U674="nulová",N674,0)</f>
        <v>0</v>
      </c>
      <c r="BJ674" s="23" t="s">
        <v>94</v>
      </c>
      <c r="BK674" s="175">
        <f>ROUND(L674*K674,3)</f>
        <v>0</v>
      </c>
      <c r="BL674" s="23" t="s">
        <v>201</v>
      </c>
      <c r="BM674" s="23" t="s">
        <v>862</v>
      </c>
    </row>
    <row r="675" spans="2:65" s="11" customFormat="1" ht="16.5" customHeight="1">
      <c r="B675" s="176"/>
      <c r="C675" s="177"/>
      <c r="D675" s="177"/>
      <c r="E675" s="178" t="s">
        <v>4</v>
      </c>
      <c r="F675" s="267" t="s">
        <v>457</v>
      </c>
      <c r="G675" s="268"/>
      <c r="H675" s="268"/>
      <c r="I675" s="268"/>
      <c r="J675" s="177"/>
      <c r="K675" s="179">
        <v>58.81</v>
      </c>
      <c r="L675" s="177"/>
      <c r="M675" s="177"/>
      <c r="N675" s="177"/>
      <c r="O675" s="177"/>
      <c r="P675" s="177"/>
      <c r="Q675" s="177"/>
      <c r="R675" s="180"/>
      <c r="T675" s="181"/>
      <c r="U675" s="177"/>
      <c r="V675" s="177"/>
      <c r="W675" s="177"/>
      <c r="X675" s="177"/>
      <c r="Y675" s="177"/>
      <c r="Z675" s="177"/>
      <c r="AA675" s="182"/>
      <c r="AT675" s="183" t="s">
        <v>204</v>
      </c>
      <c r="AU675" s="183" t="s">
        <v>94</v>
      </c>
      <c r="AV675" s="11" t="s">
        <v>94</v>
      </c>
      <c r="AW675" s="11" t="s">
        <v>31</v>
      </c>
      <c r="AX675" s="11" t="s">
        <v>74</v>
      </c>
      <c r="AY675" s="183" t="s">
        <v>196</v>
      </c>
    </row>
    <row r="676" spans="2:65" s="12" customFormat="1" ht="16.5" customHeight="1">
      <c r="B676" s="184"/>
      <c r="C676" s="185"/>
      <c r="D676" s="185"/>
      <c r="E676" s="186" t="s">
        <v>4</v>
      </c>
      <c r="F676" s="274" t="s">
        <v>458</v>
      </c>
      <c r="G676" s="275"/>
      <c r="H676" s="275"/>
      <c r="I676" s="275"/>
      <c r="J676" s="185"/>
      <c r="K676" s="187">
        <v>58.81</v>
      </c>
      <c r="L676" s="185"/>
      <c r="M676" s="185"/>
      <c r="N676" s="185"/>
      <c r="O676" s="185"/>
      <c r="P676" s="185"/>
      <c r="Q676" s="185"/>
      <c r="R676" s="188"/>
      <c r="T676" s="189"/>
      <c r="U676" s="185"/>
      <c r="V676" s="185"/>
      <c r="W676" s="185"/>
      <c r="X676" s="185"/>
      <c r="Y676" s="185"/>
      <c r="Z676" s="185"/>
      <c r="AA676" s="190"/>
      <c r="AT676" s="191" t="s">
        <v>204</v>
      </c>
      <c r="AU676" s="191" t="s">
        <v>94</v>
      </c>
      <c r="AV676" s="12" t="s">
        <v>214</v>
      </c>
      <c r="AW676" s="12" t="s">
        <v>31</v>
      </c>
      <c r="AX676" s="12" t="s">
        <v>74</v>
      </c>
      <c r="AY676" s="191" t="s">
        <v>196</v>
      </c>
    </row>
    <row r="677" spans="2:65" s="13" customFormat="1" ht="16.5" customHeight="1">
      <c r="B677" s="192"/>
      <c r="C677" s="193"/>
      <c r="D677" s="193"/>
      <c r="E677" s="194" t="s">
        <v>4</v>
      </c>
      <c r="F677" s="276" t="s">
        <v>215</v>
      </c>
      <c r="G677" s="277"/>
      <c r="H677" s="277"/>
      <c r="I677" s="277"/>
      <c r="J677" s="193"/>
      <c r="K677" s="195">
        <v>58.81</v>
      </c>
      <c r="L677" s="193"/>
      <c r="M677" s="193"/>
      <c r="N677" s="193"/>
      <c r="O677" s="193"/>
      <c r="P677" s="193"/>
      <c r="Q677" s="193"/>
      <c r="R677" s="196"/>
      <c r="T677" s="197"/>
      <c r="U677" s="193"/>
      <c r="V677" s="193"/>
      <c r="W677" s="193"/>
      <c r="X677" s="193"/>
      <c r="Y677" s="193"/>
      <c r="Z677" s="193"/>
      <c r="AA677" s="198"/>
      <c r="AT677" s="199" t="s">
        <v>204</v>
      </c>
      <c r="AU677" s="199" t="s">
        <v>94</v>
      </c>
      <c r="AV677" s="13" t="s">
        <v>201</v>
      </c>
      <c r="AW677" s="13" t="s">
        <v>31</v>
      </c>
      <c r="AX677" s="13" t="s">
        <v>82</v>
      </c>
      <c r="AY677" s="199" t="s">
        <v>196</v>
      </c>
    </row>
    <row r="678" spans="2:65" s="1" customFormat="1" ht="38.25" customHeight="1">
      <c r="B678" s="138"/>
      <c r="C678" s="167" t="s">
        <v>863</v>
      </c>
      <c r="D678" s="167" t="s">
        <v>197</v>
      </c>
      <c r="E678" s="168" t="s">
        <v>864</v>
      </c>
      <c r="F678" s="264" t="s">
        <v>865</v>
      </c>
      <c r="G678" s="264"/>
      <c r="H678" s="264"/>
      <c r="I678" s="264"/>
      <c r="J678" s="169" t="s">
        <v>262</v>
      </c>
      <c r="K678" s="170">
        <v>673.78800000000001</v>
      </c>
      <c r="L678" s="265">
        <v>0</v>
      </c>
      <c r="M678" s="265"/>
      <c r="N678" s="266">
        <f>ROUND(L678*K678,3)</f>
        <v>0</v>
      </c>
      <c r="O678" s="266"/>
      <c r="P678" s="266"/>
      <c r="Q678" s="266"/>
      <c r="R678" s="141"/>
      <c r="T678" s="172" t="s">
        <v>4</v>
      </c>
      <c r="U678" s="48" t="s">
        <v>41</v>
      </c>
      <c r="V678" s="40"/>
      <c r="W678" s="173">
        <f>V678*K678</f>
        <v>0</v>
      </c>
      <c r="X678" s="173">
        <v>0</v>
      </c>
      <c r="Y678" s="173">
        <f>X678*K678</f>
        <v>0</v>
      </c>
      <c r="Z678" s="173">
        <v>0.01</v>
      </c>
      <c r="AA678" s="174">
        <f>Z678*K678</f>
        <v>6.7378800000000005</v>
      </c>
      <c r="AR678" s="23" t="s">
        <v>201</v>
      </c>
      <c r="AT678" s="23" t="s">
        <v>197</v>
      </c>
      <c r="AU678" s="23" t="s">
        <v>94</v>
      </c>
      <c r="AY678" s="23" t="s">
        <v>196</v>
      </c>
      <c r="BE678" s="114">
        <f>IF(U678="základná",N678,0)</f>
        <v>0</v>
      </c>
      <c r="BF678" s="114">
        <f>IF(U678="znížená",N678,0)</f>
        <v>0</v>
      </c>
      <c r="BG678" s="114">
        <f>IF(U678="zákl. prenesená",N678,0)</f>
        <v>0</v>
      </c>
      <c r="BH678" s="114">
        <f>IF(U678="zníž. prenesená",N678,0)</f>
        <v>0</v>
      </c>
      <c r="BI678" s="114">
        <f>IF(U678="nulová",N678,0)</f>
        <v>0</v>
      </c>
      <c r="BJ678" s="23" t="s">
        <v>94</v>
      </c>
      <c r="BK678" s="175">
        <f>ROUND(L678*K678,3)</f>
        <v>0</v>
      </c>
      <c r="BL678" s="23" t="s">
        <v>201</v>
      </c>
      <c r="BM678" s="23" t="s">
        <v>866</v>
      </c>
    </row>
    <row r="679" spans="2:65" s="11" customFormat="1" ht="16.5" customHeight="1">
      <c r="B679" s="176"/>
      <c r="C679" s="177"/>
      <c r="D679" s="177"/>
      <c r="E679" s="178" t="s">
        <v>4</v>
      </c>
      <c r="F679" s="267" t="s">
        <v>463</v>
      </c>
      <c r="G679" s="268"/>
      <c r="H679" s="268"/>
      <c r="I679" s="268"/>
      <c r="J679" s="177"/>
      <c r="K679" s="179">
        <v>196.73599999999999</v>
      </c>
      <c r="L679" s="177"/>
      <c r="M679" s="177"/>
      <c r="N679" s="177"/>
      <c r="O679" s="177"/>
      <c r="P679" s="177"/>
      <c r="Q679" s="177"/>
      <c r="R679" s="180"/>
      <c r="T679" s="181"/>
      <c r="U679" s="177"/>
      <c r="V679" s="177"/>
      <c r="W679" s="177"/>
      <c r="X679" s="177"/>
      <c r="Y679" s="177"/>
      <c r="Z679" s="177"/>
      <c r="AA679" s="182"/>
      <c r="AT679" s="183" t="s">
        <v>204</v>
      </c>
      <c r="AU679" s="183" t="s">
        <v>94</v>
      </c>
      <c r="AV679" s="11" t="s">
        <v>94</v>
      </c>
      <c r="AW679" s="11" t="s">
        <v>31</v>
      </c>
      <c r="AX679" s="11" t="s">
        <v>74</v>
      </c>
      <c r="AY679" s="183" t="s">
        <v>196</v>
      </c>
    </row>
    <row r="680" spans="2:65" s="11" customFormat="1" ht="38.25" customHeight="1">
      <c r="B680" s="176"/>
      <c r="C680" s="177"/>
      <c r="D680" s="177"/>
      <c r="E680" s="178" t="s">
        <v>4</v>
      </c>
      <c r="F680" s="269" t="s">
        <v>464</v>
      </c>
      <c r="G680" s="270"/>
      <c r="H680" s="270"/>
      <c r="I680" s="270"/>
      <c r="J680" s="177"/>
      <c r="K680" s="179">
        <v>-53.954999999999998</v>
      </c>
      <c r="L680" s="177"/>
      <c r="M680" s="177"/>
      <c r="N680" s="177"/>
      <c r="O680" s="177"/>
      <c r="P680" s="177"/>
      <c r="Q680" s="177"/>
      <c r="R680" s="180"/>
      <c r="T680" s="181"/>
      <c r="U680" s="177"/>
      <c r="V680" s="177"/>
      <c r="W680" s="177"/>
      <c r="X680" s="177"/>
      <c r="Y680" s="177"/>
      <c r="Z680" s="177"/>
      <c r="AA680" s="182"/>
      <c r="AT680" s="183" t="s">
        <v>204</v>
      </c>
      <c r="AU680" s="183" t="s">
        <v>94</v>
      </c>
      <c r="AV680" s="11" t="s">
        <v>94</v>
      </c>
      <c r="AW680" s="11" t="s">
        <v>31</v>
      </c>
      <c r="AX680" s="11" t="s">
        <v>74</v>
      </c>
      <c r="AY680" s="183" t="s">
        <v>196</v>
      </c>
    </row>
    <row r="681" spans="2:65" s="11" customFormat="1" ht="16.5" customHeight="1">
      <c r="B681" s="176"/>
      <c r="C681" s="177"/>
      <c r="D681" s="177"/>
      <c r="E681" s="178" t="s">
        <v>4</v>
      </c>
      <c r="F681" s="269" t="s">
        <v>465</v>
      </c>
      <c r="G681" s="270"/>
      <c r="H681" s="270"/>
      <c r="I681" s="270"/>
      <c r="J681" s="177"/>
      <c r="K681" s="179">
        <v>-5.0140000000000002</v>
      </c>
      <c r="L681" s="177"/>
      <c r="M681" s="177"/>
      <c r="N681" s="177"/>
      <c r="O681" s="177"/>
      <c r="P681" s="177"/>
      <c r="Q681" s="177"/>
      <c r="R681" s="180"/>
      <c r="T681" s="181"/>
      <c r="U681" s="177"/>
      <c r="V681" s="177"/>
      <c r="W681" s="177"/>
      <c r="X681" s="177"/>
      <c r="Y681" s="177"/>
      <c r="Z681" s="177"/>
      <c r="AA681" s="182"/>
      <c r="AT681" s="183" t="s">
        <v>204</v>
      </c>
      <c r="AU681" s="183" t="s">
        <v>94</v>
      </c>
      <c r="AV681" s="11" t="s">
        <v>94</v>
      </c>
      <c r="AW681" s="11" t="s">
        <v>31</v>
      </c>
      <c r="AX681" s="11" t="s">
        <v>74</v>
      </c>
      <c r="AY681" s="183" t="s">
        <v>196</v>
      </c>
    </row>
    <row r="682" spans="2:65" s="12" customFormat="1" ht="16.5" customHeight="1">
      <c r="B682" s="184"/>
      <c r="C682" s="185"/>
      <c r="D682" s="185"/>
      <c r="E682" s="186" t="s">
        <v>4</v>
      </c>
      <c r="F682" s="274" t="s">
        <v>324</v>
      </c>
      <c r="G682" s="275"/>
      <c r="H682" s="275"/>
      <c r="I682" s="275"/>
      <c r="J682" s="185"/>
      <c r="K682" s="187">
        <v>137.767</v>
      </c>
      <c r="L682" s="185"/>
      <c r="M682" s="185"/>
      <c r="N682" s="185"/>
      <c r="O682" s="185"/>
      <c r="P682" s="185"/>
      <c r="Q682" s="185"/>
      <c r="R682" s="188"/>
      <c r="T682" s="189"/>
      <c r="U682" s="185"/>
      <c r="V682" s="185"/>
      <c r="W682" s="185"/>
      <c r="X682" s="185"/>
      <c r="Y682" s="185"/>
      <c r="Z682" s="185"/>
      <c r="AA682" s="190"/>
      <c r="AT682" s="191" t="s">
        <v>204</v>
      </c>
      <c r="AU682" s="191" t="s">
        <v>94</v>
      </c>
      <c r="AV682" s="12" t="s">
        <v>214</v>
      </c>
      <c r="AW682" s="12" t="s">
        <v>31</v>
      </c>
      <c r="AX682" s="12" t="s">
        <v>74</v>
      </c>
      <c r="AY682" s="191" t="s">
        <v>196</v>
      </c>
    </row>
    <row r="683" spans="2:65" s="11" customFormat="1" ht="25.5" customHeight="1">
      <c r="B683" s="176"/>
      <c r="C683" s="177"/>
      <c r="D683" s="177"/>
      <c r="E683" s="178" t="s">
        <v>4</v>
      </c>
      <c r="F683" s="269" t="s">
        <v>466</v>
      </c>
      <c r="G683" s="270"/>
      <c r="H683" s="270"/>
      <c r="I683" s="270"/>
      <c r="J683" s="177"/>
      <c r="K683" s="179">
        <v>640.85400000000004</v>
      </c>
      <c r="L683" s="177"/>
      <c r="M683" s="177"/>
      <c r="N683" s="177"/>
      <c r="O683" s="177"/>
      <c r="P683" s="177"/>
      <c r="Q683" s="177"/>
      <c r="R683" s="180"/>
      <c r="T683" s="181"/>
      <c r="U683" s="177"/>
      <c r="V683" s="177"/>
      <c r="W683" s="177"/>
      <c r="X683" s="177"/>
      <c r="Y683" s="177"/>
      <c r="Z683" s="177"/>
      <c r="AA683" s="182"/>
      <c r="AT683" s="183" t="s">
        <v>204</v>
      </c>
      <c r="AU683" s="183" t="s">
        <v>94</v>
      </c>
      <c r="AV683" s="11" t="s">
        <v>94</v>
      </c>
      <c r="AW683" s="11" t="s">
        <v>31</v>
      </c>
      <c r="AX683" s="11" t="s">
        <v>74</v>
      </c>
      <c r="AY683" s="183" t="s">
        <v>196</v>
      </c>
    </row>
    <row r="684" spans="2:65" s="11" customFormat="1" ht="63.75" customHeight="1">
      <c r="B684" s="176"/>
      <c r="C684" s="177"/>
      <c r="D684" s="177"/>
      <c r="E684" s="178" t="s">
        <v>4</v>
      </c>
      <c r="F684" s="269" t="s">
        <v>467</v>
      </c>
      <c r="G684" s="270"/>
      <c r="H684" s="270"/>
      <c r="I684" s="270"/>
      <c r="J684" s="177"/>
      <c r="K684" s="179">
        <v>-65.347999999999999</v>
      </c>
      <c r="L684" s="177"/>
      <c r="M684" s="177"/>
      <c r="N684" s="177"/>
      <c r="O684" s="177"/>
      <c r="P684" s="177"/>
      <c r="Q684" s="177"/>
      <c r="R684" s="180"/>
      <c r="T684" s="181"/>
      <c r="U684" s="177"/>
      <c r="V684" s="177"/>
      <c r="W684" s="177"/>
      <c r="X684" s="177"/>
      <c r="Y684" s="177"/>
      <c r="Z684" s="177"/>
      <c r="AA684" s="182"/>
      <c r="AT684" s="183" t="s">
        <v>204</v>
      </c>
      <c r="AU684" s="183" t="s">
        <v>94</v>
      </c>
      <c r="AV684" s="11" t="s">
        <v>94</v>
      </c>
      <c r="AW684" s="11" t="s">
        <v>31</v>
      </c>
      <c r="AX684" s="11" t="s">
        <v>74</v>
      </c>
      <c r="AY684" s="183" t="s">
        <v>196</v>
      </c>
    </row>
    <row r="685" spans="2:65" s="11" customFormat="1" ht="38.25" customHeight="1">
      <c r="B685" s="176"/>
      <c r="C685" s="177"/>
      <c r="D685" s="177"/>
      <c r="E685" s="178" t="s">
        <v>4</v>
      </c>
      <c r="F685" s="269" t="s">
        <v>468</v>
      </c>
      <c r="G685" s="270"/>
      <c r="H685" s="270"/>
      <c r="I685" s="270"/>
      <c r="J685" s="177"/>
      <c r="K685" s="179">
        <v>-39.484999999999999</v>
      </c>
      <c r="L685" s="177"/>
      <c r="M685" s="177"/>
      <c r="N685" s="177"/>
      <c r="O685" s="177"/>
      <c r="P685" s="177"/>
      <c r="Q685" s="177"/>
      <c r="R685" s="180"/>
      <c r="T685" s="181"/>
      <c r="U685" s="177"/>
      <c r="V685" s="177"/>
      <c r="W685" s="177"/>
      <c r="X685" s="177"/>
      <c r="Y685" s="177"/>
      <c r="Z685" s="177"/>
      <c r="AA685" s="182"/>
      <c r="AT685" s="183" t="s">
        <v>204</v>
      </c>
      <c r="AU685" s="183" t="s">
        <v>94</v>
      </c>
      <c r="AV685" s="11" t="s">
        <v>94</v>
      </c>
      <c r="AW685" s="11" t="s">
        <v>31</v>
      </c>
      <c r="AX685" s="11" t="s">
        <v>74</v>
      </c>
      <c r="AY685" s="183" t="s">
        <v>196</v>
      </c>
    </row>
    <row r="686" spans="2:65" s="12" customFormat="1" ht="16.5" customHeight="1">
      <c r="B686" s="184"/>
      <c r="C686" s="185"/>
      <c r="D686" s="185"/>
      <c r="E686" s="186" t="s">
        <v>4</v>
      </c>
      <c r="F686" s="274" t="s">
        <v>327</v>
      </c>
      <c r="G686" s="275"/>
      <c r="H686" s="275"/>
      <c r="I686" s="275"/>
      <c r="J686" s="185"/>
      <c r="K686" s="187">
        <v>536.02099999999996</v>
      </c>
      <c r="L686" s="185"/>
      <c r="M686" s="185"/>
      <c r="N686" s="185"/>
      <c r="O686" s="185"/>
      <c r="P686" s="185"/>
      <c r="Q686" s="185"/>
      <c r="R686" s="188"/>
      <c r="T686" s="189"/>
      <c r="U686" s="185"/>
      <c r="V686" s="185"/>
      <c r="W686" s="185"/>
      <c r="X686" s="185"/>
      <c r="Y686" s="185"/>
      <c r="Z686" s="185"/>
      <c r="AA686" s="190"/>
      <c r="AT686" s="191" t="s">
        <v>204</v>
      </c>
      <c r="AU686" s="191" t="s">
        <v>94</v>
      </c>
      <c r="AV686" s="12" t="s">
        <v>214</v>
      </c>
      <c r="AW686" s="12" t="s">
        <v>31</v>
      </c>
      <c r="AX686" s="12" t="s">
        <v>74</v>
      </c>
      <c r="AY686" s="191" t="s">
        <v>196</v>
      </c>
    </row>
    <row r="687" spans="2:65" s="13" customFormat="1" ht="16.5" customHeight="1">
      <c r="B687" s="192"/>
      <c r="C687" s="193"/>
      <c r="D687" s="193"/>
      <c r="E687" s="194" t="s">
        <v>4</v>
      </c>
      <c r="F687" s="276" t="s">
        <v>215</v>
      </c>
      <c r="G687" s="277"/>
      <c r="H687" s="277"/>
      <c r="I687" s="277"/>
      <c r="J687" s="193"/>
      <c r="K687" s="195">
        <v>673.78800000000001</v>
      </c>
      <c r="L687" s="193"/>
      <c r="M687" s="193"/>
      <c r="N687" s="193"/>
      <c r="O687" s="193"/>
      <c r="P687" s="193"/>
      <c r="Q687" s="193"/>
      <c r="R687" s="196"/>
      <c r="T687" s="197"/>
      <c r="U687" s="193"/>
      <c r="V687" s="193"/>
      <c r="W687" s="193"/>
      <c r="X687" s="193"/>
      <c r="Y687" s="193"/>
      <c r="Z687" s="193"/>
      <c r="AA687" s="198"/>
      <c r="AT687" s="199" t="s">
        <v>204</v>
      </c>
      <c r="AU687" s="199" t="s">
        <v>94</v>
      </c>
      <c r="AV687" s="13" t="s">
        <v>201</v>
      </c>
      <c r="AW687" s="13" t="s">
        <v>31</v>
      </c>
      <c r="AX687" s="13" t="s">
        <v>82</v>
      </c>
      <c r="AY687" s="199" t="s">
        <v>196</v>
      </c>
    </row>
    <row r="688" spans="2:65" s="1" customFormat="1" ht="25.5" customHeight="1">
      <c r="B688" s="138"/>
      <c r="C688" s="167" t="s">
        <v>867</v>
      </c>
      <c r="D688" s="167" t="s">
        <v>197</v>
      </c>
      <c r="E688" s="168" t="s">
        <v>868</v>
      </c>
      <c r="F688" s="264" t="s">
        <v>869</v>
      </c>
      <c r="G688" s="264"/>
      <c r="H688" s="264"/>
      <c r="I688" s="264"/>
      <c r="J688" s="169" t="s">
        <v>262</v>
      </c>
      <c r="K688" s="170">
        <v>35</v>
      </c>
      <c r="L688" s="265">
        <v>0</v>
      </c>
      <c r="M688" s="265"/>
      <c r="N688" s="266">
        <f t="shared" ref="N688:N697" si="5">ROUND(L688*K688,3)</f>
        <v>0</v>
      </c>
      <c r="O688" s="266"/>
      <c r="P688" s="266"/>
      <c r="Q688" s="266"/>
      <c r="R688" s="141"/>
      <c r="T688" s="172" t="s">
        <v>4</v>
      </c>
      <c r="U688" s="48" t="s">
        <v>41</v>
      </c>
      <c r="V688" s="40"/>
      <c r="W688" s="173">
        <f t="shared" ref="W688:W697" si="6">V688*K688</f>
        <v>0</v>
      </c>
      <c r="X688" s="173">
        <v>0</v>
      </c>
      <c r="Y688" s="173">
        <f t="shared" ref="Y688:Y697" si="7">X688*K688</f>
        <v>0</v>
      </c>
      <c r="Z688" s="173">
        <v>6.8000000000000005E-2</v>
      </c>
      <c r="AA688" s="174">
        <f t="shared" ref="AA688:AA697" si="8">Z688*K688</f>
        <v>2.3800000000000003</v>
      </c>
      <c r="AR688" s="23" t="s">
        <v>201</v>
      </c>
      <c r="AT688" s="23" t="s">
        <v>197</v>
      </c>
      <c r="AU688" s="23" t="s">
        <v>94</v>
      </c>
      <c r="AY688" s="23" t="s">
        <v>196</v>
      </c>
      <c r="BE688" s="114">
        <f t="shared" ref="BE688:BE697" si="9">IF(U688="základná",N688,0)</f>
        <v>0</v>
      </c>
      <c r="BF688" s="114">
        <f t="shared" ref="BF688:BF697" si="10">IF(U688="znížená",N688,0)</f>
        <v>0</v>
      </c>
      <c r="BG688" s="114">
        <f t="shared" ref="BG688:BG697" si="11">IF(U688="zákl. prenesená",N688,0)</f>
        <v>0</v>
      </c>
      <c r="BH688" s="114">
        <f t="shared" ref="BH688:BH697" si="12">IF(U688="zníž. prenesená",N688,0)</f>
        <v>0</v>
      </c>
      <c r="BI688" s="114">
        <f t="shared" ref="BI688:BI697" si="13">IF(U688="nulová",N688,0)</f>
        <v>0</v>
      </c>
      <c r="BJ688" s="23" t="s">
        <v>94</v>
      </c>
      <c r="BK688" s="175">
        <f t="shared" ref="BK688:BK697" si="14">ROUND(L688*K688,3)</f>
        <v>0</v>
      </c>
      <c r="BL688" s="23" t="s">
        <v>201</v>
      </c>
      <c r="BM688" s="23" t="s">
        <v>870</v>
      </c>
    </row>
    <row r="689" spans="2:65" s="1" customFormat="1" ht="38.25" customHeight="1">
      <c r="B689" s="138"/>
      <c r="C689" s="167" t="s">
        <v>871</v>
      </c>
      <c r="D689" s="167" t="s">
        <v>197</v>
      </c>
      <c r="E689" s="168" t="s">
        <v>872</v>
      </c>
      <c r="F689" s="264" t="s">
        <v>873</v>
      </c>
      <c r="G689" s="264"/>
      <c r="H689" s="264"/>
      <c r="I689" s="264"/>
      <c r="J689" s="169" t="s">
        <v>361</v>
      </c>
      <c r="K689" s="170">
        <v>224.48599999999999</v>
      </c>
      <c r="L689" s="265">
        <v>0</v>
      </c>
      <c r="M689" s="265"/>
      <c r="N689" s="266">
        <f t="shared" si="5"/>
        <v>0</v>
      </c>
      <c r="O689" s="266"/>
      <c r="P689" s="266"/>
      <c r="Q689" s="266"/>
      <c r="R689" s="141"/>
      <c r="T689" s="172" t="s">
        <v>4</v>
      </c>
      <c r="U689" s="48" t="s">
        <v>41</v>
      </c>
      <c r="V689" s="40"/>
      <c r="W689" s="173">
        <f t="shared" si="6"/>
        <v>0</v>
      </c>
      <c r="X689" s="173">
        <v>0</v>
      </c>
      <c r="Y689" s="173">
        <f t="shared" si="7"/>
        <v>0</v>
      </c>
      <c r="Z689" s="173">
        <v>0</v>
      </c>
      <c r="AA689" s="174">
        <f t="shared" si="8"/>
        <v>0</v>
      </c>
      <c r="AR689" s="23" t="s">
        <v>201</v>
      </c>
      <c r="AT689" s="23" t="s">
        <v>197</v>
      </c>
      <c r="AU689" s="23" t="s">
        <v>94</v>
      </c>
      <c r="AY689" s="23" t="s">
        <v>196</v>
      </c>
      <c r="BE689" s="114">
        <f t="shared" si="9"/>
        <v>0</v>
      </c>
      <c r="BF689" s="114">
        <f t="shared" si="10"/>
        <v>0</v>
      </c>
      <c r="BG689" s="114">
        <f t="shared" si="11"/>
        <v>0</v>
      </c>
      <c r="BH689" s="114">
        <f t="shared" si="12"/>
        <v>0</v>
      </c>
      <c r="BI689" s="114">
        <f t="shared" si="13"/>
        <v>0</v>
      </c>
      <c r="BJ689" s="23" t="s">
        <v>94</v>
      </c>
      <c r="BK689" s="175">
        <f t="shared" si="14"/>
        <v>0</v>
      </c>
      <c r="BL689" s="23" t="s">
        <v>201</v>
      </c>
      <c r="BM689" s="23" t="s">
        <v>874</v>
      </c>
    </row>
    <row r="690" spans="2:65" s="1" customFormat="1" ht="25.5" customHeight="1">
      <c r="B690" s="138"/>
      <c r="C690" s="167" t="s">
        <v>875</v>
      </c>
      <c r="D690" s="167" t="s">
        <v>197</v>
      </c>
      <c r="E690" s="168" t="s">
        <v>876</v>
      </c>
      <c r="F690" s="264" t="s">
        <v>877</v>
      </c>
      <c r="G690" s="264"/>
      <c r="H690" s="264"/>
      <c r="I690" s="264"/>
      <c r="J690" s="169" t="s">
        <v>361</v>
      </c>
      <c r="K690" s="170">
        <v>224.48599999999999</v>
      </c>
      <c r="L690" s="265">
        <v>0</v>
      </c>
      <c r="M690" s="265"/>
      <c r="N690" s="266">
        <f t="shared" si="5"/>
        <v>0</v>
      </c>
      <c r="O690" s="266"/>
      <c r="P690" s="266"/>
      <c r="Q690" s="266"/>
      <c r="R690" s="141"/>
      <c r="T690" s="172" t="s">
        <v>4</v>
      </c>
      <c r="U690" s="48" t="s">
        <v>41</v>
      </c>
      <c r="V690" s="40"/>
      <c r="W690" s="173">
        <f t="shared" si="6"/>
        <v>0</v>
      </c>
      <c r="X690" s="173">
        <v>0</v>
      </c>
      <c r="Y690" s="173">
        <f t="shared" si="7"/>
        <v>0</v>
      </c>
      <c r="Z690" s="173">
        <v>0</v>
      </c>
      <c r="AA690" s="174">
        <f t="shared" si="8"/>
        <v>0</v>
      </c>
      <c r="AR690" s="23" t="s">
        <v>201</v>
      </c>
      <c r="AT690" s="23" t="s">
        <v>197</v>
      </c>
      <c r="AU690" s="23" t="s">
        <v>94</v>
      </c>
      <c r="AY690" s="23" t="s">
        <v>196</v>
      </c>
      <c r="BE690" s="114">
        <f t="shared" si="9"/>
        <v>0</v>
      </c>
      <c r="BF690" s="114">
        <f t="shared" si="10"/>
        <v>0</v>
      </c>
      <c r="BG690" s="114">
        <f t="shared" si="11"/>
        <v>0</v>
      </c>
      <c r="BH690" s="114">
        <f t="shared" si="12"/>
        <v>0</v>
      </c>
      <c r="BI690" s="114">
        <f t="shared" si="13"/>
        <v>0</v>
      </c>
      <c r="BJ690" s="23" t="s">
        <v>94</v>
      </c>
      <c r="BK690" s="175">
        <f t="shared" si="14"/>
        <v>0</v>
      </c>
      <c r="BL690" s="23" t="s">
        <v>201</v>
      </c>
      <c r="BM690" s="23" t="s">
        <v>878</v>
      </c>
    </row>
    <row r="691" spans="2:65" s="1" customFormat="1" ht="16.5" customHeight="1">
      <c r="B691" s="138"/>
      <c r="C691" s="167" t="s">
        <v>879</v>
      </c>
      <c r="D691" s="167" t="s">
        <v>197</v>
      </c>
      <c r="E691" s="168" t="s">
        <v>880</v>
      </c>
      <c r="F691" s="264" t="s">
        <v>881</v>
      </c>
      <c r="G691" s="264"/>
      <c r="H691" s="264"/>
      <c r="I691" s="264"/>
      <c r="J691" s="169" t="s">
        <v>361</v>
      </c>
      <c r="K691" s="170">
        <v>224.48599999999999</v>
      </c>
      <c r="L691" s="265">
        <v>0</v>
      </c>
      <c r="M691" s="265"/>
      <c r="N691" s="266">
        <f t="shared" si="5"/>
        <v>0</v>
      </c>
      <c r="O691" s="266"/>
      <c r="P691" s="266"/>
      <c r="Q691" s="266"/>
      <c r="R691" s="141"/>
      <c r="T691" s="172" t="s">
        <v>4</v>
      </c>
      <c r="U691" s="48" t="s">
        <v>41</v>
      </c>
      <c r="V691" s="40"/>
      <c r="W691" s="173">
        <f t="shared" si="6"/>
        <v>0</v>
      </c>
      <c r="X691" s="173">
        <v>0</v>
      </c>
      <c r="Y691" s="173">
        <f t="shared" si="7"/>
        <v>0</v>
      </c>
      <c r="Z691" s="173">
        <v>0</v>
      </c>
      <c r="AA691" s="174">
        <f t="shared" si="8"/>
        <v>0</v>
      </c>
      <c r="AR691" s="23" t="s">
        <v>201</v>
      </c>
      <c r="AT691" s="23" t="s">
        <v>197</v>
      </c>
      <c r="AU691" s="23" t="s">
        <v>94</v>
      </c>
      <c r="AY691" s="23" t="s">
        <v>196</v>
      </c>
      <c r="BE691" s="114">
        <f t="shared" si="9"/>
        <v>0</v>
      </c>
      <c r="BF691" s="114">
        <f t="shared" si="10"/>
        <v>0</v>
      </c>
      <c r="BG691" s="114">
        <f t="shared" si="11"/>
        <v>0</v>
      </c>
      <c r="BH691" s="114">
        <f t="shared" si="12"/>
        <v>0</v>
      </c>
      <c r="BI691" s="114">
        <f t="shared" si="13"/>
        <v>0</v>
      </c>
      <c r="BJ691" s="23" t="s">
        <v>94</v>
      </c>
      <c r="BK691" s="175">
        <f t="shared" si="14"/>
        <v>0</v>
      </c>
      <c r="BL691" s="23" t="s">
        <v>201</v>
      </c>
      <c r="BM691" s="23" t="s">
        <v>882</v>
      </c>
    </row>
    <row r="692" spans="2:65" s="1" customFormat="1" ht="25.5" customHeight="1">
      <c r="B692" s="138"/>
      <c r="C692" s="167" t="s">
        <v>883</v>
      </c>
      <c r="D692" s="167" t="s">
        <v>197</v>
      </c>
      <c r="E692" s="168" t="s">
        <v>884</v>
      </c>
      <c r="F692" s="264" t="s">
        <v>885</v>
      </c>
      <c r="G692" s="264"/>
      <c r="H692" s="264"/>
      <c r="I692" s="264"/>
      <c r="J692" s="169" t="s">
        <v>361</v>
      </c>
      <c r="K692" s="170">
        <v>224.48599999999999</v>
      </c>
      <c r="L692" s="265">
        <v>0</v>
      </c>
      <c r="M692" s="265"/>
      <c r="N692" s="266">
        <f t="shared" si="5"/>
        <v>0</v>
      </c>
      <c r="O692" s="266"/>
      <c r="P692" s="266"/>
      <c r="Q692" s="266"/>
      <c r="R692" s="141"/>
      <c r="T692" s="172" t="s">
        <v>4</v>
      </c>
      <c r="U692" s="48" t="s">
        <v>41</v>
      </c>
      <c r="V692" s="40"/>
      <c r="W692" s="173">
        <f t="shared" si="6"/>
        <v>0</v>
      </c>
      <c r="X692" s="173">
        <v>0</v>
      </c>
      <c r="Y692" s="173">
        <f t="shared" si="7"/>
        <v>0</v>
      </c>
      <c r="Z692" s="173">
        <v>0</v>
      </c>
      <c r="AA692" s="174">
        <f t="shared" si="8"/>
        <v>0</v>
      </c>
      <c r="AR692" s="23" t="s">
        <v>201</v>
      </c>
      <c r="AT692" s="23" t="s">
        <v>197</v>
      </c>
      <c r="AU692" s="23" t="s">
        <v>94</v>
      </c>
      <c r="AY692" s="23" t="s">
        <v>196</v>
      </c>
      <c r="BE692" s="114">
        <f t="shared" si="9"/>
        <v>0</v>
      </c>
      <c r="BF692" s="114">
        <f t="shared" si="10"/>
        <v>0</v>
      </c>
      <c r="BG692" s="114">
        <f t="shared" si="11"/>
        <v>0</v>
      </c>
      <c r="BH692" s="114">
        <f t="shared" si="12"/>
        <v>0</v>
      </c>
      <c r="BI692" s="114">
        <f t="shared" si="13"/>
        <v>0</v>
      </c>
      <c r="BJ692" s="23" t="s">
        <v>94</v>
      </c>
      <c r="BK692" s="175">
        <f t="shared" si="14"/>
        <v>0</v>
      </c>
      <c r="BL692" s="23" t="s">
        <v>201</v>
      </c>
      <c r="BM692" s="23" t="s">
        <v>886</v>
      </c>
    </row>
    <row r="693" spans="2:65" s="1" customFormat="1" ht="25.5" customHeight="1">
      <c r="B693" s="138"/>
      <c r="C693" s="167" t="s">
        <v>887</v>
      </c>
      <c r="D693" s="167" t="s">
        <v>197</v>
      </c>
      <c r="E693" s="168" t="s">
        <v>888</v>
      </c>
      <c r="F693" s="264" t="s">
        <v>889</v>
      </c>
      <c r="G693" s="264"/>
      <c r="H693" s="264"/>
      <c r="I693" s="264"/>
      <c r="J693" s="169" t="s">
        <v>361</v>
      </c>
      <c r="K693" s="170">
        <v>4489.72</v>
      </c>
      <c r="L693" s="265">
        <v>0</v>
      </c>
      <c r="M693" s="265"/>
      <c r="N693" s="266">
        <f t="shared" si="5"/>
        <v>0</v>
      </c>
      <c r="O693" s="266"/>
      <c r="P693" s="266"/>
      <c r="Q693" s="266"/>
      <c r="R693" s="141"/>
      <c r="T693" s="172" t="s">
        <v>4</v>
      </c>
      <c r="U693" s="48" t="s">
        <v>41</v>
      </c>
      <c r="V693" s="40"/>
      <c r="W693" s="173">
        <f t="shared" si="6"/>
        <v>0</v>
      </c>
      <c r="X693" s="173">
        <v>0</v>
      </c>
      <c r="Y693" s="173">
        <f t="shared" si="7"/>
        <v>0</v>
      </c>
      <c r="Z693" s="173">
        <v>0</v>
      </c>
      <c r="AA693" s="174">
        <f t="shared" si="8"/>
        <v>0</v>
      </c>
      <c r="AR693" s="23" t="s">
        <v>201</v>
      </c>
      <c r="AT693" s="23" t="s">
        <v>197</v>
      </c>
      <c r="AU693" s="23" t="s">
        <v>94</v>
      </c>
      <c r="AY693" s="23" t="s">
        <v>196</v>
      </c>
      <c r="BE693" s="114">
        <f t="shared" si="9"/>
        <v>0</v>
      </c>
      <c r="BF693" s="114">
        <f t="shared" si="10"/>
        <v>0</v>
      </c>
      <c r="BG693" s="114">
        <f t="shared" si="11"/>
        <v>0</v>
      </c>
      <c r="BH693" s="114">
        <f t="shared" si="12"/>
        <v>0</v>
      </c>
      <c r="BI693" s="114">
        <f t="shared" si="13"/>
        <v>0</v>
      </c>
      <c r="BJ693" s="23" t="s">
        <v>94</v>
      </c>
      <c r="BK693" s="175">
        <f t="shared" si="14"/>
        <v>0</v>
      </c>
      <c r="BL693" s="23" t="s">
        <v>201</v>
      </c>
      <c r="BM693" s="23" t="s">
        <v>890</v>
      </c>
    </row>
    <row r="694" spans="2:65" s="1" customFormat="1" ht="25.5" customHeight="1">
      <c r="B694" s="138"/>
      <c r="C694" s="167" t="s">
        <v>891</v>
      </c>
      <c r="D694" s="167" t="s">
        <v>197</v>
      </c>
      <c r="E694" s="168" t="s">
        <v>892</v>
      </c>
      <c r="F694" s="264" t="s">
        <v>893</v>
      </c>
      <c r="G694" s="264"/>
      <c r="H694" s="264"/>
      <c r="I694" s="264"/>
      <c r="J694" s="169" t="s">
        <v>361</v>
      </c>
      <c r="K694" s="170">
        <v>224.48599999999999</v>
      </c>
      <c r="L694" s="265">
        <v>0</v>
      </c>
      <c r="M694" s="265"/>
      <c r="N694" s="266">
        <f t="shared" si="5"/>
        <v>0</v>
      </c>
      <c r="O694" s="266"/>
      <c r="P694" s="266"/>
      <c r="Q694" s="266"/>
      <c r="R694" s="141"/>
      <c r="T694" s="172" t="s">
        <v>4</v>
      </c>
      <c r="U694" s="48" t="s">
        <v>41</v>
      </c>
      <c r="V694" s="40"/>
      <c r="W694" s="173">
        <f t="shared" si="6"/>
        <v>0</v>
      </c>
      <c r="X694" s="173">
        <v>0</v>
      </c>
      <c r="Y694" s="173">
        <f t="shared" si="7"/>
        <v>0</v>
      </c>
      <c r="Z694" s="173">
        <v>0</v>
      </c>
      <c r="AA694" s="174">
        <f t="shared" si="8"/>
        <v>0</v>
      </c>
      <c r="AR694" s="23" t="s">
        <v>201</v>
      </c>
      <c r="AT694" s="23" t="s">
        <v>197</v>
      </c>
      <c r="AU694" s="23" t="s">
        <v>94</v>
      </c>
      <c r="AY694" s="23" t="s">
        <v>196</v>
      </c>
      <c r="BE694" s="114">
        <f t="shared" si="9"/>
        <v>0</v>
      </c>
      <c r="BF694" s="114">
        <f t="shared" si="10"/>
        <v>0</v>
      </c>
      <c r="BG694" s="114">
        <f t="shared" si="11"/>
        <v>0</v>
      </c>
      <c r="BH694" s="114">
        <f t="shared" si="12"/>
        <v>0</v>
      </c>
      <c r="BI694" s="114">
        <f t="shared" si="13"/>
        <v>0</v>
      </c>
      <c r="BJ694" s="23" t="s">
        <v>94</v>
      </c>
      <c r="BK694" s="175">
        <f t="shared" si="14"/>
        <v>0</v>
      </c>
      <c r="BL694" s="23" t="s">
        <v>201</v>
      </c>
      <c r="BM694" s="23" t="s">
        <v>894</v>
      </c>
    </row>
    <row r="695" spans="2:65" s="1" customFormat="1" ht="25.5" customHeight="1">
      <c r="B695" s="138"/>
      <c r="C695" s="167" t="s">
        <v>895</v>
      </c>
      <c r="D695" s="167" t="s">
        <v>197</v>
      </c>
      <c r="E695" s="168" t="s">
        <v>896</v>
      </c>
      <c r="F695" s="264" t="s">
        <v>897</v>
      </c>
      <c r="G695" s="264"/>
      <c r="H695" s="264"/>
      <c r="I695" s="264"/>
      <c r="J695" s="169" t="s">
        <v>361</v>
      </c>
      <c r="K695" s="170">
        <v>224.48599999999999</v>
      </c>
      <c r="L695" s="265">
        <v>0</v>
      </c>
      <c r="M695" s="265"/>
      <c r="N695" s="266">
        <f t="shared" si="5"/>
        <v>0</v>
      </c>
      <c r="O695" s="266"/>
      <c r="P695" s="266"/>
      <c r="Q695" s="266"/>
      <c r="R695" s="141"/>
      <c r="T695" s="172" t="s">
        <v>4</v>
      </c>
      <c r="U695" s="48" t="s">
        <v>41</v>
      </c>
      <c r="V695" s="40"/>
      <c r="W695" s="173">
        <f t="shared" si="6"/>
        <v>0</v>
      </c>
      <c r="X695" s="173">
        <v>0</v>
      </c>
      <c r="Y695" s="173">
        <f t="shared" si="7"/>
        <v>0</v>
      </c>
      <c r="Z695" s="173">
        <v>0</v>
      </c>
      <c r="AA695" s="174">
        <f t="shared" si="8"/>
        <v>0</v>
      </c>
      <c r="AR695" s="23" t="s">
        <v>201</v>
      </c>
      <c r="AT695" s="23" t="s">
        <v>197</v>
      </c>
      <c r="AU695" s="23" t="s">
        <v>94</v>
      </c>
      <c r="AY695" s="23" t="s">
        <v>196</v>
      </c>
      <c r="BE695" s="114">
        <f t="shared" si="9"/>
        <v>0</v>
      </c>
      <c r="BF695" s="114">
        <f t="shared" si="10"/>
        <v>0</v>
      </c>
      <c r="BG695" s="114">
        <f t="shared" si="11"/>
        <v>0</v>
      </c>
      <c r="BH695" s="114">
        <f t="shared" si="12"/>
        <v>0</v>
      </c>
      <c r="BI695" s="114">
        <f t="shared" si="13"/>
        <v>0</v>
      </c>
      <c r="BJ695" s="23" t="s">
        <v>94</v>
      </c>
      <c r="BK695" s="175">
        <f t="shared" si="14"/>
        <v>0</v>
      </c>
      <c r="BL695" s="23" t="s">
        <v>201</v>
      </c>
      <c r="BM695" s="23" t="s">
        <v>898</v>
      </c>
    </row>
    <row r="696" spans="2:65" s="1" customFormat="1" ht="25.5" customHeight="1">
      <c r="B696" s="138"/>
      <c r="C696" s="167" t="s">
        <v>899</v>
      </c>
      <c r="D696" s="167" t="s">
        <v>197</v>
      </c>
      <c r="E696" s="168" t="s">
        <v>900</v>
      </c>
      <c r="F696" s="264" t="s">
        <v>901</v>
      </c>
      <c r="G696" s="264"/>
      <c r="H696" s="264"/>
      <c r="I696" s="264"/>
      <c r="J696" s="169" t="s">
        <v>361</v>
      </c>
      <c r="K696" s="170">
        <v>224.48599999999999</v>
      </c>
      <c r="L696" s="265">
        <v>0</v>
      </c>
      <c r="M696" s="265"/>
      <c r="N696" s="266">
        <f t="shared" si="5"/>
        <v>0</v>
      </c>
      <c r="O696" s="266"/>
      <c r="P696" s="266"/>
      <c r="Q696" s="266"/>
      <c r="R696" s="141"/>
      <c r="T696" s="172" t="s">
        <v>4</v>
      </c>
      <c r="U696" s="48" t="s">
        <v>41</v>
      </c>
      <c r="V696" s="40"/>
      <c r="W696" s="173">
        <f t="shared" si="6"/>
        <v>0</v>
      </c>
      <c r="X696" s="173">
        <v>0</v>
      </c>
      <c r="Y696" s="173">
        <f t="shared" si="7"/>
        <v>0</v>
      </c>
      <c r="Z696" s="173">
        <v>0</v>
      </c>
      <c r="AA696" s="174">
        <f t="shared" si="8"/>
        <v>0</v>
      </c>
      <c r="AR696" s="23" t="s">
        <v>201</v>
      </c>
      <c r="AT696" s="23" t="s">
        <v>197</v>
      </c>
      <c r="AU696" s="23" t="s">
        <v>94</v>
      </c>
      <c r="AY696" s="23" t="s">
        <v>196</v>
      </c>
      <c r="BE696" s="114">
        <f t="shared" si="9"/>
        <v>0</v>
      </c>
      <c r="BF696" s="114">
        <f t="shared" si="10"/>
        <v>0</v>
      </c>
      <c r="BG696" s="114">
        <f t="shared" si="11"/>
        <v>0</v>
      </c>
      <c r="BH696" s="114">
        <f t="shared" si="12"/>
        <v>0</v>
      </c>
      <c r="BI696" s="114">
        <f t="shared" si="13"/>
        <v>0</v>
      </c>
      <c r="BJ696" s="23" t="s">
        <v>94</v>
      </c>
      <c r="BK696" s="175">
        <f t="shared" si="14"/>
        <v>0</v>
      </c>
      <c r="BL696" s="23" t="s">
        <v>201</v>
      </c>
      <c r="BM696" s="23" t="s">
        <v>902</v>
      </c>
    </row>
    <row r="697" spans="2:65" s="1" customFormat="1" ht="16.5" customHeight="1">
      <c r="B697" s="138"/>
      <c r="C697" s="167" t="s">
        <v>903</v>
      </c>
      <c r="D697" s="167" t="s">
        <v>197</v>
      </c>
      <c r="E697" s="168" t="s">
        <v>904</v>
      </c>
      <c r="F697" s="264" t="s">
        <v>905</v>
      </c>
      <c r="G697" s="264"/>
      <c r="H697" s="264"/>
      <c r="I697" s="264"/>
      <c r="J697" s="169" t="s">
        <v>608</v>
      </c>
      <c r="K697" s="170">
        <v>17</v>
      </c>
      <c r="L697" s="265">
        <v>0</v>
      </c>
      <c r="M697" s="265"/>
      <c r="N697" s="266">
        <f t="shared" si="5"/>
        <v>0</v>
      </c>
      <c r="O697" s="266"/>
      <c r="P697" s="266"/>
      <c r="Q697" s="266"/>
      <c r="R697" s="141"/>
      <c r="T697" s="172" t="s">
        <v>4</v>
      </c>
      <c r="U697" s="48" t="s">
        <v>41</v>
      </c>
      <c r="V697" s="40"/>
      <c r="W697" s="173">
        <f t="shared" si="6"/>
        <v>0</v>
      </c>
      <c r="X697" s="173">
        <v>0</v>
      </c>
      <c r="Y697" s="173">
        <f t="shared" si="7"/>
        <v>0</v>
      </c>
      <c r="Z697" s="173">
        <v>0</v>
      </c>
      <c r="AA697" s="174">
        <f t="shared" si="8"/>
        <v>0</v>
      </c>
      <c r="AR697" s="23" t="s">
        <v>201</v>
      </c>
      <c r="AT697" s="23" t="s">
        <v>197</v>
      </c>
      <c r="AU697" s="23" t="s">
        <v>94</v>
      </c>
      <c r="AY697" s="23" t="s">
        <v>196</v>
      </c>
      <c r="BE697" s="114">
        <f t="shared" si="9"/>
        <v>0</v>
      </c>
      <c r="BF697" s="114">
        <f t="shared" si="10"/>
        <v>0</v>
      </c>
      <c r="BG697" s="114">
        <f t="shared" si="11"/>
        <v>0</v>
      </c>
      <c r="BH697" s="114">
        <f t="shared" si="12"/>
        <v>0</v>
      </c>
      <c r="BI697" s="114">
        <f t="shared" si="13"/>
        <v>0</v>
      </c>
      <c r="BJ697" s="23" t="s">
        <v>94</v>
      </c>
      <c r="BK697" s="175">
        <f t="shared" si="14"/>
        <v>0</v>
      </c>
      <c r="BL697" s="23" t="s">
        <v>201</v>
      </c>
      <c r="BM697" s="23" t="s">
        <v>906</v>
      </c>
    </row>
    <row r="698" spans="2:65" s="10" customFormat="1" ht="37.35" customHeight="1">
      <c r="B698" s="156"/>
      <c r="C698" s="157"/>
      <c r="D698" s="158" t="s">
        <v>147</v>
      </c>
      <c r="E698" s="158"/>
      <c r="F698" s="158"/>
      <c r="G698" s="158"/>
      <c r="H698" s="158"/>
      <c r="I698" s="158"/>
      <c r="J698" s="158"/>
      <c r="K698" s="158"/>
      <c r="L698" s="158"/>
      <c r="M698" s="158"/>
      <c r="N698" s="284">
        <f>BK698</f>
        <v>0</v>
      </c>
      <c r="O698" s="285"/>
      <c r="P698" s="285"/>
      <c r="Q698" s="285"/>
      <c r="R698" s="159"/>
      <c r="T698" s="160"/>
      <c r="U698" s="157"/>
      <c r="V698" s="157"/>
      <c r="W698" s="161">
        <f>W699+W715+W812+W858+W867+W885+W898+W909+W1055+W1160+W1221+W1224+W1239+W1245+W1258+W1276+W1298+W1330</f>
        <v>0</v>
      </c>
      <c r="X698" s="157"/>
      <c r="Y698" s="161">
        <f>Y699+Y715+Y812+Y858+Y867+Y885+Y898+Y909+Y1055+Y1160+Y1221+Y1224+Y1239+Y1245+Y1258+Y1276+Y1298+Y1330</f>
        <v>36.184367190000003</v>
      </c>
      <c r="Z698" s="157"/>
      <c r="AA698" s="162">
        <f>AA699+AA715+AA812+AA858+AA867+AA885+AA898+AA909+AA1055+AA1160+AA1221+AA1224+AA1239+AA1245+AA1258+AA1276+AA1298+AA1330</f>
        <v>11.467146000000001</v>
      </c>
      <c r="AR698" s="163" t="s">
        <v>94</v>
      </c>
      <c r="AT698" s="164" t="s">
        <v>73</v>
      </c>
      <c r="AU698" s="164" t="s">
        <v>74</v>
      </c>
      <c r="AY698" s="163" t="s">
        <v>196</v>
      </c>
      <c r="BK698" s="165">
        <f>BK699+BK715+BK812+BK858+BK867+BK885+BK898+BK909+BK1055+BK1160+BK1221+BK1224+BK1239+BK1245+BK1258+BK1276+BK1298+BK1330</f>
        <v>0</v>
      </c>
    </row>
    <row r="699" spans="2:65" s="10" customFormat="1" ht="19.899999999999999" customHeight="1">
      <c r="B699" s="156"/>
      <c r="C699" s="157"/>
      <c r="D699" s="166" t="s">
        <v>148</v>
      </c>
      <c r="E699" s="166"/>
      <c r="F699" s="166"/>
      <c r="G699" s="166"/>
      <c r="H699" s="166"/>
      <c r="I699" s="166"/>
      <c r="J699" s="166"/>
      <c r="K699" s="166"/>
      <c r="L699" s="166"/>
      <c r="M699" s="166"/>
      <c r="N699" s="280">
        <f>BK699</f>
        <v>0</v>
      </c>
      <c r="O699" s="281"/>
      <c r="P699" s="281"/>
      <c r="Q699" s="281"/>
      <c r="R699" s="159"/>
      <c r="T699" s="160"/>
      <c r="U699" s="157"/>
      <c r="V699" s="157"/>
      <c r="W699" s="161">
        <f>SUM(W700:W714)</f>
        <v>0</v>
      </c>
      <c r="X699" s="157"/>
      <c r="Y699" s="161">
        <f>SUM(Y700:Y714)</f>
        <v>0.23480625999999999</v>
      </c>
      <c r="Z699" s="157"/>
      <c r="AA699" s="162">
        <f>SUM(AA700:AA714)</f>
        <v>0</v>
      </c>
      <c r="AR699" s="163" t="s">
        <v>94</v>
      </c>
      <c r="AT699" s="164" t="s">
        <v>73</v>
      </c>
      <c r="AU699" s="164" t="s">
        <v>82</v>
      </c>
      <c r="AY699" s="163" t="s">
        <v>196</v>
      </c>
      <c r="BK699" s="165">
        <f>SUM(BK700:BK714)</f>
        <v>0</v>
      </c>
    </row>
    <row r="700" spans="2:65" s="1" customFormat="1" ht="38.25" customHeight="1">
      <c r="B700" s="138"/>
      <c r="C700" s="167" t="s">
        <v>907</v>
      </c>
      <c r="D700" s="167" t="s">
        <v>197</v>
      </c>
      <c r="E700" s="168" t="s">
        <v>908</v>
      </c>
      <c r="F700" s="264" t="s">
        <v>909</v>
      </c>
      <c r="G700" s="264"/>
      <c r="H700" s="264"/>
      <c r="I700" s="264"/>
      <c r="J700" s="169" t="s">
        <v>262</v>
      </c>
      <c r="K700" s="170">
        <v>27.204999999999998</v>
      </c>
      <c r="L700" s="265">
        <v>0</v>
      </c>
      <c r="M700" s="265"/>
      <c r="N700" s="266">
        <f>ROUND(L700*K700,3)</f>
        <v>0</v>
      </c>
      <c r="O700" s="266"/>
      <c r="P700" s="266"/>
      <c r="Q700" s="266"/>
      <c r="R700" s="141"/>
      <c r="T700" s="172" t="s">
        <v>4</v>
      </c>
      <c r="U700" s="48" t="s">
        <v>41</v>
      </c>
      <c r="V700" s="40"/>
      <c r="W700" s="173">
        <f>V700*K700</f>
        <v>0</v>
      </c>
      <c r="X700" s="173">
        <v>2.8E-3</v>
      </c>
      <c r="Y700" s="173">
        <f>X700*K700</f>
        <v>7.6173999999999992E-2</v>
      </c>
      <c r="Z700" s="173">
        <v>0</v>
      </c>
      <c r="AA700" s="174">
        <f>Z700*K700</f>
        <v>0</v>
      </c>
      <c r="AR700" s="23" t="s">
        <v>300</v>
      </c>
      <c r="AT700" s="23" t="s">
        <v>197</v>
      </c>
      <c r="AU700" s="23" t="s">
        <v>94</v>
      </c>
      <c r="AY700" s="23" t="s">
        <v>196</v>
      </c>
      <c r="BE700" s="114">
        <f>IF(U700="základná",N700,0)</f>
        <v>0</v>
      </c>
      <c r="BF700" s="114">
        <f>IF(U700="znížená",N700,0)</f>
        <v>0</v>
      </c>
      <c r="BG700" s="114">
        <f>IF(U700="zákl. prenesená",N700,0)</f>
        <v>0</v>
      </c>
      <c r="BH700" s="114">
        <f>IF(U700="zníž. prenesená",N700,0)</f>
        <v>0</v>
      </c>
      <c r="BI700" s="114">
        <f>IF(U700="nulová",N700,0)</f>
        <v>0</v>
      </c>
      <c r="BJ700" s="23" t="s">
        <v>94</v>
      </c>
      <c r="BK700" s="175">
        <f>ROUND(L700*K700,3)</f>
        <v>0</v>
      </c>
      <c r="BL700" s="23" t="s">
        <v>300</v>
      </c>
      <c r="BM700" s="23" t="s">
        <v>910</v>
      </c>
    </row>
    <row r="701" spans="2:65" s="11" customFormat="1" ht="16.5" customHeight="1">
      <c r="B701" s="176"/>
      <c r="C701" s="177"/>
      <c r="D701" s="177"/>
      <c r="E701" s="178" t="s">
        <v>4</v>
      </c>
      <c r="F701" s="267" t="s">
        <v>599</v>
      </c>
      <c r="G701" s="268"/>
      <c r="H701" s="268"/>
      <c r="I701" s="268"/>
      <c r="J701" s="177"/>
      <c r="K701" s="179">
        <v>6.625</v>
      </c>
      <c r="L701" s="177"/>
      <c r="M701" s="177"/>
      <c r="N701" s="177"/>
      <c r="O701" s="177"/>
      <c r="P701" s="177"/>
      <c r="Q701" s="177"/>
      <c r="R701" s="180"/>
      <c r="T701" s="181"/>
      <c r="U701" s="177"/>
      <c r="V701" s="177"/>
      <c r="W701" s="177"/>
      <c r="X701" s="177"/>
      <c r="Y701" s="177"/>
      <c r="Z701" s="177"/>
      <c r="AA701" s="182"/>
      <c r="AT701" s="183" t="s">
        <v>204</v>
      </c>
      <c r="AU701" s="183" t="s">
        <v>94</v>
      </c>
      <c r="AV701" s="11" t="s">
        <v>94</v>
      </c>
      <c r="AW701" s="11" t="s">
        <v>31</v>
      </c>
      <c r="AX701" s="11" t="s">
        <v>74</v>
      </c>
      <c r="AY701" s="183" t="s">
        <v>196</v>
      </c>
    </row>
    <row r="702" spans="2:65" s="12" customFormat="1" ht="16.5" customHeight="1">
      <c r="B702" s="184"/>
      <c r="C702" s="185"/>
      <c r="D702" s="185"/>
      <c r="E702" s="186" t="s">
        <v>4</v>
      </c>
      <c r="F702" s="274" t="s">
        <v>293</v>
      </c>
      <c r="G702" s="275"/>
      <c r="H702" s="275"/>
      <c r="I702" s="275"/>
      <c r="J702" s="185"/>
      <c r="K702" s="187">
        <v>6.625</v>
      </c>
      <c r="L702" s="185"/>
      <c r="M702" s="185"/>
      <c r="N702" s="185"/>
      <c r="O702" s="185"/>
      <c r="P702" s="185"/>
      <c r="Q702" s="185"/>
      <c r="R702" s="188"/>
      <c r="T702" s="189"/>
      <c r="U702" s="185"/>
      <c r="V702" s="185"/>
      <c r="W702" s="185"/>
      <c r="X702" s="185"/>
      <c r="Y702" s="185"/>
      <c r="Z702" s="185"/>
      <c r="AA702" s="190"/>
      <c r="AT702" s="191" t="s">
        <v>204</v>
      </c>
      <c r="AU702" s="191" t="s">
        <v>94</v>
      </c>
      <c r="AV702" s="12" t="s">
        <v>214</v>
      </c>
      <c r="AW702" s="12" t="s">
        <v>31</v>
      </c>
      <c r="AX702" s="12" t="s">
        <v>74</v>
      </c>
      <c r="AY702" s="191" t="s">
        <v>196</v>
      </c>
    </row>
    <row r="703" spans="2:65" s="11" customFormat="1" ht="25.5" customHeight="1">
      <c r="B703" s="176"/>
      <c r="C703" s="177"/>
      <c r="D703" s="177"/>
      <c r="E703" s="178" t="s">
        <v>4</v>
      </c>
      <c r="F703" s="269" t="s">
        <v>600</v>
      </c>
      <c r="G703" s="270"/>
      <c r="H703" s="270"/>
      <c r="I703" s="270"/>
      <c r="J703" s="177"/>
      <c r="K703" s="179">
        <v>20.58</v>
      </c>
      <c r="L703" s="177"/>
      <c r="M703" s="177"/>
      <c r="N703" s="177"/>
      <c r="O703" s="177"/>
      <c r="P703" s="177"/>
      <c r="Q703" s="177"/>
      <c r="R703" s="180"/>
      <c r="T703" s="181"/>
      <c r="U703" s="177"/>
      <c r="V703" s="177"/>
      <c r="W703" s="177"/>
      <c r="X703" s="177"/>
      <c r="Y703" s="177"/>
      <c r="Z703" s="177"/>
      <c r="AA703" s="182"/>
      <c r="AT703" s="183" t="s">
        <v>204</v>
      </c>
      <c r="AU703" s="183" t="s">
        <v>94</v>
      </c>
      <c r="AV703" s="11" t="s">
        <v>94</v>
      </c>
      <c r="AW703" s="11" t="s">
        <v>31</v>
      </c>
      <c r="AX703" s="11" t="s">
        <v>74</v>
      </c>
      <c r="AY703" s="183" t="s">
        <v>196</v>
      </c>
    </row>
    <row r="704" spans="2:65" s="12" customFormat="1" ht="25.5" customHeight="1">
      <c r="B704" s="184"/>
      <c r="C704" s="185"/>
      <c r="D704" s="185"/>
      <c r="E704" s="186" t="s">
        <v>4</v>
      </c>
      <c r="F704" s="274" t="s">
        <v>272</v>
      </c>
      <c r="G704" s="275"/>
      <c r="H704" s="275"/>
      <c r="I704" s="275"/>
      <c r="J704" s="185"/>
      <c r="K704" s="187">
        <v>20.58</v>
      </c>
      <c r="L704" s="185"/>
      <c r="M704" s="185"/>
      <c r="N704" s="185"/>
      <c r="O704" s="185"/>
      <c r="P704" s="185"/>
      <c r="Q704" s="185"/>
      <c r="R704" s="188"/>
      <c r="T704" s="189"/>
      <c r="U704" s="185"/>
      <c r="V704" s="185"/>
      <c r="W704" s="185"/>
      <c r="X704" s="185"/>
      <c r="Y704" s="185"/>
      <c r="Z704" s="185"/>
      <c r="AA704" s="190"/>
      <c r="AT704" s="191" t="s">
        <v>204</v>
      </c>
      <c r="AU704" s="191" t="s">
        <v>94</v>
      </c>
      <c r="AV704" s="12" t="s">
        <v>214</v>
      </c>
      <c r="AW704" s="12" t="s">
        <v>31</v>
      </c>
      <c r="AX704" s="12" t="s">
        <v>74</v>
      </c>
      <c r="AY704" s="191" t="s">
        <v>196</v>
      </c>
    </row>
    <row r="705" spans="2:65" s="13" customFormat="1" ht="16.5" customHeight="1">
      <c r="B705" s="192"/>
      <c r="C705" s="193"/>
      <c r="D705" s="193"/>
      <c r="E705" s="194" t="s">
        <v>4</v>
      </c>
      <c r="F705" s="276" t="s">
        <v>215</v>
      </c>
      <c r="G705" s="277"/>
      <c r="H705" s="277"/>
      <c r="I705" s="277"/>
      <c r="J705" s="193"/>
      <c r="K705" s="195">
        <v>27.204999999999998</v>
      </c>
      <c r="L705" s="193"/>
      <c r="M705" s="193"/>
      <c r="N705" s="193"/>
      <c r="O705" s="193"/>
      <c r="P705" s="193"/>
      <c r="Q705" s="193"/>
      <c r="R705" s="196"/>
      <c r="T705" s="197"/>
      <c r="U705" s="193"/>
      <c r="V705" s="193"/>
      <c r="W705" s="193"/>
      <c r="X705" s="193"/>
      <c r="Y705" s="193"/>
      <c r="Z705" s="193"/>
      <c r="AA705" s="198"/>
      <c r="AT705" s="199" t="s">
        <v>204</v>
      </c>
      <c r="AU705" s="199" t="s">
        <v>94</v>
      </c>
      <c r="AV705" s="13" t="s">
        <v>201</v>
      </c>
      <c r="AW705" s="13" t="s">
        <v>31</v>
      </c>
      <c r="AX705" s="13" t="s">
        <v>82</v>
      </c>
      <c r="AY705" s="199" t="s">
        <v>196</v>
      </c>
    </row>
    <row r="706" spans="2:65" s="1" customFormat="1" ht="38.25" customHeight="1">
      <c r="B706" s="138"/>
      <c r="C706" s="167" t="s">
        <v>911</v>
      </c>
      <c r="D706" s="167" t="s">
        <v>197</v>
      </c>
      <c r="E706" s="168" t="s">
        <v>912</v>
      </c>
      <c r="F706" s="264" t="s">
        <v>913</v>
      </c>
      <c r="G706" s="264"/>
      <c r="H706" s="264"/>
      <c r="I706" s="264"/>
      <c r="J706" s="169" t="s">
        <v>262</v>
      </c>
      <c r="K706" s="170">
        <v>51.75</v>
      </c>
      <c r="L706" s="265">
        <v>0</v>
      </c>
      <c r="M706" s="265"/>
      <c r="N706" s="266">
        <f>ROUND(L706*K706,3)</f>
        <v>0</v>
      </c>
      <c r="O706" s="266"/>
      <c r="P706" s="266"/>
      <c r="Q706" s="266"/>
      <c r="R706" s="141"/>
      <c r="T706" s="172" t="s">
        <v>4</v>
      </c>
      <c r="U706" s="48" t="s">
        <v>41</v>
      </c>
      <c r="V706" s="40"/>
      <c r="W706" s="173">
        <f>V706*K706</f>
        <v>0</v>
      </c>
      <c r="X706" s="173">
        <v>8.0000000000000007E-5</v>
      </c>
      <c r="Y706" s="173">
        <f>X706*K706</f>
        <v>4.1400000000000005E-3</v>
      </c>
      <c r="Z706" s="173">
        <v>0</v>
      </c>
      <c r="AA706" s="174">
        <f>Z706*K706</f>
        <v>0</v>
      </c>
      <c r="AR706" s="23" t="s">
        <v>300</v>
      </c>
      <c r="AT706" s="23" t="s">
        <v>197</v>
      </c>
      <c r="AU706" s="23" t="s">
        <v>94</v>
      </c>
      <c r="AY706" s="23" t="s">
        <v>196</v>
      </c>
      <c r="BE706" s="114">
        <f>IF(U706="základná",N706,0)</f>
        <v>0</v>
      </c>
      <c r="BF706" s="114">
        <f>IF(U706="znížená",N706,0)</f>
        <v>0</v>
      </c>
      <c r="BG706" s="114">
        <f>IF(U706="zákl. prenesená",N706,0)</f>
        <v>0</v>
      </c>
      <c r="BH706" s="114">
        <f>IF(U706="zníž. prenesená",N706,0)</f>
        <v>0</v>
      </c>
      <c r="BI706" s="114">
        <f>IF(U706="nulová",N706,0)</f>
        <v>0</v>
      </c>
      <c r="BJ706" s="23" t="s">
        <v>94</v>
      </c>
      <c r="BK706" s="175">
        <f>ROUND(L706*K706,3)</f>
        <v>0</v>
      </c>
      <c r="BL706" s="23" t="s">
        <v>300</v>
      </c>
      <c r="BM706" s="23" t="s">
        <v>914</v>
      </c>
    </row>
    <row r="707" spans="2:65" s="11" customFormat="1" ht="16.5" customHeight="1">
      <c r="B707" s="176"/>
      <c r="C707" s="177"/>
      <c r="D707" s="177"/>
      <c r="E707" s="178" t="s">
        <v>4</v>
      </c>
      <c r="F707" s="267" t="s">
        <v>915</v>
      </c>
      <c r="G707" s="268"/>
      <c r="H707" s="268"/>
      <c r="I707" s="268"/>
      <c r="J707" s="177"/>
      <c r="K707" s="179">
        <v>51.75</v>
      </c>
      <c r="L707" s="177"/>
      <c r="M707" s="177"/>
      <c r="N707" s="177"/>
      <c r="O707" s="177"/>
      <c r="P707" s="177"/>
      <c r="Q707" s="177"/>
      <c r="R707" s="180"/>
      <c r="T707" s="181"/>
      <c r="U707" s="177"/>
      <c r="V707" s="177"/>
      <c r="W707" s="177"/>
      <c r="X707" s="177"/>
      <c r="Y707" s="177"/>
      <c r="Z707" s="177"/>
      <c r="AA707" s="182"/>
      <c r="AT707" s="183" t="s">
        <v>204</v>
      </c>
      <c r="AU707" s="183" t="s">
        <v>94</v>
      </c>
      <c r="AV707" s="11" t="s">
        <v>94</v>
      </c>
      <c r="AW707" s="11" t="s">
        <v>31</v>
      </c>
      <c r="AX707" s="11" t="s">
        <v>82</v>
      </c>
      <c r="AY707" s="183" t="s">
        <v>196</v>
      </c>
    </row>
    <row r="708" spans="2:65" s="1" customFormat="1" ht="51" customHeight="1">
      <c r="B708" s="138"/>
      <c r="C708" s="200" t="s">
        <v>916</v>
      </c>
      <c r="D708" s="200" t="s">
        <v>612</v>
      </c>
      <c r="E708" s="201" t="s">
        <v>917</v>
      </c>
      <c r="F708" s="282" t="s">
        <v>918</v>
      </c>
      <c r="G708" s="282"/>
      <c r="H708" s="282"/>
      <c r="I708" s="282"/>
      <c r="J708" s="202" t="s">
        <v>262</v>
      </c>
      <c r="K708" s="203">
        <v>59.512999999999998</v>
      </c>
      <c r="L708" s="273">
        <v>0</v>
      </c>
      <c r="M708" s="273"/>
      <c r="N708" s="283">
        <f>ROUND(L708*K708,3)</f>
        <v>0</v>
      </c>
      <c r="O708" s="266"/>
      <c r="P708" s="266"/>
      <c r="Q708" s="266"/>
      <c r="R708" s="141"/>
      <c r="T708" s="172" t="s">
        <v>4</v>
      </c>
      <c r="U708" s="48" t="s">
        <v>41</v>
      </c>
      <c r="V708" s="40"/>
      <c r="W708" s="173">
        <f>V708*K708</f>
        <v>0</v>
      </c>
      <c r="X708" s="173">
        <v>2E-3</v>
      </c>
      <c r="Y708" s="173">
        <f>X708*K708</f>
        <v>0.11902599999999999</v>
      </c>
      <c r="Z708" s="173">
        <v>0</v>
      </c>
      <c r="AA708" s="174">
        <f>Z708*K708</f>
        <v>0</v>
      </c>
      <c r="AR708" s="23" t="s">
        <v>423</v>
      </c>
      <c r="AT708" s="23" t="s">
        <v>612</v>
      </c>
      <c r="AU708" s="23" t="s">
        <v>94</v>
      </c>
      <c r="AY708" s="23" t="s">
        <v>196</v>
      </c>
      <c r="BE708" s="114">
        <f>IF(U708="základná",N708,0)</f>
        <v>0</v>
      </c>
      <c r="BF708" s="114">
        <f>IF(U708="znížená",N708,0)</f>
        <v>0</v>
      </c>
      <c r="BG708" s="114">
        <f>IF(U708="zákl. prenesená",N708,0)</f>
        <v>0</v>
      </c>
      <c r="BH708" s="114">
        <f>IF(U708="zníž. prenesená",N708,0)</f>
        <v>0</v>
      </c>
      <c r="BI708" s="114">
        <f>IF(U708="nulová",N708,0)</f>
        <v>0</v>
      </c>
      <c r="BJ708" s="23" t="s">
        <v>94</v>
      </c>
      <c r="BK708" s="175">
        <f>ROUND(L708*K708,3)</f>
        <v>0</v>
      </c>
      <c r="BL708" s="23" t="s">
        <v>300</v>
      </c>
      <c r="BM708" s="23" t="s">
        <v>919</v>
      </c>
    </row>
    <row r="709" spans="2:65" s="1" customFormat="1" ht="16.5" customHeight="1">
      <c r="B709" s="138"/>
      <c r="C709" s="167" t="s">
        <v>920</v>
      </c>
      <c r="D709" s="167" t="s">
        <v>197</v>
      </c>
      <c r="E709" s="168" t="s">
        <v>921</v>
      </c>
      <c r="F709" s="264" t="s">
        <v>922</v>
      </c>
      <c r="G709" s="264"/>
      <c r="H709" s="264"/>
      <c r="I709" s="264"/>
      <c r="J709" s="169" t="s">
        <v>262</v>
      </c>
      <c r="K709" s="170">
        <v>22.446999999999999</v>
      </c>
      <c r="L709" s="265">
        <v>0</v>
      </c>
      <c r="M709" s="265"/>
      <c r="N709" s="266">
        <f>ROUND(L709*K709,3)</f>
        <v>0</v>
      </c>
      <c r="O709" s="266"/>
      <c r="P709" s="266"/>
      <c r="Q709" s="266"/>
      <c r="R709" s="141"/>
      <c r="T709" s="172" t="s">
        <v>4</v>
      </c>
      <c r="U709" s="48" t="s">
        <v>41</v>
      </c>
      <c r="V709" s="40"/>
      <c r="W709" s="173">
        <f>V709*K709</f>
        <v>0</v>
      </c>
      <c r="X709" s="173">
        <v>1.58E-3</v>
      </c>
      <c r="Y709" s="173">
        <f>X709*K709</f>
        <v>3.5466259999999999E-2</v>
      </c>
      <c r="Z709" s="173">
        <v>0</v>
      </c>
      <c r="AA709" s="174">
        <f>Z709*K709</f>
        <v>0</v>
      </c>
      <c r="AR709" s="23" t="s">
        <v>300</v>
      </c>
      <c r="AT709" s="23" t="s">
        <v>197</v>
      </c>
      <c r="AU709" s="23" t="s">
        <v>94</v>
      </c>
      <c r="AY709" s="23" t="s">
        <v>196</v>
      </c>
      <c r="BE709" s="114">
        <f>IF(U709="základná",N709,0)</f>
        <v>0</v>
      </c>
      <c r="BF709" s="114">
        <f>IF(U709="znížená",N709,0)</f>
        <v>0</v>
      </c>
      <c r="BG709" s="114">
        <f>IF(U709="zákl. prenesená",N709,0)</f>
        <v>0</v>
      </c>
      <c r="BH709" s="114">
        <f>IF(U709="zníž. prenesená",N709,0)</f>
        <v>0</v>
      </c>
      <c r="BI709" s="114">
        <f>IF(U709="nulová",N709,0)</f>
        <v>0</v>
      </c>
      <c r="BJ709" s="23" t="s">
        <v>94</v>
      </c>
      <c r="BK709" s="175">
        <f>ROUND(L709*K709,3)</f>
        <v>0</v>
      </c>
      <c r="BL709" s="23" t="s">
        <v>300</v>
      </c>
      <c r="BM709" s="23" t="s">
        <v>923</v>
      </c>
    </row>
    <row r="710" spans="2:65" s="11" customFormat="1" ht="16.5" customHeight="1">
      <c r="B710" s="176"/>
      <c r="C710" s="177"/>
      <c r="D710" s="177"/>
      <c r="E710" s="178" t="s">
        <v>4</v>
      </c>
      <c r="F710" s="267" t="s">
        <v>477</v>
      </c>
      <c r="G710" s="268"/>
      <c r="H710" s="268"/>
      <c r="I710" s="268"/>
      <c r="J710" s="177"/>
      <c r="K710" s="179">
        <v>17.420000000000002</v>
      </c>
      <c r="L710" s="177"/>
      <c r="M710" s="177"/>
      <c r="N710" s="177"/>
      <c r="O710" s="177"/>
      <c r="P710" s="177"/>
      <c r="Q710" s="177"/>
      <c r="R710" s="180"/>
      <c r="T710" s="181"/>
      <c r="U710" s="177"/>
      <c r="V710" s="177"/>
      <c r="W710" s="177"/>
      <c r="X710" s="177"/>
      <c r="Y710" s="177"/>
      <c r="Z710" s="177"/>
      <c r="AA710" s="182"/>
      <c r="AT710" s="183" t="s">
        <v>204</v>
      </c>
      <c r="AU710" s="183" t="s">
        <v>94</v>
      </c>
      <c r="AV710" s="11" t="s">
        <v>94</v>
      </c>
      <c r="AW710" s="11" t="s">
        <v>31</v>
      </c>
      <c r="AX710" s="11" t="s">
        <v>74</v>
      </c>
      <c r="AY710" s="183" t="s">
        <v>196</v>
      </c>
    </row>
    <row r="711" spans="2:65" s="11" customFormat="1" ht="16.5" customHeight="1">
      <c r="B711" s="176"/>
      <c r="C711" s="177"/>
      <c r="D711" s="177"/>
      <c r="E711" s="178" t="s">
        <v>4</v>
      </c>
      <c r="F711" s="269" t="s">
        <v>478</v>
      </c>
      <c r="G711" s="270"/>
      <c r="H711" s="270"/>
      <c r="I711" s="270"/>
      <c r="J711" s="177"/>
      <c r="K711" s="179">
        <v>5.0270000000000001</v>
      </c>
      <c r="L711" s="177"/>
      <c r="M711" s="177"/>
      <c r="N711" s="177"/>
      <c r="O711" s="177"/>
      <c r="P711" s="177"/>
      <c r="Q711" s="177"/>
      <c r="R711" s="180"/>
      <c r="T711" s="181"/>
      <c r="U711" s="177"/>
      <c r="V711" s="177"/>
      <c r="W711" s="177"/>
      <c r="X711" s="177"/>
      <c r="Y711" s="177"/>
      <c r="Z711" s="177"/>
      <c r="AA711" s="182"/>
      <c r="AT711" s="183" t="s">
        <v>204</v>
      </c>
      <c r="AU711" s="183" t="s">
        <v>94</v>
      </c>
      <c r="AV711" s="11" t="s">
        <v>94</v>
      </c>
      <c r="AW711" s="11" t="s">
        <v>31</v>
      </c>
      <c r="AX711" s="11" t="s">
        <v>74</v>
      </c>
      <c r="AY711" s="183" t="s">
        <v>196</v>
      </c>
    </row>
    <row r="712" spans="2:65" s="12" customFormat="1" ht="16.5" customHeight="1">
      <c r="B712" s="184"/>
      <c r="C712" s="185"/>
      <c r="D712" s="185"/>
      <c r="E712" s="186" t="s">
        <v>4</v>
      </c>
      <c r="F712" s="274" t="s">
        <v>479</v>
      </c>
      <c r="G712" s="275"/>
      <c r="H712" s="275"/>
      <c r="I712" s="275"/>
      <c r="J712" s="185"/>
      <c r="K712" s="187">
        <v>22.446999999999999</v>
      </c>
      <c r="L712" s="185"/>
      <c r="M712" s="185"/>
      <c r="N712" s="185"/>
      <c r="O712" s="185"/>
      <c r="P712" s="185"/>
      <c r="Q712" s="185"/>
      <c r="R712" s="188"/>
      <c r="T712" s="189"/>
      <c r="U712" s="185"/>
      <c r="V712" s="185"/>
      <c r="W712" s="185"/>
      <c r="X712" s="185"/>
      <c r="Y712" s="185"/>
      <c r="Z712" s="185"/>
      <c r="AA712" s="190"/>
      <c r="AT712" s="191" t="s">
        <v>204</v>
      </c>
      <c r="AU712" s="191" t="s">
        <v>94</v>
      </c>
      <c r="AV712" s="12" t="s">
        <v>214</v>
      </c>
      <c r="AW712" s="12" t="s">
        <v>31</v>
      </c>
      <c r="AX712" s="12" t="s">
        <v>74</v>
      </c>
      <c r="AY712" s="191" t="s">
        <v>196</v>
      </c>
    </row>
    <row r="713" spans="2:65" s="13" customFormat="1" ht="16.5" customHeight="1">
      <c r="B713" s="192"/>
      <c r="C713" s="193"/>
      <c r="D713" s="193"/>
      <c r="E713" s="194" t="s">
        <v>4</v>
      </c>
      <c r="F713" s="276" t="s">
        <v>215</v>
      </c>
      <c r="G713" s="277"/>
      <c r="H713" s="277"/>
      <c r="I713" s="277"/>
      <c r="J713" s="193"/>
      <c r="K713" s="195">
        <v>22.446999999999999</v>
      </c>
      <c r="L713" s="193"/>
      <c r="M713" s="193"/>
      <c r="N713" s="193"/>
      <c r="O713" s="193"/>
      <c r="P713" s="193"/>
      <c r="Q713" s="193"/>
      <c r="R713" s="196"/>
      <c r="T713" s="197"/>
      <c r="U713" s="193"/>
      <c r="V713" s="193"/>
      <c r="W713" s="193"/>
      <c r="X713" s="193"/>
      <c r="Y713" s="193"/>
      <c r="Z713" s="193"/>
      <c r="AA713" s="198"/>
      <c r="AT713" s="199" t="s">
        <v>204</v>
      </c>
      <c r="AU713" s="199" t="s">
        <v>94</v>
      </c>
      <c r="AV713" s="13" t="s">
        <v>201</v>
      </c>
      <c r="AW713" s="13" t="s">
        <v>31</v>
      </c>
      <c r="AX713" s="13" t="s">
        <v>82</v>
      </c>
      <c r="AY713" s="199" t="s">
        <v>196</v>
      </c>
    </row>
    <row r="714" spans="2:65" s="1" customFormat="1" ht="25.5" customHeight="1">
      <c r="B714" s="138"/>
      <c r="C714" s="167" t="s">
        <v>924</v>
      </c>
      <c r="D714" s="167" t="s">
        <v>197</v>
      </c>
      <c r="E714" s="168" t="s">
        <v>925</v>
      </c>
      <c r="F714" s="264" t="s">
        <v>926</v>
      </c>
      <c r="G714" s="264"/>
      <c r="H714" s="264"/>
      <c r="I714" s="264"/>
      <c r="J714" s="169" t="s">
        <v>361</v>
      </c>
      <c r="K714" s="170">
        <v>0.23499999999999999</v>
      </c>
      <c r="L714" s="265">
        <v>0</v>
      </c>
      <c r="M714" s="265"/>
      <c r="N714" s="266">
        <f>ROUND(L714*K714,3)</f>
        <v>0</v>
      </c>
      <c r="O714" s="266"/>
      <c r="P714" s="266"/>
      <c r="Q714" s="266"/>
      <c r="R714" s="141"/>
      <c r="T714" s="172" t="s">
        <v>4</v>
      </c>
      <c r="U714" s="48" t="s">
        <v>41</v>
      </c>
      <c r="V714" s="40"/>
      <c r="W714" s="173">
        <f>V714*K714</f>
        <v>0</v>
      </c>
      <c r="X714" s="173">
        <v>0</v>
      </c>
      <c r="Y714" s="173">
        <f>X714*K714</f>
        <v>0</v>
      </c>
      <c r="Z714" s="173">
        <v>0</v>
      </c>
      <c r="AA714" s="174">
        <f>Z714*K714</f>
        <v>0</v>
      </c>
      <c r="AR714" s="23" t="s">
        <v>300</v>
      </c>
      <c r="AT714" s="23" t="s">
        <v>197</v>
      </c>
      <c r="AU714" s="23" t="s">
        <v>94</v>
      </c>
      <c r="AY714" s="23" t="s">
        <v>196</v>
      </c>
      <c r="BE714" s="114">
        <f>IF(U714="základná",N714,0)</f>
        <v>0</v>
      </c>
      <c r="BF714" s="114">
        <f>IF(U714="znížená",N714,0)</f>
        <v>0</v>
      </c>
      <c r="BG714" s="114">
        <f>IF(U714="zákl. prenesená",N714,0)</f>
        <v>0</v>
      </c>
      <c r="BH714" s="114">
        <f>IF(U714="zníž. prenesená",N714,0)</f>
        <v>0</v>
      </c>
      <c r="BI714" s="114">
        <f>IF(U714="nulová",N714,0)</f>
        <v>0</v>
      </c>
      <c r="BJ714" s="23" t="s">
        <v>94</v>
      </c>
      <c r="BK714" s="175">
        <f>ROUND(L714*K714,3)</f>
        <v>0</v>
      </c>
      <c r="BL714" s="23" t="s">
        <v>300</v>
      </c>
      <c r="BM714" s="23" t="s">
        <v>927</v>
      </c>
    </row>
    <row r="715" spans="2:65" s="10" customFormat="1" ht="29.85" customHeight="1">
      <c r="B715" s="156"/>
      <c r="C715" s="157"/>
      <c r="D715" s="166" t="s">
        <v>149</v>
      </c>
      <c r="E715" s="166"/>
      <c r="F715" s="166"/>
      <c r="G715" s="166"/>
      <c r="H715" s="166"/>
      <c r="I715" s="166"/>
      <c r="J715" s="166"/>
      <c r="K715" s="166"/>
      <c r="L715" s="166"/>
      <c r="M715" s="166"/>
      <c r="N715" s="271">
        <f>BK715</f>
        <v>0</v>
      </c>
      <c r="O715" s="272"/>
      <c r="P715" s="272"/>
      <c r="Q715" s="272"/>
      <c r="R715" s="159"/>
      <c r="T715" s="160"/>
      <c r="U715" s="157"/>
      <c r="V715" s="157"/>
      <c r="W715" s="161">
        <f>SUM(W716:W811)</f>
        <v>0</v>
      </c>
      <c r="X715" s="157"/>
      <c r="Y715" s="161">
        <f>SUM(Y716:Y811)</f>
        <v>1.1005748500000001</v>
      </c>
      <c r="Z715" s="157"/>
      <c r="AA715" s="162">
        <f>SUM(AA716:AA811)</f>
        <v>0</v>
      </c>
      <c r="AR715" s="163" t="s">
        <v>94</v>
      </c>
      <c r="AT715" s="164" t="s">
        <v>73</v>
      </c>
      <c r="AU715" s="164" t="s">
        <v>82</v>
      </c>
      <c r="AY715" s="163" t="s">
        <v>196</v>
      </c>
      <c r="BK715" s="165">
        <f>SUM(BK716:BK811)</f>
        <v>0</v>
      </c>
    </row>
    <row r="716" spans="2:65" s="1" customFormat="1" ht="38.25" customHeight="1">
      <c r="B716" s="138"/>
      <c r="C716" s="167" t="s">
        <v>928</v>
      </c>
      <c r="D716" s="167" t="s">
        <v>197</v>
      </c>
      <c r="E716" s="168" t="s">
        <v>929</v>
      </c>
      <c r="F716" s="264" t="s">
        <v>930</v>
      </c>
      <c r="G716" s="264"/>
      <c r="H716" s="264"/>
      <c r="I716" s="264"/>
      <c r="J716" s="169" t="s">
        <v>262</v>
      </c>
      <c r="K716" s="170">
        <v>7.625</v>
      </c>
      <c r="L716" s="265">
        <v>0</v>
      </c>
      <c r="M716" s="265"/>
      <c r="N716" s="266">
        <f>ROUND(L716*K716,3)</f>
        <v>0</v>
      </c>
      <c r="O716" s="266"/>
      <c r="P716" s="266"/>
      <c r="Q716" s="266"/>
      <c r="R716" s="141"/>
      <c r="T716" s="172" t="s">
        <v>4</v>
      </c>
      <c r="U716" s="48" t="s">
        <v>41</v>
      </c>
      <c r="V716" s="40"/>
      <c r="W716" s="173">
        <f>V716*K716</f>
        <v>0</v>
      </c>
      <c r="X716" s="173">
        <v>0</v>
      </c>
      <c r="Y716" s="173">
        <f>X716*K716</f>
        <v>0</v>
      </c>
      <c r="Z716" s="173">
        <v>0</v>
      </c>
      <c r="AA716" s="174">
        <f>Z716*K716</f>
        <v>0</v>
      </c>
      <c r="AR716" s="23" t="s">
        <v>300</v>
      </c>
      <c r="AT716" s="23" t="s">
        <v>197</v>
      </c>
      <c r="AU716" s="23" t="s">
        <v>94</v>
      </c>
      <c r="AY716" s="23" t="s">
        <v>196</v>
      </c>
      <c r="BE716" s="114">
        <f>IF(U716="základná",N716,0)</f>
        <v>0</v>
      </c>
      <c r="BF716" s="114">
        <f>IF(U716="znížená",N716,0)</f>
        <v>0</v>
      </c>
      <c r="BG716" s="114">
        <f>IF(U716="zákl. prenesená",N716,0)</f>
        <v>0</v>
      </c>
      <c r="BH716" s="114">
        <f>IF(U716="zníž. prenesená",N716,0)</f>
        <v>0</v>
      </c>
      <c r="BI716" s="114">
        <f>IF(U716="nulová",N716,0)</f>
        <v>0</v>
      </c>
      <c r="BJ716" s="23" t="s">
        <v>94</v>
      </c>
      <c r="BK716" s="175">
        <f>ROUND(L716*K716,3)</f>
        <v>0</v>
      </c>
      <c r="BL716" s="23" t="s">
        <v>300</v>
      </c>
      <c r="BM716" s="23" t="s">
        <v>931</v>
      </c>
    </row>
    <row r="717" spans="2:65" s="11" customFormat="1" ht="16.5" customHeight="1">
      <c r="B717" s="176"/>
      <c r="C717" s="177"/>
      <c r="D717" s="177"/>
      <c r="E717" s="178" t="s">
        <v>4</v>
      </c>
      <c r="F717" s="267" t="s">
        <v>593</v>
      </c>
      <c r="G717" s="268"/>
      <c r="H717" s="268"/>
      <c r="I717" s="268"/>
      <c r="J717" s="177"/>
      <c r="K717" s="179">
        <v>7.625</v>
      </c>
      <c r="L717" s="177"/>
      <c r="M717" s="177"/>
      <c r="N717" s="177"/>
      <c r="O717" s="177"/>
      <c r="P717" s="177"/>
      <c r="Q717" s="177"/>
      <c r="R717" s="180"/>
      <c r="T717" s="181"/>
      <c r="U717" s="177"/>
      <c r="V717" s="177"/>
      <c r="W717" s="177"/>
      <c r="X717" s="177"/>
      <c r="Y717" s="177"/>
      <c r="Z717" s="177"/>
      <c r="AA717" s="182"/>
      <c r="AT717" s="183" t="s">
        <v>204</v>
      </c>
      <c r="AU717" s="183" t="s">
        <v>94</v>
      </c>
      <c r="AV717" s="11" t="s">
        <v>94</v>
      </c>
      <c r="AW717" s="11" t="s">
        <v>31</v>
      </c>
      <c r="AX717" s="11" t="s">
        <v>74</v>
      </c>
      <c r="AY717" s="183" t="s">
        <v>196</v>
      </c>
    </row>
    <row r="718" spans="2:65" s="12" customFormat="1" ht="16.5" customHeight="1">
      <c r="B718" s="184"/>
      <c r="C718" s="185"/>
      <c r="D718" s="185"/>
      <c r="E718" s="186" t="s">
        <v>4</v>
      </c>
      <c r="F718" s="274" t="s">
        <v>213</v>
      </c>
      <c r="G718" s="275"/>
      <c r="H718" s="275"/>
      <c r="I718" s="275"/>
      <c r="J718" s="185"/>
      <c r="K718" s="187">
        <v>7.625</v>
      </c>
      <c r="L718" s="185"/>
      <c r="M718" s="185"/>
      <c r="N718" s="185"/>
      <c r="O718" s="185"/>
      <c r="P718" s="185"/>
      <c r="Q718" s="185"/>
      <c r="R718" s="188"/>
      <c r="T718" s="189"/>
      <c r="U718" s="185"/>
      <c r="V718" s="185"/>
      <c r="W718" s="185"/>
      <c r="X718" s="185"/>
      <c r="Y718" s="185"/>
      <c r="Z718" s="185"/>
      <c r="AA718" s="190"/>
      <c r="AT718" s="191" t="s">
        <v>204</v>
      </c>
      <c r="AU718" s="191" t="s">
        <v>94</v>
      </c>
      <c r="AV718" s="12" t="s">
        <v>214</v>
      </c>
      <c r="AW718" s="12" t="s">
        <v>31</v>
      </c>
      <c r="AX718" s="12" t="s">
        <v>74</v>
      </c>
      <c r="AY718" s="191" t="s">
        <v>196</v>
      </c>
    </row>
    <row r="719" spans="2:65" s="13" customFormat="1" ht="16.5" customHeight="1">
      <c r="B719" s="192"/>
      <c r="C719" s="193"/>
      <c r="D719" s="193"/>
      <c r="E719" s="194" t="s">
        <v>4</v>
      </c>
      <c r="F719" s="276" t="s">
        <v>215</v>
      </c>
      <c r="G719" s="277"/>
      <c r="H719" s="277"/>
      <c r="I719" s="277"/>
      <c r="J719" s="193"/>
      <c r="K719" s="195">
        <v>7.625</v>
      </c>
      <c r="L719" s="193"/>
      <c r="M719" s="193"/>
      <c r="N719" s="193"/>
      <c r="O719" s="193"/>
      <c r="P719" s="193"/>
      <c r="Q719" s="193"/>
      <c r="R719" s="196"/>
      <c r="T719" s="197"/>
      <c r="U719" s="193"/>
      <c r="V719" s="193"/>
      <c r="W719" s="193"/>
      <c r="X719" s="193"/>
      <c r="Y719" s="193"/>
      <c r="Z719" s="193"/>
      <c r="AA719" s="198"/>
      <c r="AT719" s="199" t="s">
        <v>204</v>
      </c>
      <c r="AU719" s="199" t="s">
        <v>94</v>
      </c>
      <c r="AV719" s="13" t="s">
        <v>201</v>
      </c>
      <c r="AW719" s="13" t="s">
        <v>31</v>
      </c>
      <c r="AX719" s="13" t="s">
        <v>82</v>
      </c>
      <c r="AY719" s="199" t="s">
        <v>196</v>
      </c>
    </row>
    <row r="720" spans="2:65" s="1" customFormat="1" ht="38.25" customHeight="1">
      <c r="B720" s="138"/>
      <c r="C720" s="200" t="s">
        <v>932</v>
      </c>
      <c r="D720" s="200" t="s">
        <v>612</v>
      </c>
      <c r="E720" s="201" t="s">
        <v>933</v>
      </c>
      <c r="F720" s="282" t="s">
        <v>934</v>
      </c>
      <c r="G720" s="282"/>
      <c r="H720" s="282"/>
      <c r="I720" s="282"/>
      <c r="J720" s="202" t="s">
        <v>262</v>
      </c>
      <c r="K720" s="203">
        <v>8.7690000000000001</v>
      </c>
      <c r="L720" s="273">
        <v>0</v>
      </c>
      <c r="M720" s="273"/>
      <c r="N720" s="283">
        <f>ROUND(L720*K720,3)</f>
        <v>0</v>
      </c>
      <c r="O720" s="266"/>
      <c r="P720" s="266"/>
      <c r="Q720" s="266"/>
      <c r="R720" s="141"/>
      <c r="T720" s="172" t="s">
        <v>4</v>
      </c>
      <c r="U720" s="48" t="s">
        <v>41</v>
      </c>
      <c r="V720" s="40"/>
      <c r="W720" s="173">
        <f>V720*K720</f>
        <v>0</v>
      </c>
      <c r="X720" s="173">
        <v>1.9E-3</v>
      </c>
      <c r="Y720" s="173">
        <f>X720*K720</f>
        <v>1.6661100000000002E-2</v>
      </c>
      <c r="Z720" s="173">
        <v>0</v>
      </c>
      <c r="AA720" s="174">
        <f>Z720*K720</f>
        <v>0</v>
      </c>
      <c r="AR720" s="23" t="s">
        <v>423</v>
      </c>
      <c r="AT720" s="23" t="s">
        <v>612</v>
      </c>
      <c r="AU720" s="23" t="s">
        <v>94</v>
      </c>
      <c r="AY720" s="23" t="s">
        <v>196</v>
      </c>
      <c r="BE720" s="114">
        <f>IF(U720="základná",N720,0)</f>
        <v>0</v>
      </c>
      <c r="BF720" s="114">
        <f>IF(U720="znížená",N720,0)</f>
        <v>0</v>
      </c>
      <c r="BG720" s="114">
        <f>IF(U720="zákl. prenesená",N720,0)</f>
        <v>0</v>
      </c>
      <c r="BH720" s="114">
        <f>IF(U720="zníž. prenesená",N720,0)</f>
        <v>0</v>
      </c>
      <c r="BI720" s="114">
        <f>IF(U720="nulová",N720,0)</f>
        <v>0</v>
      </c>
      <c r="BJ720" s="23" t="s">
        <v>94</v>
      </c>
      <c r="BK720" s="175">
        <f>ROUND(L720*K720,3)</f>
        <v>0</v>
      </c>
      <c r="BL720" s="23" t="s">
        <v>300</v>
      </c>
      <c r="BM720" s="23" t="s">
        <v>935</v>
      </c>
    </row>
    <row r="721" spans="2:65" s="1" customFormat="1" ht="16.5" customHeight="1">
      <c r="B721" s="138"/>
      <c r="C721" s="200" t="s">
        <v>936</v>
      </c>
      <c r="D721" s="200" t="s">
        <v>612</v>
      </c>
      <c r="E721" s="201" t="s">
        <v>937</v>
      </c>
      <c r="F721" s="282" t="s">
        <v>938</v>
      </c>
      <c r="G721" s="282"/>
      <c r="H721" s="282"/>
      <c r="I721" s="282"/>
      <c r="J721" s="202" t="s">
        <v>608</v>
      </c>
      <c r="K721" s="203">
        <v>23.943000000000001</v>
      </c>
      <c r="L721" s="273">
        <v>0</v>
      </c>
      <c r="M721" s="273"/>
      <c r="N721" s="283">
        <f>ROUND(L721*K721,3)</f>
        <v>0</v>
      </c>
      <c r="O721" s="266"/>
      <c r="P721" s="266"/>
      <c r="Q721" s="266"/>
      <c r="R721" s="141"/>
      <c r="T721" s="172" t="s">
        <v>4</v>
      </c>
      <c r="U721" s="48" t="s">
        <v>41</v>
      </c>
      <c r="V721" s="40"/>
      <c r="W721" s="173">
        <f>V721*K721</f>
        <v>0</v>
      </c>
      <c r="X721" s="173">
        <v>2.9999999999999997E-4</v>
      </c>
      <c r="Y721" s="173">
        <f>X721*K721</f>
        <v>7.1828999999999999E-3</v>
      </c>
      <c r="Z721" s="173">
        <v>0</v>
      </c>
      <c r="AA721" s="174">
        <f>Z721*K721</f>
        <v>0</v>
      </c>
      <c r="AR721" s="23" t="s">
        <v>423</v>
      </c>
      <c r="AT721" s="23" t="s">
        <v>612</v>
      </c>
      <c r="AU721" s="23" t="s">
        <v>94</v>
      </c>
      <c r="AY721" s="23" t="s">
        <v>196</v>
      </c>
      <c r="BE721" s="114">
        <f>IF(U721="základná",N721,0)</f>
        <v>0</v>
      </c>
      <c r="BF721" s="114">
        <f>IF(U721="znížená",N721,0)</f>
        <v>0</v>
      </c>
      <c r="BG721" s="114">
        <f>IF(U721="zákl. prenesená",N721,0)</f>
        <v>0</v>
      </c>
      <c r="BH721" s="114">
        <f>IF(U721="zníž. prenesená",N721,0)</f>
        <v>0</v>
      </c>
      <c r="BI721" s="114">
        <f>IF(U721="nulová",N721,0)</f>
        <v>0</v>
      </c>
      <c r="BJ721" s="23" t="s">
        <v>94</v>
      </c>
      <c r="BK721" s="175">
        <f>ROUND(L721*K721,3)</f>
        <v>0</v>
      </c>
      <c r="BL721" s="23" t="s">
        <v>300</v>
      </c>
      <c r="BM721" s="23" t="s">
        <v>939</v>
      </c>
    </row>
    <row r="722" spans="2:65" s="1" customFormat="1" ht="38.25" customHeight="1">
      <c r="B722" s="138"/>
      <c r="C722" s="167" t="s">
        <v>940</v>
      </c>
      <c r="D722" s="167" t="s">
        <v>197</v>
      </c>
      <c r="E722" s="168" t="s">
        <v>941</v>
      </c>
      <c r="F722" s="264" t="s">
        <v>942</v>
      </c>
      <c r="G722" s="264"/>
      <c r="H722" s="264"/>
      <c r="I722" s="264"/>
      <c r="J722" s="169" t="s">
        <v>262</v>
      </c>
      <c r="K722" s="170">
        <v>78.48</v>
      </c>
      <c r="L722" s="265">
        <v>0</v>
      </c>
      <c r="M722" s="265"/>
      <c r="N722" s="266">
        <f>ROUND(L722*K722,3)</f>
        <v>0</v>
      </c>
      <c r="O722" s="266"/>
      <c r="P722" s="266"/>
      <c r="Q722" s="266"/>
      <c r="R722" s="141"/>
      <c r="T722" s="172" t="s">
        <v>4</v>
      </c>
      <c r="U722" s="48" t="s">
        <v>41</v>
      </c>
      <c r="V722" s="40"/>
      <c r="W722" s="173">
        <f>V722*K722</f>
        <v>0</v>
      </c>
      <c r="X722" s="173">
        <v>0</v>
      </c>
      <c r="Y722" s="173">
        <f>X722*K722</f>
        <v>0</v>
      </c>
      <c r="Z722" s="173">
        <v>0</v>
      </c>
      <c r="AA722" s="174">
        <f>Z722*K722</f>
        <v>0</v>
      </c>
      <c r="AR722" s="23" t="s">
        <v>300</v>
      </c>
      <c r="AT722" s="23" t="s">
        <v>197</v>
      </c>
      <c r="AU722" s="23" t="s">
        <v>94</v>
      </c>
      <c r="AY722" s="23" t="s">
        <v>196</v>
      </c>
      <c r="BE722" s="114">
        <f>IF(U722="základná",N722,0)</f>
        <v>0</v>
      </c>
      <c r="BF722" s="114">
        <f>IF(U722="znížená",N722,0)</f>
        <v>0</v>
      </c>
      <c r="BG722" s="114">
        <f>IF(U722="zákl. prenesená",N722,0)</f>
        <v>0</v>
      </c>
      <c r="BH722" s="114">
        <f>IF(U722="zníž. prenesená",N722,0)</f>
        <v>0</v>
      </c>
      <c r="BI722" s="114">
        <f>IF(U722="nulová",N722,0)</f>
        <v>0</v>
      </c>
      <c r="BJ722" s="23" t="s">
        <v>94</v>
      </c>
      <c r="BK722" s="175">
        <f>ROUND(L722*K722,3)</f>
        <v>0</v>
      </c>
      <c r="BL722" s="23" t="s">
        <v>300</v>
      </c>
      <c r="BM722" s="23" t="s">
        <v>943</v>
      </c>
    </row>
    <row r="723" spans="2:65" s="11" customFormat="1" ht="16.5" customHeight="1">
      <c r="B723" s="176"/>
      <c r="C723" s="177"/>
      <c r="D723" s="177"/>
      <c r="E723" s="178" t="s">
        <v>4</v>
      </c>
      <c r="F723" s="267" t="s">
        <v>944</v>
      </c>
      <c r="G723" s="268"/>
      <c r="H723" s="268"/>
      <c r="I723" s="268"/>
      <c r="J723" s="177"/>
      <c r="K723" s="179">
        <v>78.48</v>
      </c>
      <c r="L723" s="177"/>
      <c r="M723" s="177"/>
      <c r="N723" s="177"/>
      <c r="O723" s="177"/>
      <c r="P723" s="177"/>
      <c r="Q723" s="177"/>
      <c r="R723" s="180"/>
      <c r="T723" s="181"/>
      <c r="U723" s="177"/>
      <c r="V723" s="177"/>
      <c r="W723" s="177"/>
      <c r="X723" s="177"/>
      <c r="Y723" s="177"/>
      <c r="Z723" s="177"/>
      <c r="AA723" s="182"/>
      <c r="AT723" s="183" t="s">
        <v>204</v>
      </c>
      <c r="AU723" s="183" t="s">
        <v>94</v>
      </c>
      <c r="AV723" s="11" t="s">
        <v>94</v>
      </c>
      <c r="AW723" s="11" t="s">
        <v>31</v>
      </c>
      <c r="AX723" s="11" t="s">
        <v>74</v>
      </c>
      <c r="AY723" s="183" t="s">
        <v>196</v>
      </c>
    </row>
    <row r="724" spans="2:65" s="12" customFormat="1" ht="16.5" customHeight="1">
      <c r="B724" s="184"/>
      <c r="C724" s="185"/>
      <c r="D724" s="185"/>
      <c r="E724" s="186" t="s">
        <v>4</v>
      </c>
      <c r="F724" s="274" t="s">
        <v>945</v>
      </c>
      <c r="G724" s="275"/>
      <c r="H724" s="275"/>
      <c r="I724" s="275"/>
      <c r="J724" s="185"/>
      <c r="K724" s="187">
        <v>78.48</v>
      </c>
      <c r="L724" s="185"/>
      <c r="M724" s="185"/>
      <c r="N724" s="185"/>
      <c r="O724" s="185"/>
      <c r="P724" s="185"/>
      <c r="Q724" s="185"/>
      <c r="R724" s="188"/>
      <c r="T724" s="189"/>
      <c r="U724" s="185"/>
      <c r="V724" s="185"/>
      <c r="W724" s="185"/>
      <c r="X724" s="185"/>
      <c r="Y724" s="185"/>
      <c r="Z724" s="185"/>
      <c r="AA724" s="190"/>
      <c r="AT724" s="191" t="s">
        <v>204</v>
      </c>
      <c r="AU724" s="191" t="s">
        <v>94</v>
      </c>
      <c r="AV724" s="12" t="s">
        <v>214</v>
      </c>
      <c r="AW724" s="12" t="s">
        <v>31</v>
      </c>
      <c r="AX724" s="12" t="s">
        <v>74</v>
      </c>
      <c r="AY724" s="191" t="s">
        <v>196</v>
      </c>
    </row>
    <row r="725" spans="2:65" s="13" customFormat="1" ht="16.5" customHeight="1">
      <c r="B725" s="192"/>
      <c r="C725" s="193"/>
      <c r="D725" s="193"/>
      <c r="E725" s="194" t="s">
        <v>4</v>
      </c>
      <c r="F725" s="276" t="s">
        <v>215</v>
      </c>
      <c r="G725" s="277"/>
      <c r="H725" s="277"/>
      <c r="I725" s="277"/>
      <c r="J725" s="193"/>
      <c r="K725" s="195">
        <v>78.48</v>
      </c>
      <c r="L725" s="193"/>
      <c r="M725" s="193"/>
      <c r="N725" s="193"/>
      <c r="O725" s="193"/>
      <c r="P725" s="193"/>
      <c r="Q725" s="193"/>
      <c r="R725" s="196"/>
      <c r="T725" s="197"/>
      <c r="U725" s="193"/>
      <c r="V725" s="193"/>
      <c r="W725" s="193"/>
      <c r="X725" s="193"/>
      <c r="Y725" s="193"/>
      <c r="Z725" s="193"/>
      <c r="AA725" s="198"/>
      <c r="AT725" s="199" t="s">
        <v>204</v>
      </c>
      <c r="AU725" s="199" t="s">
        <v>94</v>
      </c>
      <c r="AV725" s="13" t="s">
        <v>201</v>
      </c>
      <c r="AW725" s="13" t="s">
        <v>31</v>
      </c>
      <c r="AX725" s="13" t="s">
        <v>82</v>
      </c>
      <c r="AY725" s="199" t="s">
        <v>196</v>
      </c>
    </row>
    <row r="726" spans="2:65" s="1" customFormat="1" ht="38.25" customHeight="1">
      <c r="B726" s="138"/>
      <c r="C726" s="200" t="s">
        <v>946</v>
      </c>
      <c r="D726" s="200" t="s">
        <v>612</v>
      </c>
      <c r="E726" s="201" t="s">
        <v>933</v>
      </c>
      <c r="F726" s="282" t="s">
        <v>934</v>
      </c>
      <c r="G726" s="282"/>
      <c r="H726" s="282"/>
      <c r="I726" s="282"/>
      <c r="J726" s="202" t="s">
        <v>262</v>
      </c>
      <c r="K726" s="203">
        <v>90.251999999999995</v>
      </c>
      <c r="L726" s="273">
        <v>0</v>
      </c>
      <c r="M726" s="273"/>
      <c r="N726" s="283">
        <f>ROUND(L726*K726,3)</f>
        <v>0</v>
      </c>
      <c r="O726" s="266"/>
      <c r="P726" s="266"/>
      <c r="Q726" s="266"/>
      <c r="R726" s="141"/>
      <c r="T726" s="172" t="s">
        <v>4</v>
      </c>
      <c r="U726" s="48" t="s">
        <v>41</v>
      </c>
      <c r="V726" s="40"/>
      <c r="W726" s="173">
        <f>V726*K726</f>
        <v>0</v>
      </c>
      <c r="X726" s="173">
        <v>1.9E-3</v>
      </c>
      <c r="Y726" s="173">
        <f>X726*K726</f>
        <v>0.17147879999999999</v>
      </c>
      <c r="Z726" s="173">
        <v>0</v>
      </c>
      <c r="AA726" s="174">
        <f>Z726*K726</f>
        <v>0</v>
      </c>
      <c r="AR726" s="23" t="s">
        <v>423</v>
      </c>
      <c r="AT726" s="23" t="s">
        <v>612</v>
      </c>
      <c r="AU726" s="23" t="s">
        <v>94</v>
      </c>
      <c r="AY726" s="23" t="s">
        <v>196</v>
      </c>
      <c r="BE726" s="114">
        <f>IF(U726="základná",N726,0)</f>
        <v>0</v>
      </c>
      <c r="BF726" s="114">
        <f>IF(U726="znížená",N726,0)</f>
        <v>0</v>
      </c>
      <c r="BG726" s="114">
        <f>IF(U726="zákl. prenesená",N726,0)</f>
        <v>0</v>
      </c>
      <c r="BH726" s="114">
        <f>IF(U726="zníž. prenesená",N726,0)</f>
        <v>0</v>
      </c>
      <c r="BI726" s="114">
        <f>IF(U726="nulová",N726,0)</f>
        <v>0</v>
      </c>
      <c r="BJ726" s="23" t="s">
        <v>94</v>
      </c>
      <c r="BK726" s="175">
        <f>ROUND(L726*K726,3)</f>
        <v>0</v>
      </c>
      <c r="BL726" s="23" t="s">
        <v>300</v>
      </c>
      <c r="BM726" s="23" t="s">
        <v>947</v>
      </c>
    </row>
    <row r="727" spans="2:65" s="1" customFormat="1" ht="16.5" customHeight="1">
      <c r="B727" s="138"/>
      <c r="C727" s="200" t="s">
        <v>948</v>
      </c>
      <c r="D727" s="200" t="s">
        <v>612</v>
      </c>
      <c r="E727" s="201" t="s">
        <v>949</v>
      </c>
      <c r="F727" s="282" t="s">
        <v>950</v>
      </c>
      <c r="G727" s="282"/>
      <c r="H727" s="282"/>
      <c r="I727" s="282"/>
      <c r="J727" s="202" t="s">
        <v>608</v>
      </c>
      <c r="K727" s="203">
        <v>246.42699999999999</v>
      </c>
      <c r="L727" s="273">
        <v>0</v>
      </c>
      <c r="M727" s="273"/>
      <c r="N727" s="283">
        <f>ROUND(L727*K727,3)</f>
        <v>0</v>
      </c>
      <c r="O727" s="266"/>
      <c r="P727" s="266"/>
      <c r="Q727" s="266"/>
      <c r="R727" s="141"/>
      <c r="T727" s="172" t="s">
        <v>4</v>
      </c>
      <c r="U727" s="48" t="s">
        <v>41</v>
      </c>
      <c r="V727" s="40"/>
      <c r="W727" s="173">
        <f>V727*K727</f>
        <v>0</v>
      </c>
      <c r="X727" s="173">
        <v>2.5000000000000001E-4</v>
      </c>
      <c r="Y727" s="173">
        <f>X727*K727</f>
        <v>6.1606750000000002E-2</v>
      </c>
      <c r="Z727" s="173">
        <v>0</v>
      </c>
      <c r="AA727" s="174">
        <f>Z727*K727</f>
        <v>0</v>
      </c>
      <c r="AR727" s="23" t="s">
        <v>423</v>
      </c>
      <c r="AT727" s="23" t="s">
        <v>612</v>
      </c>
      <c r="AU727" s="23" t="s">
        <v>94</v>
      </c>
      <c r="AY727" s="23" t="s">
        <v>196</v>
      </c>
      <c r="BE727" s="114">
        <f>IF(U727="základná",N727,0)</f>
        <v>0</v>
      </c>
      <c r="BF727" s="114">
        <f>IF(U727="znížená",N727,0)</f>
        <v>0</v>
      </c>
      <c r="BG727" s="114">
        <f>IF(U727="zákl. prenesená",N727,0)</f>
        <v>0</v>
      </c>
      <c r="BH727" s="114">
        <f>IF(U727="zníž. prenesená",N727,0)</f>
        <v>0</v>
      </c>
      <c r="BI727" s="114">
        <f>IF(U727="nulová",N727,0)</f>
        <v>0</v>
      </c>
      <c r="BJ727" s="23" t="s">
        <v>94</v>
      </c>
      <c r="BK727" s="175">
        <f>ROUND(L727*K727,3)</f>
        <v>0</v>
      </c>
      <c r="BL727" s="23" t="s">
        <v>300</v>
      </c>
      <c r="BM727" s="23" t="s">
        <v>951</v>
      </c>
    </row>
    <row r="728" spans="2:65" s="1" customFormat="1" ht="51" customHeight="1">
      <c r="B728" s="138"/>
      <c r="C728" s="167" t="s">
        <v>952</v>
      </c>
      <c r="D728" s="167" t="s">
        <v>197</v>
      </c>
      <c r="E728" s="168" t="s">
        <v>953</v>
      </c>
      <c r="F728" s="264" t="s">
        <v>954</v>
      </c>
      <c r="G728" s="264"/>
      <c r="H728" s="264"/>
      <c r="I728" s="264"/>
      <c r="J728" s="169" t="s">
        <v>262</v>
      </c>
      <c r="K728" s="170">
        <v>113.87</v>
      </c>
      <c r="L728" s="265">
        <v>0</v>
      </c>
      <c r="M728" s="265"/>
      <c r="N728" s="266">
        <f>ROUND(L728*K728,3)</f>
        <v>0</v>
      </c>
      <c r="O728" s="266"/>
      <c r="P728" s="266"/>
      <c r="Q728" s="266"/>
      <c r="R728" s="141"/>
      <c r="T728" s="172" t="s">
        <v>4</v>
      </c>
      <c r="U728" s="48" t="s">
        <v>41</v>
      </c>
      <c r="V728" s="40"/>
      <c r="W728" s="173">
        <f>V728*K728</f>
        <v>0</v>
      </c>
      <c r="X728" s="173">
        <v>0</v>
      </c>
      <c r="Y728" s="173">
        <f>X728*K728</f>
        <v>0</v>
      </c>
      <c r="Z728" s="173">
        <v>0</v>
      </c>
      <c r="AA728" s="174">
        <f>Z728*K728</f>
        <v>0</v>
      </c>
      <c r="AR728" s="23" t="s">
        <v>300</v>
      </c>
      <c r="AT728" s="23" t="s">
        <v>197</v>
      </c>
      <c r="AU728" s="23" t="s">
        <v>94</v>
      </c>
      <c r="AY728" s="23" t="s">
        <v>196</v>
      </c>
      <c r="BE728" s="114">
        <f>IF(U728="základná",N728,0)</f>
        <v>0</v>
      </c>
      <c r="BF728" s="114">
        <f>IF(U728="znížená",N728,0)</f>
        <v>0</v>
      </c>
      <c r="BG728" s="114">
        <f>IF(U728="zákl. prenesená",N728,0)</f>
        <v>0</v>
      </c>
      <c r="BH728" s="114">
        <f>IF(U728="zníž. prenesená",N728,0)</f>
        <v>0</v>
      </c>
      <c r="BI728" s="114">
        <f>IF(U728="nulová",N728,0)</f>
        <v>0</v>
      </c>
      <c r="BJ728" s="23" t="s">
        <v>94</v>
      </c>
      <c r="BK728" s="175">
        <f>ROUND(L728*K728,3)</f>
        <v>0</v>
      </c>
      <c r="BL728" s="23" t="s">
        <v>300</v>
      </c>
      <c r="BM728" s="23" t="s">
        <v>955</v>
      </c>
    </row>
    <row r="729" spans="2:65" s="11" customFormat="1" ht="16.5" customHeight="1">
      <c r="B729" s="176"/>
      <c r="C729" s="177"/>
      <c r="D729" s="177"/>
      <c r="E729" s="178" t="s">
        <v>4</v>
      </c>
      <c r="F729" s="267" t="s">
        <v>956</v>
      </c>
      <c r="G729" s="268"/>
      <c r="H729" s="268"/>
      <c r="I729" s="268"/>
      <c r="J729" s="177"/>
      <c r="K729" s="179">
        <v>113.87</v>
      </c>
      <c r="L729" s="177"/>
      <c r="M729" s="177"/>
      <c r="N729" s="177"/>
      <c r="O729" s="177"/>
      <c r="P729" s="177"/>
      <c r="Q729" s="177"/>
      <c r="R729" s="180"/>
      <c r="T729" s="181"/>
      <c r="U729" s="177"/>
      <c r="V729" s="177"/>
      <c r="W729" s="177"/>
      <c r="X729" s="177"/>
      <c r="Y729" s="177"/>
      <c r="Z729" s="177"/>
      <c r="AA729" s="182"/>
      <c r="AT729" s="183" t="s">
        <v>204</v>
      </c>
      <c r="AU729" s="183" t="s">
        <v>94</v>
      </c>
      <c r="AV729" s="11" t="s">
        <v>94</v>
      </c>
      <c r="AW729" s="11" t="s">
        <v>31</v>
      </c>
      <c r="AX729" s="11" t="s">
        <v>74</v>
      </c>
      <c r="AY729" s="183" t="s">
        <v>196</v>
      </c>
    </row>
    <row r="730" spans="2:65" s="12" customFormat="1" ht="16.5" customHeight="1">
      <c r="B730" s="184"/>
      <c r="C730" s="185"/>
      <c r="D730" s="185"/>
      <c r="E730" s="186" t="s">
        <v>4</v>
      </c>
      <c r="F730" s="274" t="s">
        <v>945</v>
      </c>
      <c r="G730" s="275"/>
      <c r="H730" s="275"/>
      <c r="I730" s="275"/>
      <c r="J730" s="185"/>
      <c r="K730" s="187">
        <v>113.87</v>
      </c>
      <c r="L730" s="185"/>
      <c r="M730" s="185"/>
      <c r="N730" s="185"/>
      <c r="O730" s="185"/>
      <c r="P730" s="185"/>
      <c r="Q730" s="185"/>
      <c r="R730" s="188"/>
      <c r="T730" s="189"/>
      <c r="U730" s="185"/>
      <c r="V730" s="185"/>
      <c r="W730" s="185"/>
      <c r="X730" s="185"/>
      <c r="Y730" s="185"/>
      <c r="Z730" s="185"/>
      <c r="AA730" s="190"/>
      <c r="AT730" s="191" t="s">
        <v>204</v>
      </c>
      <c r="AU730" s="191" t="s">
        <v>94</v>
      </c>
      <c r="AV730" s="12" t="s">
        <v>214</v>
      </c>
      <c r="AW730" s="12" t="s">
        <v>31</v>
      </c>
      <c r="AX730" s="12" t="s">
        <v>74</v>
      </c>
      <c r="AY730" s="191" t="s">
        <v>196</v>
      </c>
    </row>
    <row r="731" spans="2:65" s="13" customFormat="1" ht="16.5" customHeight="1">
      <c r="B731" s="192"/>
      <c r="C731" s="193"/>
      <c r="D731" s="193"/>
      <c r="E731" s="194" t="s">
        <v>4</v>
      </c>
      <c r="F731" s="276" t="s">
        <v>215</v>
      </c>
      <c r="G731" s="277"/>
      <c r="H731" s="277"/>
      <c r="I731" s="277"/>
      <c r="J731" s="193"/>
      <c r="K731" s="195">
        <v>113.87</v>
      </c>
      <c r="L731" s="193"/>
      <c r="M731" s="193"/>
      <c r="N731" s="193"/>
      <c r="O731" s="193"/>
      <c r="P731" s="193"/>
      <c r="Q731" s="193"/>
      <c r="R731" s="196"/>
      <c r="T731" s="197"/>
      <c r="U731" s="193"/>
      <c r="V731" s="193"/>
      <c r="W731" s="193"/>
      <c r="X731" s="193"/>
      <c r="Y731" s="193"/>
      <c r="Z731" s="193"/>
      <c r="AA731" s="198"/>
      <c r="AT731" s="199" t="s">
        <v>204</v>
      </c>
      <c r="AU731" s="199" t="s">
        <v>94</v>
      </c>
      <c r="AV731" s="13" t="s">
        <v>201</v>
      </c>
      <c r="AW731" s="13" t="s">
        <v>31</v>
      </c>
      <c r="AX731" s="13" t="s">
        <v>82</v>
      </c>
      <c r="AY731" s="199" t="s">
        <v>196</v>
      </c>
    </row>
    <row r="732" spans="2:65" s="1" customFormat="1" ht="38.25" customHeight="1">
      <c r="B732" s="138"/>
      <c r="C732" s="200" t="s">
        <v>957</v>
      </c>
      <c r="D732" s="200" t="s">
        <v>612</v>
      </c>
      <c r="E732" s="201" t="s">
        <v>933</v>
      </c>
      <c r="F732" s="282" t="s">
        <v>934</v>
      </c>
      <c r="G732" s="282"/>
      <c r="H732" s="282"/>
      <c r="I732" s="282"/>
      <c r="J732" s="202" t="s">
        <v>262</v>
      </c>
      <c r="K732" s="203">
        <v>119.56399999999999</v>
      </c>
      <c r="L732" s="273">
        <v>0</v>
      </c>
      <c r="M732" s="273"/>
      <c r="N732" s="283">
        <f>ROUND(L732*K732,3)</f>
        <v>0</v>
      </c>
      <c r="O732" s="266"/>
      <c r="P732" s="266"/>
      <c r="Q732" s="266"/>
      <c r="R732" s="141"/>
      <c r="T732" s="172" t="s">
        <v>4</v>
      </c>
      <c r="U732" s="48" t="s">
        <v>41</v>
      </c>
      <c r="V732" s="40"/>
      <c r="W732" s="173">
        <f>V732*K732</f>
        <v>0</v>
      </c>
      <c r="X732" s="173">
        <v>1.9E-3</v>
      </c>
      <c r="Y732" s="173">
        <f>X732*K732</f>
        <v>0.22717159999999997</v>
      </c>
      <c r="Z732" s="173">
        <v>0</v>
      </c>
      <c r="AA732" s="174">
        <f>Z732*K732</f>
        <v>0</v>
      </c>
      <c r="AR732" s="23" t="s">
        <v>423</v>
      </c>
      <c r="AT732" s="23" t="s">
        <v>612</v>
      </c>
      <c r="AU732" s="23" t="s">
        <v>94</v>
      </c>
      <c r="AY732" s="23" t="s">
        <v>196</v>
      </c>
      <c r="BE732" s="114">
        <f>IF(U732="základná",N732,0)</f>
        <v>0</v>
      </c>
      <c r="BF732" s="114">
        <f>IF(U732="znížená",N732,0)</f>
        <v>0</v>
      </c>
      <c r="BG732" s="114">
        <f>IF(U732="zákl. prenesená",N732,0)</f>
        <v>0</v>
      </c>
      <c r="BH732" s="114">
        <f>IF(U732="zníž. prenesená",N732,0)</f>
        <v>0</v>
      </c>
      <c r="BI732" s="114">
        <f>IF(U732="nulová",N732,0)</f>
        <v>0</v>
      </c>
      <c r="BJ732" s="23" t="s">
        <v>94</v>
      </c>
      <c r="BK732" s="175">
        <f>ROUND(L732*K732,3)</f>
        <v>0</v>
      </c>
      <c r="BL732" s="23" t="s">
        <v>300</v>
      </c>
      <c r="BM732" s="23" t="s">
        <v>958</v>
      </c>
    </row>
    <row r="733" spans="2:65" s="1" customFormat="1" ht="16.5" customHeight="1">
      <c r="B733" s="138"/>
      <c r="C733" s="200" t="s">
        <v>959</v>
      </c>
      <c r="D733" s="200" t="s">
        <v>612</v>
      </c>
      <c r="E733" s="201" t="s">
        <v>949</v>
      </c>
      <c r="F733" s="282" t="s">
        <v>950</v>
      </c>
      <c r="G733" s="282"/>
      <c r="H733" s="282"/>
      <c r="I733" s="282"/>
      <c r="J733" s="202" t="s">
        <v>608</v>
      </c>
      <c r="K733" s="203">
        <v>357.33199999999999</v>
      </c>
      <c r="L733" s="273">
        <v>0</v>
      </c>
      <c r="M733" s="273"/>
      <c r="N733" s="283">
        <f>ROUND(L733*K733,3)</f>
        <v>0</v>
      </c>
      <c r="O733" s="266"/>
      <c r="P733" s="266"/>
      <c r="Q733" s="266"/>
      <c r="R733" s="141"/>
      <c r="T733" s="172" t="s">
        <v>4</v>
      </c>
      <c r="U733" s="48" t="s">
        <v>41</v>
      </c>
      <c r="V733" s="40"/>
      <c r="W733" s="173">
        <f>V733*K733</f>
        <v>0</v>
      </c>
      <c r="X733" s="173">
        <v>2.5000000000000001E-4</v>
      </c>
      <c r="Y733" s="173">
        <f>X733*K733</f>
        <v>8.9332999999999996E-2</v>
      </c>
      <c r="Z733" s="173">
        <v>0</v>
      </c>
      <c r="AA733" s="174">
        <f>Z733*K733</f>
        <v>0</v>
      </c>
      <c r="AR733" s="23" t="s">
        <v>423</v>
      </c>
      <c r="AT733" s="23" t="s">
        <v>612</v>
      </c>
      <c r="AU733" s="23" t="s">
        <v>94</v>
      </c>
      <c r="AY733" s="23" t="s">
        <v>196</v>
      </c>
      <c r="BE733" s="114">
        <f>IF(U733="základná",N733,0)</f>
        <v>0</v>
      </c>
      <c r="BF733" s="114">
        <f>IF(U733="znížená",N733,0)</f>
        <v>0</v>
      </c>
      <c r="BG733" s="114">
        <f>IF(U733="zákl. prenesená",N733,0)</f>
        <v>0</v>
      </c>
      <c r="BH733" s="114">
        <f>IF(U733="zníž. prenesená",N733,0)</f>
        <v>0</v>
      </c>
      <c r="BI733" s="114">
        <f>IF(U733="nulová",N733,0)</f>
        <v>0</v>
      </c>
      <c r="BJ733" s="23" t="s">
        <v>94</v>
      </c>
      <c r="BK733" s="175">
        <f>ROUND(L733*K733,3)</f>
        <v>0</v>
      </c>
      <c r="BL733" s="23" t="s">
        <v>300</v>
      </c>
      <c r="BM733" s="23" t="s">
        <v>960</v>
      </c>
    </row>
    <row r="734" spans="2:65" s="1" customFormat="1" ht="51" customHeight="1">
      <c r="B734" s="138"/>
      <c r="C734" s="167" t="s">
        <v>961</v>
      </c>
      <c r="D734" s="167" t="s">
        <v>197</v>
      </c>
      <c r="E734" s="168" t="s">
        <v>962</v>
      </c>
      <c r="F734" s="264" t="s">
        <v>963</v>
      </c>
      <c r="G734" s="264"/>
      <c r="H734" s="264"/>
      <c r="I734" s="264"/>
      <c r="J734" s="169" t="s">
        <v>262</v>
      </c>
      <c r="K734" s="170">
        <v>14.5</v>
      </c>
      <c r="L734" s="265">
        <v>0</v>
      </c>
      <c r="M734" s="265"/>
      <c r="N734" s="266">
        <f>ROUND(L734*K734,3)</f>
        <v>0</v>
      </c>
      <c r="O734" s="266"/>
      <c r="P734" s="266"/>
      <c r="Q734" s="266"/>
      <c r="R734" s="141"/>
      <c r="T734" s="172" t="s">
        <v>4</v>
      </c>
      <c r="U734" s="48" t="s">
        <v>41</v>
      </c>
      <c r="V734" s="40"/>
      <c r="W734" s="173">
        <f>V734*K734</f>
        <v>0</v>
      </c>
      <c r="X734" s="173">
        <v>0</v>
      </c>
      <c r="Y734" s="173">
        <f>X734*K734</f>
        <v>0</v>
      </c>
      <c r="Z734" s="173">
        <v>0</v>
      </c>
      <c r="AA734" s="174">
        <f>Z734*K734</f>
        <v>0</v>
      </c>
      <c r="AR734" s="23" t="s">
        <v>300</v>
      </c>
      <c r="AT734" s="23" t="s">
        <v>197</v>
      </c>
      <c r="AU734" s="23" t="s">
        <v>94</v>
      </c>
      <c r="AY734" s="23" t="s">
        <v>196</v>
      </c>
      <c r="BE734" s="114">
        <f>IF(U734="základná",N734,0)</f>
        <v>0</v>
      </c>
      <c r="BF734" s="114">
        <f>IF(U734="znížená",N734,0)</f>
        <v>0</v>
      </c>
      <c r="BG734" s="114">
        <f>IF(U734="zákl. prenesená",N734,0)</f>
        <v>0</v>
      </c>
      <c r="BH734" s="114">
        <f>IF(U734="zníž. prenesená",N734,0)</f>
        <v>0</v>
      </c>
      <c r="BI734" s="114">
        <f>IF(U734="nulová",N734,0)</f>
        <v>0</v>
      </c>
      <c r="BJ734" s="23" t="s">
        <v>94</v>
      </c>
      <c r="BK734" s="175">
        <f>ROUND(L734*K734,3)</f>
        <v>0</v>
      </c>
      <c r="BL734" s="23" t="s">
        <v>300</v>
      </c>
      <c r="BM734" s="23" t="s">
        <v>964</v>
      </c>
    </row>
    <row r="735" spans="2:65" s="11" customFormat="1" ht="16.5" customHeight="1">
      <c r="B735" s="176"/>
      <c r="C735" s="177"/>
      <c r="D735" s="177"/>
      <c r="E735" s="178" t="s">
        <v>4</v>
      </c>
      <c r="F735" s="267" t="s">
        <v>965</v>
      </c>
      <c r="G735" s="268"/>
      <c r="H735" s="268"/>
      <c r="I735" s="268"/>
      <c r="J735" s="177"/>
      <c r="K735" s="179">
        <v>14.5</v>
      </c>
      <c r="L735" s="177"/>
      <c r="M735" s="177"/>
      <c r="N735" s="177"/>
      <c r="O735" s="177"/>
      <c r="P735" s="177"/>
      <c r="Q735" s="177"/>
      <c r="R735" s="180"/>
      <c r="T735" s="181"/>
      <c r="U735" s="177"/>
      <c r="V735" s="177"/>
      <c r="W735" s="177"/>
      <c r="X735" s="177"/>
      <c r="Y735" s="177"/>
      <c r="Z735" s="177"/>
      <c r="AA735" s="182"/>
      <c r="AT735" s="183" t="s">
        <v>204</v>
      </c>
      <c r="AU735" s="183" t="s">
        <v>94</v>
      </c>
      <c r="AV735" s="11" t="s">
        <v>94</v>
      </c>
      <c r="AW735" s="11" t="s">
        <v>31</v>
      </c>
      <c r="AX735" s="11" t="s">
        <v>74</v>
      </c>
      <c r="AY735" s="183" t="s">
        <v>196</v>
      </c>
    </row>
    <row r="736" spans="2:65" s="12" customFormat="1" ht="16.5" customHeight="1">
      <c r="B736" s="184"/>
      <c r="C736" s="185"/>
      <c r="D736" s="185"/>
      <c r="E736" s="186" t="s">
        <v>4</v>
      </c>
      <c r="F736" s="274" t="s">
        <v>945</v>
      </c>
      <c r="G736" s="275"/>
      <c r="H736" s="275"/>
      <c r="I736" s="275"/>
      <c r="J736" s="185"/>
      <c r="K736" s="187">
        <v>14.5</v>
      </c>
      <c r="L736" s="185"/>
      <c r="M736" s="185"/>
      <c r="N736" s="185"/>
      <c r="O736" s="185"/>
      <c r="P736" s="185"/>
      <c r="Q736" s="185"/>
      <c r="R736" s="188"/>
      <c r="T736" s="189"/>
      <c r="U736" s="185"/>
      <c r="V736" s="185"/>
      <c r="W736" s="185"/>
      <c r="X736" s="185"/>
      <c r="Y736" s="185"/>
      <c r="Z736" s="185"/>
      <c r="AA736" s="190"/>
      <c r="AT736" s="191" t="s">
        <v>204</v>
      </c>
      <c r="AU736" s="191" t="s">
        <v>94</v>
      </c>
      <c r="AV736" s="12" t="s">
        <v>214</v>
      </c>
      <c r="AW736" s="12" t="s">
        <v>31</v>
      </c>
      <c r="AX736" s="12" t="s">
        <v>74</v>
      </c>
      <c r="AY736" s="191" t="s">
        <v>196</v>
      </c>
    </row>
    <row r="737" spans="2:65" s="13" customFormat="1" ht="16.5" customHeight="1">
      <c r="B737" s="192"/>
      <c r="C737" s="193"/>
      <c r="D737" s="193"/>
      <c r="E737" s="194" t="s">
        <v>4</v>
      </c>
      <c r="F737" s="276" t="s">
        <v>215</v>
      </c>
      <c r="G737" s="277"/>
      <c r="H737" s="277"/>
      <c r="I737" s="277"/>
      <c r="J737" s="193"/>
      <c r="K737" s="195">
        <v>14.5</v>
      </c>
      <c r="L737" s="193"/>
      <c r="M737" s="193"/>
      <c r="N737" s="193"/>
      <c r="O737" s="193"/>
      <c r="P737" s="193"/>
      <c r="Q737" s="193"/>
      <c r="R737" s="196"/>
      <c r="T737" s="197"/>
      <c r="U737" s="193"/>
      <c r="V737" s="193"/>
      <c r="W737" s="193"/>
      <c r="X737" s="193"/>
      <c r="Y737" s="193"/>
      <c r="Z737" s="193"/>
      <c r="AA737" s="198"/>
      <c r="AT737" s="199" t="s">
        <v>204</v>
      </c>
      <c r="AU737" s="199" t="s">
        <v>94</v>
      </c>
      <c r="AV737" s="13" t="s">
        <v>201</v>
      </c>
      <c r="AW737" s="13" t="s">
        <v>31</v>
      </c>
      <c r="AX737" s="13" t="s">
        <v>82</v>
      </c>
      <c r="AY737" s="199" t="s">
        <v>196</v>
      </c>
    </row>
    <row r="738" spans="2:65" s="1" customFormat="1" ht="38.25" customHeight="1">
      <c r="B738" s="138"/>
      <c r="C738" s="200" t="s">
        <v>966</v>
      </c>
      <c r="D738" s="200" t="s">
        <v>612</v>
      </c>
      <c r="E738" s="201" t="s">
        <v>933</v>
      </c>
      <c r="F738" s="282" t="s">
        <v>934</v>
      </c>
      <c r="G738" s="282"/>
      <c r="H738" s="282"/>
      <c r="I738" s="282"/>
      <c r="J738" s="202" t="s">
        <v>262</v>
      </c>
      <c r="K738" s="203">
        <v>11.96</v>
      </c>
      <c r="L738" s="273">
        <v>0</v>
      </c>
      <c r="M738" s="273"/>
      <c r="N738" s="283">
        <f>ROUND(L738*K738,3)</f>
        <v>0</v>
      </c>
      <c r="O738" s="266"/>
      <c r="P738" s="266"/>
      <c r="Q738" s="266"/>
      <c r="R738" s="141"/>
      <c r="T738" s="172" t="s">
        <v>4</v>
      </c>
      <c r="U738" s="48" t="s">
        <v>41</v>
      </c>
      <c r="V738" s="40"/>
      <c r="W738" s="173">
        <f>V738*K738</f>
        <v>0</v>
      </c>
      <c r="X738" s="173">
        <v>1.9E-3</v>
      </c>
      <c r="Y738" s="173">
        <f>X738*K738</f>
        <v>2.2724000000000001E-2</v>
      </c>
      <c r="Z738" s="173">
        <v>0</v>
      </c>
      <c r="AA738" s="174">
        <f>Z738*K738</f>
        <v>0</v>
      </c>
      <c r="AR738" s="23" t="s">
        <v>423</v>
      </c>
      <c r="AT738" s="23" t="s">
        <v>612</v>
      </c>
      <c r="AU738" s="23" t="s">
        <v>94</v>
      </c>
      <c r="AY738" s="23" t="s">
        <v>196</v>
      </c>
      <c r="BE738" s="114">
        <f>IF(U738="základná",N738,0)</f>
        <v>0</v>
      </c>
      <c r="BF738" s="114">
        <f>IF(U738="znížená",N738,0)</f>
        <v>0</v>
      </c>
      <c r="BG738" s="114">
        <f>IF(U738="zákl. prenesená",N738,0)</f>
        <v>0</v>
      </c>
      <c r="BH738" s="114">
        <f>IF(U738="zníž. prenesená",N738,0)</f>
        <v>0</v>
      </c>
      <c r="BI738" s="114">
        <f>IF(U738="nulová",N738,0)</f>
        <v>0</v>
      </c>
      <c r="BJ738" s="23" t="s">
        <v>94</v>
      </c>
      <c r="BK738" s="175">
        <f>ROUND(L738*K738,3)</f>
        <v>0</v>
      </c>
      <c r="BL738" s="23" t="s">
        <v>300</v>
      </c>
      <c r="BM738" s="23" t="s">
        <v>967</v>
      </c>
    </row>
    <row r="739" spans="2:65" s="1" customFormat="1" ht="16.5" customHeight="1">
      <c r="B739" s="138"/>
      <c r="C739" s="200" t="s">
        <v>968</v>
      </c>
      <c r="D739" s="200" t="s">
        <v>612</v>
      </c>
      <c r="E739" s="201" t="s">
        <v>949</v>
      </c>
      <c r="F739" s="282" t="s">
        <v>950</v>
      </c>
      <c r="G739" s="282"/>
      <c r="H739" s="282"/>
      <c r="I739" s="282"/>
      <c r="J739" s="202" t="s">
        <v>608</v>
      </c>
      <c r="K739" s="203">
        <v>36.11</v>
      </c>
      <c r="L739" s="273">
        <v>0</v>
      </c>
      <c r="M739" s="273"/>
      <c r="N739" s="283">
        <f>ROUND(L739*K739,3)</f>
        <v>0</v>
      </c>
      <c r="O739" s="266"/>
      <c r="P739" s="266"/>
      <c r="Q739" s="266"/>
      <c r="R739" s="141"/>
      <c r="T739" s="172" t="s">
        <v>4</v>
      </c>
      <c r="U739" s="48" t="s">
        <v>41</v>
      </c>
      <c r="V739" s="40"/>
      <c r="W739" s="173">
        <f>V739*K739</f>
        <v>0</v>
      </c>
      <c r="X739" s="173">
        <v>2.5000000000000001E-4</v>
      </c>
      <c r="Y739" s="173">
        <f>X739*K739</f>
        <v>9.0275000000000008E-3</v>
      </c>
      <c r="Z739" s="173">
        <v>0</v>
      </c>
      <c r="AA739" s="174">
        <f>Z739*K739</f>
        <v>0</v>
      </c>
      <c r="AR739" s="23" t="s">
        <v>423</v>
      </c>
      <c r="AT739" s="23" t="s">
        <v>612</v>
      </c>
      <c r="AU739" s="23" t="s">
        <v>94</v>
      </c>
      <c r="AY739" s="23" t="s">
        <v>196</v>
      </c>
      <c r="BE739" s="114">
        <f>IF(U739="základná",N739,0)</f>
        <v>0</v>
      </c>
      <c r="BF739" s="114">
        <f>IF(U739="znížená",N739,0)</f>
        <v>0</v>
      </c>
      <c r="BG739" s="114">
        <f>IF(U739="zákl. prenesená",N739,0)</f>
        <v>0</v>
      </c>
      <c r="BH739" s="114">
        <f>IF(U739="zníž. prenesená",N739,0)</f>
        <v>0</v>
      </c>
      <c r="BI739" s="114">
        <f>IF(U739="nulová",N739,0)</f>
        <v>0</v>
      </c>
      <c r="BJ739" s="23" t="s">
        <v>94</v>
      </c>
      <c r="BK739" s="175">
        <f>ROUND(L739*K739,3)</f>
        <v>0</v>
      </c>
      <c r="BL739" s="23" t="s">
        <v>300</v>
      </c>
      <c r="BM739" s="23" t="s">
        <v>969</v>
      </c>
    </row>
    <row r="740" spans="2:65" s="1" customFormat="1" ht="38.25" customHeight="1">
      <c r="B740" s="138"/>
      <c r="C740" s="167" t="s">
        <v>970</v>
      </c>
      <c r="D740" s="167" t="s">
        <v>197</v>
      </c>
      <c r="E740" s="168" t="s">
        <v>971</v>
      </c>
      <c r="F740" s="264" t="s">
        <v>972</v>
      </c>
      <c r="G740" s="264"/>
      <c r="H740" s="264"/>
      <c r="I740" s="264"/>
      <c r="J740" s="169" t="s">
        <v>307</v>
      </c>
      <c r="K740" s="170">
        <v>2.5</v>
      </c>
      <c r="L740" s="265">
        <v>0</v>
      </c>
      <c r="M740" s="265"/>
      <c r="N740" s="266">
        <f>ROUND(L740*K740,3)</f>
        <v>0</v>
      </c>
      <c r="O740" s="266"/>
      <c r="P740" s="266"/>
      <c r="Q740" s="266"/>
      <c r="R740" s="141"/>
      <c r="T740" s="172" t="s">
        <v>4</v>
      </c>
      <c r="U740" s="48" t="s">
        <v>41</v>
      </c>
      <c r="V740" s="40"/>
      <c r="W740" s="173">
        <f>V740*K740</f>
        <v>0</v>
      </c>
      <c r="X740" s="173">
        <v>2.0000000000000002E-5</v>
      </c>
      <c r="Y740" s="173">
        <f>X740*K740</f>
        <v>5.0000000000000002E-5</v>
      </c>
      <c r="Z740" s="173">
        <v>0</v>
      </c>
      <c r="AA740" s="174">
        <f>Z740*K740</f>
        <v>0</v>
      </c>
      <c r="AR740" s="23" t="s">
        <v>300</v>
      </c>
      <c r="AT740" s="23" t="s">
        <v>197</v>
      </c>
      <c r="AU740" s="23" t="s">
        <v>94</v>
      </c>
      <c r="AY740" s="23" t="s">
        <v>196</v>
      </c>
      <c r="BE740" s="114">
        <f>IF(U740="základná",N740,0)</f>
        <v>0</v>
      </c>
      <c r="BF740" s="114">
        <f>IF(U740="znížená",N740,0)</f>
        <v>0</v>
      </c>
      <c r="BG740" s="114">
        <f>IF(U740="zákl. prenesená",N740,0)</f>
        <v>0</v>
      </c>
      <c r="BH740" s="114">
        <f>IF(U740="zníž. prenesená",N740,0)</f>
        <v>0</v>
      </c>
      <c r="BI740" s="114">
        <f>IF(U740="nulová",N740,0)</f>
        <v>0</v>
      </c>
      <c r="BJ740" s="23" t="s">
        <v>94</v>
      </c>
      <c r="BK740" s="175">
        <f>ROUND(L740*K740,3)</f>
        <v>0</v>
      </c>
      <c r="BL740" s="23" t="s">
        <v>300</v>
      </c>
      <c r="BM740" s="23" t="s">
        <v>973</v>
      </c>
    </row>
    <row r="741" spans="2:65" s="11" customFormat="1" ht="16.5" customHeight="1">
      <c r="B741" s="176"/>
      <c r="C741" s="177"/>
      <c r="D741" s="177"/>
      <c r="E741" s="178" t="s">
        <v>4</v>
      </c>
      <c r="F741" s="267" t="s">
        <v>974</v>
      </c>
      <c r="G741" s="268"/>
      <c r="H741" s="268"/>
      <c r="I741" s="268"/>
      <c r="J741" s="177"/>
      <c r="K741" s="179">
        <v>2.5</v>
      </c>
      <c r="L741" s="177"/>
      <c r="M741" s="177"/>
      <c r="N741" s="177"/>
      <c r="O741" s="177"/>
      <c r="P741" s="177"/>
      <c r="Q741" s="177"/>
      <c r="R741" s="180"/>
      <c r="T741" s="181"/>
      <c r="U741" s="177"/>
      <c r="V741" s="177"/>
      <c r="W741" s="177"/>
      <c r="X741" s="177"/>
      <c r="Y741" s="177"/>
      <c r="Z741" s="177"/>
      <c r="AA741" s="182"/>
      <c r="AT741" s="183" t="s">
        <v>204</v>
      </c>
      <c r="AU741" s="183" t="s">
        <v>94</v>
      </c>
      <c r="AV741" s="11" t="s">
        <v>94</v>
      </c>
      <c r="AW741" s="11" t="s">
        <v>31</v>
      </c>
      <c r="AX741" s="11" t="s">
        <v>74</v>
      </c>
      <c r="AY741" s="183" t="s">
        <v>196</v>
      </c>
    </row>
    <row r="742" spans="2:65" s="12" customFormat="1" ht="16.5" customHeight="1">
      <c r="B742" s="184"/>
      <c r="C742" s="185"/>
      <c r="D742" s="185"/>
      <c r="E742" s="186" t="s">
        <v>4</v>
      </c>
      <c r="F742" s="274" t="s">
        <v>213</v>
      </c>
      <c r="G742" s="275"/>
      <c r="H742" s="275"/>
      <c r="I742" s="275"/>
      <c r="J742" s="185"/>
      <c r="K742" s="187">
        <v>2.5</v>
      </c>
      <c r="L742" s="185"/>
      <c r="M742" s="185"/>
      <c r="N742" s="185"/>
      <c r="O742" s="185"/>
      <c r="P742" s="185"/>
      <c r="Q742" s="185"/>
      <c r="R742" s="188"/>
      <c r="T742" s="189"/>
      <c r="U742" s="185"/>
      <c r="V742" s="185"/>
      <c r="W742" s="185"/>
      <c r="X742" s="185"/>
      <c r="Y742" s="185"/>
      <c r="Z742" s="185"/>
      <c r="AA742" s="190"/>
      <c r="AT742" s="191" t="s">
        <v>204</v>
      </c>
      <c r="AU742" s="191" t="s">
        <v>94</v>
      </c>
      <c r="AV742" s="12" t="s">
        <v>214</v>
      </c>
      <c r="AW742" s="12" t="s">
        <v>31</v>
      </c>
      <c r="AX742" s="12" t="s">
        <v>74</v>
      </c>
      <c r="AY742" s="191" t="s">
        <v>196</v>
      </c>
    </row>
    <row r="743" spans="2:65" s="13" customFormat="1" ht="16.5" customHeight="1">
      <c r="B743" s="192"/>
      <c r="C743" s="193"/>
      <c r="D743" s="193"/>
      <c r="E743" s="194" t="s">
        <v>4</v>
      </c>
      <c r="F743" s="276" t="s">
        <v>215</v>
      </c>
      <c r="G743" s="277"/>
      <c r="H743" s="277"/>
      <c r="I743" s="277"/>
      <c r="J743" s="193"/>
      <c r="K743" s="195">
        <v>2.5</v>
      </c>
      <c r="L743" s="193"/>
      <c r="M743" s="193"/>
      <c r="N743" s="193"/>
      <c r="O743" s="193"/>
      <c r="P743" s="193"/>
      <c r="Q743" s="193"/>
      <c r="R743" s="196"/>
      <c r="T743" s="197"/>
      <c r="U743" s="193"/>
      <c r="V743" s="193"/>
      <c r="W743" s="193"/>
      <c r="X743" s="193"/>
      <c r="Y743" s="193"/>
      <c r="Z743" s="193"/>
      <c r="AA743" s="198"/>
      <c r="AT743" s="199" t="s">
        <v>204</v>
      </c>
      <c r="AU743" s="199" t="s">
        <v>94</v>
      </c>
      <c r="AV743" s="13" t="s">
        <v>201</v>
      </c>
      <c r="AW743" s="13" t="s">
        <v>31</v>
      </c>
      <c r="AX743" s="13" t="s">
        <v>82</v>
      </c>
      <c r="AY743" s="199" t="s">
        <v>196</v>
      </c>
    </row>
    <row r="744" spans="2:65" s="1" customFormat="1" ht="25.5" customHeight="1">
      <c r="B744" s="138"/>
      <c r="C744" s="200" t="s">
        <v>975</v>
      </c>
      <c r="D744" s="200" t="s">
        <v>612</v>
      </c>
      <c r="E744" s="201" t="s">
        <v>976</v>
      </c>
      <c r="F744" s="282" t="s">
        <v>977</v>
      </c>
      <c r="G744" s="282"/>
      <c r="H744" s="282"/>
      <c r="I744" s="282"/>
      <c r="J744" s="202" t="s">
        <v>307</v>
      </c>
      <c r="K744" s="203">
        <v>2.625</v>
      </c>
      <c r="L744" s="273">
        <v>0</v>
      </c>
      <c r="M744" s="273"/>
      <c r="N744" s="283">
        <f>ROUND(L744*K744,3)</f>
        <v>0</v>
      </c>
      <c r="O744" s="266"/>
      <c r="P744" s="266"/>
      <c r="Q744" s="266"/>
      <c r="R744" s="141"/>
      <c r="T744" s="172" t="s">
        <v>4</v>
      </c>
      <c r="U744" s="48" t="s">
        <v>41</v>
      </c>
      <c r="V744" s="40"/>
      <c r="W744" s="173">
        <f>V744*K744</f>
        <v>0</v>
      </c>
      <c r="X744" s="173">
        <v>6.9999999999999999E-4</v>
      </c>
      <c r="Y744" s="173">
        <f>X744*K744</f>
        <v>1.8374999999999999E-3</v>
      </c>
      <c r="Z744" s="173">
        <v>0</v>
      </c>
      <c r="AA744" s="174">
        <f>Z744*K744</f>
        <v>0</v>
      </c>
      <c r="AR744" s="23" t="s">
        <v>423</v>
      </c>
      <c r="AT744" s="23" t="s">
        <v>612</v>
      </c>
      <c r="AU744" s="23" t="s">
        <v>94</v>
      </c>
      <c r="AY744" s="23" t="s">
        <v>196</v>
      </c>
      <c r="BE744" s="114">
        <f>IF(U744="základná",N744,0)</f>
        <v>0</v>
      </c>
      <c r="BF744" s="114">
        <f>IF(U744="znížená",N744,0)</f>
        <v>0</v>
      </c>
      <c r="BG744" s="114">
        <f>IF(U744="zákl. prenesená",N744,0)</f>
        <v>0</v>
      </c>
      <c r="BH744" s="114">
        <f>IF(U744="zníž. prenesená",N744,0)</f>
        <v>0</v>
      </c>
      <c r="BI744" s="114">
        <f>IF(U744="nulová",N744,0)</f>
        <v>0</v>
      </c>
      <c r="BJ744" s="23" t="s">
        <v>94</v>
      </c>
      <c r="BK744" s="175">
        <f>ROUND(L744*K744,3)</f>
        <v>0</v>
      </c>
      <c r="BL744" s="23" t="s">
        <v>300</v>
      </c>
      <c r="BM744" s="23" t="s">
        <v>978</v>
      </c>
    </row>
    <row r="745" spans="2:65" s="1" customFormat="1" ht="25.5" customHeight="1">
      <c r="B745" s="138"/>
      <c r="C745" s="167" t="s">
        <v>979</v>
      </c>
      <c r="D745" s="167" t="s">
        <v>197</v>
      </c>
      <c r="E745" s="168" t="s">
        <v>980</v>
      </c>
      <c r="F745" s="264" t="s">
        <v>981</v>
      </c>
      <c r="G745" s="264"/>
      <c r="H745" s="264"/>
      <c r="I745" s="264"/>
      <c r="J745" s="169" t="s">
        <v>307</v>
      </c>
      <c r="K745" s="170">
        <v>4</v>
      </c>
      <c r="L745" s="265">
        <v>0</v>
      </c>
      <c r="M745" s="265"/>
      <c r="N745" s="266">
        <f>ROUND(L745*K745,3)</f>
        <v>0</v>
      </c>
      <c r="O745" s="266"/>
      <c r="P745" s="266"/>
      <c r="Q745" s="266"/>
      <c r="R745" s="141"/>
      <c r="T745" s="172" t="s">
        <v>4</v>
      </c>
      <c r="U745" s="48" t="s">
        <v>41</v>
      </c>
      <c r="V745" s="40"/>
      <c r="W745" s="173">
        <f>V745*K745</f>
        <v>0</v>
      </c>
      <c r="X745" s="173">
        <v>2.0000000000000001E-4</v>
      </c>
      <c r="Y745" s="173">
        <f>X745*K745</f>
        <v>8.0000000000000004E-4</v>
      </c>
      <c r="Z745" s="173">
        <v>0</v>
      </c>
      <c r="AA745" s="174">
        <f>Z745*K745</f>
        <v>0</v>
      </c>
      <c r="AR745" s="23" t="s">
        <v>300</v>
      </c>
      <c r="AT745" s="23" t="s">
        <v>197</v>
      </c>
      <c r="AU745" s="23" t="s">
        <v>94</v>
      </c>
      <c r="AY745" s="23" t="s">
        <v>196</v>
      </c>
      <c r="BE745" s="114">
        <f>IF(U745="základná",N745,0)</f>
        <v>0</v>
      </c>
      <c r="BF745" s="114">
        <f>IF(U745="znížená",N745,0)</f>
        <v>0</v>
      </c>
      <c r="BG745" s="114">
        <f>IF(U745="zákl. prenesená",N745,0)</f>
        <v>0</v>
      </c>
      <c r="BH745" s="114">
        <f>IF(U745="zníž. prenesená",N745,0)</f>
        <v>0</v>
      </c>
      <c r="BI745" s="114">
        <f>IF(U745="nulová",N745,0)</f>
        <v>0</v>
      </c>
      <c r="BJ745" s="23" t="s">
        <v>94</v>
      </c>
      <c r="BK745" s="175">
        <f>ROUND(L745*K745,3)</f>
        <v>0</v>
      </c>
      <c r="BL745" s="23" t="s">
        <v>300</v>
      </c>
      <c r="BM745" s="23" t="s">
        <v>982</v>
      </c>
    </row>
    <row r="746" spans="2:65" s="1" customFormat="1" ht="25.5" customHeight="1">
      <c r="B746" s="138"/>
      <c r="C746" s="167" t="s">
        <v>983</v>
      </c>
      <c r="D746" s="167" t="s">
        <v>197</v>
      </c>
      <c r="E746" s="168" t="s">
        <v>984</v>
      </c>
      <c r="F746" s="264" t="s">
        <v>985</v>
      </c>
      <c r="G746" s="264"/>
      <c r="H746" s="264"/>
      <c r="I746" s="264"/>
      <c r="J746" s="169" t="s">
        <v>307</v>
      </c>
      <c r="K746" s="170">
        <v>2.5</v>
      </c>
      <c r="L746" s="265">
        <v>0</v>
      </c>
      <c r="M746" s="265"/>
      <c r="N746" s="266">
        <f>ROUND(L746*K746,3)</f>
        <v>0</v>
      </c>
      <c r="O746" s="266"/>
      <c r="P746" s="266"/>
      <c r="Q746" s="266"/>
      <c r="R746" s="141"/>
      <c r="T746" s="172" t="s">
        <v>4</v>
      </c>
      <c r="U746" s="48" t="s">
        <v>41</v>
      </c>
      <c r="V746" s="40"/>
      <c r="W746" s="173">
        <f>V746*K746</f>
        <v>0</v>
      </c>
      <c r="X746" s="173">
        <v>5.0000000000000002E-5</v>
      </c>
      <c r="Y746" s="173">
        <f>X746*K746</f>
        <v>1.25E-4</v>
      </c>
      <c r="Z746" s="173">
        <v>0</v>
      </c>
      <c r="AA746" s="174">
        <f>Z746*K746</f>
        <v>0</v>
      </c>
      <c r="AR746" s="23" t="s">
        <v>300</v>
      </c>
      <c r="AT746" s="23" t="s">
        <v>197</v>
      </c>
      <c r="AU746" s="23" t="s">
        <v>94</v>
      </c>
      <c r="AY746" s="23" t="s">
        <v>196</v>
      </c>
      <c r="BE746" s="114">
        <f>IF(U746="základná",N746,0)</f>
        <v>0</v>
      </c>
      <c r="BF746" s="114">
        <f>IF(U746="znížená",N746,0)</f>
        <v>0</v>
      </c>
      <c r="BG746" s="114">
        <f>IF(U746="zákl. prenesená",N746,0)</f>
        <v>0</v>
      </c>
      <c r="BH746" s="114">
        <f>IF(U746="zníž. prenesená",N746,0)</f>
        <v>0</v>
      </c>
      <c r="BI746" s="114">
        <f>IF(U746="nulová",N746,0)</f>
        <v>0</v>
      </c>
      <c r="BJ746" s="23" t="s">
        <v>94</v>
      </c>
      <c r="BK746" s="175">
        <f>ROUND(L746*K746,3)</f>
        <v>0</v>
      </c>
      <c r="BL746" s="23" t="s">
        <v>300</v>
      </c>
      <c r="BM746" s="23" t="s">
        <v>986</v>
      </c>
    </row>
    <row r="747" spans="2:65" s="1" customFormat="1" ht="16.5" customHeight="1">
      <c r="B747" s="138"/>
      <c r="C747" s="200" t="s">
        <v>987</v>
      </c>
      <c r="D747" s="200" t="s">
        <v>612</v>
      </c>
      <c r="E747" s="201" t="s">
        <v>988</v>
      </c>
      <c r="F747" s="282" t="s">
        <v>938</v>
      </c>
      <c r="G747" s="282"/>
      <c r="H747" s="282"/>
      <c r="I747" s="282"/>
      <c r="J747" s="202" t="s">
        <v>608</v>
      </c>
      <c r="K747" s="203">
        <v>20</v>
      </c>
      <c r="L747" s="273">
        <v>0</v>
      </c>
      <c r="M747" s="273"/>
      <c r="N747" s="283">
        <f>ROUND(L747*K747,3)</f>
        <v>0</v>
      </c>
      <c r="O747" s="266"/>
      <c r="P747" s="266"/>
      <c r="Q747" s="266"/>
      <c r="R747" s="141"/>
      <c r="T747" s="172" t="s">
        <v>4</v>
      </c>
      <c r="U747" s="48" t="s">
        <v>41</v>
      </c>
      <c r="V747" s="40"/>
      <c r="W747" s="173">
        <f>V747*K747</f>
        <v>0</v>
      </c>
      <c r="X747" s="173">
        <v>2.9999999999999997E-4</v>
      </c>
      <c r="Y747" s="173">
        <f>X747*K747</f>
        <v>5.9999999999999993E-3</v>
      </c>
      <c r="Z747" s="173">
        <v>0</v>
      </c>
      <c r="AA747" s="174">
        <f>Z747*K747</f>
        <v>0</v>
      </c>
      <c r="AR747" s="23" t="s">
        <v>423</v>
      </c>
      <c r="AT747" s="23" t="s">
        <v>612</v>
      </c>
      <c r="AU747" s="23" t="s">
        <v>94</v>
      </c>
      <c r="AY747" s="23" t="s">
        <v>196</v>
      </c>
      <c r="BE747" s="114">
        <f>IF(U747="základná",N747,0)</f>
        <v>0</v>
      </c>
      <c r="BF747" s="114">
        <f>IF(U747="znížená",N747,0)</f>
        <v>0</v>
      </c>
      <c r="BG747" s="114">
        <f>IF(U747="zákl. prenesená",N747,0)</f>
        <v>0</v>
      </c>
      <c r="BH747" s="114">
        <f>IF(U747="zníž. prenesená",N747,0)</f>
        <v>0</v>
      </c>
      <c r="BI747" s="114">
        <f>IF(U747="nulová",N747,0)</f>
        <v>0</v>
      </c>
      <c r="BJ747" s="23" t="s">
        <v>94</v>
      </c>
      <c r="BK747" s="175">
        <f>ROUND(L747*K747,3)</f>
        <v>0</v>
      </c>
      <c r="BL747" s="23" t="s">
        <v>300</v>
      </c>
      <c r="BM747" s="23" t="s">
        <v>989</v>
      </c>
    </row>
    <row r="748" spans="2:65" s="1" customFormat="1" ht="51" customHeight="1">
      <c r="B748" s="138"/>
      <c r="C748" s="167" t="s">
        <v>990</v>
      </c>
      <c r="D748" s="167" t="s">
        <v>197</v>
      </c>
      <c r="E748" s="168" t="s">
        <v>991</v>
      </c>
      <c r="F748" s="264" t="s">
        <v>992</v>
      </c>
      <c r="G748" s="264"/>
      <c r="H748" s="264"/>
      <c r="I748" s="264"/>
      <c r="J748" s="169" t="s">
        <v>307</v>
      </c>
      <c r="K748" s="170">
        <v>11.1</v>
      </c>
      <c r="L748" s="265">
        <v>0</v>
      </c>
      <c r="M748" s="265"/>
      <c r="N748" s="266">
        <f>ROUND(L748*K748,3)</f>
        <v>0</v>
      </c>
      <c r="O748" s="266"/>
      <c r="P748" s="266"/>
      <c r="Q748" s="266"/>
      <c r="R748" s="141"/>
      <c r="T748" s="172" t="s">
        <v>4</v>
      </c>
      <c r="U748" s="48" t="s">
        <v>41</v>
      </c>
      <c r="V748" s="40"/>
      <c r="W748" s="173">
        <f>V748*K748</f>
        <v>0</v>
      </c>
      <c r="X748" s="173">
        <v>2.7E-4</v>
      </c>
      <c r="Y748" s="173">
        <f>X748*K748</f>
        <v>2.9970000000000001E-3</v>
      </c>
      <c r="Z748" s="173">
        <v>0</v>
      </c>
      <c r="AA748" s="174">
        <f>Z748*K748</f>
        <v>0</v>
      </c>
      <c r="AR748" s="23" t="s">
        <v>300</v>
      </c>
      <c r="AT748" s="23" t="s">
        <v>197</v>
      </c>
      <c r="AU748" s="23" t="s">
        <v>94</v>
      </c>
      <c r="AY748" s="23" t="s">
        <v>196</v>
      </c>
      <c r="BE748" s="114">
        <f>IF(U748="základná",N748,0)</f>
        <v>0</v>
      </c>
      <c r="BF748" s="114">
        <f>IF(U748="znížená",N748,0)</f>
        <v>0</v>
      </c>
      <c r="BG748" s="114">
        <f>IF(U748="zákl. prenesená",N748,0)</f>
        <v>0</v>
      </c>
      <c r="BH748" s="114">
        <f>IF(U748="zníž. prenesená",N748,0)</f>
        <v>0</v>
      </c>
      <c r="BI748" s="114">
        <f>IF(U748="nulová",N748,0)</f>
        <v>0</v>
      </c>
      <c r="BJ748" s="23" t="s">
        <v>94</v>
      </c>
      <c r="BK748" s="175">
        <f>ROUND(L748*K748,3)</f>
        <v>0</v>
      </c>
      <c r="BL748" s="23" t="s">
        <v>300</v>
      </c>
      <c r="BM748" s="23" t="s">
        <v>993</v>
      </c>
    </row>
    <row r="749" spans="2:65" s="11" customFormat="1" ht="16.5" customHeight="1">
      <c r="B749" s="176"/>
      <c r="C749" s="177"/>
      <c r="D749" s="177"/>
      <c r="E749" s="178" t="s">
        <v>4</v>
      </c>
      <c r="F749" s="267" t="s">
        <v>994</v>
      </c>
      <c r="G749" s="268"/>
      <c r="H749" s="268"/>
      <c r="I749" s="268"/>
      <c r="J749" s="177"/>
      <c r="K749" s="179">
        <v>11.1</v>
      </c>
      <c r="L749" s="177"/>
      <c r="M749" s="177"/>
      <c r="N749" s="177"/>
      <c r="O749" s="177"/>
      <c r="P749" s="177"/>
      <c r="Q749" s="177"/>
      <c r="R749" s="180"/>
      <c r="T749" s="181"/>
      <c r="U749" s="177"/>
      <c r="V749" s="177"/>
      <c r="W749" s="177"/>
      <c r="X749" s="177"/>
      <c r="Y749" s="177"/>
      <c r="Z749" s="177"/>
      <c r="AA749" s="182"/>
      <c r="AT749" s="183" t="s">
        <v>204</v>
      </c>
      <c r="AU749" s="183" t="s">
        <v>94</v>
      </c>
      <c r="AV749" s="11" t="s">
        <v>94</v>
      </c>
      <c r="AW749" s="11" t="s">
        <v>31</v>
      </c>
      <c r="AX749" s="11" t="s">
        <v>74</v>
      </c>
      <c r="AY749" s="183" t="s">
        <v>196</v>
      </c>
    </row>
    <row r="750" spans="2:65" s="12" customFormat="1" ht="16.5" customHeight="1">
      <c r="B750" s="184"/>
      <c r="C750" s="185"/>
      <c r="D750" s="185"/>
      <c r="E750" s="186" t="s">
        <v>4</v>
      </c>
      <c r="F750" s="274" t="s">
        <v>213</v>
      </c>
      <c r="G750" s="275"/>
      <c r="H750" s="275"/>
      <c r="I750" s="275"/>
      <c r="J750" s="185"/>
      <c r="K750" s="187">
        <v>11.1</v>
      </c>
      <c r="L750" s="185"/>
      <c r="M750" s="185"/>
      <c r="N750" s="185"/>
      <c r="O750" s="185"/>
      <c r="P750" s="185"/>
      <c r="Q750" s="185"/>
      <c r="R750" s="188"/>
      <c r="T750" s="189"/>
      <c r="U750" s="185"/>
      <c r="V750" s="185"/>
      <c r="W750" s="185"/>
      <c r="X750" s="185"/>
      <c r="Y750" s="185"/>
      <c r="Z750" s="185"/>
      <c r="AA750" s="190"/>
      <c r="AT750" s="191" t="s">
        <v>204</v>
      </c>
      <c r="AU750" s="191" t="s">
        <v>94</v>
      </c>
      <c r="AV750" s="12" t="s">
        <v>214</v>
      </c>
      <c r="AW750" s="12" t="s">
        <v>31</v>
      </c>
      <c r="AX750" s="12" t="s">
        <v>74</v>
      </c>
      <c r="AY750" s="191" t="s">
        <v>196</v>
      </c>
    </row>
    <row r="751" spans="2:65" s="13" customFormat="1" ht="16.5" customHeight="1">
      <c r="B751" s="192"/>
      <c r="C751" s="193"/>
      <c r="D751" s="193"/>
      <c r="E751" s="194" t="s">
        <v>4</v>
      </c>
      <c r="F751" s="276" t="s">
        <v>215</v>
      </c>
      <c r="G751" s="277"/>
      <c r="H751" s="277"/>
      <c r="I751" s="277"/>
      <c r="J751" s="193"/>
      <c r="K751" s="195">
        <v>11.1</v>
      </c>
      <c r="L751" s="193"/>
      <c r="M751" s="193"/>
      <c r="N751" s="193"/>
      <c r="O751" s="193"/>
      <c r="P751" s="193"/>
      <c r="Q751" s="193"/>
      <c r="R751" s="196"/>
      <c r="T751" s="197"/>
      <c r="U751" s="193"/>
      <c r="V751" s="193"/>
      <c r="W751" s="193"/>
      <c r="X751" s="193"/>
      <c r="Y751" s="193"/>
      <c r="Z751" s="193"/>
      <c r="AA751" s="198"/>
      <c r="AT751" s="199" t="s">
        <v>204</v>
      </c>
      <c r="AU751" s="199" t="s">
        <v>94</v>
      </c>
      <c r="AV751" s="13" t="s">
        <v>201</v>
      </c>
      <c r="AW751" s="13" t="s">
        <v>31</v>
      </c>
      <c r="AX751" s="13" t="s">
        <v>82</v>
      </c>
      <c r="AY751" s="199" t="s">
        <v>196</v>
      </c>
    </row>
    <row r="752" spans="2:65" s="1" customFormat="1" ht="16.5" customHeight="1">
      <c r="B752" s="138"/>
      <c r="C752" s="200" t="s">
        <v>995</v>
      </c>
      <c r="D752" s="200" t="s">
        <v>612</v>
      </c>
      <c r="E752" s="201" t="s">
        <v>996</v>
      </c>
      <c r="F752" s="282" t="s">
        <v>997</v>
      </c>
      <c r="G752" s="282"/>
      <c r="H752" s="282"/>
      <c r="I752" s="282"/>
      <c r="J752" s="202" t="s">
        <v>608</v>
      </c>
      <c r="K752" s="203">
        <v>88.8</v>
      </c>
      <c r="L752" s="273">
        <v>0</v>
      </c>
      <c r="M752" s="273"/>
      <c r="N752" s="283">
        <f>ROUND(L752*K752,3)</f>
        <v>0</v>
      </c>
      <c r="O752" s="266"/>
      <c r="P752" s="266"/>
      <c r="Q752" s="266"/>
      <c r="R752" s="141"/>
      <c r="T752" s="172" t="s">
        <v>4</v>
      </c>
      <c r="U752" s="48" t="s">
        <v>41</v>
      </c>
      <c r="V752" s="40"/>
      <c r="W752" s="173">
        <f>V752*K752</f>
        <v>0</v>
      </c>
      <c r="X752" s="173">
        <v>2.5000000000000001E-4</v>
      </c>
      <c r="Y752" s="173">
        <f>X752*K752</f>
        <v>2.2200000000000001E-2</v>
      </c>
      <c r="Z752" s="173">
        <v>0</v>
      </c>
      <c r="AA752" s="174">
        <f>Z752*K752</f>
        <v>0</v>
      </c>
      <c r="AR752" s="23" t="s">
        <v>423</v>
      </c>
      <c r="AT752" s="23" t="s">
        <v>612</v>
      </c>
      <c r="AU752" s="23" t="s">
        <v>94</v>
      </c>
      <c r="AY752" s="23" t="s">
        <v>196</v>
      </c>
      <c r="BE752" s="114">
        <f>IF(U752="základná",N752,0)</f>
        <v>0</v>
      </c>
      <c r="BF752" s="114">
        <f>IF(U752="znížená",N752,0)</f>
        <v>0</v>
      </c>
      <c r="BG752" s="114">
        <f>IF(U752="zákl. prenesená",N752,0)</f>
        <v>0</v>
      </c>
      <c r="BH752" s="114">
        <f>IF(U752="zníž. prenesená",N752,0)</f>
        <v>0</v>
      </c>
      <c r="BI752" s="114">
        <f>IF(U752="nulová",N752,0)</f>
        <v>0</v>
      </c>
      <c r="BJ752" s="23" t="s">
        <v>94</v>
      </c>
      <c r="BK752" s="175">
        <f>ROUND(L752*K752,3)</f>
        <v>0</v>
      </c>
      <c r="BL752" s="23" t="s">
        <v>300</v>
      </c>
      <c r="BM752" s="23" t="s">
        <v>998</v>
      </c>
    </row>
    <row r="753" spans="2:65" s="1" customFormat="1" ht="51" customHeight="1">
      <c r="B753" s="138"/>
      <c r="C753" s="167" t="s">
        <v>999</v>
      </c>
      <c r="D753" s="167" t="s">
        <v>197</v>
      </c>
      <c r="E753" s="168" t="s">
        <v>1000</v>
      </c>
      <c r="F753" s="264" t="s">
        <v>1001</v>
      </c>
      <c r="G753" s="264"/>
      <c r="H753" s="264"/>
      <c r="I753" s="264"/>
      <c r="J753" s="169" t="s">
        <v>307</v>
      </c>
      <c r="K753" s="170">
        <v>18.3</v>
      </c>
      <c r="L753" s="265">
        <v>0</v>
      </c>
      <c r="M753" s="265"/>
      <c r="N753" s="266">
        <f>ROUND(L753*K753,3)</f>
        <v>0</v>
      </c>
      <c r="O753" s="266"/>
      <c r="P753" s="266"/>
      <c r="Q753" s="266"/>
      <c r="R753" s="141"/>
      <c r="T753" s="172" t="s">
        <v>4</v>
      </c>
      <c r="U753" s="48" t="s">
        <v>41</v>
      </c>
      <c r="V753" s="40"/>
      <c r="W753" s="173">
        <f>V753*K753</f>
        <v>0</v>
      </c>
      <c r="X753" s="173">
        <v>2.7E-4</v>
      </c>
      <c r="Y753" s="173">
        <f>X753*K753</f>
        <v>4.9410000000000001E-3</v>
      </c>
      <c r="Z753" s="173">
        <v>0</v>
      </c>
      <c r="AA753" s="174">
        <f>Z753*K753</f>
        <v>0</v>
      </c>
      <c r="AR753" s="23" t="s">
        <v>300</v>
      </c>
      <c r="AT753" s="23" t="s">
        <v>197</v>
      </c>
      <c r="AU753" s="23" t="s">
        <v>94</v>
      </c>
      <c r="AY753" s="23" t="s">
        <v>196</v>
      </c>
      <c r="BE753" s="114">
        <f>IF(U753="základná",N753,0)</f>
        <v>0</v>
      </c>
      <c r="BF753" s="114">
        <f>IF(U753="znížená",N753,0)</f>
        <v>0</v>
      </c>
      <c r="BG753" s="114">
        <f>IF(U753="zákl. prenesená",N753,0)</f>
        <v>0</v>
      </c>
      <c r="BH753" s="114">
        <f>IF(U753="zníž. prenesená",N753,0)</f>
        <v>0</v>
      </c>
      <c r="BI753" s="114">
        <f>IF(U753="nulová",N753,0)</f>
        <v>0</v>
      </c>
      <c r="BJ753" s="23" t="s">
        <v>94</v>
      </c>
      <c r="BK753" s="175">
        <f>ROUND(L753*K753,3)</f>
        <v>0</v>
      </c>
      <c r="BL753" s="23" t="s">
        <v>300</v>
      </c>
      <c r="BM753" s="23" t="s">
        <v>1002</v>
      </c>
    </row>
    <row r="754" spans="2:65" s="11" customFormat="1" ht="16.5" customHeight="1">
      <c r="B754" s="176"/>
      <c r="C754" s="177"/>
      <c r="D754" s="177"/>
      <c r="E754" s="178" t="s">
        <v>4</v>
      </c>
      <c r="F754" s="267" t="s">
        <v>1003</v>
      </c>
      <c r="G754" s="268"/>
      <c r="H754" s="268"/>
      <c r="I754" s="268"/>
      <c r="J754" s="177"/>
      <c r="K754" s="179">
        <v>18.3</v>
      </c>
      <c r="L754" s="177"/>
      <c r="M754" s="177"/>
      <c r="N754" s="177"/>
      <c r="O754" s="177"/>
      <c r="P754" s="177"/>
      <c r="Q754" s="177"/>
      <c r="R754" s="180"/>
      <c r="T754" s="181"/>
      <c r="U754" s="177"/>
      <c r="V754" s="177"/>
      <c r="W754" s="177"/>
      <c r="X754" s="177"/>
      <c r="Y754" s="177"/>
      <c r="Z754" s="177"/>
      <c r="AA754" s="182"/>
      <c r="AT754" s="183" t="s">
        <v>204</v>
      </c>
      <c r="AU754" s="183" t="s">
        <v>94</v>
      </c>
      <c r="AV754" s="11" t="s">
        <v>94</v>
      </c>
      <c r="AW754" s="11" t="s">
        <v>31</v>
      </c>
      <c r="AX754" s="11" t="s">
        <v>74</v>
      </c>
      <c r="AY754" s="183" t="s">
        <v>196</v>
      </c>
    </row>
    <row r="755" spans="2:65" s="12" customFormat="1" ht="16.5" customHeight="1">
      <c r="B755" s="184"/>
      <c r="C755" s="185"/>
      <c r="D755" s="185"/>
      <c r="E755" s="186" t="s">
        <v>4</v>
      </c>
      <c r="F755" s="274" t="s">
        <v>213</v>
      </c>
      <c r="G755" s="275"/>
      <c r="H755" s="275"/>
      <c r="I755" s="275"/>
      <c r="J755" s="185"/>
      <c r="K755" s="187">
        <v>18.3</v>
      </c>
      <c r="L755" s="185"/>
      <c r="M755" s="185"/>
      <c r="N755" s="185"/>
      <c r="O755" s="185"/>
      <c r="P755" s="185"/>
      <c r="Q755" s="185"/>
      <c r="R755" s="188"/>
      <c r="T755" s="189"/>
      <c r="U755" s="185"/>
      <c r="V755" s="185"/>
      <c r="W755" s="185"/>
      <c r="X755" s="185"/>
      <c r="Y755" s="185"/>
      <c r="Z755" s="185"/>
      <c r="AA755" s="190"/>
      <c r="AT755" s="191" t="s">
        <v>204</v>
      </c>
      <c r="AU755" s="191" t="s">
        <v>94</v>
      </c>
      <c r="AV755" s="12" t="s">
        <v>214</v>
      </c>
      <c r="AW755" s="12" t="s">
        <v>31</v>
      </c>
      <c r="AX755" s="12" t="s">
        <v>74</v>
      </c>
      <c r="AY755" s="191" t="s">
        <v>196</v>
      </c>
    </row>
    <row r="756" spans="2:65" s="13" customFormat="1" ht="16.5" customHeight="1">
      <c r="B756" s="192"/>
      <c r="C756" s="193"/>
      <c r="D756" s="193"/>
      <c r="E756" s="194" t="s">
        <v>4</v>
      </c>
      <c r="F756" s="276" t="s">
        <v>215</v>
      </c>
      <c r="G756" s="277"/>
      <c r="H756" s="277"/>
      <c r="I756" s="277"/>
      <c r="J756" s="193"/>
      <c r="K756" s="195">
        <v>18.3</v>
      </c>
      <c r="L756" s="193"/>
      <c r="M756" s="193"/>
      <c r="N756" s="193"/>
      <c r="O756" s="193"/>
      <c r="P756" s="193"/>
      <c r="Q756" s="193"/>
      <c r="R756" s="196"/>
      <c r="T756" s="197"/>
      <c r="U756" s="193"/>
      <c r="V756" s="193"/>
      <c r="W756" s="193"/>
      <c r="X756" s="193"/>
      <c r="Y756" s="193"/>
      <c r="Z756" s="193"/>
      <c r="AA756" s="198"/>
      <c r="AT756" s="199" t="s">
        <v>204</v>
      </c>
      <c r="AU756" s="199" t="s">
        <v>94</v>
      </c>
      <c r="AV756" s="13" t="s">
        <v>201</v>
      </c>
      <c r="AW756" s="13" t="s">
        <v>31</v>
      </c>
      <c r="AX756" s="13" t="s">
        <v>82</v>
      </c>
      <c r="AY756" s="199" t="s">
        <v>196</v>
      </c>
    </row>
    <row r="757" spans="2:65" s="1" customFormat="1" ht="16.5" customHeight="1">
      <c r="B757" s="138"/>
      <c r="C757" s="200" t="s">
        <v>1004</v>
      </c>
      <c r="D757" s="200" t="s">
        <v>612</v>
      </c>
      <c r="E757" s="201" t="s">
        <v>1005</v>
      </c>
      <c r="F757" s="282" t="s">
        <v>1006</v>
      </c>
      <c r="G757" s="282"/>
      <c r="H757" s="282"/>
      <c r="I757" s="282"/>
      <c r="J757" s="202" t="s">
        <v>608</v>
      </c>
      <c r="K757" s="203">
        <v>146.4</v>
      </c>
      <c r="L757" s="273">
        <v>0</v>
      </c>
      <c r="M757" s="273"/>
      <c r="N757" s="283">
        <f>ROUND(L757*K757,3)</f>
        <v>0</v>
      </c>
      <c r="O757" s="266"/>
      <c r="P757" s="266"/>
      <c r="Q757" s="266"/>
      <c r="R757" s="141"/>
      <c r="T757" s="172" t="s">
        <v>4</v>
      </c>
      <c r="U757" s="48" t="s">
        <v>41</v>
      </c>
      <c r="V757" s="40"/>
      <c r="W757" s="173">
        <f>V757*K757</f>
        <v>0</v>
      </c>
      <c r="X757" s="173">
        <v>2.5000000000000001E-4</v>
      </c>
      <c r="Y757" s="173">
        <f>X757*K757</f>
        <v>3.6600000000000001E-2</v>
      </c>
      <c r="Z757" s="173">
        <v>0</v>
      </c>
      <c r="AA757" s="174">
        <f>Z757*K757</f>
        <v>0</v>
      </c>
      <c r="AR757" s="23" t="s">
        <v>423</v>
      </c>
      <c r="AT757" s="23" t="s">
        <v>612</v>
      </c>
      <c r="AU757" s="23" t="s">
        <v>94</v>
      </c>
      <c r="AY757" s="23" t="s">
        <v>196</v>
      </c>
      <c r="BE757" s="114">
        <f>IF(U757="základná",N757,0)</f>
        <v>0</v>
      </c>
      <c r="BF757" s="114">
        <f>IF(U757="znížená",N757,0)</f>
        <v>0</v>
      </c>
      <c r="BG757" s="114">
        <f>IF(U757="zákl. prenesená",N757,0)</f>
        <v>0</v>
      </c>
      <c r="BH757" s="114">
        <f>IF(U757="zníž. prenesená",N757,0)</f>
        <v>0</v>
      </c>
      <c r="BI757" s="114">
        <f>IF(U757="nulová",N757,0)</f>
        <v>0</v>
      </c>
      <c r="BJ757" s="23" t="s">
        <v>94</v>
      </c>
      <c r="BK757" s="175">
        <f>ROUND(L757*K757,3)</f>
        <v>0</v>
      </c>
      <c r="BL757" s="23" t="s">
        <v>300</v>
      </c>
      <c r="BM757" s="23" t="s">
        <v>1007</v>
      </c>
    </row>
    <row r="758" spans="2:65" s="1" customFormat="1" ht="51" customHeight="1">
      <c r="B758" s="138"/>
      <c r="C758" s="167" t="s">
        <v>1008</v>
      </c>
      <c r="D758" s="167" t="s">
        <v>197</v>
      </c>
      <c r="E758" s="168" t="s">
        <v>1009</v>
      </c>
      <c r="F758" s="264" t="s">
        <v>1010</v>
      </c>
      <c r="G758" s="264"/>
      <c r="H758" s="264"/>
      <c r="I758" s="264"/>
      <c r="J758" s="169" t="s">
        <v>307</v>
      </c>
      <c r="K758" s="170">
        <v>11</v>
      </c>
      <c r="L758" s="265">
        <v>0</v>
      </c>
      <c r="M758" s="265"/>
      <c r="N758" s="266">
        <f>ROUND(L758*K758,3)</f>
        <v>0</v>
      </c>
      <c r="O758" s="266"/>
      <c r="P758" s="266"/>
      <c r="Q758" s="266"/>
      <c r="R758" s="141"/>
      <c r="T758" s="172" t="s">
        <v>4</v>
      </c>
      <c r="U758" s="48" t="s">
        <v>41</v>
      </c>
      <c r="V758" s="40"/>
      <c r="W758" s="173">
        <f>V758*K758</f>
        <v>0</v>
      </c>
      <c r="X758" s="173">
        <v>2.7E-4</v>
      </c>
      <c r="Y758" s="173">
        <f>X758*K758</f>
        <v>2.97E-3</v>
      </c>
      <c r="Z758" s="173">
        <v>0</v>
      </c>
      <c r="AA758" s="174">
        <f>Z758*K758</f>
        <v>0</v>
      </c>
      <c r="AR758" s="23" t="s">
        <v>300</v>
      </c>
      <c r="AT758" s="23" t="s">
        <v>197</v>
      </c>
      <c r="AU758" s="23" t="s">
        <v>94</v>
      </c>
      <c r="AY758" s="23" t="s">
        <v>196</v>
      </c>
      <c r="BE758" s="114">
        <f>IF(U758="základná",N758,0)</f>
        <v>0</v>
      </c>
      <c r="BF758" s="114">
        <f>IF(U758="znížená",N758,0)</f>
        <v>0</v>
      </c>
      <c r="BG758" s="114">
        <f>IF(U758="zákl. prenesená",N758,0)</f>
        <v>0</v>
      </c>
      <c r="BH758" s="114">
        <f>IF(U758="zníž. prenesená",N758,0)</f>
        <v>0</v>
      </c>
      <c r="BI758" s="114">
        <f>IF(U758="nulová",N758,0)</f>
        <v>0</v>
      </c>
      <c r="BJ758" s="23" t="s">
        <v>94</v>
      </c>
      <c r="BK758" s="175">
        <f>ROUND(L758*K758,3)</f>
        <v>0</v>
      </c>
      <c r="BL758" s="23" t="s">
        <v>300</v>
      </c>
      <c r="BM758" s="23" t="s">
        <v>1011</v>
      </c>
    </row>
    <row r="759" spans="2:65" s="11" customFormat="1" ht="16.5" customHeight="1">
      <c r="B759" s="176"/>
      <c r="C759" s="177"/>
      <c r="D759" s="177"/>
      <c r="E759" s="178" t="s">
        <v>4</v>
      </c>
      <c r="F759" s="267" t="s">
        <v>264</v>
      </c>
      <c r="G759" s="268"/>
      <c r="H759" s="268"/>
      <c r="I759" s="268"/>
      <c r="J759" s="177"/>
      <c r="K759" s="179">
        <v>11</v>
      </c>
      <c r="L759" s="177"/>
      <c r="M759" s="177"/>
      <c r="N759" s="177"/>
      <c r="O759" s="177"/>
      <c r="P759" s="177"/>
      <c r="Q759" s="177"/>
      <c r="R759" s="180"/>
      <c r="T759" s="181"/>
      <c r="U759" s="177"/>
      <c r="V759" s="177"/>
      <c r="W759" s="177"/>
      <c r="X759" s="177"/>
      <c r="Y759" s="177"/>
      <c r="Z759" s="177"/>
      <c r="AA759" s="182"/>
      <c r="AT759" s="183" t="s">
        <v>204</v>
      </c>
      <c r="AU759" s="183" t="s">
        <v>94</v>
      </c>
      <c r="AV759" s="11" t="s">
        <v>94</v>
      </c>
      <c r="AW759" s="11" t="s">
        <v>31</v>
      </c>
      <c r="AX759" s="11" t="s">
        <v>74</v>
      </c>
      <c r="AY759" s="183" t="s">
        <v>196</v>
      </c>
    </row>
    <row r="760" spans="2:65" s="12" customFormat="1" ht="16.5" customHeight="1">
      <c r="B760" s="184"/>
      <c r="C760" s="185"/>
      <c r="D760" s="185"/>
      <c r="E760" s="186" t="s">
        <v>4</v>
      </c>
      <c r="F760" s="274" t="s">
        <v>213</v>
      </c>
      <c r="G760" s="275"/>
      <c r="H760" s="275"/>
      <c r="I760" s="275"/>
      <c r="J760" s="185"/>
      <c r="K760" s="187">
        <v>11</v>
      </c>
      <c r="L760" s="185"/>
      <c r="M760" s="185"/>
      <c r="N760" s="185"/>
      <c r="O760" s="185"/>
      <c r="P760" s="185"/>
      <c r="Q760" s="185"/>
      <c r="R760" s="188"/>
      <c r="T760" s="189"/>
      <c r="U760" s="185"/>
      <c r="V760" s="185"/>
      <c r="W760" s="185"/>
      <c r="X760" s="185"/>
      <c r="Y760" s="185"/>
      <c r="Z760" s="185"/>
      <c r="AA760" s="190"/>
      <c r="AT760" s="191" t="s">
        <v>204</v>
      </c>
      <c r="AU760" s="191" t="s">
        <v>94</v>
      </c>
      <c r="AV760" s="12" t="s">
        <v>214</v>
      </c>
      <c r="AW760" s="12" t="s">
        <v>31</v>
      </c>
      <c r="AX760" s="12" t="s">
        <v>74</v>
      </c>
      <c r="AY760" s="191" t="s">
        <v>196</v>
      </c>
    </row>
    <row r="761" spans="2:65" s="13" customFormat="1" ht="16.5" customHeight="1">
      <c r="B761" s="192"/>
      <c r="C761" s="193"/>
      <c r="D761" s="193"/>
      <c r="E761" s="194" t="s">
        <v>4</v>
      </c>
      <c r="F761" s="276" t="s">
        <v>215</v>
      </c>
      <c r="G761" s="277"/>
      <c r="H761" s="277"/>
      <c r="I761" s="277"/>
      <c r="J761" s="193"/>
      <c r="K761" s="195">
        <v>11</v>
      </c>
      <c r="L761" s="193"/>
      <c r="M761" s="193"/>
      <c r="N761" s="193"/>
      <c r="O761" s="193"/>
      <c r="P761" s="193"/>
      <c r="Q761" s="193"/>
      <c r="R761" s="196"/>
      <c r="T761" s="197"/>
      <c r="U761" s="193"/>
      <c r="V761" s="193"/>
      <c r="W761" s="193"/>
      <c r="X761" s="193"/>
      <c r="Y761" s="193"/>
      <c r="Z761" s="193"/>
      <c r="AA761" s="198"/>
      <c r="AT761" s="199" t="s">
        <v>204</v>
      </c>
      <c r="AU761" s="199" t="s">
        <v>94</v>
      </c>
      <c r="AV761" s="13" t="s">
        <v>201</v>
      </c>
      <c r="AW761" s="13" t="s">
        <v>31</v>
      </c>
      <c r="AX761" s="13" t="s">
        <v>82</v>
      </c>
      <c r="AY761" s="199" t="s">
        <v>196</v>
      </c>
    </row>
    <row r="762" spans="2:65" s="1" customFormat="1" ht="51" customHeight="1">
      <c r="B762" s="138"/>
      <c r="C762" s="167" t="s">
        <v>1012</v>
      </c>
      <c r="D762" s="167" t="s">
        <v>197</v>
      </c>
      <c r="E762" s="168" t="s">
        <v>1013</v>
      </c>
      <c r="F762" s="264" t="s">
        <v>1014</v>
      </c>
      <c r="G762" s="264"/>
      <c r="H762" s="264"/>
      <c r="I762" s="264"/>
      <c r="J762" s="169" t="s">
        <v>307</v>
      </c>
      <c r="K762" s="170">
        <v>11</v>
      </c>
      <c r="L762" s="265">
        <v>0</v>
      </c>
      <c r="M762" s="265"/>
      <c r="N762" s="266">
        <f>ROUND(L762*K762,3)</f>
        <v>0</v>
      </c>
      <c r="O762" s="266"/>
      <c r="P762" s="266"/>
      <c r="Q762" s="266"/>
      <c r="R762" s="141"/>
      <c r="T762" s="172" t="s">
        <v>4</v>
      </c>
      <c r="U762" s="48" t="s">
        <v>41</v>
      </c>
      <c r="V762" s="40"/>
      <c r="W762" s="173">
        <f>V762*K762</f>
        <v>0</v>
      </c>
      <c r="X762" s="173">
        <v>2.7E-4</v>
      </c>
      <c r="Y762" s="173">
        <f>X762*K762</f>
        <v>2.97E-3</v>
      </c>
      <c r="Z762" s="173">
        <v>0</v>
      </c>
      <c r="AA762" s="174">
        <f>Z762*K762</f>
        <v>0</v>
      </c>
      <c r="AR762" s="23" t="s">
        <v>300</v>
      </c>
      <c r="AT762" s="23" t="s">
        <v>197</v>
      </c>
      <c r="AU762" s="23" t="s">
        <v>94</v>
      </c>
      <c r="AY762" s="23" t="s">
        <v>196</v>
      </c>
      <c r="BE762" s="114">
        <f>IF(U762="základná",N762,0)</f>
        <v>0</v>
      </c>
      <c r="BF762" s="114">
        <f>IF(U762="znížená",N762,0)</f>
        <v>0</v>
      </c>
      <c r="BG762" s="114">
        <f>IF(U762="zákl. prenesená",N762,0)</f>
        <v>0</v>
      </c>
      <c r="BH762" s="114">
        <f>IF(U762="zníž. prenesená",N762,0)</f>
        <v>0</v>
      </c>
      <c r="BI762" s="114">
        <f>IF(U762="nulová",N762,0)</f>
        <v>0</v>
      </c>
      <c r="BJ762" s="23" t="s">
        <v>94</v>
      </c>
      <c r="BK762" s="175">
        <f>ROUND(L762*K762,3)</f>
        <v>0</v>
      </c>
      <c r="BL762" s="23" t="s">
        <v>300</v>
      </c>
      <c r="BM762" s="23" t="s">
        <v>1015</v>
      </c>
    </row>
    <row r="763" spans="2:65" s="11" customFormat="1" ht="16.5" customHeight="1">
      <c r="B763" s="176"/>
      <c r="C763" s="177"/>
      <c r="D763" s="177"/>
      <c r="E763" s="178" t="s">
        <v>4</v>
      </c>
      <c r="F763" s="267" t="s">
        <v>264</v>
      </c>
      <c r="G763" s="268"/>
      <c r="H763" s="268"/>
      <c r="I763" s="268"/>
      <c r="J763" s="177"/>
      <c r="K763" s="179">
        <v>11</v>
      </c>
      <c r="L763" s="177"/>
      <c r="M763" s="177"/>
      <c r="N763" s="177"/>
      <c r="O763" s="177"/>
      <c r="P763" s="177"/>
      <c r="Q763" s="177"/>
      <c r="R763" s="180"/>
      <c r="T763" s="181"/>
      <c r="U763" s="177"/>
      <c r="V763" s="177"/>
      <c r="W763" s="177"/>
      <c r="X763" s="177"/>
      <c r="Y763" s="177"/>
      <c r="Z763" s="177"/>
      <c r="AA763" s="182"/>
      <c r="AT763" s="183" t="s">
        <v>204</v>
      </c>
      <c r="AU763" s="183" t="s">
        <v>94</v>
      </c>
      <c r="AV763" s="11" t="s">
        <v>94</v>
      </c>
      <c r="AW763" s="11" t="s">
        <v>31</v>
      </c>
      <c r="AX763" s="11" t="s">
        <v>74</v>
      </c>
      <c r="AY763" s="183" t="s">
        <v>196</v>
      </c>
    </row>
    <row r="764" spans="2:65" s="12" customFormat="1" ht="16.5" customHeight="1">
      <c r="B764" s="184"/>
      <c r="C764" s="185"/>
      <c r="D764" s="185"/>
      <c r="E764" s="186" t="s">
        <v>4</v>
      </c>
      <c r="F764" s="274" t="s">
        <v>213</v>
      </c>
      <c r="G764" s="275"/>
      <c r="H764" s="275"/>
      <c r="I764" s="275"/>
      <c r="J764" s="185"/>
      <c r="K764" s="187">
        <v>11</v>
      </c>
      <c r="L764" s="185"/>
      <c r="M764" s="185"/>
      <c r="N764" s="185"/>
      <c r="O764" s="185"/>
      <c r="P764" s="185"/>
      <c r="Q764" s="185"/>
      <c r="R764" s="188"/>
      <c r="T764" s="189"/>
      <c r="U764" s="185"/>
      <c r="V764" s="185"/>
      <c r="W764" s="185"/>
      <c r="X764" s="185"/>
      <c r="Y764" s="185"/>
      <c r="Z764" s="185"/>
      <c r="AA764" s="190"/>
      <c r="AT764" s="191" t="s">
        <v>204</v>
      </c>
      <c r="AU764" s="191" t="s">
        <v>94</v>
      </c>
      <c r="AV764" s="12" t="s">
        <v>214</v>
      </c>
      <c r="AW764" s="12" t="s">
        <v>31</v>
      </c>
      <c r="AX764" s="12" t="s">
        <v>74</v>
      </c>
      <c r="AY764" s="191" t="s">
        <v>196</v>
      </c>
    </row>
    <row r="765" spans="2:65" s="13" customFormat="1" ht="16.5" customHeight="1">
      <c r="B765" s="192"/>
      <c r="C765" s="193"/>
      <c r="D765" s="193"/>
      <c r="E765" s="194" t="s">
        <v>4</v>
      </c>
      <c r="F765" s="276" t="s">
        <v>215</v>
      </c>
      <c r="G765" s="277"/>
      <c r="H765" s="277"/>
      <c r="I765" s="277"/>
      <c r="J765" s="193"/>
      <c r="K765" s="195">
        <v>11</v>
      </c>
      <c r="L765" s="193"/>
      <c r="M765" s="193"/>
      <c r="N765" s="193"/>
      <c r="O765" s="193"/>
      <c r="P765" s="193"/>
      <c r="Q765" s="193"/>
      <c r="R765" s="196"/>
      <c r="T765" s="197"/>
      <c r="U765" s="193"/>
      <c r="V765" s="193"/>
      <c r="W765" s="193"/>
      <c r="X765" s="193"/>
      <c r="Y765" s="193"/>
      <c r="Z765" s="193"/>
      <c r="AA765" s="198"/>
      <c r="AT765" s="199" t="s">
        <v>204</v>
      </c>
      <c r="AU765" s="199" t="s">
        <v>94</v>
      </c>
      <c r="AV765" s="13" t="s">
        <v>201</v>
      </c>
      <c r="AW765" s="13" t="s">
        <v>31</v>
      </c>
      <c r="AX765" s="13" t="s">
        <v>82</v>
      </c>
      <c r="AY765" s="199" t="s">
        <v>196</v>
      </c>
    </row>
    <row r="766" spans="2:65" s="1" customFormat="1" ht="25.5" customHeight="1">
      <c r="B766" s="138"/>
      <c r="C766" s="167" t="s">
        <v>1016</v>
      </c>
      <c r="D766" s="167" t="s">
        <v>197</v>
      </c>
      <c r="E766" s="168" t="s">
        <v>1017</v>
      </c>
      <c r="F766" s="264" t="s">
        <v>1018</v>
      </c>
      <c r="G766" s="264"/>
      <c r="H766" s="264"/>
      <c r="I766" s="264"/>
      <c r="J766" s="169" t="s">
        <v>262</v>
      </c>
      <c r="K766" s="170">
        <v>7.625</v>
      </c>
      <c r="L766" s="265">
        <v>0</v>
      </c>
      <c r="M766" s="265"/>
      <c r="N766" s="266">
        <f>ROUND(L766*K766,3)</f>
        <v>0</v>
      </c>
      <c r="O766" s="266"/>
      <c r="P766" s="266"/>
      <c r="Q766" s="266"/>
      <c r="R766" s="141"/>
      <c r="T766" s="172" t="s">
        <v>4</v>
      </c>
      <c r="U766" s="48" t="s">
        <v>41</v>
      </c>
      <c r="V766" s="40"/>
      <c r="W766" s="173">
        <f>V766*K766</f>
        <v>0</v>
      </c>
      <c r="X766" s="173">
        <v>0</v>
      </c>
      <c r="Y766" s="173">
        <f>X766*K766</f>
        <v>0</v>
      </c>
      <c r="Z766" s="173">
        <v>0</v>
      </c>
      <c r="AA766" s="174">
        <f>Z766*K766</f>
        <v>0</v>
      </c>
      <c r="AR766" s="23" t="s">
        <v>300</v>
      </c>
      <c r="AT766" s="23" t="s">
        <v>197</v>
      </c>
      <c r="AU766" s="23" t="s">
        <v>94</v>
      </c>
      <c r="AY766" s="23" t="s">
        <v>196</v>
      </c>
      <c r="BE766" s="114">
        <f>IF(U766="základná",N766,0)</f>
        <v>0</v>
      </c>
      <c r="BF766" s="114">
        <f>IF(U766="znížená",N766,0)</f>
        <v>0</v>
      </c>
      <c r="BG766" s="114">
        <f>IF(U766="zákl. prenesená",N766,0)</f>
        <v>0</v>
      </c>
      <c r="BH766" s="114">
        <f>IF(U766="zníž. prenesená",N766,0)</f>
        <v>0</v>
      </c>
      <c r="BI766" s="114">
        <f>IF(U766="nulová",N766,0)</f>
        <v>0</v>
      </c>
      <c r="BJ766" s="23" t="s">
        <v>94</v>
      </c>
      <c r="BK766" s="175">
        <f>ROUND(L766*K766,3)</f>
        <v>0</v>
      </c>
      <c r="BL766" s="23" t="s">
        <v>300</v>
      </c>
      <c r="BM766" s="23" t="s">
        <v>1019</v>
      </c>
    </row>
    <row r="767" spans="2:65" s="11" customFormat="1" ht="16.5" customHeight="1">
      <c r="B767" s="176"/>
      <c r="C767" s="177"/>
      <c r="D767" s="177"/>
      <c r="E767" s="178" t="s">
        <v>4</v>
      </c>
      <c r="F767" s="267" t="s">
        <v>593</v>
      </c>
      <c r="G767" s="268"/>
      <c r="H767" s="268"/>
      <c r="I767" s="268"/>
      <c r="J767" s="177"/>
      <c r="K767" s="179">
        <v>7.625</v>
      </c>
      <c r="L767" s="177"/>
      <c r="M767" s="177"/>
      <c r="N767" s="177"/>
      <c r="O767" s="177"/>
      <c r="P767" s="177"/>
      <c r="Q767" s="177"/>
      <c r="R767" s="180"/>
      <c r="T767" s="181"/>
      <c r="U767" s="177"/>
      <c r="V767" s="177"/>
      <c r="W767" s="177"/>
      <c r="X767" s="177"/>
      <c r="Y767" s="177"/>
      <c r="Z767" s="177"/>
      <c r="AA767" s="182"/>
      <c r="AT767" s="183" t="s">
        <v>204</v>
      </c>
      <c r="AU767" s="183" t="s">
        <v>94</v>
      </c>
      <c r="AV767" s="11" t="s">
        <v>94</v>
      </c>
      <c r="AW767" s="11" t="s">
        <v>31</v>
      </c>
      <c r="AX767" s="11" t="s">
        <v>74</v>
      </c>
      <c r="AY767" s="183" t="s">
        <v>196</v>
      </c>
    </row>
    <row r="768" spans="2:65" s="12" customFormat="1" ht="16.5" customHeight="1">
      <c r="B768" s="184"/>
      <c r="C768" s="185"/>
      <c r="D768" s="185"/>
      <c r="E768" s="186" t="s">
        <v>4</v>
      </c>
      <c r="F768" s="274" t="s">
        <v>213</v>
      </c>
      <c r="G768" s="275"/>
      <c r="H768" s="275"/>
      <c r="I768" s="275"/>
      <c r="J768" s="185"/>
      <c r="K768" s="187">
        <v>7.625</v>
      </c>
      <c r="L768" s="185"/>
      <c r="M768" s="185"/>
      <c r="N768" s="185"/>
      <c r="O768" s="185"/>
      <c r="P768" s="185"/>
      <c r="Q768" s="185"/>
      <c r="R768" s="188"/>
      <c r="T768" s="189"/>
      <c r="U768" s="185"/>
      <c r="V768" s="185"/>
      <c r="W768" s="185"/>
      <c r="X768" s="185"/>
      <c r="Y768" s="185"/>
      <c r="Z768" s="185"/>
      <c r="AA768" s="190"/>
      <c r="AT768" s="191" t="s">
        <v>204</v>
      </c>
      <c r="AU768" s="191" t="s">
        <v>94</v>
      </c>
      <c r="AV768" s="12" t="s">
        <v>214</v>
      </c>
      <c r="AW768" s="12" t="s">
        <v>31</v>
      </c>
      <c r="AX768" s="12" t="s">
        <v>74</v>
      </c>
      <c r="AY768" s="191" t="s">
        <v>196</v>
      </c>
    </row>
    <row r="769" spans="2:65" s="13" customFormat="1" ht="16.5" customHeight="1">
      <c r="B769" s="192"/>
      <c r="C769" s="193"/>
      <c r="D769" s="193"/>
      <c r="E769" s="194" t="s">
        <v>4</v>
      </c>
      <c r="F769" s="276" t="s">
        <v>215</v>
      </c>
      <c r="G769" s="277"/>
      <c r="H769" s="277"/>
      <c r="I769" s="277"/>
      <c r="J769" s="193"/>
      <c r="K769" s="195">
        <v>7.625</v>
      </c>
      <c r="L769" s="193"/>
      <c r="M769" s="193"/>
      <c r="N769" s="193"/>
      <c r="O769" s="193"/>
      <c r="P769" s="193"/>
      <c r="Q769" s="193"/>
      <c r="R769" s="196"/>
      <c r="T769" s="197"/>
      <c r="U769" s="193"/>
      <c r="V769" s="193"/>
      <c r="W769" s="193"/>
      <c r="X769" s="193"/>
      <c r="Y769" s="193"/>
      <c r="Z769" s="193"/>
      <c r="AA769" s="198"/>
      <c r="AT769" s="199" t="s">
        <v>204</v>
      </c>
      <c r="AU769" s="199" t="s">
        <v>94</v>
      </c>
      <c r="AV769" s="13" t="s">
        <v>201</v>
      </c>
      <c r="AW769" s="13" t="s">
        <v>31</v>
      </c>
      <c r="AX769" s="13" t="s">
        <v>82</v>
      </c>
      <c r="AY769" s="199" t="s">
        <v>196</v>
      </c>
    </row>
    <row r="770" spans="2:65" s="1" customFormat="1" ht="16.5" customHeight="1">
      <c r="B770" s="138"/>
      <c r="C770" s="200" t="s">
        <v>1020</v>
      </c>
      <c r="D770" s="200" t="s">
        <v>612</v>
      </c>
      <c r="E770" s="201" t="s">
        <v>1021</v>
      </c>
      <c r="F770" s="282" t="s">
        <v>1022</v>
      </c>
      <c r="G770" s="282"/>
      <c r="H770" s="282"/>
      <c r="I770" s="282"/>
      <c r="J770" s="202" t="s">
        <v>262</v>
      </c>
      <c r="K770" s="203">
        <v>8.7690000000000001</v>
      </c>
      <c r="L770" s="273">
        <v>0</v>
      </c>
      <c r="M770" s="273"/>
      <c r="N770" s="283">
        <f>ROUND(L770*K770,3)</f>
        <v>0</v>
      </c>
      <c r="O770" s="266"/>
      <c r="P770" s="266"/>
      <c r="Q770" s="266"/>
      <c r="R770" s="141"/>
      <c r="T770" s="172" t="s">
        <v>4</v>
      </c>
      <c r="U770" s="48" t="s">
        <v>41</v>
      </c>
      <c r="V770" s="40"/>
      <c r="W770" s="173">
        <f>V770*K770</f>
        <v>0</v>
      </c>
      <c r="X770" s="173">
        <v>4.0000000000000002E-4</v>
      </c>
      <c r="Y770" s="173">
        <f>X770*K770</f>
        <v>3.5076E-3</v>
      </c>
      <c r="Z770" s="173">
        <v>0</v>
      </c>
      <c r="AA770" s="174">
        <f>Z770*K770</f>
        <v>0</v>
      </c>
      <c r="AR770" s="23" t="s">
        <v>423</v>
      </c>
      <c r="AT770" s="23" t="s">
        <v>612</v>
      </c>
      <c r="AU770" s="23" t="s">
        <v>94</v>
      </c>
      <c r="AY770" s="23" t="s">
        <v>196</v>
      </c>
      <c r="BE770" s="114">
        <f>IF(U770="základná",N770,0)</f>
        <v>0</v>
      </c>
      <c r="BF770" s="114">
        <f>IF(U770="znížená",N770,0)</f>
        <v>0</v>
      </c>
      <c r="BG770" s="114">
        <f>IF(U770="zákl. prenesená",N770,0)</f>
        <v>0</v>
      </c>
      <c r="BH770" s="114">
        <f>IF(U770="zníž. prenesená",N770,0)</f>
        <v>0</v>
      </c>
      <c r="BI770" s="114">
        <f>IF(U770="nulová",N770,0)</f>
        <v>0</v>
      </c>
      <c r="BJ770" s="23" t="s">
        <v>94</v>
      </c>
      <c r="BK770" s="175">
        <f>ROUND(L770*K770,3)</f>
        <v>0</v>
      </c>
      <c r="BL770" s="23" t="s">
        <v>300</v>
      </c>
      <c r="BM770" s="23" t="s">
        <v>1023</v>
      </c>
    </row>
    <row r="771" spans="2:65" s="1" customFormat="1" ht="25.5" customHeight="1">
      <c r="B771" s="138"/>
      <c r="C771" s="167" t="s">
        <v>1024</v>
      </c>
      <c r="D771" s="167" t="s">
        <v>197</v>
      </c>
      <c r="E771" s="168" t="s">
        <v>1025</v>
      </c>
      <c r="F771" s="264" t="s">
        <v>1026</v>
      </c>
      <c r="G771" s="264"/>
      <c r="H771" s="264"/>
      <c r="I771" s="264"/>
      <c r="J771" s="169" t="s">
        <v>262</v>
      </c>
      <c r="K771" s="170">
        <v>72.63</v>
      </c>
      <c r="L771" s="265">
        <v>0</v>
      </c>
      <c r="M771" s="265"/>
      <c r="N771" s="266">
        <f>ROUND(L771*K771,3)</f>
        <v>0</v>
      </c>
      <c r="O771" s="266"/>
      <c r="P771" s="266"/>
      <c r="Q771" s="266"/>
      <c r="R771" s="141"/>
      <c r="T771" s="172" t="s">
        <v>4</v>
      </c>
      <c r="U771" s="48" t="s">
        <v>41</v>
      </c>
      <c r="V771" s="40"/>
      <c r="W771" s="173">
        <f>V771*K771</f>
        <v>0</v>
      </c>
      <c r="X771" s="173">
        <v>0</v>
      </c>
      <c r="Y771" s="173">
        <f>X771*K771</f>
        <v>0</v>
      </c>
      <c r="Z771" s="173">
        <v>0</v>
      </c>
      <c r="AA771" s="174">
        <f>Z771*K771</f>
        <v>0</v>
      </c>
      <c r="AR771" s="23" t="s">
        <v>300</v>
      </c>
      <c r="AT771" s="23" t="s">
        <v>197</v>
      </c>
      <c r="AU771" s="23" t="s">
        <v>94</v>
      </c>
      <c r="AY771" s="23" t="s">
        <v>196</v>
      </c>
      <c r="BE771" s="114">
        <f>IF(U771="základná",N771,0)</f>
        <v>0</v>
      </c>
      <c r="BF771" s="114">
        <f>IF(U771="znížená",N771,0)</f>
        <v>0</v>
      </c>
      <c r="BG771" s="114">
        <f>IF(U771="zákl. prenesená",N771,0)</f>
        <v>0</v>
      </c>
      <c r="BH771" s="114">
        <f>IF(U771="zníž. prenesená",N771,0)</f>
        <v>0</v>
      </c>
      <c r="BI771" s="114">
        <f>IF(U771="nulová",N771,0)</f>
        <v>0</v>
      </c>
      <c r="BJ771" s="23" t="s">
        <v>94</v>
      </c>
      <c r="BK771" s="175">
        <f>ROUND(L771*K771,3)</f>
        <v>0</v>
      </c>
      <c r="BL771" s="23" t="s">
        <v>300</v>
      </c>
      <c r="BM771" s="23" t="s">
        <v>1027</v>
      </c>
    </row>
    <row r="772" spans="2:65" s="11" customFormat="1" ht="16.5" customHeight="1">
      <c r="B772" s="176"/>
      <c r="C772" s="177"/>
      <c r="D772" s="177"/>
      <c r="E772" s="178" t="s">
        <v>4</v>
      </c>
      <c r="F772" s="267" t="s">
        <v>687</v>
      </c>
      <c r="G772" s="268"/>
      <c r="H772" s="268"/>
      <c r="I772" s="268"/>
      <c r="J772" s="177"/>
      <c r="K772" s="179">
        <v>72.63</v>
      </c>
      <c r="L772" s="177"/>
      <c r="M772" s="177"/>
      <c r="N772" s="177"/>
      <c r="O772" s="177"/>
      <c r="P772" s="177"/>
      <c r="Q772" s="177"/>
      <c r="R772" s="180"/>
      <c r="T772" s="181"/>
      <c r="U772" s="177"/>
      <c r="V772" s="177"/>
      <c r="W772" s="177"/>
      <c r="X772" s="177"/>
      <c r="Y772" s="177"/>
      <c r="Z772" s="177"/>
      <c r="AA772" s="182"/>
      <c r="AT772" s="183" t="s">
        <v>204</v>
      </c>
      <c r="AU772" s="183" t="s">
        <v>94</v>
      </c>
      <c r="AV772" s="11" t="s">
        <v>94</v>
      </c>
      <c r="AW772" s="11" t="s">
        <v>31</v>
      </c>
      <c r="AX772" s="11" t="s">
        <v>74</v>
      </c>
      <c r="AY772" s="183" t="s">
        <v>196</v>
      </c>
    </row>
    <row r="773" spans="2:65" s="12" customFormat="1" ht="16.5" customHeight="1">
      <c r="B773" s="184"/>
      <c r="C773" s="185"/>
      <c r="D773" s="185"/>
      <c r="E773" s="186" t="s">
        <v>4</v>
      </c>
      <c r="F773" s="274" t="s">
        <v>688</v>
      </c>
      <c r="G773" s="275"/>
      <c r="H773" s="275"/>
      <c r="I773" s="275"/>
      <c r="J773" s="185"/>
      <c r="K773" s="187">
        <v>72.63</v>
      </c>
      <c r="L773" s="185"/>
      <c r="M773" s="185"/>
      <c r="N773" s="185"/>
      <c r="O773" s="185"/>
      <c r="P773" s="185"/>
      <c r="Q773" s="185"/>
      <c r="R773" s="188"/>
      <c r="T773" s="189"/>
      <c r="U773" s="185"/>
      <c r="V773" s="185"/>
      <c r="W773" s="185"/>
      <c r="X773" s="185"/>
      <c r="Y773" s="185"/>
      <c r="Z773" s="185"/>
      <c r="AA773" s="190"/>
      <c r="AT773" s="191" t="s">
        <v>204</v>
      </c>
      <c r="AU773" s="191" t="s">
        <v>94</v>
      </c>
      <c r="AV773" s="12" t="s">
        <v>214</v>
      </c>
      <c r="AW773" s="12" t="s">
        <v>31</v>
      </c>
      <c r="AX773" s="12" t="s">
        <v>74</v>
      </c>
      <c r="AY773" s="191" t="s">
        <v>196</v>
      </c>
    </row>
    <row r="774" spans="2:65" s="13" customFormat="1" ht="16.5" customHeight="1">
      <c r="B774" s="192"/>
      <c r="C774" s="193"/>
      <c r="D774" s="193"/>
      <c r="E774" s="194" t="s">
        <v>4</v>
      </c>
      <c r="F774" s="276" t="s">
        <v>215</v>
      </c>
      <c r="G774" s="277"/>
      <c r="H774" s="277"/>
      <c r="I774" s="277"/>
      <c r="J774" s="193"/>
      <c r="K774" s="195">
        <v>72.63</v>
      </c>
      <c r="L774" s="193"/>
      <c r="M774" s="193"/>
      <c r="N774" s="193"/>
      <c r="O774" s="193"/>
      <c r="P774" s="193"/>
      <c r="Q774" s="193"/>
      <c r="R774" s="196"/>
      <c r="T774" s="197"/>
      <c r="U774" s="193"/>
      <c r="V774" s="193"/>
      <c r="W774" s="193"/>
      <c r="X774" s="193"/>
      <c r="Y774" s="193"/>
      <c r="Z774" s="193"/>
      <c r="AA774" s="198"/>
      <c r="AT774" s="199" t="s">
        <v>204</v>
      </c>
      <c r="AU774" s="199" t="s">
        <v>94</v>
      </c>
      <c r="AV774" s="13" t="s">
        <v>201</v>
      </c>
      <c r="AW774" s="13" t="s">
        <v>31</v>
      </c>
      <c r="AX774" s="13" t="s">
        <v>82</v>
      </c>
      <c r="AY774" s="199" t="s">
        <v>196</v>
      </c>
    </row>
    <row r="775" spans="2:65" s="1" customFormat="1" ht="16.5" customHeight="1">
      <c r="B775" s="138"/>
      <c r="C775" s="200" t="s">
        <v>1028</v>
      </c>
      <c r="D775" s="200" t="s">
        <v>612</v>
      </c>
      <c r="E775" s="201" t="s">
        <v>1021</v>
      </c>
      <c r="F775" s="282" t="s">
        <v>1022</v>
      </c>
      <c r="G775" s="282"/>
      <c r="H775" s="282"/>
      <c r="I775" s="282"/>
      <c r="J775" s="202" t="s">
        <v>262</v>
      </c>
      <c r="K775" s="203">
        <v>83.525000000000006</v>
      </c>
      <c r="L775" s="273">
        <v>0</v>
      </c>
      <c r="M775" s="273"/>
      <c r="N775" s="283">
        <f>ROUND(L775*K775,3)</f>
        <v>0</v>
      </c>
      <c r="O775" s="266"/>
      <c r="P775" s="266"/>
      <c r="Q775" s="266"/>
      <c r="R775" s="141"/>
      <c r="T775" s="172" t="s">
        <v>4</v>
      </c>
      <c r="U775" s="48" t="s">
        <v>41</v>
      </c>
      <c r="V775" s="40"/>
      <c r="W775" s="173">
        <f>V775*K775</f>
        <v>0</v>
      </c>
      <c r="X775" s="173">
        <v>4.0000000000000002E-4</v>
      </c>
      <c r="Y775" s="173">
        <f>X775*K775</f>
        <v>3.3410000000000002E-2</v>
      </c>
      <c r="Z775" s="173">
        <v>0</v>
      </c>
      <c r="AA775" s="174">
        <f>Z775*K775</f>
        <v>0</v>
      </c>
      <c r="AR775" s="23" t="s">
        <v>423</v>
      </c>
      <c r="AT775" s="23" t="s">
        <v>612</v>
      </c>
      <c r="AU775" s="23" t="s">
        <v>94</v>
      </c>
      <c r="AY775" s="23" t="s">
        <v>196</v>
      </c>
      <c r="BE775" s="114">
        <f>IF(U775="základná",N775,0)</f>
        <v>0</v>
      </c>
      <c r="BF775" s="114">
        <f>IF(U775="znížená",N775,0)</f>
        <v>0</v>
      </c>
      <c r="BG775" s="114">
        <f>IF(U775="zákl. prenesená",N775,0)</f>
        <v>0</v>
      </c>
      <c r="BH775" s="114">
        <f>IF(U775="zníž. prenesená",N775,0)</f>
        <v>0</v>
      </c>
      <c r="BI775" s="114">
        <f>IF(U775="nulová",N775,0)</f>
        <v>0</v>
      </c>
      <c r="BJ775" s="23" t="s">
        <v>94</v>
      </c>
      <c r="BK775" s="175">
        <f>ROUND(L775*K775,3)</f>
        <v>0</v>
      </c>
      <c r="BL775" s="23" t="s">
        <v>300</v>
      </c>
      <c r="BM775" s="23" t="s">
        <v>1029</v>
      </c>
    </row>
    <row r="776" spans="2:65" s="1" customFormat="1" ht="38.25" customHeight="1">
      <c r="B776" s="138"/>
      <c r="C776" s="167" t="s">
        <v>1030</v>
      </c>
      <c r="D776" s="167" t="s">
        <v>197</v>
      </c>
      <c r="E776" s="168" t="s">
        <v>1031</v>
      </c>
      <c r="F776" s="264" t="s">
        <v>1032</v>
      </c>
      <c r="G776" s="264"/>
      <c r="H776" s="264"/>
      <c r="I776" s="264"/>
      <c r="J776" s="169" t="s">
        <v>262</v>
      </c>
      <c r="K776" s="170">
        <v>108.69</v>
      </c>
      <c r="L776" s="265">
        <v>0</v>
      </c>
      <c r="M776" s="265"/>
      <c r="N776" s="266">
        <f>ROUND(L776*K776,3)</f>
        <v>0</v>
      </c>
      <c r="O776" s="266"/>
      <c r="P776" s="266"/>
      <c r="Q776" s="266"/>
      <c r="R776" s="141"/>
      <c r="T776" s="172" t="s">
        <v>4</v>
      </c>
      <c r="U776" s="48" t="s">
        <v>41</v>
      </c>
      <c r="V776" s="40"/>
      <c r="W776" s="173">
        <f>V776*K776</f>
        <v>0</v>
      </c>
      <c r="X776" s="173">
        <v>0</v>
      </c>
      <c r="Y776" s="173">
        <f>X776*K776</f>
        <v>0</v>
      </c>
      <c r="Z776" s="173">
        <v>0</v>
      </c>
      <c r="AA776" s="174">
        <f>Z776*K776</f>
        <v>0</v>
      </c>
      <c r="AR776" s="23" t="s">
        <v>300</v>
      </c>
      <c r="AT776" s="23" t="s">
        <v>197</v>
      </c>
      <c r="AU776" s="23" t="s">
        <v>94</v>
      </c>
      <c r="AY776" s="23" t="s">
        <v>196</v>
      </c>
      <c r="BE776" s="114">
        <f>IF(U776="základná",N776,0)</f>
        <v>0</v>
      </c>
      <c r="BF776" s="114">
        <f>IF(U776="znížená",N776,0)</f>
        <v>0</v>
      </c>
      <c r="BG776" s="114">
        <f>IF(U776="zákl. prenesená",N776,0)</f>
        <v>0</v>
      </c>
      <c r="BH776" s="114">
        <f>IF(U776="zníž. prenesená",N776,0)</f>
        <v>0</v>
      </c>
      <c r="BI776" s="114">
        <f>IF(U776="nulová",N776,0)</f>
        <v>0</v>
      </c>
      <c r="BJ776" s="23" t="s">
        <v>94</v>
      </c>
      <c r="BK776" s="175">
        <f>ROUND(L776*K776,3)</f>
        <v>0</v>
      </c>
      <c r="BL776" s="23" t="s">
        <v>300</v>
      </c>
      <c r="BM776" s="23" t="s">
        <v>1033</v>
      </c>
    </row>
    <row r="777" spans="2:65" s="11" customFormat="1" ht="16.5" customHeight="1">
      <c r="B777" s="176"/>
      <c r="C777" s="177"/>
      <c r="D777" s="177"/>
      <c r="E777" s="178" t="s">
        <v>4</v>
      </c>
      <c r="F777" s="267" t="s">
        <v>693</v>
      </c>
      <c r="G777" s="268"/>
      <c r="H777" s="268"/>
      <c r="I777" s="268"/>
      <c r="J777" s="177"/>
      <c r="K777" s="179">
        <v>108.69</v>
      </c>
      <c r="L777" s="177"/>
      <c r="M777" s="177"/>
      <c r="N777" s="177"/>
      <c r="O777" s="177"/>
      <c r="P777" s="177"/>
      <c r="Q777" s="177"/>
      <c r="R777" s="180"/>
      <c r="T777" s="181"/>
      <c r="U777" s="177"/>
      <c r="V777" s="177"/>
      <c r="W777" s="177"/>
      <c r="X777" s="177"/>
      <c r="Y777" s="177"/>
      <c r="Z777" s="177"/>
      <c r="AA777" s="182"/>
      <c r="AT777" s="183" t="s">
        <v>204</v>
      </c>
      <c r="AU777" s="183" t="s">
        <v>94</v>
      </c>
      <c r="AV777" s="11" t="s">
        <v>94</v>
      </c>
      <c r="AW777" s="11" t="s">
        <v>31</v>
      </c>
      <c r="AX777" s="11" t="s">
        <v>74</v>
      </c>
      <c r="AY777" s="183" t="s">
        <v>196</v>
      </c>
    </row>
    <row r="778" spans="2:65" s="12" customFormat="1" ht="16.5" customHeight="1">
      <c r="B778" s="184"/>
      <c r="C778" s="185"/>
      <c r="D778" s="185"/>
      <c r="E778" s="186" t="s">
        <v>4</v>
      </c>
      <c r="F778" s="274" t="s">
        <v>694</v>
      </c>
      <c r="G778" s="275"/>
      <c r="H778" s="275"/>
      <c r="I778" s="275"/>
      <c r="J778" s="185"/>
      <c r="K778" s="187">
        <v>108.69</v>
      </c>
      <c r="L778" s="185"/>
      <c r="M778" s="185"/>
      <c r="N778" s="185"/>
      <c r="O778" s="185"/>
      <c r="P778" s="185"/>
      <c r="Q778" s="185"/>
      <c r="R778" s="188"/>
      <c r="T778" s="189"/>
      <c r="U778" s="185"/>
      <c r="V778" s="185"/>
      <c r="W778" s="185"/>
      <c r="X778" s="185"/>
      <c r="Y778" s="185"/>
      <c r="Z778" s="185"/>
      <c r="AA778" s="190"/>
      <c r="AT778" s="191" t="s">
        <v>204</v>
      </c>
      <c r="AU778" s="191" t="s">
        <v>94</v>
      </c>
      <c r="AV778" s="12" t="s">
        <v>214</v>
      </c>
      <c r="AW778" s="12" t="s">
        <v>31</v>
      </c>
      <c r="AX778" s="12" t="s">
        <v>74</v>
      </c>
      <c r="AY778" s="191" t="s">
        <v>196</v>
      </c>
    </row>
    <row r="779" spans="2:65" s="13" customFormat="1" ht="16.5" customHeight="1">
      <c r="B779" s="192"/>
      <c r="C779" s="193"/>
      <c r="D779" s="193"/>
      <c r="E779" s="194" t="s">
        <v>4</v>
      </c>
      <c r="F779" s="276" t="s">
        <v>215</v>
      </c>
      <c r="G779" s="277"/>
      <c r="H779" s="277"/>
      <c r="I779" s="277"/>
      <c r="J779" s="193"/>
      <c r="K779" s="195">
        <v>108.69</v>
      </c>
      <c r="L779" s="193"/>
      <c r="M779" s="193"/>
      <c r="N779" s="193"/>
      <c r="O779" s="193"/>
      <c r="P779" s="193"/>
      <c r="Q779" s="193"/>
      <c r="R779" s="196"/>
      <c r="T779" s="197"/>
      <c r="U779" s="193"/>
      <c r="V779" s="193"/>
      <c r="W779" s="193"/>
      <c r="X779" s="193"/>
      <c r="Y779" s="193"/>
      <c r="Z779" s="193"/>
      <c r="AA779" s="198"/>
      <c r="AT779" s="199" t="s">
        <v>204</v>
      </c>
      <c r="AU779" s="199" t="s">
        <v>94</v>
      </c>
      <c r="AV779" s="13" t="s">
        <v>201</v>
      </c>
      <c r="AW779" s="13" t="s">
        <v>31</v>
      </c>
      <c r="AX779" s="13" t="s">
        <v>82</v>
      </c>
      <c r="AY779" s="199" t="s">
        <v>196</v>
      </c>
    </row>
    <row r="780" spans="2:65" s="1" customFormat="1" ht="16.5" customHeight="1">
      <c r="B780" s="138"/>
      <c r="C780" s="200" t="s">
        <v>1034</v>
      </c>
      <c r="D780" s="200" t="s">
        <v>612</v>
      </c>
      <c r="E780" s="201" t="s">
        <v>1021</v>
      </c>
      <c r="F780" s="282" t="s">
        <v>1022</v>
      </c>
      <c r="G780" s="282"/>
      <c r="H780" s="282"/>
      <c r="I780" s="282"/>
      <c r="J780" s="202" t="s">
        <v>262</v>
      </c>
      <c r="K780" s="203">
        <v>124.994</v>
      </c>
      <c r="L780" s="273">
        <v>0</v>
      </c>
      <c r="M780" s="273"/>
      <c r="N780" s="283">
        <f>ROUND(L780*K780,3)</f>
        <v>0</v>
      </c>
      <c r="O780" s="266"/>
      <c r="P780" s="266"/>
      <c r="Q780" s="266"/>
      <c r="R780" s="141"/>
      <c r="T780" s="172" t="s">
        <v>4</v>
      </c>
      <c r="U780" s="48" t="s">
        <v>41</v>
      </c>
      <c r="V780" s="40"/>
      <c r="W780" s="173">
        <f>V780*K780</f>
        <v>0</v>
      </c>
      <c r="X780" s="173">
        <v>4.0000000000000002E-4</v>
      </c>
      <c r="Y780" s="173">
        <f>X780*K780</f>
        <v>4.9997600000000003E-2</v>
      </c>
      <c r="Z780" s="173">
        <v>0</v>
      </c>
      <c r="AA780" s="174">
        <f>Z780*K780</f>
        <v>0</v>
      </c>
      <c r="AR780" s="23" t="s">
        <v>423</v>
      </c>
      <c r="AT780" s="23" t="s">
        <v>612</v>
      </c>
      <c r="AU780" s="23" t="s">
        <v>94</v>
      </c>
      <c r="AY780" s="23" t="s">
        <v>196</v>
      </c>
      <c r="BE780" s="114">
        <f>IF(U780="základná",N780,0)</f>
        <v>0</v>
      </c>
      <c r="BF780" s="114">
        <f>IF(U780="znížená",N780,0)</f>
        <v>0</v>
      </c>
      <c r="BG780" s="114">
        <f>IF(U780="zákl. prenesená",N780,0)</f>
        <v>0</v>
      </c>
      <c r="BH780" s="114">
        <f>IF(U780="zníž. prenesená",N780,0)</f>
        <v>0</v>
      </c>
      <c r="BI780" s="114">
        <f>IF(U780="nulová",N780,0)</f>
        <v>0</v>
      </c>
      <c r="BJ780" s="23" t="s">
        <v>94</v>
      </c>
      <c r="BK780" s="175">
        <f>ROUND(L780*K780,3)</f>
        <v>0</v>
      </c>
      <c r="BL780" s="23" t="s">
        <v>300</v>
      </c>
      <c r="BM780" s="23" t="s">
        <v>1035</v>
      </c>
    </row>
    <row r="781" spans="2:65" s="1" customFormat="1" ht="38.25" customHeight="1">
      <c r="B781" s="138"/>
      <c r="C781" s="167" t="s">
        <v>1036</v>
      </c>
      <c r="D781" s="167" t="s">
        <v>197</v>
      </c>
      <c r="E781" s="168" t="s">
        <v>1037</v>
      </c>
      <c r="F781" s="264" t="s">
        <v>1038</v>
      </c>
      <c r="G781" s="264"/>
      <c r="H781" s="264"/>
      <c r="I781" s="264"/>
      <c r="J781" s="169" t="s">
        <v>262</v>
      </c>
      <c r="K781" s="170">
        <v>14.4</v>
      </c>
      <c r="L781" s="265">
        <v>0</v>
      </c>
      <c r="M781" s="265"/>
      <c r="N781" s="266">
        <f>ROUND(L781*K781,3)</f>
        <v>0</v>
      </c>
      <c r="O781" s="266"/>
      <c r="P781" s="266"/>
      <c r="Q781" s="266"/>
      <c r="R781" s="141"/>
      <c r="T781" s="172" t="s">
        <v>4</v>
      </c>
      <c r="U781" s="48" t="s">
        <v>41</v>
      </c>
      <c r="V781" s="40"/>
      <c r="W781" s="173">
        <f>V781*K781</f>
        <v>0</v>
      </c>
      <c r="X781" s="173">
        <v>0</v>
      </c>
      <c r="Y781" s="173">
        <f>X781*K781</f>
        <v>0</v>
      </c>
      <c r="Z781" s="173">
        <v>0</v>
      </c>
      <c r="AA781" s="174">
        <f>Z781*K781</f>
        <v>0</v>
      </c>
      <c r="AR781" s="23" t="s">
        <v>300</v>
      </c>
      <c r="AT781" s="23" t="s">
        <v>197</v>
      </c>
      <c r="AU781" s="23" t="s">
        <v>94</v>
      </c>
      <c r="AY781" s="23" t="s">
        <v>196</v>
      </c>
      <c r="BE781" s="114">
        <f>IF(U781="základná",N781,0)</f>
        <v>0</v>
      </c>
      <c r="BF781" s="114">
        <f>IF(U781="znížená",N781,0)</f>
        <v>0</v>
      </c>
      <c r="BG781" s="114">
        <f>IF(U781="zákl. prenesená",N781,0)</f>
        <v>0</v>
      </c>
      <c r="BH781" s="114">
        <f>IF(U781="zníž. prenesená",N781,0)</f>
        <v>0</v>
      </c>
      <c r="BI781" s="114">
        <f>IF(U781="nulová",N781,0)</f>
        <v>0</v>
      </c>
      <c r="BJ781" s="23" t="s">
        <v>94</v>
      </c>
      <c r="BK781" s="175">
        <f>ROUND(L781*K781,3)</f>
        <v>0</v>
      </c>
      <c r="BL781" s="23" t="s">
        <v>300</v>
      </c>
      <c r="BM781" s="23" t="s">
        <v>1039</v>
      </c>
    </row>
    <row r="782" spans="2:65" s="11" customFormat="1" ht="16.5" customHeight="1">
      <c r="B782" s="176"/>
      <c r="C782" s="177"/>
      <c r="D782" s="177"/>
      <c r="E782" s="178" t="s">
        <v>4</v>
      </c>
      <c r="F782" s="267" t="s">
        <v>1040</v>
      </c>
      <c r="G782" s="268"/>
      <c r="H782" s="268"/>
      <c r="I782" s="268"/>
      <c r="J782" s="177"/>
      <c r="K782" s="179">
        <v>14.4</v>
      </c>
      <c r="L782" s="177"/>
      <c r="M782" s="177"/>
      <c r="N782" s="177"/>
      <c r="O782" s="177"/>
      <c r="P782" s="177"/>
      <c r="Q782" s="177"/>
      <c r="R782" s="180"/>
      <c r="T782" s="181"/>
      <c r="U782" s="177"/>
      <c r="V782" s="177"/>
      <c r="W782" s="177"/>
      <c r="X782" s="177"/>
      <c r="Y782" s="177"/>
      <c r="Z782" s="177"/>
      <c r="AA782" s="182"/>
      <c r="AT782" s="183" t="s">
        <v>204</v>
      </c>
      <c r="AU782" s="183" t="s">
        <v>94</v>
      </c>
      <c r="AV782" s="11" t="s">
        <v>94</v>
      </c>
      <c r="AW782" s="11" t="s">
        <v>31</v>
      </c>
      <c r="AX782" s="11" t="s">
        <v>74</v>
      </c>
      <c r="AY782" s="183" t="s">
        <v>196</v>
      </c>
    </row>
    <row r="783" spans="2:65" s="12" customFormat="1" ht="16.5" customHeight="1">
      <c r="B783" s="184"/>
      <c r="C783" s="185"/>
      <c r="D783" s="185"/>
      <c r="E783" s="186" t="s">
        <v>4</v>
      </c>
      <c r="F783" s="274" t="s">
        <v>688</v>
      </c>
      <c r="G783" s="275"/>
      <c r="H783" s="275"/>
      <c r="I783" s="275"/>
      <c r="J783" s="185"/>
      <c r="K783" s="187">
        <v>14.4</v>
      </c>
      <c r="L783" s="185"/>
      <c r="M783" s="185"/>
      <c r="N783" s="185"/>
      <c r="O783" s="185"/>
      <c r="P783" s="185"/>
      <c r="Q783" s="185"/>
      <c r="R783" s="188"/>
      <c r="T783" s="189"/>
      <c r="U783" s="185"/>
      <c r="V783" s="185"/>
      <c r="W783" s="185"/>
      <c r="X783" s="185"/>
      <c r="Y783" s="185"/>
      <c r="Z783" s="185"/>
      <c r="AA783" s="190"/>
      <c r="AT783" s="191" t="s">
        <v>204</v>
      </c>
      <c r="AU783" s="191" t="s">
        <v>94</v>
      </c>
      <c r="AV783" s="12" t="s">
        <v>214</v>
      </c>
      <c r="AW783" s="12" t="s">
        <v>31</v>
      </c>
      <c r="AX783" s="12" t="s">
        <v>74</v>
      </c>
      <c r="AY783" s="191" t="s">
        <v>196</v>
      </c>
    </row>
    <row r="784" spans="2:65" s="13" customFormat="1" ht="16.5" customHeight="1">
      <c r="B784" s="192"/>
      <c r="C784" s="193"/>
      <c r="D784" s="193"/>
      <c r="E784" s="194" t="s">
        <v>4</v>
      </c>
      <c r="F784" s="276" t="s">
        <v>215</v>
      </c>
      <c r="G784" s="277"/>
      <c r="H784" s="277"/>
      <c r="I784" s="277"/>
      <c r="J784" s="193"/>
      <c r="K784" s="195">
        <v>14.4</v>
      </c>
      <c r="L784" s="193"/>
      <c r="M784" s="193"/>
      <c r="N784" s="193"/>
      <c r="O784" s="193"/>
      <c r="P784" s="193"/>
      <c r="Q784" s="193"/>
      <c r="R784" s="196"/>
      <c r="T784" s="197"/>
      <c r="U784" s="193"/>
      <c r="V784" s="193"/>
      <c r="W784" s="193"/>
      <c r="X784" s="193"/>
      <c r="Y784" s="193"/>
      <c r="Z784" s="193"/>
      <c r="AA784" s="198"/>
      <c r="AT784" s="199" t="s">
        <v>204</v>
      </c>
      <c r="AU784" s="199" t="s">
        <v>94</v>
      </c>
      <c r="AV784" s="13" t="s">
        <v>201</v>
      </c>
      <c r="AW784" s="13" t="s">
        <v>31</v>
      </c>
      <c r="AX784" s="13" t="s">
        <v>82</v>
      </c>
      <c r="AY784" s="199" t="s">
        <v>196</v>
      </c>
    </row>
    <row r="785" spans="2:65" s="1" customFormat="1" ht="16.5" customHeight="1">
      <c r="B785" s="138"/>
      <c r="C785" s="200" t="s">
        <v>1041</v>
      </c>
      <c r="D785" s="200" t="s">
        <v>612</v>
      </c>
      <c r="E785" s="201" t="s">
        <v>1021</v>
      </c>
      <c r="F785" s="282" t="s">
        <v>1022</v>
      </c>
      <c r="G785" s="282"/>
      <c r="H785" s="282"/>
      <c r="I785" s="282"/>
      <c r="J785" s="202" t="s">
        <v>262</v>
      </c>
      <c r="K785" s="203">
        <v>90.251999999999995</v>
      </c>
      <c r="L785" s="273">
        <v>0</v>
      </c>
      <c r="M785" s="273"/>
      <c r="N785" s="283">
        <f>ROUND(L785*K785,3)</f>
        <v>0</v>
      </c>
      <c r="O785" s="266"/>
      <c r="P785" s="266"/>
      <c r="Q785" s="266"/>
      <c r="R785" s="141"/>
      <c r="T785" s="172" t="s">
        <v>4</v>
      </c>
      <c r="U785" s="48" t="s">
        <v>41</v>
      </c>
      <c r="V785" s="40"/>
      <c r="W785" s="173">
        <f>V785*K785</f>
        <v>0</v>
      </c>
      <c r="X785" s="173">
        <v>4.0000000000000002E-4</v>
      </c>
      <c r="Y785" s="173">
        <f>X785*K785</f>
        <v>3.6100800000000002E-2</v>
      </c>
      <c r="Z785" s="173">
        <v>0</v>
      </c>
      <c r="AA785" s="174">
        <f>Z785*K785</f>
        <v>0</v>
      </c>
      <c r="AR785" s="23" t="s">
        <v>423</v>
      </c>
      <c r="AT785" s="23" t="s">
        <v>612</v>
      </c>
      <c r="AU785" s="23" t="s">
        <v>94</v>
      </c>
      <c r="AY785" s="23" t="s">
        <v>196</v>
      </c>
      <c r="BE785" s="114">
        <f>IF(U785="základná",N785,0)</f>
        <v>0</v>
      </c>
      <c r="BF785" s="114">
        <f>IF(U785="znížená",N785,0)</f>
        <v>0</v>
      </c>
      <c r="BG785" s="114">
        <f>IF(U785="zákl. prenesená",N785,0)</f>
        <v>0</v>
      </c>
      <c r="BH785" s="114">
        <f>IF(U785="zníž. prenesená",N785,0)</f>
        <v>0</v>
      </c>
      <c r="BI785" s="114">
        <f>IF(U785="nulová",N785,0)</f>
        <v>0</v>
      </c>
      <c r="BJ785" s="23" t="s">
        <v>94</v>
      </c>
      <c r="BK785" s="175">
        <f>ROUND(L785*K785,3)</f>
        <v>0</v>
      </c>
      <c r="BL785" s="23" t="s">
        <v>300</v>
      </c>
      <c r="BM785" s="23" t="s">
        <v>1042</v>
      </c>
    </row>
    <row r="786" spans="2:65" s="1" customFormat="1" ht="38.25" customHeight="1">
      <c r="B786" s="138"/>
      <c r="C786" s="167" t="s">
        <v>1043</v>
      </c>
      <c r="D786" s="167" t="s">
        <v>197</v>
      </c>
      <c r="E786" s="168" t="s">
        <v>1044</v>
      </c>
      <c r="F786" s="264" t="s">
        <v>1045</v>
      </c>
      <c r="G786" s="264"/>
      <c r="H786" s="264"/>
      <c r="I786" s="264"/>
      <c r="J786" s="169" t="s">
        <v>307</v>
      </c>
      <c r="K786" s="170">
        <v>10.1</v>
      </c>
      <c r="L786" s="265">
        <v>0</v>
      </c>
      <c r="M786" s="265"/>
      <c r="N786" s="266">
        <f>ROUND(L786*K786,3)</f>
        <v>0</v>
      </c>
      <c r="O786" s="266"/>
      <c r="P786" s="266"/>
      <c r="Q786" s="266"/>
      <c r="R786" s="141"/>
      <c r="T786" s="172" t="s">
        <v>4</v>
      </c>
      <c r="U786" s="48" t="s">
        <v>41</v>
      </c>
      <c r="V786" s="40"/>
      <c r="W786" s="173">
        <f>V786*K786</f>
        <v>0</v>
      </c>
      <c r="X786" s="173">
        <v>3.0000000000000001E-5</v>
      </c>
      <c r="Y786" s="173">
        <f>X786*K786</f>
        <v>3.0299999999999999E-4</v>
      </c>
      <c r="Z786" s="173">
        <v>0</v>
      </c>
      <c r="AA786" s="174">
        <f>Z786*K786</f>
        <v>0</v>
      </c>
      <c r="AR786" s="23" t="s">
        <v>300</v>
      </c>
      <c r="AT786" s="23" t="s">
        <v>197</v>
      </c>
      <c r="AU786" s="23" t="s">
        <v>94</v>
      </c>
      <c r="AY786" s="23" t="s">
        <v>196</v>
      </c>
      <c r="BE786" s="114">
        <f>IF(U786="základná",N786,0)</f>
        <v>0</v>
      </c>
      <c r="BF786" s="114">
        <f>IF(U786="znížená",N786,0)</f>
        <v>0</v>
      </c>
      <c r="BG786" s="114">
        <f>IF(U786="zákl. prenesená",N786,0)</f>
        <v>0</v>
      </c>
      <c r="BH786" s="114">
        <f>IF(U786="zníž. prenesená",N786,0)</f>
        <v>0</v>
      </c>
      <c r="BI786" s="114">
        <f>IF(U786="nulová",N786,0)</f>
        <v>0</v>
      </c>
      <c r="BJ786" s="23" t="s">
        <v>94</v>
      </c>
      <c r="BK786" s="175">
        <f>ROUND(L786*K786,3)</f>
        <v>0</v>
      </c>
      <c r="BL786" s="23" t="s">
        <v>300</v>
      </c>
      <c r="BM786" s="23" t="s">
        <v>1046</v>
      </c>
    </row>
    <row r="787" spans="2:65" s="11" customFormat="1" ht="16.5" customHeight="1">
      <c r="B787" s="176"/>
      <c r="C787" s="177"/>
      <c r="D787" s="177"/>
      <c r="E787" s="178" t="s">
        <v>4</v>
      </c>
      <c r="F787" s="267" t="s">
        <v>1047</v>
      </c>
      <c r="G787" s="268"/>
      <c r="H787" s="268"/>
      <c r="I787" s="268"/>
      <c r="J787" s="177"/>
      <c r="K787" s="179">
        <v>10.1</v>
      </c>
      <c r="L787" s="177"/>
      <c r="M787" s="177"/>
      <c r="N787" s="177"/>
      <c r="O787" s="177"/>
      <c r="P787" s="177"/>
      <c r="Q787" s="177"/>
      <c r="R787" s="180"/>
      <c r="T787" s="181"/>
      <c r="U787" s="177"/>
      <c r="V787" s="177"/>
      <c r="W787" s="177"/>
      <c r="X787" s="177"/>
      <c r="Y787" s="177"/>
      <c r="Z787" s="177"/>
      <c r="AA787" s="182"/>
      <c r="AT787" s="183" t="s">
        <v>204</v>
      </c>
      <c r="AU787" s="183" t="s">
        <v>94</v>
      </c>
      <c r="AV787" s="11" t="s">
        <v>94</v>
      </c>
      <c r="AW787" s="11" t="s">
        <v>31</v>
      </c>
      <c r="AX787" s="11" t="s">
        <v>74</v>
      </c>
      <c r="AY787" s="183" t="s">
        <v>196</v>
      </c>
    </row>
    <row r="788" spans="2:65" s="12" customFormat="1" ht="16.5" customHeight="1">
      <c r="B788" s="184"/>
      <c r="C788" s="185"/>
      <c r="D788" s="185"/>
      <c r="E788" s="186" t="s">
        <v>4</v>
      </c>
      <c r="F788" s="274" t="s">
        <v>213</v>
      </c>
      <c r="G788" s="275"/>
      <c r="H788" s="275"/>
      <c r="I788" s="275"/>
      <c r="J788" s="185"/>
      <c r="K788" s="187">
        <v>10.1</v>
      </c>
      <c r="L788" s="185"/>
      <c r="M788" s="185"/>
      <c r="N788" s="185"/>
      <c r="O788" s="185"/>
      <c r="P788" s="185"/>
      <c r="Q788" s="185"/>
      <c r="R788" s="188"/>
      <c r="T788" s="189"/>
      <c r="U788" s="185"/>
      <c r="V788" s="185"/>
      <c r="W788" s="185"/>
      <c r="X788" s="185"/>
      <c r="Y788" s="185"/>
      <c r="Z788" s="185"/>
      <c r="AA788" s="190"/>
      <c r="AT788" s="191" t="s">
        <v>204</v>
      </c>
      <c r="AU788" s="191" t="s">
        <v>94</v>
      </c>
      <c r="AV788" s="12" t="s">
        <v>214</v>
      </c>
      <c r="AW788" s="12" t="s">
        <v>31</v>
      </c>
      <c r="AX788" s="12" t="s">
        <v>74</v>
      </c>
      <c r="AY788" s="191" t="s">
        <v>196</v>
      </c>
    </row>
    <row r="789" spans="2:65" s="13" customFormat="1" ht="16.5" customHeight="1">
      <c r="B789" s="192"/>
      <c r="C789" s="193"/>
      <c r="D789" s="193"/>
      <c r="E789" s="194" t="s">
        <v>4</v>
      </c>
      <c r="F789" s="276" t="s">
        <v>215</v>
      </c>
      <c r="G789" s="277"/>
      <c r="H789" s="277"/>
      <c r="I789" s="277"/>
      <c r="J789" s="193"/>
      <c r="K789" s="195">
        <v>10.1</v>
      </c>
      <c r="L789" s="193"/>
      <c r="M789" s="193"/>
      <c r="N789" s="193"/>
      <c r="O789" s="193"/>
      <c r="P789" s="193"/>
      <c r="Q789" s="193"/>
      <c r="R789" s="196"/>
      <c r="T789" s="197"/>
      <c r="U789" s="193"/>
      <c r="V789" s="193"/>
      <c r="W789" s="193"/>
      <c r="X789" s="193"/>
      <c r="Y789" s="193"/>
      <c r="Z789" s="193"/>
      <c r="AA789" s="198"/>
      <c r="AT789" s="199" t="s">
        <v>204</v>
      </c>
      <c r="AU789" s="199" t="s">
        <v>94</v>
      </c>
      <c r="AV789" s="13" t="s">
        <v>201</v>
      </c>
      <c r="AW789" s="13" t="s">
        <v>31</v>
      </c>
      <c r="AX789" s="13" t="s">
        <v>82</v>
      </c>
      <c r="AY789" s="199" t="s">
        <v>196</v>
      </c>
    </row>
    <row r="790" spans="2:65" s="1" customFormat="1" ht="16.5" customHeight="1">
      <c r="B790" s="138"/>
      <c r="C790" s="200" t="s">
        <v>1048</v>
      </c>
      <c r="D790" s="200" t="s">
        <v>612</v>
      </c>
      <c r="E790" s="201" t="s">
        <v>949</v>
      </c>
      <c r="F790" s="282" t="s">
        <v>950</v>
      </c>
      <c r="G790" s="282"/>
      <c r="H790" s="282"/>
      <c r="I790" s="282"/>
      <c r="J790" s="202" t="s">
        <v>608</v>
      </c>
      <c r="K790" s="203">
        <v>80.8</v>
      </c>
      <c r="L790" s="273">
        <v>0</v>
      </c>
      <c r="M790" s="273"/>
      <c r="N790" s="283">
        <f>ROUND(L790*K790,3)</f>
        <v>0</v>
      </c>
      <c r="O790" s="266"/>
      <c r="P790" s="266"/>
      <c r="Q790" s="266"/>
      <c r="R790" s="141"/>
      <c r="T790" s="172" t="s">
        <v>4</v>
      </c>
      <c r="U790" s="48" t="s">
        <v>41</v>
      </c>
      <c r="V790" s="40"/>
      <c r="W790" s="173">
        <f>V790*K790</f>
        <v>0</v>
      </c>
      <c r="X790" s="173">
        <v>2.5000000000000001E-4</v>
      </c>
      <c r="Y790" s="173">
        <f>X790*K790</f>
        <v>2.0199999999999999E-2</v>
      </c>
      <c r="Z790" s="173">
        <v>0</v>
      </c>
      <c r="AA790" s="174">
        <f>Z790*K790</f>
        <v>0</v>
      </c>
      <c r="AR790" s="23" t="s">
        <v>423</v>
      </c>
      <c r="AT790" s="23" t="s">
        <v>612</v>
      </c>
      <c r="AU790" s="23" t="s">
        <v>94</v>
      </c>
      <c r="AY790" s="23" t="s">
        <v>196</v>
      </c>
      <c r="BE790" s="114">
        <f>IF(U790="základná",N790,0)</f>
        <v>0</v>
      </c>
      <c r="BF790" s="114">
        <f>IF(U790="znížená",N790,0)</f>
        <v>0</v>
      </c>
      <c r="BG790" s="114">
        <f>IF(U790="zákl. prenesená",N790,0)</f>
        <v>0</v>
      </c>
      <c r="BH790" s="114">
        <f>IF(U790="zníž. prenesená",N790,0)</f>
        <v>0</v>
      </c>
      <c r="BI790" s="114">
        <f>IF(U790="nulová",N790,0)</f>
        <v>0</v>
      </c>
      <c r="BJ790" s="23" t="s">
        <v>94</v>
      </c>
      <c r="BK790" s="175">
        <f>ROUND(L790*K790,3)</f>
        <v>0</v>
      </c>
      <c r="BL790" s="23" t="s">
        <v>300</v>
      </c>
      <c r="BM790" s="23" t="s">
        <v>1049</v>
      </c>
    </row>
    <row r="791" spans="2:65" s="1" customFormat="1" ht="25.5" customHeight="1">
      <c r="B791" s="138"/>
      <c r="C791" s="200" t="s">
        <v>1050</v>
      </c>
      <c r="D791" s="200" t="s">
        <v>612</v>
      </c>
      <c r="E791" s="201" t="s">
        <v>1051</v>
      </c>
      <c r="F791" s="282" t="s">
        <v>1052</v>
      </c>
      <c r="G791" s="282"/>
      <c r="H791" s="282"/>
      <c r="I791" s="282"/>
      <c r="J791" s="202" t="s">
        <v>262</v>
      </c>
      <c r="K791" s="203">
        <v>3.1309999999999998</v>
      </c>
      <c r="L791" s="273">
        <v>0</v>
      </c>
      <c r="M791" s="273"/>
      <c r="N791" s="283">
        <f>ROUND(L791*K791,3)</f>
        <v>0</v>
      </c>
      <c r="O791" s="266"/>
      <c r="P791" s="266"/>
      <c r="Q791" s="266"/>
      <c r="R791" s="141"/>
      <c r="T791" s="172" t="s">
        <v>4</v>
      </c>
      <c r="U791" s="48" t="s">
        <v>41</v>
      </c>
      <c r="V791" s="40"/>
      <c r="W791" s="173">
        <f>V791*K791</f>
        <v>0</v>
      </c>
      <c r="X791" s="173">
        <v>7.92E-3</v>
      </c>
      <c r="Y791" s="173">
        <f>X791*K791</f>
        <v>2.4797519999999997E-2</v>
      </c>
      <c r="Z791" s="173">
        <v>0</v>
      </c>
      <c r="AA791" s="174">
        <f>Z791*K791</f>
        <v>0</v>
      </c>
      <c r="AR791" s="23" t="s">
        <v>423</v>
      </c>
      <c r="AT791" s="23" t="s">
        <v>612</v>
      </c>
      <c r="AU791" s="23" t="s">
        <v>94</v>
      </c>
      <c r="AY791" s="23" t="s">
        <v>196</v>
      </c>
      <c r="BE791" s="114">
        <f>IF(U791="základná",N791,0)</f>
        <v>0</v>
      </c>
      <c r="BF791" s="114">
        <f>IF(U791="znížená",N791,0)</f>
        <v>0</v>
      </c>
      <c r="BG791" s="114">
        <f>IF(U791="zákl. prenesená",N791,0)</f>
        <v>0</v>
      </c>
      <c r="BH791" s="114">
        <f>IF(U791="zníž. prenesená",N791,0)</f>
        <v>0</v>
      </c>
      <c r="BI791" s="114">
        <f>IF(U791="nulová",N791,0)</f>
        <v>0</v>
      </c>
      <c r="BJ791" s="23" t="s">
        <v>94</v>
      </c>
      <c r="BK791" s="175">
        <f>ROUND(L791*K791,3)</f>
        <v>0</v>
      </c>
      <c r="BL791" s="23" t="s">
        <v>300</v>
      </c>
      <c r="BM791" s="23" t="s">
        <v>1053</v>
      </c>
    </row>
    <row r="792" spans="2:65" s="1" customFormat="1" ht="51" customHeight="1">
      <c r="B792" s="138"/>
      <c r="C792" s="167" t="s">
        <v>1054</v>
      </c>
      <c r="D792" s="167" t="s">
        <v>197</v>
      </c>
      <c r="E792" s="168" t="s">
        <v>1055</v>
      </c>
      <c r="F792" s="264" t="s">
        <v>1056</v>
      </c>
      <c r="G792" s="264"/>
      <c r="H792" s="264"/>
      <c r="I792" s="264"/>
      <c r="J792" s="169" t="s">
        <v>307</v>
      </c>
      <c r="K792" s="170">
        <v>22.15</v>
      </c>
      <c r="L792" s="265">
        <v>0</v>
      </c>
      <c r="M792" s="265"/>
      <c r="N792" s="266">
        <f>ROUND(L792*K792,3)</f>
        <v>0</v>
      </c>
      <c r="O792" s="266"/>
      <c r="P792" s="266"/>
      <c r="Q792" s="266"/>
      <c r="R792" s="141"/>
      <c r="T792" s="172" t="s">
        <v>4</v>
      </c>
      <c r="U792" s="48" t="s">
        <v>41</v>
      </c>
      <c r="V792" s="40"/>
      <c r="W792" s="173">
        <f>V792*K792</f>
        <v>0</v>
      </c>
      <c r="X792" s="173">
        <v>3.0000000000000001E-5</v>
      </c>
      <c r="Y792" s="173">
        <f>X792*K792</f>
        <v>6.6449999999999994E-4</v>
      </c>
      <c r="Z792" s="173">
        <v>0</v>
      </c>
      <c r="AA792" s="174">
        <f>Z792*K792</f>
        <v>0</v>
      </c>
      <c r="AR792" s="23" t="s">
        <v>300</v>
      </c>
      <c r="AT792" s="23" t="s">
        <v>197</v>
      </c>
      <c r="AU792" s="23" t="s">
        <v>94</v>
      </c>
      <c r="AY792" s="23" t="s">
        <v>196</v>
      </c>
      <c r="BE792" s="114">
        <f>IF(U792="základná",N792,0)</f>
        <v>0</v>
      </c>
      <c r="BF792" s="114">
        <f>IF(U792="znížená",N792,0)</f>
        <v>0</v>
      </c>
      <c r="BG792" s="114">
        <f>IF(U792="zákl. prenesená",N792,0)</f>
        <v>0</v>
      </c>
      <c r="BH792" s="114">
        <f>IF(U792="zníž. prenesená",N792,0)</f>
        <v>0</v>
      </c>
      <c r="BI792" s="114">
        <f>IF(U792="nulová",N792,0)</f>
        <v>0</v>
      </c>
      <c r="BJ792" s="23" t="s">
        <v>94</v>
      </c>
      <c r="BK792" s="175">
        <f>ROUND(L792*K792,3)</f>
        <v>0</v>
      </c>
      <c r="BL792" s="23" t="s">
        <v>300</v>
      </c>
      <c r="BM792" s="23" t="s">
        <v>1057</v>
      </c>
    </row>
    <row r="793" spans="2:65" s="11" customFormat="1" ht="16.5" customHeight="1">
      <c r="B793" s="176"/>
      <c r="C793" s="177"/>
      <c r="D793" s="177"/>
      <c r="E793" s="178" t="s">
        <v>4</v>
      </c>
      <c r="F793" s="267" t="s">
        <v>1058</v>
      </c>
      <c r="G793" s="268"/>
      <c r="H793" s="268"/>
      <c r="I793" s="268"/>
      <c r="J793" s="177"/>
      <c r="K793" s="179">
        <v>22.15</v>
      </c>
      <c r="L793" s="177"/>
      <c r="M793" s="177"/>
      <c r="N793" s="177"/>
      <c r="O793" s="177"/>
      <c r="P793" s="177"/>
      <c r="Q793" s="177"/>
      <c r="R793" s="180"/>
      <c r="T793" s="181"/>
      <c r="U793" s="177"/>
      <c r="V793" s="177"/>
      <c r="W793" s="177"/>
      <c r="X793" s="177"/>
      <c r="Y793" s="177"/>
      <c r="Z793" s="177"/>
      <c r="AA793" s="182"/>
      <c r="AT793" s="183" t="s">
        <v>204</v>
      </c>
      <c r="AU793" s="183" t="s">
        <v>94</v>
      </c>
      <c r="AV793" s="11" t="s">
        <v>94</v>
      </c>
      <c r="AW793" s="11" t="s">
        <v>31</v>
      </c>
      <c r="AX793" s="11" t="s">
        <v>74</v>
      </c>
      <c r="AY793" s="183" t="s">
        <v>196</v>
      </c>
    </row>
    <row r="794" spans="2:65" s="12" customFormat="1" ht="16.5" customHeight="1">
      <c r="B794" s="184"/>
      <c r="C794" s="185"/>
      <c r="D794" s="185"/>
      <c r="E794" s="186" t="s">
        <v>4</v>
      </c>
      <c r="F794" s="274" t="s">
        <v>213</v>
      </c>
      <c r="G794" s="275"/>
      <c r="H794" s="275"/>
      <c r="I794" s="275"/>
      <c r="J794" s="185"/>
      <c r="K794" s="187">
        <v>22.15</v>
      </c>
      <c r="L794" s="185"/>
      <c r="M794" s="185"/>
      <c r="N794" s="185"/>
      <c r="O794" s="185"/>
      <c r="P794" s="185"/>
      <c r="Q794" s="185"/>
      <c r="R794" s="188"/>
      <c r="T794" s="189"/>
      <c r="U794" s="185"/>
      <c r="V794" s="185"/>
      <c r="W794" s="185"/>
      <c r="X794" s="185"/>
      <c r="Y794" s="185"/>
      <c r="Z794" s="185"/>
      <c r="AA794" s="190"/>
      <c r="AT794" s="191" t="s">
        <v>204</v>
      </c>
      <c r="AU794" s="191" t="s">
        <v>94</v>
      </c>
      <c r="AV794" s="12" t="s">
        <v>214</v>
      </c>
      <c r="AW794" s="12" t="s">
        <v>31</v>
      </c>
      <c r="AX794" s="12" t="s">
        <v>74</v>
      </c>
      <c r="AY794" s="191" t="s">
        <v>196</v>
      </c>
    </row>
    <row r="795" spans="2:65" s="13" customFormat="1" ht="16.5" customHeight="1">
      <c r="B795" s="192"/>
      <c r="C795" s="193"/>
      <c r="D795" s="193"/>
      <c r="E795" s="194" t="s">
        <v>4</v>
      </c>
      <c r="F795" s="276" t="s">
        <v>215</v>
      </c>
      <c r="G795" s="277"/>
      <c r="H795" s="277"/>
      <c r="I795" s="277"/>
      <c r="J795" s="193"/>
      <c r="K795" s="195">
        <v>22.15</v>
      </c>
      <c r="L795" s="193"/>
      <c r="M795" s="193"/>
      <c r="N795" s="193"/>
      <c r="O795" s="193"/>
      <c r="P795" s="193"/>
      <c r="Q795" s="193"/>
      <c r="R795" s="196"/>
      <c r="T795" s="197"/>
      <c r="U795" s="193"/>
      <c r="V795" s="193"/>
      <c r="W795" s="193"/>
      <c r="X795" s="193"/>
      <c r="Y795" s="193"/>
      <c r="Z795" s="193"/>
      <c r="AA795" s="198"/>
      <c r="AT795" s="199" t="s">
        <v>204</v>
      </c>
      <c r="AU795" s="199" t="s">
        <v>94</v>
      </c>
      <c r="AV795" s="13" t="s">
        <v>201</v>
      </c>
      <c r="AW795" s="13" t="s">
        <v>31</v>
      </c>
      <c r="AX795" s="13" t="s">
        <v>82</v>
      </c>
      <c r="AY795" s="199" t="s">
        <v>196</v>
      </c>
    </row>
    <row r="796" spans="2:65" s="1" customFormat="1" ht="16.5" customHeight="1">
      <c r="B796" s="138"/>
      <c r="C796" s="200" t="s">
        <v>1059</v>
      </c>
      <c r="D796" s="200" t="s">
        <v>612</v>
      </c>
      <c r="E796" s="201" t="s">
        <v>1060</v>
      </c>
      <c r="F796" s="282" t="s">
        <v>1061</v>
      </c>
      <c r="G796" s="282"/>
      <c r="H796" s="282"/>
      <c r="I796" s="282"/>
      <c r="J796" s="202" t="s">
        <v>608</v>
      </c>
      <c r="K796" s="203">
        <v>177.2</v>
      </c>
      <c r="L796" s="273">
        <v>0</v>
      </c>
      <c r="M796" s="273"/>
      <c r="N796" s="283">
        <f>ROUND(L796*K796,3)</f>
        <v>0</v>
      </c>
      <c r="O796" s="266"/>
      <c r="P796" s="266"/>
      <c r="Q796" s="266"/>
      <c r="R796" s="141"/>
      <c r="T796" s="172" t="s">
        <v>4</v>
      </c>
      <c r="U796" s="48" t="s">
        <v>41</v>
      </c>
      <c r="V796" s="40"/>
      <c r="W796" s="173">
        <f>V796*K796</f>
        <v>0</v>
      </c>
      <c r="X796" s="173">
        <v>2.0000000000000001E-4</v>
      </c>
      <c r="Y796" s="173">
        <f>X796*K796</f>
        <v>3.5439999999999999E-2</v>
      </c>
      <c r="Z796" s="173">
        <v>0</v>
      </c>
      <c r="AA796" s="174">
        <f>Z796*K796</f>
        <v>0</v>
      </c>
      <c r="AR796" s="23" t="s">
        <v>423</v>
      </c>
      <c r="AT796" s="23" t="s">
        <v>612</v>
      </c>
      <c r="AU796" s="23" t="s">
        <v>94</v>
      </c>
      <c r="AY796" s="23" t="s">
        <v>196</v>
      </c>
      <c r="BE796" s="114">
        <f>IF(U796="základná",N796,0)</f>
        <v>0</v>
      </c>
      <c r="BF796" s="114">
        <f>IF(U796="znížená",N796,0)</f>
        <v>0</v>
      </c>
      <c r="BG796" s="114">
        <f>IF(U796="zákl. prenesená",N796,0)</f>
        <v>0</v>
      </c>
      <c r="BH796" s="114">
        <f>IF(U796="zníž. prenesená",N796,0)</f>
        <v>0</v>
      </c>
      <c r="BI796" s="114">
        <f>IF(U796="nulová",N796,0)</f>
        <v>0</v>
      </c>
      <c r="BJ796" s="23" t="s">
        <v>94</v>
      </c>
      <c r="BK796" s="175">
        <f>ROUND(L796*K796,3)</f>
        <v>0</v>
      </c>
      <c r="BL796" s="23" t="s">
        <v>300</v>
      </c>
      <c r="BM796" s="23" t="s">
        <v>1062</v>
      </c>
    </row>
    <row r="797" spans="2:65" s="1" customFormat="1" ht="25.5" customHeight="1">
      <c r="B797" s="138"/>
      <c r="C797" s="200" t="s">
        <v>1063</v>
      </c>
      <c r="D797" s="200" t="s">
        <v>612</v>
      </c>
      <c r="E797" s="201" t="s">
        <v>1051</v>
      </c>
      <c r="F797" s="282" t="s">
        <v>1052</v>
      </c>
      <c r="G797" s="282"/>
      <c r="H797" s="282"/>
      <c r="I797" s="282"/>
      <c r="J797" s="202" t="s">
        <v>262</v>
      </c>
      <c r="K797" s="203">
        <v>6.867</v>
      </c>
      <c r="L797" s="273">
        <v>0</v>
      </c>
      <c r="M797" s="273"/>
      <c r="N797" s="283">
        <f>ROUND(L797*K797,3)</f>
        <v>0</v>
      </c>
      <c r="O797" s="266"/>
      <c r="P797" s="266"/>
      <c r="Q797" s="266"/>
      <c r="R797" s="141"/>
      <c r="T797" s="172" t="s">
        <v>4</v>
      </c>
      <c r="U797" s="48" t="s">
        <v>41</v>
      </c>
      <c r="V797" s="40"/>
      <c r="W797" s="173">
        <f>V797*K797</f>
        <v>0</v>
      </c>
      <c r="X797" s="173">
        <v>7.92E-3</v>
      </c>
      <c r="Y797" s="173">
        <f>X797*K797</f>
        <v>5.438664E-2</v>
      </c>
      <c r="Z797" s="173">
        <v>0</v>
      </c>
      <c r="AA797" s="174">
        <f>Z797*K797</f>
        <v>0</v>
      </c>
      <c r="AR797" s="23" t="s">
        <v>423</v>
      </c>
      <c r="AT797" s="23" t="s">
        <v>612</v>
      </c>
      <c r="AU797" s="23" t="s">
        <v>94</v>
      </c>
      <c r="AY797" s="23" t="s">
        <v>196</v>
      </c>
      <c r="BE797" s="114">
        <f>IF(U797="základná",N797,0)</f>
        <v>0</v>
      </c>
      <c r="BF797" s="114">
        <f>IF(U797="znížená",N797,0)</f>
        <v>0</v>
      </c>
      <c r="BG797" s="114">
        <f>IF(U797="zákl. prenesená",N797,0)</f>
        <v>0</v>
      </c>
      <c r="BH797" s="114">
        <f>IF(U797="zníž. prenesená",N797,0)</f>
        <v>0</v>
      </c>
      <c r="BI797" s="114">
        <f>IF(U797="nulová",N797,0)</f>
        <v>0</v>
      </c>
      <c r="BJ797" s="23" t="s">
        <v>94</v>
      </c>
      <c r="BK797" s="175">
        <f>ROUND(L797*K797,3)</f>
        <v>0</v>
      </c>
      <c r="BL797" s="23" t="s">
        <v>300</v>
      </c>
      <c r="BM797" s="23" t="s">
        <v>1064</v>
      </c>
    </row>
    <row r="798" spans="2:65" s="1" customFormat="1" ht="38.25" customHeight="1">
      <c r="B798" s="138"/>
      <c r="C798" s="167" t="s">
        <v>1065</v>
      </c>
      <c r="D798" s="167" t="s">
        <v>197</v>
      </c>
      <c r="E798" s="168" t="s">
        <v>1066</v>
      </c>
      <c r="F798" s="264" t="s">
        <v>1067</v>
      </c>
      <c r="G798" s="264"/>
      <c r="H798" s="264"/>
      <c r="I798" s="264"/>
      <c r="J798" s="169" t="s">
        <v>307</v>
      </c>
      <c r="K798" s="170">
        <v>9.9</v>
      </c>
      <c r="L798" s="265">
        <v>0</v>
      </c>
      <c r="M798" s="265"/>
      <c r="N798" s="266">
        <f>ROUND(L798*K798,3)</f>
        <v>0</v>
      </c>
      <c r="O798" s="266"/>
      <c r="P798" s="266"/>
      <c r="Q798" s="266"/>
      <c r="R798" s="141"/>
      <c r="T798" s="172" t="s">
        <v>4</v>
      </c>
      <c r="U798" s="48" t="s">
        <v>41</v>
      </c>
      <c r="V798" s="40"/>
      <c r="W798" s="173">
        <f>V798*K798</f>
        <v>0</v>
      </c>
      <c r="X798" s="173">
        <v>3.0000000000000001E-5</v>
      </c>
      <c r="Y798" s="173">
        <f>X798*K798</f>
        <v>2.9700000000000001E-4</v>
      </c>
      <c r="Z798" s="173">
        <v>0</v>
      </c>
      <c r="AA798" s="174">
        <f>Z798*K798</f>
        <v>0</v>
      </c>
      <c r="AR798" s="23" t="s">
        <v>300</v>
      </c>
      <c r="AT798" s="23" t="s">
        <v>197</v>
      </c>
      <c r="AU798" s="23" t="s">
        <v>94</v>
      </c>
      <c r="AY798" s="23" t="s">
        <v>196</v>
      </c>
      <c r="BE798" s="114">
        <f>IF(U798="základná",N798,0)</f>
        <v>0</v>
      </c>
      <c r="BF798" s="114">
        <f>IF(U798="znížená",N798,0)</f>
        <v>0</v>
      </c>
      <c r="BG798" s="114">
        <f>IF(U798="zákl. prenesená",N798,0)</f>
        <v>0</v>
      </c>
      <c r="BH798" s="114">
        <f>IF(U798="zníž. prenesená",N798,0)</f>
        <v>0</v>
      </c>
      <c r="BI798" s="114">
        <f>IF(U798="nulová",N798,0)</f>
        <v>0</v>
      </c>
      <c r="BJ798" s="23" t="s">
        <v>94</v>
      </c>
      <c r="BK798" s="175">
        <f>ROUND(L798*K798,3)</f>
        <v>0</v>
      </c>
      <c r="BL798" s="23" t="s">
        <v>300</v>
      </c>
      <c r="BM798" s="23" t="s">
        <v>1068</v>
      </c>
    </row>
    <row r="799" spans="2:65" s="11" customFormat="1" ht="16.5" customHeight="1">
      <c r="B799" s="176"/>
      <c r="C799" s="177"/>
      <c r="D799" s="177"/>
      <c r="E799" s="178" t="s">
        <v>4</v>
      </c>
      <c r="F799" s="267" t="s">
        <v>720</v>
      </c>
      <c r="G799" s="268"/>
      <c r="H799" s="268"/>
      <c r="I799" s="268"/>
      <c r="J799" s="177"/>
      <c r="K799" s="179">
        <v>9.9</v>
      </c>
      <c r="L799" s="177"/>
      <c r="M799" s="177"/>
      <c r="N799" s="177"/>
      <c r="O799" s="177"/>
      <c r="P799" s="177"/>
      <c r="Q799" s="177"/>
      <c r="R799" s="180"/>
      <c r="T799" s="181"/>
      <c r="U799" s="177"/>
      <c r="V799" s="177"/>
      <c r="W799" s="177"/>
      <c r="X799" s="177"/>
      <c r="Y799" s="177"/>
      <c r="Z799" s="177"/>
      <c r="AA799" s="182"/>
      <c r="AT799" s="183" t="s">
        <v>204</v>
      </c>
      <c r="AU799" s="183" t="s">
        <v>94</v>
      </c>
      <c r="AV799" s="11" t="s">
        <v>94</v>
      </c>
      <c r="AW799" s="11" t="s">
        <v>31</v>
      </c>
      <c r="AX799" s="11" t="s">
        <v>74</v>
      </c>
      <c r="AY799" s="183" t="s">
        <v>196</v>
      </c>
    </row>
    <row r="800" spans="2:65" s="12" customFormat="1" ht="16.5" customHeight="1">
      <c r="B800" s="184"/>
      <c r="C800" s="185"/>
      <c r="D800" s="185"/>
      <c r="E800" s="186" t="s">
        <v>4</v>
      </c>
      <c r="F800" s="274" t="s">
        <v>213</v>
      </c>
      <c r="G800" s="275"/>
      <c r="H800" s="275"/>
      <c r="I800" s="275"/>
      <c r="J800" s="185"/>
      <c r="K800" s="187">
        <v>9.9</v>
      </c>
      <c r="L800" s="185"/>
      <c r="M800" s="185"/>
      <c r="N800" s="185"/>
      <c r="O800" s="185"/>
      <c r="P800" s="185"/>
      <c r="Q800" s="185"/>
      <c r="R800" s="188"/>
      <c r="T800" s="189"/>
      <c r="U800" s="185"/>
      <c r="V800" s="185"/>
      <c r="W800" s="185"/>
      <c r="X800" s="185"/>
      <c r="Y800" s="185"/>
      <c r="Z800" s="185"/>
      <c r="AA800" s="190"/>
      <c r="AT800" s="191" t="s">
        <v>204</v>
      </c>
      <c r="AU800" s="191" t="s">
        <v>94</v>
      </c>
      <c r="AV800" s="12" t="s">
        <v>214</v>
      </c>
      <c r="AW800" s="12" t="s">
        <v>31</v>
      </c>
      <c r="AX800" s="12" t="s">
        <v>74</v>
      </c>
      <c r="AY800" s="191" t="s">
        <v>196</v>
      </c>
    </row>
    <row r="801" spans="2:65" s="13" customFormat="1" ht="16.5" customHeight="1">
      <c r="B801" s="192"/>
      <c r="C801" s="193"/>
      <c r="D801" s="193"/>
      <c r="E801" s="194" t="s">
        <v>4</v>
      </c>
      <c r="F801" s="276" t="s">
        <v>215</v>
      </c>
      <c r="G801" s="277"/>
      <c r="H801" s="277"/>
      <c r="I801" s="277"/>
      <c r="J801" s="193"/>
      <c r="K801" s="195">
        <v>9.9</v>
      </c>
      <c r="L801" s="193"/>
      <c r="M801" s="193"/>
      <c r="N801" s="193"/>
      <c r="O801" s="193"/>
      <c r="P801" s="193"/>
      <c r="Q801" s="193"/>
      <c r="R801" s="196"/>
      <c r="T801" s="197"/>
      <c r="U801" s="193"/>
      <c r="V801" s="193"/>
      <c r="W801" s="193"/>
      <c r="X801" s="193"/>
      <c r="Y801" s="193"/>
      <c r="Z801" s="193"/>
      <c r="AA801" s="198"/>
      <c r="AT801" s="199" t="s">
        <v>204</v>
      </c>
      <c r="AU801" s="199" t="s">
        <v>94</v>
      </c>
      <c r="AV801" s="13" t="s">
        <v>201</v>
      </c>
      <c r="AW801" s="13" t="s">
        <v>31</v>
      </c>
      <c r="AX801" s="13" t="s">
        <v>82</v>
      </c>
      <c r="AY801" s="199" t="s">
        <v>196</v>
      </c>
    </row>
    <row r="802" spans="2:65" s="1" customFormat="1" ht="16.5" customHeight="1">
      <c r="B802" s="138"/>
      <c r="C802" s="200" t="s">
        <v>1069</v>
      </c>
      <c r="D802" s="200" t="s">
        <v>612</v>
      </c>
      <c r="E802" s="201" t="s">
        <v>1060</v>
      </c>
      <c r="F802" s="282" t="s">
        <v>1061</v>
      </c>
      <c r="G802" s="282"/>
      <c r="H802" s="282"/>
      <c r="I802" s="282"/>
      <c r="J802" s="202" t="s">
        <v>608</v>
      </c>
      <c r="K802" s="203">
        <v>79.2</v>
      </c>
      <c r="L802" s="273">
        <v>0</v>
      </c>
      <c r="M802" s="273"/>
      <c r="N802" s="283">
        <f>ROUND(L802*K802,3)</f>
        <v>0</v>
      </c>
      <c r="O802" s="266"/>
      <c r="P802" s="266"/>
      <c r="Q802" s="266"/>
      <c r="R802" s="141"/>
      <c r="T802" s="172" t="s">
        <v>4</v>
      </c>
      <c r="U802" s="48" t="s">
        <v>41</v>
      </c>
      <c r="V802" s="40"/>
      <c r="W802" s="173">
        <f>V802*K802</f>
        <v>0</v>
      </c>
      <c r="X802" s="173">
        <v>2.0000000000000001E-4</v>
      </c>
      <c r="Y802" s="173">
        <f>X802*K802</f>
        <v>1.584E-2</v>
      </c>
      <c r="Z802" s="173">
        <v>0</v>
      </c>
      <c r="AA802" s="174">
        <f>Z802*K802</f>
        <v>0</v>
      </c>
      <c r="AR802" s="23" t="s">
        <v>423</v>
      </c>
      <c r="AT802" s="23" t="s">
        <v>612</v>
      </c>
      <c r="AU802" s="23" t="s">
        <v>94</v>
      </c>
      <c r="AY802" s="23" t="s">
        <v>196</v>
      </c>
      <c r="BE802" s="114">
        <f>IF(U802="základná",N802,0)</f>
        <v>0</v>
      </c>
      <c r="BF802" s="114">
        <f>IF(U802="znížená",N802,0)</f>
        <v>0</v>
      </c>
      <c r="BG802" s="114">
        <f>IF(U802="zákl. prenesená",N802,0)</f>
        <v>0</v>
      </c>
      <c r="BH802" s="114">
        <f>IF(U802="zníž. prenesená",N802,0)</f>
        <v>0</v>
      </c>
      <c r="BI802" s="114">
        <f>IF(U802="nulová",N802,0)</f>
        <v>0</v>
      </c>
      <c r="BJ802" s="23" t="s">
        <v>94</v>
      </c>
      <c r="BK802" s="175">
        <f>ROUND(L802*K802,3)</f>
        <v>0</v>
      </c>
      <c r="BL802" s="23" t="s">
        <v>300</v>
      </c>
      <c r="BM802" s="23" t="s">
        <v>1070</v>
      </c>
    </row>
    <row r="803" spans="2:65" s="1" customFormat="1" ht="25.5" customHeight="1">
      <c r="B803" s="138"/>
      <c r="C803" s="200" t="s">
        <v>1071</v>
      </c>
      <c r="D803" s="200" t="s">
        <v>612</v>
      </c>
      <c r="E803" s="201" t="s">
        <v>1051</v>
      </c>
      <c r="F803" s="282" t="s">
        <v>1052</v>
      </c>
      <c r="G803" s="282"/>
      <c r="H803" s="282"/>
      <c r="I803" s="282"/>
      <c r="J803" s="202" t="s">
        <v>262</v>
      </c>
      <c r="K803" s="203">
        <v>5.7169999999999996</v>
      </c>
      <c r="L803" s="273">
        <v>0</v>
      </c>
      <c r="M803" s="273"/>
      <c r="N803" s="283">
        <f>ROUND(L803*K803,3)</f>
        <v>0</v>
      </c>
      <c r="O803" s="266"/>
      <c r="P803" s="266"/>
      <c r="Q803" s="266"/>
      <c r="R803" s="141"/>
      <c r="T803" s="172" t="s">
        <v>4</v>
      </c>
      <c r="U803" s="48" t="s">
        <v>41</v>
      </c>
      <c r="V803" s="40"/>
      <c r="W803" s="173">
        <f>V803*K803</f>
        <v>0</v>
      </c>
      <c r="X803" s="173">
        <v>7.92E-3</v>
      </c>
      <c r="Y803" s="173">
        <f>X803*K803</f>
        <v>4.5278639999999995E-2</v>
      </c>
      <c r="Z803" s="173">
        <v>0</v>
      </c>
      <c r="AA803" s="174">
        <f>Z803*K803</f>
        <v>0</v>
      </c>
      <c r="AR803" s="23" t="s">
        <v>423</v>
      </c>
      <c r="AT803" s="23" t="s">
        <v>612</v>
      </c>
      <c r="AU803" s="23" t="s">
        <v>94</v>
      </c>
      <c r="AY803" s="23" t="s">
        <v>196</v>
      </c>
      <c r="BE803" s="114">
        <f>IF(U803="základná",N803,0)</f>
        <v>0</v>
      </c>
      <c r="BF803" s="114">
        <f>IF(U803="znížená",N803,0)</f>
        <v>0</v>
      </c>
      <c r="BG803" s="114">
        <f>IF(U803="zákl. prenesená",N803,0)</f>
        <v>0</v>
      </c>
      <c r="BH803" s="114">
        <f>IF(U803="zníž. prenesená",N803,0)</f>
        <v>0</v>
      </c>
      <c r="BI803" s="114">
        <f>IF(U803="nulová",N803,0)</f>
        <v>0</v>
      </c>
      <c r="BJ803" s="23" t="s">
        <v>94</v>
      </c>
      <c r="BK803" s="175">
        <f>ROUND(L803*K803,3)</f>
        <v>0</v>
      </c>
      <c r="BL803" s="23" t="s">
        <v>300</v>
      </c>
      <c r="BM803" s="23" t="s">
        <v>1072</v>
      </c>
    </row>
    <row r="804" spans="2:65" s="11" customFormat="1" ht="16.5" customHeight="1">
      <c r="B804" s="176"/>
      <c r="C804" s="177"/>
      <c r="D804" s="177"/>
      <c r="E804" s="178" t="s">
        <v>4</v>
      </c>
      <c r="F804" s="267" t="s">
        <v>1073</v>
      </c>
      <c r="G804" s="268"/>
      <c r="H804" s="268"/>
      <c r="I804" s="268"/>
      <c r="J804" s="177"/>
      <c r="K804" s="179">
        <v>5.4450000000000003</v>
      </c>
      <c r="L804" s="177"/>
      <c r="M804" s="177"/>
      <c r="N804" s="177"/>
      <c r="O804" s="177"/>
      <c r="P804" s="177"/>
      <c r="Q804" s="177"/>
      <c r="R804" s="180"/>
      <c r="T804" s="181"/>
      <c r="U804" s="177"/>
      <c r="V804" s="177"/>
      <c r="W804" s="177"/>
      <c r="X804" s="177"/>
      <c r="Y804" s="177"/>
      <c r="Z804" s="177"/>
      <c r="AA804" s="182"/>
      <c r="AT804" s="183" t="s">
        <v>204</v>
      </c>
      <c r="AU804" s="183" t="s">
        <v>94</v>
      </c>
      <c r="AV804" s="11" t="s">
        <v>94</v>
      </c>
      <c r="AW804" s="11" t="s">
        <v>31</v>
      </c>
      <c r="AX804" s="11" t="s">
        <v>82</v>
      </c>
      <c r="AY804" s="183" t="s">
        <v>196</v>
      </c>
    </row>
    <row r="805" spans="2:65" s="1" customFormat="1" ht="38.25" customHeight="1">
      <c r="B805" s="138"/>
      <c r="C805" s="167" t="s">
        <v>1074</v>
      </c>
      <c r="D805" s="167" t="s">
        <v>197</v>
      </c>
      <c r="E805" s="168" t="s">
        <v>1075</v>
      </c>
      <c r="F805" s="264" t="s">
        <v>1076</v>
      </c>
      <c r="G805" s="264"/>
      <c r="H805" s="264"/>
      <c r="I805" s="264"/>
      <c r="J805" s="169" t="s">
        <v>307</v>
      </c>
      <c r="K805" s="170">
        <v>15.1</v>
      </c>
      <c r="L805" s="265">
        <v>0</v>
      </c>
      <c r="M805" s="265"/>
      <c r="N805" s="266">
        <f>ROUND(L805*K805,3)</f>
        <v>0</v>
      </c>
      <c r="O805" s="266"/>
      <c r="P805" s="266"/>
      <c r="Q805" s="266"/>
      <c r="R805" s="141"/>
      <c r="T805" s="172" t="s">
        <v>4</v>
      </c>
      <c r="U805" s="48" t="s">
        <v>41</v>
      </c>
      <c r="V805" s="40"/>
      <c r="W805" s="173">
        <f>V805*K805</f>
        <v>0</v>
      </c>
      <c r="X805" s="173">
        <v>3.0000000000000001E-5</v>
      </c>
      <c r="Y805" s="173">
        <f>X805*K805</f>
        <v>4.5300000000000001E-4</v>
      </c>
      <c r="Z805" s="173">
        <v>0</v>
      </c>
      <c r="AA805" s="174">
        <f>Z805*K805</f>
        <v>0</v>
      </c>
      <c r="AR805" s="23" t="s">
        <v>300</v>
      </c>
      <c r="AT805" s="23" t="s">
        <v>197</v>
      </c>
      <c r="AU805" s="23" t="s">
        <v>94</v>
      </c>
      <c r="AY805" s="23" t="s">
        <v>196</v>
      </c>
      <c r="BE805" s="114">
        <f>IF(U805="základná",N805,0)</f>
        <v>0</v>
      </c>
      <c r="BF805" s="114">
        <f>IF(U805="znížená",N805,0)</f>
        <v>0</v>
      </c>
      <c r="BG805" s="114">
        <f>IF(U805="zákl. prenesená",N805,0)</f>
        <v>0</v>
      </c>
      <c r="BH805" s="114">
        <f>IF(U805="zníž. prenesená",N805,0)</f>
        <v>0</v>
      </c>
      <c r="BI805" s="114">
        <f>IF(U805="nulová",N805,0)</f>
        <v>0</v>
      </c>
      <c r="BJ805" s="23" t="s">
        <v>94</v>
      </c>
      <c r="BK805" s="175">
        <f>ROUND(L805*K805,3)</f>
        <v>0</v>
      </c>
      <c r="BL805" s="23" t="s">
        <v>300</v>
      </c>
      <c r="BM805" s="23" t="s">
        <v>1077</v>
      </c>
    </row>
    <row r="806" spans="2:65" s="1" customFormat="1" ht="16.5" customHeight="1">
      <c r="B806" s="138"/>
      <c r="C806" s="200" t="s">
        <v>1078</v>
      </c>
      <c r="D806" s="200" t="s">
        <v>612</v>
      </c>
      <c r="E806" s="201" t="s">
        <v>1060</v>
      </c>
      <c r="F806" s="282" t="s">
        <v>1061</v>
      </c>
      <c r="G806" s="282"/>
      <c r="H806" s="282"/>
      <c r="I806" s="282"/>
      <c r="J806" s="202" t="s">
        <v>608</v>
      </c>
      <c r="K806" s="203">
        <v>120.8</v>
      </c>
      <c r="L806" s="273">
        <v>0</v>
      </c>
      <c r="M806" s="273"/>
      <c r="N806" s="283">
        <f>ROUND(L806*K806,3)</f>
        <v>0</v>
      </c>
      <c r="O806" s="266"/>
      <c r="P806" s="266"/>
      <c r="Q806" s="266"/>
      <c r="R806" s="141"/>
      <c r="T806" s="172" t="s">
        <v>4</v>
      </c>
      <c r="U806" s="48" t="s">
        <v>41</v>
      </c>
      <c r="V806" s="40"/>
      <c r="W806" s="173">
        <f>V806*K806</f>
        <v>0</v>
      </c>
      <c r="X806" s="173">
        <v>2.0000000000000001E-4</v>
      </c>
      <c r="Y806" s="173">
        <f>X806*K806</f>
        <v>2.4160000000000001E-2</v>
      </c>
      <c r="Z806" s="173">
        <v>0</v>
      </c>
      <c r="AA806" s="174">
        <f>Z806*K806</f>
        <v>0</v>
      </c>
      <c r="AR806" s="23" t="s">
        <v>423</v>
      </c>
      <c r="AT806" s="23" t="s">
        <v>612</v>
      </c>
      <c r="AU806" s="23" t="s">
        <v>94</v>
      </c>
      <c r="AY806" s="23" t="s">
        <v>196</v>
      </c>
      <c r="BE806" s="114">
        <f>IF(U806="základná",N806,0)</f>
        <v>0</v>
      </c>
      <c r="BF806" s="114">
        <f>IF(U806="znížená",N806,0)</f>
        <v>0</v>
      </c>
      <c r="BG806" s="114">
        <f>IF(U806="zákl. prenesená",N806,0)</f>
        <v>0</v>
      </c>
      <c r="BH806" s="114">
        <f>IF(U806="zníž. prenesená",N806,0)</f>
        <v>0</v>
      </c>
      <c r="BI806" s="114">
        <f>IF(U806="nulová",N806,0)</f>
        <v>0</v>
      </c>
      <c r="BJ806" s="23" t="s">
        <v>94</v>
      </c>
      <c r="BK806" s="175">
        <f>ROUND(L806*K806,3)</f>
        <v>0</v>
      </c>
      <c r="BL806" s="23" t="s">
        <v>300</v>
      </c>
      <c r="BM806" s="23" t="s">
        <v>1079</v>
      </c>
    </row>
    <row r="807" spans="2:65" s="1" customFormat="1" ht="25.5" customHeight="1">
      <c r="B807" s="138"/>
      <c r="C807" s="200" t="s">
        <v>1080</v>
      </c>
      <c r="D807" s="200" t="s">
        <v>612</v>
      </c>
      <c r="E807" s="201" t="s">
        <v>1051</v>
      </c>
      <c r="F807" s="282" t="s">
        <v>1052</v>
      </c>
      <c r="G807" s="282"/>
      <c r="H807" s="282"/>
      <c r="I807" s="282"/>
      <c r="J807" s="202" t="s">
        <v>262</v>
      </c>
      <c r="K807" s="203">
        <v>8.7200000000000006</v>
      </c>
      <c r="L807" s="273">
        <v>0</v>
      </c>
      <c r="M807" s="273"/>
      <c r="N807" s="283">
        <f>ROUND(L807*K807,3)</f>
        <v>0</v>
      </c>
      <c r="O807" s="266"/>
      <c r="P807" s="266"/>
      <c r="Q807" s="266"/>
      <c r="R807" s="141"/>
      <c r="T807" s="172" t="s">
        <v>4</v>
      </c>
      <c r="U807" s="48" t="s">
        <v>41</v>
      </c>
      <c r="V807" s="40"/>
      <c r="W807" s="173">
        <f>V807*K807</f>
        <v>0</v>
      </c>
      <c r="X807" s="173">
        <v>7.92E-3</v>
      </c>
      <c r="Y807" s="173">
        <f>X807*K807</f>
        <v>6.906240000000001E-2</v>
      </c>
      <c r="Z807" s="173">
        <v>0</v>
      </c>
      <c r="AA807" s="174">
        <f>Z807*K807</f>
        <v>0</v>
      </c>
      <c r="AR807" s="23" t="s">
        <v>423</v>
      </c>
      <c r="AT807" s="23" t="s">
        <v>612</v>
      </c>
      <c r="AU807" s="23" t="s">
        <v>94</v>
      </c>
      <c r="AY807" s="23" t="s">
        <v>196</v>
      </c>
      <c r="BE807" s="114">
        <f>IF(U807="základná",N807,0)</f>
        <v>0</v>
      </c>
      <c r="BF807" s="114">
        <f>IF(U807="znížená",N807,0)</f>
        <v>0</v>
      </c>
      <c r="BG807" s="114">
        <f>IF(U807="zákl. prenesená",N807,0)</f>
        <v>0</v>
      </c>
      <c r="BH807" s="114">
        <f>IF(U807="zníž. prenesená",N807,0)</f>
        <v>0</v>
      </c>
      <c r="BI807" s="114">
        <f>IF(U807="nulová",N807,0)</f>
        <v>0</v>
      </c>
      <c r="BJ807" s="23" t="s">
        <v>94</v>
      </c>
      <c r="BK807" s="175">
        <f>ROUND(L807*K807,3)</f>
        <v>0</v>
      </c>
      <c r="BL807" s="23" t="s">
        <v>300</v>
      </c>
      <c r="BM807" s="23" t="s">
        <v>1081</v>
      </c>
    </row>
    <row r="808" spans="2:65" s="11" customFormat="1" ht="16.5" customHeight="1">
      <c r="B808" s="176"/>
      <c r="C808" s="177"/>
      <c r="D808" s="177"/>
      <c r="E808" s="178" t="s">
        <v>4</v>
      </c>
      <c r="F808" s="267" t="s">
        <v>1082</v>
      </c>
      <c r="G808" s="268"/>
      <c r="H808" s="268"/>
      <c r="I808" s="268"/>
      <c r="J808" s="177"/>
      <c r="K808" s="179">
        <v>8.3049999999999997</v>
      </c>
      <c r="L808" s="177"/>
      <c r="M808" s="177"/>
      <c r="N808" s="177"/>
      <c r="O808" s="177"/>
      <c r="P808" s="177"/>
      <c r="Q808" s="177"/>
      <c r="R808" s="180"/>
      <c r="T808" s="181"/>
      <c r="U808" s="177"/>
      <c r="V808" s="177"/>
      <c r="W808" s="177"/>
      <c r="X808" s="177"/>
      <c r="Y808" s="177"/>
      <c r="Z808" s="177"/>
      <c r="AA808" s="182"/>
      <c r="AT808" s="183" t="s">
        <v>204</v>
      </c>
      <c r="AU808" s="183" t="s">
        <v>94</v>
      </c>
      <c r="AV808" s="11" t="s">
        <v>94</v>
      </c>
      <c r="AW808" s="11" t="s">
        <v>31</v>
      </c>
      <c r="AX808" s="11" t="s">
        <v>74</v>
      </c>
      <c r="AY808" s="183" t="s">
        <v>196</v>
      </c>
    </row>
    <row r="809" spans="2:65" s="12" customFormat="1" ht="16.5" customHeight="1">
      <c r="B809" s="184"/>
      <c r="C809" s="185"/>
      <c r="D809" s="185"/>
      <c r="E809" s="186" t="s">
        <v>4</v>
      </c>
      <c r="F809" s="274" t="s">
        <v>213</v>
      </c>
      <c r="G809" s="275"/>
      <c r="H809" s="275"/>
      <c r="I809" s="275"/>
      <c r="J809" s="185"/>
      <c r="K809" s="187">
        <v>8.3049999999999997</v>
      </c>
      <c r="L809" s="185"/>
      <c r="M809" s="185"/>
      <c r="N809" s="185"/>
      <c r="O809" s="185"/>
      <c r="P809" s="185"/>
      <c r="Q809" s="185"/>
      <c r="R809" s="188"/>
      <c r="T809" s="189"/>
      <c r="U809" s="185"/>
      <c r="V809" s="185"/>
      <c r="W809" s="185"/>
      <c r="X809" s="185"/>
      <c r="Y809" s="185"/>
      <c r="Z809" s="185"/>
      <c r="AA809" s="190"/>
      <c r="AT809" s="191" t="s">
        <v>204</v>
      </c>
      <c r="AU809" s="191" t="s">
        <v>94</v>
      </c>
      <c r="AV809" s="12" t="s">
        <v>214</v>
      </c>
      <c r="AW809" s="12" t="s">
        <v>31</v>
      </c>
      <c r="AX809" s="12" t="s">
        <v>74</v>
      </c>
      <c r="AY809" s="191" t="s">
        <v>196</v>
      </c>
    </row>
    <row r="810" spans="2:65" s="13" customFormat="1" ht="16.5" customHeight="1">
      <c r="B810" s="192"/>
      <c r="C810" s="193"/>
      <c r="D810" s="193"/>
      <c r="E810" s="194" t="s">
        <v>4</v>
      </c>
      <c r="F810" s="276" t="s">
        <v>215</v>
      </c>
      <c r="G810" s="277"/>
      <c r="H810" s="277"/>
      <c r="I810" s="277"/>
      <c r="J810" s="193"/>
      <c r="K810" s="195">
        <v>8.3049999999999997</v>
      </c>
      <c r="L810" s="193"/>
      <c r="M810" s="193"/>
      <c r="N810" s="193"/>
      <c r="O810" s="193"/>
      <c r="P810" s="193"/>
      <c r="Q810" s="193"/>
      <c r="R810" s="196"/>
      <c r="T810" s="197"/>
      <c r="U810" s="193"/>
      <c r="V810" s="193"/>
      <c r="W810" s="193"/>
      <c r="X810" s="193"/>
      <c r="Y810" s="193"/>
      <c r="Z810" s="193"/>
      <c r="AA810" s="198"/>
      <c r="AT810" s="199" t="s">
        <v>204</v>
      </c>
      <c r="AU810" s="199" t="s">
        <v>94</v>
      </c>
      <c r="AV810" s="13" t="s">
        <v>201</v>
      </c>
      <c r="AW810" s="13" t="s">
        <v>31</v>
      </c>
      <c r="AX810" s="13" t="s">
        <v>82</v>
      </c>
      <c r="AY810" s="199" t="s">
        <v>196</v>
      </c>
    </row>
    <row r="811" spans="2:65" s="1" customFormat="1" ht="38.25" customHeight="1">
      <c r="B811" s="138"/>
      <c r="C811" s="167" t="s">
        <v>1083</v>
      </c>
      <c r="D811" s="167" t="s">
        <v>197</v>
      </c>
      <c r="E811" s="168" t="s">
        <v>1084</v>
      </c>
      <c r="F811" s="264" t="s">
        <v>1085</v>
      </c>
      <c r="G811" s="264"/>
      <c r="H811" s="264"/>
      <c r="I811" s="264"/>
      <c r="J811" s="169" t="s">
        <v>361</v>
      </c>
      <c r="K811" s="170">
        <v>1.101</v>
      </c>
      <c r="L811" s="265">
        <v>0</v>
      </c>
      <c r="M811" s="265"/>
      <c r="N811" s="266">
        <f>ROUND(L811*K811,3)</f>
        <v>0</v>
      </c>
      <c r="O811" s="266"/>
      <c r="P811" s="266"/>
      <c r="Q811" s="266"/>
      <c r="R811" s="141"/>
      <c r="T811" s="172" t="s">
        <v>4</v>
      </c>
      <c r="U811" s="48" t="s">
        <v>41</v>
      </c>
      <c r="V811" s="40"/>
      <c r="W811" s="173">
        <f>V811*K811</f>
        <v>0</v>
      </c>
      <c r="X811" s="173">
        <v>0</v>
      </c>
      <c r="Y811" s="173">
        <f>X811*K811</f>
        <v>0</v>
      </c>
      <c r="Z811" s="173">
        <v>0</v>
      </c>
      <c r="AA811" s="174">
        <f>Z811*K811</f>
        <v>0</v>
      </c>
      <c r="AR811" s="23" t="s">
        <v>300</v>
      </c>
      <c r="AT811" s="23" t="s">
        <v>197</v>
      </c>
      <c r="AU811" s="23" t="s">
        <v>94</v>
      </c>
      <c r="AY811" s="23" t="s">
        <v>196</v>
      </c>
      <c r="BE811" s="114">
        <f>IF(U811="základná",N811,0)</f>
        <v>0</v>
      </c>
      <c r="BF811" s="114">
        <f>IF(U811="znížená",N811,0)</f>
        <v>0</v>
      </c>
      <c r="BG811" s="114">
        <f>IF(U811="zákl. prenesená",N811,0)</f>
        <v>0</v>
      </c>
      <c r="BH811" s="114">
        <f>IF(U811="zníž. prenesená",N811,0)</f>
        <v>0</v>
      </c>
      <c r="BI811" s="114">
        <f>IF(U811="nulová",N811,0)</f>
        <v>0</v>
      </c>
      <c r="BJ811" s="23" t="s">
        <v>94</v>
      </c>
      <c r="BK811" s="175">
        <f>ROUND(L811*K811,3)</f>
        <v>0</v>
      </c>
      <c r="BL811" s="23" t="s">
        <v>300</v>
      </c>
      <c r="BM811" s="23" t="s">
        <v>1086</v>
      </c>
    </row>
    <row r="812" spans="2:65" s="10" customFormat="1" ht="29.85" customHeight="1">
      <c r="B812" s="156"/>
      <c r="C812" s="157"/>
      <c r="D812" s="166" t="s">
        <v>150</v>
      </c>
      <c r="E812" s="166"/>
      <c r="F812" s="166"/>
      <c r="G812" s="166"/>
      <c r="H812" s="166"/>
      <c r="I812" s="166"/>
      <c r="J812" s="166"/>
      <c r="K812" s="166"/>
      <c r="L812" s="166"/>
      <c r="M812" s="166"/>
      <c r="N812" s="271">
        <f>BK812</f>
        <v>0</v>
      </c>
      <c r="O812" s="272"/>
      <c r="P812" s="272"/>
      <c r="Q812" s="272"/>
      <c r="R812" s="159"/>
      <c r="T812" s="160"/>
      <c r="U812" s="157"/>
      <c r="V812" s="157"/>
      <c r="W812" s="161">
        <f>SUM(W813:W857)</f>
        <v>0</v>
      </c>
      <c r="X812" s="157"/>
      <c r="Y812" s="161">
        <f>SUM(Y813:Y857)</f>
        <v>8.7829871400000012</v>
      </c>
      <c r="Z812" s="157"/>
      <c r="AA812" s="162">
        <f>SUM(AA813:AA857)</f>
        <v>1.6318799999999998</v>
      </c>
      <c r="AR812" s="163" t="s">
        <v>94</v>
      </c>
      <c r="AT812" s="164" t="s">
        <v>73</v>
      </c>
      <c r="AU812" s="164" t="s">
        <v>82</v>
      </c>
      <c r="AY812" s="163" t="s">
        <v>196</v>
      </c>
      <c r="BK812" s="165">
        <f>SUM(BK813:BK857)</f>
        <v>0</v>
      </c>
    </row>
    <row r="813" spans="2:65" s="1" customFormat="1" ht="51" customHeight="1">
      <c r="B813" s="138"/>
      <c r="C813" s="167" t="s">
        <v>1087</v>
      </c>
      <c r="D813" s="167" t="s">
        <v>197</v>
      </c>
      <c r="E813" s="168" t="s">
        <v>1088</v>
      </c>
      <c r="F813" s="264" t="s">
        <v>1089</v>
      </c>
      <c r="G813" s="264"/>
      <c r="H813" s="264"/>
      <c r="I813" s="264"/>
      <c r="J813" s="169" t="s">
        <v>262</v>
      </c>
      <c r="K813" s="170">
        <v>72.63</v>
      </c>
      <c r="L813" s="265">
        <v>0</v>
      </c>
      <c r="M813" s="265"/>
      <c r="N813" s="266">
        <f>ROUND(L813*K813,3)</f>
        <v>0</v>
      </c>
      <c r="O813" s="266"/>
      <c r="P813" s="266"/>
      <c r="Q813" s="266"/>
      <c r="R813" s="141"/>
      <c r="T813" s="172" t="s">
        <v>4</v>
      </c>
      <c r="U813" s="48" t="s">
        <v>41</v>
      </c>
      <c r="V813" s="40"/>
      <c r="W813" s="173">
        <f>V813*K813</f>
        <v>0</v>
      </c>
      <c r="X813" s="173">
        <v>0</v>
      </c>
      <c r="Y813" s="173">
        <f>X813*K813</f>
        <v>0</v>
      </c>
      <c r="Z813" s="173">
        <v>8.9999999999999993E-3</v>
      </c>
      <c r="AA813" s="174">
        <f>Z813*K813</f>
        <v>0.65366999999999986</v>
      </c>
      <c r="AR813" s="23" t="s">
        <v>300</v>
      </c>
      <c r="AT813" s="23" t="s">
        <v>197</v>
      </c>
      <c r="AU813" s="23" t="s">
        <v>94</v>
      </c>
      <c r="AY813" s="23" t="s">
        <v>196</v>
      </c>
      <c r="BE813" s="114">
        <f>IF(U813="základná",N813,0)</f>
        <v>0</v>
      </c>
      <c r="BF813" s="114">
        <f>IF(U813="znížená",N813,0)</f>
        <v>0</v>
      </c>
      <c r="BG813" s="114">
        <f>IF(U813="zákl. prenesená",N813,0)</f>
        <v>0</v>
      </c>
      <c r="BH813" s="114">
        <f>IF(U813="zníž. prenesená",N813,0)</f>
        <v>0</v>
      </c>
      <c r="BI813" s="114">
        <f>IF(U813="nulová",N813,0)</f>
        <v>0</v>
      </c>
      <c r="BJ813" s="23" t="s">
        <v>94</v>
      </c>
      <c r="BK813" s="175">
        <f>ROUND(L813*K813,3)</f>
        <v>0</v>
      </c>
      <c r="BL813" s="23" t="s">
        <v>300</v>
      </c>
      <c r="BM813" s="23" t="s">
        <v>1090</v>
      </c>
    </row>
    <row r="814" spans="2:65" s="11" customFormat="1" ht="16.5" customHeight="1">
      <c r="B814" s="176"/>
      <c r="C814" s="177"/>
      <c r="D814" s="177"/>
      <c r="E814" s="178" t="s">
        <v>4</v>
      </c>
      <c r="F814" s="267" t="s">
        <v>687</v>
      </c>
      <c r="G814" s="268"/>
      <c r="H814" s="268"/>
      <c r="I814" s="268"/>
      <c r="J814" s="177"/>
      <c r="K814" s="179">
        <v>72.63</v>
      </c>
      <c r="L814" s="177"/>
      <c r="M814" s="177"/>
      <c r="N814" s="177"/>
      <c r="O814" s="177"/>
      <c r="P814" s="177"/>
      <c r="Q814" s="177"/>
      <c r="R814" s="180"/>
      <c r="T814" s="181"/>
      <c r="U814" s="177"/>
      <c r="V814" s="177"/>
      <c r="W814" s="177"/>
      <c r="X814" s="177"/>
      <c r="Y814" s="177"/>
      <c r="Z814" s="177"/>
      <c r="AA814" s="182"/>
      <c r="AT814" s="183" t="s">
        <v>204</v>
      </c>
      <c r="AU814" s="183" t="s">
        <v>94</v>
      </c>
      <c r="AV814" s="11" t="s">
        <v>94</v>
      </c>
      <c r="AW814" s="11" t="s">
        <v>31</v>
      </c>
      <c r="AX814" s="11" t="s">
        <v>74</v>
      </c>
      <c r="AY814" s="183" t="s">
        <v>196</v>
      </c>
    </row>
    <row r="815" spans="2:65" s="12" customFormat="1" ht="16.5" customHeight="1">
      <c r="B815" s="184"/>
      <c r="C815" s="185"/>
      <c r="D815" s="185"/>
      <c r="E815" s="186" t="s">
        <v>4</v>
      </c>
      <c r="F815" s="274" t="s">
        <v>688</v>
      </c>
      <c r="G815" s="275"/>
      <c r="H815" s="275"/>
      <c r="I815" s="275"/>
      <c r="J815" s="185"/>
      <c r="K815" s="187">
        <v>72.63</v>
      </c>
      <c r="L815" s="185"/>
      <c r="M815" s="185"/>
      <c r="N815" s="185"/>
      <c r="O815" s="185"/>
      <c r="P815" s="185"/>
      <c r="Q815" s="185"/>
      <c r="R815" s="188"/>
      <c r="T815" s="189"/>
      <c r="U815" s="185"/>
      <c r="V815" s="185"/>
      <c r="W815" s="185"/>
      <c r="X815" s="185"/>
      <c r="Y815" s="185"/>
      <c r="Z815" s="185"/>
      <c r="AA815" s="190"/>
      <c r="AT815" s="191" t="s">
        <v>204</v>
      </c>
      <c r="AU815" s="191" t="s">
        <v>94</v>
      </c>
      <c r="AV815" s="12" t="s">
        <v>214</v>
      </c>
      <c r="AW815" s="12" t="s">
        <v>31</v>
      </c>
      <c r="AX815" s="12" t="s">
        <v>74</v>
      </c>
      <c r="AY815" s="191" t="s">
        <v>196</v>
      </c>
    </row>
    <row r="816" spans="2:65" s="13" customFormat="1" ht="16.5" customHeight="1">
      <c r="B816" s="192"/>
      <c r="C816" s="193"/>
      <c r="D816" s="193"/>
      <c r="E816" s="194" t="s">
        <v>4</v>
      </c>
      <c r="F816" s="276" t="s">
        <v>215</v>
      </c>
      <c r="G816" s="277"/>
      <c r="H816" s="277"/>
      <c r="I816" s="277"/>
      <c r="J816" s="193"/>
      <c r="K816" s="195">
        <v>72.63</v>
      </c>
      <c r="L816" s="193"/>
      <c r="M816" s="193"/>
      <c r="N816" s="193"/>
      <c r="O816" s="193"/>
      <c r="P816" s="193"/>
      <c r="Q816" s="193"/>
      <c r="R816" s="196"/>
      <c r="T816" s="197"/>
      <c r="U816" s="193"/>
      <c r="V816" s="193"/>
      <c r="W816" s="193"/>
      <c r="X816" s="193"/>
      <c r="Y816" s="193"/>
      <c r="Z816" s="193"/>
      <c r="AA816" s="198"/>
      <c r="AT816" s="199" t="s">
        <v>204</v>
      </c>
      <c r="AU816" s="199" t="s">
        <v>94</v>
      </c>
      <c r="AV816" s="13" t="s">
        <v>201</v>
      </c>
      <c r="AW816" s="13" t="s">
        <v>31</v>
      </c>
      <c r="AX816" s="13" t="s">
        <v>82</v>
      </c>
      <c r="AY816" s="199" t="s">
        <v>196</v>
      </c>
    </row>
    <row r="817" spans="2:65" s="1" customFormat="1" ht="51" customHeight="1">
      <c r="B817" s="138"/>
      <c r="C817" s="167" t="s">
        <v>1091</v>
      </c>
      <c r="D817" s="167" t="s">
        <v>197</v>
      </c>
      <c r="E817" s="168" t="s">
        <v>1092</v>
      </c>
      <c r="F817" s="264" t="s">
        <v>1093</v>
      </c>
      <c r="G817" s="264"/>
      <c r="H817" s="264"/>
      <c r="I817" s="264"/>
      <c r="J817" s="169" t="s">
        <v>262</v>
      </c>
      <c r="K817" s="170">
        <v>108.69</v>
      </c>
      <c r="L817" s="265">
        <v>0</v>
      </c>
      <c r="M817" s="265"/>
      <c r="N817" s="266">
        <f>ROUND(L817*K817,3)</f>
        <v>0</v>
      </c>
      <c r="O817" s="266"/>
      <c r="P817" s="266"/>
      <c r="Q817" s="266"/>
      <c r="R817" s="141"/>
      <c r="T817" s="172" t="s">
        <v>4</v>
      </c>
      <c r="U817" s="48" t="s">
        <v>41</v>
      </c>
      <c r="V817" s="40"/>
      <c r="W817" s="173">
        <f>V817*K817</f>
        <v>0</v>
      </c>
      <c r="X817" s="173">
        <v>0</v>
      </c>
      <c r="Y817" s="173">
        <f>X817*K817</f>
        <v>0</v>
      </c>
      <c r="Z817" s="173">
        <v>8.9999999999999993E-3</v>
      </c>
      <c r="AA817" s="174">
        <f>Z817*K817</f>
        <v>0.97820999999999991</v>
      </c>
      <c r="AR817" s="23" t="s">
        <v>300</v>
      </c>
      <c r="AT817" s="23" t="s">
        <v>197</v>
      </c>
      <c r="AU817" s="23" t="s">
        <v>94</v>
      </c>
      <c r="AY817" s="23" t="s">
        <v>196</v>
      </c>
      <c r="BE817" s="114">
        <f>IF(U817="základná",N817,0)</f>
        <v>0</v>
      </c>
      <c r="BF817" s="114">
        <f>IF(U817="znížená",N817,0)</f>
        <v>0</v>
      </c>
      <c r="BG817" s="114">
        <f>IF(U817="zákl. prenesená",N817,0)</f>
        <v>0</v>
      </c>
      <c r="BH817" s="114">
        <f>IF(U817="zníž. prenesená",N817,0)</f>
        <v>0</v>
      </c>
      <c r="BI817" s="114">
        <f>IF(U817="nulová",N817,0)</f>
        <v>0</v>
      </c>
      <c r="BJ817" s="23" t="s">
        <v>94</v>
      </c>
      <c r="BK817" s="175">
        <f>ROUND(L817*K817,3)</f>
        <v>0</v>
      </c>
      <c r="BL817" s="23" t="s">
        <v>300</v>
      </c>
      <c r="BM817" s="23" t="s">
        <v>1094</v>
      </c>
    </row>
    <row r="818" spans="2:65" s="11" customFormat="1" ht="16.5" customHeight="1">
      <c r="B818" s="176"/>
      <c r="C818" s="177"/>
      <c r="D818" s="177"/>
      <c r="E818" s="178" t="s">
        <v>4</v>
      </c>
      <c r="F818" s="267" t="s">
        <v>693</v>
      </c>
      <c r="G818" s="268"/>
      <c r="H818" s="268"/>
      <c r="I818" s="268"/>
      <c r="J818" s="177"/>
      <c r="K818" s="179">
        <v>108.69</v>
      </c>
      <c r="L818" s="177"/>
      <c r="M818" s="177"/>
      <c r="N818" s="177"/>
      <c r="O818" s="177"/>
      <c r="P818" s="177"/>
      <c r="Q818" s="177"/>
      <c r="R818" s="180"/>
      <c r="T818" s="181"/>
      <c r="U818" s="177"/>
      <c r="V818" s="177"/>
      <c r="W818" s="177"/>
      <c r="X818" s="177"/>
      <c r="Y818" s="177"/>
      <c r="Z818" s="177"/>
      <c r="AA818" s="182"/>
      <c r="AT818" s="183" t="s">
        <v>204</v>
      </c>
      <c r="AU818" s="183" t="s">
        <v>94</v>
      </c>
      <c r="AV818" s="11" t="s">
        <v>94</v>
      </c>
      <c r="AW818" s="11" t="s">
        <v>31</v>
      </c>
      <c r="AX818" s="11" t="s">
        <v>74</v>
      </c>
      <c r="AY818" s="183" t="s">
        <v>196</v>
      </c>
    </row>
    <row r="819" spans="2:65" s="12" customFormat="1" ht="16.5" customHeight="1">
      <c r="B819" s="184"/>
      <c r="C819" s="185"/>
      <c r="D819" s="185"/>
      <c r="E819" s="186" t="s">
        <v>4</v>
      </c>
      <c r="F819" s="274" t="s">
        <v>694</v>
      </c>
      <c r="G819" s="275"/>
      <c r="H819" s="275"/>
      <c r="I819" s="275"/>
      <c r="J819" s="185"/>
      <c r="K819" s="187">
        <v>108.69</v>
      </c>
      <c r="L819" s="185"/>
      <c r="M819" s="185"/>
      <c r="N819" s="185"/>
      <c r="O819" s="185"/>
      <c r="P819" s="185"/>
      <c r="Q819" s="185"/>
      <c r="R819" s="188"/>
      <c r="T819" s="189"/>
      <c r="U819" s="185"/>
      <c r="V819" s="185"/>
      <c r="W819" s="185"/>
      <c r="X819" s="185"/>
      <c r="Y819" s="185"/>
      <c r="Z819" s="185"/>
      <c r="AA819" s="190"/>
      <c r="AT819" s="191" t="s">
        <v>204</v>
      </c>
      <c r="AU819" s="191" t="s">
        <v>94</v>
      </c>
      <c r="AV819" s="12" t="s">
        <v>214</v>
      </c>
      <c r="AW819" s="12" t="s">
        <v>31</v>
      </c>
      <c r="AX819" s="12" t="s">
        <v>74</v>
      </c>
      <c r="AY819" s="191" t="s">
        <v>196</v>
      </c>
    </row>
    <row r="820" spans="2:65" s="13" customFormat="1" ht="16.5" customHeight="1">
      <c r="B820" s="192"/>
      <c r="C820" s="193"/>
      <c r="D820" s="193"/>
      <c r="E820" s="194" t="s">
        <v>4</v>
      </c>
      <c r="F820" s="276" t="s">
        <v>215</v>
      </c>
      <c r="G820" s="277"/>
      <c r="H820" s="277"/>
      <c r="I820" s="277"/>
      <c r="J820" s="193"/>
      <c r="K820" s="195">
        <v>108.69</v>
      </c>
      <c r="L820" s="193"/>
      <c r="M820" s="193"/>
      <c r="N820" s="193"/>
      <c r="O820" s="193"/>
      <c r="P820" s="193"/>
      <c r="Q820" s="193"/>
      <c r="R820" s="196"/>
      <c r="T820" s="197"/>
      <c r="U820" s="193"/>
      <c r="V820" s="193"/>
      <c r="W820" s="193"/>
      <c r="X820" s="193"/>
      <c r="Y820" s="193"/>
      <c r="Z820" s="193"/>
      <c r="AA820" s="198"/>
      <c r="AT820" s="199" t="s">
        <v>204</v>
      </c>
      <c r="AU820" s="199" t="s">
        <v>94</v>
      </c>
      <c r="AV820" s="13" t="s">
        <v>201</v>
      </c>
      <c r="AW820" s="13" t="s">
        <v>31</v>
      </c>
      <c r="AX820" s="13" t="s">
        <v>82</v>
      </c>
      <c r="AY820" s="199" t="s">
        <v>196</v>
      </c>
    </row>
    <row r="821" spans="2:65" s="1" customFormat="1" ht="25.5" customHeight="1">
      <c r="B821" s="138"/>
      <c r="C821" s="167" t="s">
        <v>1095</v>
      </c>
      <c r="D821" s="167" t="s">
        <v>197</v>
      </c>
      <c r="E821" s="168" t="s">
        <v>1096</v>
      </c>
      <c r="F821" s="264" t="s">
        <v>1097</v>
      </c>
      <c r="G821" s="264"/>
      <c r="H821" s="264"/>
      <c r="I821" s="264"/>
      <c r="J821" s="169" t="s">
        <v>262</v>
      </c>
      <c r="K821" s="170">
        <v>247.65</v>
      </c>
      <c r="L821" s="265">
        <v>0</v>
      </c>
      <c r="M821" s="265"/>
      <c r="N821" s="266">
        <f>ROUND(L821*K821,3)</f>
        <v>0</v>
      </c>
      <c r="O821" s="266"/>
      <c r="P821" s="266"/>
      <c r="Q821" s="266"/>
      <c r="R821" s="141"/>
      <c r="T821" s="172" t="s">
        <v>4</v>
      </c>
      <c r="U821" s="48" t="s">
        <v>41</v>
      </c>
      <c r="V821" s="40"/>
      <c r="W821" s="173">
        <f>V821*K821</f>
        <v>0</v>
      </c>
      <c r="X821" s="173">
        <v>0</v>
      </c>
      <c r="Y821" s="173">
        <f>X821*K821</f>
        <v>0</v>
      </c>
      <c r="Z821" s="173">
        <v>0</v>
      </c>
      <c r="AA821" s="174">
        <f>Z821*K821</f>
        <v>0</v>
      </c>
      <c r="AR821" s="23" t="s">
        <v>300</v>
      </c>
      <c r="AT821" s="23" t="s">
        <v>197</v>
      </c>
      <c r="AU821" s="23" t="s">
        <v>94</v>
      </c>
      <c r="AY821" s="23" t="s">
        <v>196</v>
      </c>
      <c r="BE821" s="114">
        <f>IF(U821="základná",N821,0)</f>
        <v>0</v>
      </c>
      <c r="BF821" s="114">
        <f>IF(U821="znížená",N821,0)</f>
        <v>0</v>
      </c>
      <c r="BG821" s="114">
        <f>IF(U821="zákl. prenesená",N821,0)</f>
        <v>0</v>
      </c>
      <c r="BH821" s="114">
        <f>IF(U821="zníž. prenesená",N821,0)</f>
        <v>0</v>
      </c>
      <c r="BI821" s="114">
        <f>IF(U821="nulová",N821,0)</f>
        <v>0</v>
      </c>
      <c r="BJ821" s="23" t="s">
        <v>94</v>
      </c>
      <c r="BK821" s="175">
        <f>ROUND(L821*K821,3)</f>
        <v>0</v>
      </c>
      <c r="BL821" s="23" t="s">
        <v>300</v>
      </c>
      <c r="BM821" s="23" t="s">
        <v>1098</v>
      </c>
    </row>
    <row r="822" spans="2:65" s="11" customFormat="1" ht="16.5" customHeight="1">
      <c r="B822" s="176"/>
      <c r="C822" s="177"/>
      <c r="D822" s="177"/>
      <c r="E822" s="178" t="s">
        <v>4</v>
      </c>
      <c r="F822" s="267" t="s">
        <v>1099</v>
      </c>
      <c r="G822" s="268"/>
      <c r="H822" s="268"/>
      <c r="I822" s="268"/>
      <c r="J822" s="177"/>
      <c r="K822" s="179">
        <v>247.65</v>
      </c>
      <c r="L822" s="177"/>
      <c r="M822" s="177"/>
      <c r="N822" s="177"/>
      <c r="O822" s="177"/>
      <c r="P822" s="177"/>
      <c r="Q822" s="177"/>
      <c r="R822" s="180"/>
      <c r="T822" s="181"/>
      <c r="U822" s="177"/>
      <c r="V822" s="177"/>
      <c r="W822" s="177"/>
      <c r="X822" s="177"/>
      <c r="Y822" s="177"/>
      <c r="Z822" s="177"/>
      <c r="AA822" s="182"/>
      <c r="AT822" s="183" t="s">
        <v>204</v>
      </c>
      <c r="AU822" s="183" t="s">
        <v>94</v>
      </c>
      <c r="AV822" s="11" t="s">
        <v>94</v>
      </c>
      <c r="AW822" s="11" t="s">
        <v>31</v>
      </c>
      <c r="AX822" s="11" t="s">
        <v>74</v>
      </c>
      <c r="AY822" s="183" t="s">
        <v>196</v>
      </c>
    </row>
    <row r="823" spans="2:65" s="12" customFormat="1" ht="16.5" customHeight="1">
      <c r="B823" s="184"/>
      <c r="C823" s="185"/>
      <c r="D823" s="185"/>
      <c r="E823" s="186" t="s">
        <v>4</v>
      </c>
      <c r="F823" s="274" t="s">
        <v>213</v>
      </c>
      <c r="G823" s="275"/>
      <c r="H823" s="275"/>
      <c r="I823" s="275"/>
      <c r="J823" s="185"/>
      <c r="K823" s="187">
        <v>247.65</v>
      </c>
      <c r="L823" s="185"/>
      <c r="M823" s="185"/>
      <c r="N823" s="185"/>
      <c r="O823" s="185"/>
      <c r="P823" s="185"/>
      <c r="Q823" s="185"/>
      <c r="R823" s="188"/>
      <c r="T823" s="189"/>
      <c r="U823" s="185"/>
      <c r="V823" s="185"/>
      <c r="W823" s="185"/>
      <c r="X823" s="185"/>
      <c r="Y823" s="185"/>
      <c r="Z823" s="185"/>
      <c r="AA823" s="190"/>
      <c r="AT823" s="191" t="s">
        <v>204</v>
      </c>
      <c r="AU823" s="191" t="s">
        <v>94</v>
      </c>
      <c r="AV823" s="12" t="s">
        <v>214</v>
      </c>
      <c r="AW823" s="12" t="s">
        <v>31</v>
      </c>
      <c r="AX823" s="12" t="s">
        <v>74</v>
      </c>
      <c r="AY823" s="191" t="s">
        <v>196</v>
      </c>
    </row>
    <row r="824" spans="2:65" s="13" customFormat="1" ht="16.5" customHeight="1">
      <c r="B824" s="192"/>
      <c r="C824" s="193"/>
      <c r="D824" s="193"/>
      <c r="E824" s="194" t="s">
        <v>4</v>
      </c>
      <c r="F824" s="276" t="s">
        <v>215</v>
      </c>
      <c r="G824" s="277"/>
      <c r="H824" s="277"/>
      <c r="I824" s="277"/>
      <c r="J824" s="193"/>
      <c r="K824" s="195">
        <v>247.65</v>
      </c>
      <c r="L824" s="193"/>
      <c r="M824" s="193"/>
      <c r="N824" s="193"/>
      <c r="O824" s="193"/>
      <c r="P824" s="193"/>
      <c r="Q824" s="193"/>
      <c r="R824" s="196"/>
      <c r="T824" s="197"/>
      <c r="U824" s="193"/>
      <c r="V824" s="193"/>
      <c r="W824" s="193"/>
      <c r="X824" s="193"/>
      <c r="Y824" s="193"/>
      <c r="Z824" s="193"/>
      <c r="AA824" s="198"/>
      <c r="AT824" s="199" t="s">
        <v>204</v>
      </c>
      <c r="AU824" s="199" t="s">
        <v>94</v>
      </c>
      <c r="AV824" s="13" t="s">
        <v>201</v>
      </c>
      <c r="AW824" s="13" t="s">
        <v>31</v>
      </c>
      <c r="AX824" s="13" t="s">
        <v>82</v>
      </c>
      <c r="AY824" s="199" t="s">
        <v>196</v>
      </c>
    </row>
    <row r="825" spans="2:65" s="1" customFormat="1" ht="38.25" customHeight="1">
      <c r="B825" s="138"/>
      <c r="C825" s="200" t="s">
        <v>1100</v>
      </c>
      <c r="D825" s="200" t="s">
        <v>612</v>
      </c>
      <c r="E825" s="201" t="s">
        <v>1101</v>
      </c>
      <c r="F825" s="282" t="s">
        <v>1102</v>
      </c>
      <c r="G825" s="282"/>
      <c r="H825" s="282"/>
      <c r="I825" s="282"/>
      <c r="J825" s="202" t="s">
        <v>262</v>
      </c>
      <c r="K825" s="203">
        <v>505.20600000000002</v>
      </c>
      <c r="L825" s="273">
        <v>0</v>
      </c>
      <c r="M825" s="273"/>
      <c r="N825" s="283">
        <f>ROUND(L825*K825,3)</f>
        <v>0</v>
      </c>
      <c r="O825" s="266"/>
      <c r="P825" s="266"/>
      <c r="Q825" s="266"/>
      <c r="R825" s="141"/>
      <c r="T825" s="172" t="s">
        <v>4</v>
      </c>
      <c r="U825" s="48" t="s">
        <v>41</v>
      </c>
      <c r="V825" s="40"/>
      <c r="W825" s="173">
        <f>V825*K825</f>
        <v>0</v>
      </c>
      <c r="X825" s="173">
        <v>7.7999999999999996E-3</v>
      </c>
      <c r="Y825" s="173">
        <f>X825*K825</f>
        <v>3.9406067999999999</v>
      </c>
      <c r="Z825" s="173">
        <v>0</v>
      </c>
      <c r="AA825" s="174">
        <f>Z825*K825</f>
        <v>0</v>
      </c>
      <c r="AR825" s="23" t="s">
        <v>423</v>
      </c>
      <c r="AT825" s="23" t="s">
        <v>612</v>
      </c>
      <c r="AU825" s="23" t="s">
        <v>94</v>
      </c>
      <c r="AY825" s="23" t="s">
        <v>196</v>
      </c>
      <c r="BE825" s="114">
        <f>IF(U825="základná",N825,0)</f>
        <v>0</v>
      </c>
      <c r="BF825" s="114">
        <f>IF(U825="znížená",N825,0)</f>
        <v>0</v>
      </c>
      <c r="BG825" s="114">
        <f>IF(U825="zákl. prenesená",N825,0)</f>
        <v>0</v>
      </c>
      <c r="BH825" s="114">
        <f>IF(U825="zníž. prenesená",N825,0)</f>
        <v>0</v>
      </c>
      <c r="BI825" s="114">
        <f>IF(U825="nulová",N825,0)</f>
        <v>0</v>
      </c>
      <c r="BJ825" s="23" t="s">
        <v>94</v>
      </c>
      <c r="BK825" s="175">
        <f>ROUND(L825*K825,3)</f>
        <v>0</v>
      </c>
      <c r="BL825" s="23" t="s">
        <v>300</v>
      </c>
      <c r="BM825" s="23" t="s">
        <v>1103</v>
      </c>
    </row>
    <row r="826" spans="2:65" s="1" customFormat="1" ht="16.5" customHeight="1">
      <c r="B826" s="138"/>
      <c r="C826" s="167" t="s">
        <v>1104</v>
      </c>
      <c r="D826" s="167" t="s">
        <v>197</v>
      </c>
      <c r="E826" s="168" t="s">
        <v>1105</v>
      </c>
      <c r="F826" s="264" t="s">
        <v>1106</v>
      </c>
      <c r="G826" s="264"/>
      <c r="H826" s="264"/>
      <c r="I826" s="264"/>
      <c r="J826" s="169" t="s">
        <v>262</v>
      </c>
      <c r="K826" s="170">
        <v>247.65</v>
      </c>
      <c r="L826" s="265">
        <v>0</v>
      </c>
      <c r="M826" s="265"/>
      <c r="N826" s="266">
        <f>ROUND(L826*K826,3)</f>
        <v>0</v>
      </c>
      <c r="O826" s="266"/>
      <c r="P826" s="266"/>
      <c r="Q826" s="266"/>
      <c r="R826" s="141"/>
      <c r="T826" s="172" t="s">
        <v>4</v>
      </c>
      <c r="U826" s="48" t="s">
        <v>41</v>
      </c>
      <c r="V826" s="40"/>
      <c r="W826" s="173">
        <f>V826*K826</f>
        <v>0</v>
      </c>
      <c r="X826" s="173">
        <v>3.0000000000000001E-5</v>
      </c>
      <c r="Y826" s="173">
        <f>X826*K826</f>
        <v>7.4295000000000003E-3</v>
      </c>
      <c r="Z826" s="173">
        <v>0</v>
      </c>
      <c r="AA826" s="174">
        <f>Z826*K826</f>
        <v>0</v>
      </c>
      <c r="AR826" s="23" t="s">
        <v>300</v>
      </c>
      <c r="AT826" s="23" t="s">
        <v>197</v>
      </c>
      <c r="AU826" s="23" t="s">
        <v>94</v>
      </c>
      <c r="AY826" s="23" t="s">
        <v>196</v>
      </c>
      <c r="BE826" s="114">
        <f>IF(U826="základná",N826,0)</f>
        <v>0</v>
      </c>
      <c r="BF826" s="114">
        <f>IF(U826="znížená",N826,0)</f>
        <v>0</v>
      </c>
      <c r="BG826" s="114">
        <f>IF(U826="zákl. prenesená",N826,0)</f>
        <v>0</v>
      </c>
      <c r="BH826" s="114">
        <f>IF(U826="zníž. prenesená",N826,0)</f>
        <v>0</v>
      </c>
      <c r="BI826" s="114">
        <f>IF(U826="nulová",N826,0)</f>
        <v>0</v>
      </c>
      <c r="BJ826" s="23" t="s">
        <v>94</v>
      </c>
      <c r="BK826" s="175">
        <f>ROUND(L826*K826,3)</f>
        <v>0</v>
      </c>
      <c r="BL826" s="23" t="s">
        <v>300</v>
      </c>
      <c r="BM826" s="23" t="s">
        <v>1107</v>
      </c>
    </row>
    <row r="827" spans="2:65" s="1" customFormat="1" ht="16.5" customHeight="1">
      <c r="B827" s="138"/>
      <c r="C827" s="200" t="s">
        <v>1108</v>
      </c>
      <c r="D827" s="200" t="s">
        <v>612</v>
      </c>
      <c r="E827" s="201" t="s">
        <v>1109</v>
      </c>
      <c r="F827" s="282" t="s">
        <v>1110</v>
      </c>
      <c r="G827" s="282"/>
      <c r="H827" s="282"/>
      <c r="I827" s="282"/>
      <c r="J827" s="202" t="s">
        <v>262</v>
      </c>
      <c r="K827" s="203">
        <v>284.798</v>
      </c>
      <c r="L827" s="273">
        <v>0</v>
      </c>
      <c r="M827" s="273"/>
      <c r="N827" s="283">
        <f>ROUND(L827*K827,3)</f>
        <v>0</v>
      </c>
      <c r="O827" s="266"/>
      <c r="P827" s="266"/>
      <c r="Q827" s="266"/>
      <c r="R827" s="141"/>
      <c r="T827" s="172" t="s">
        <v>4</v>
      </c>
      <c r="U827" s="48" t="s">
        <v>41</v>
      </c>
      <c r="V827" s="40"/>
      <c r="W827" s="173">
        <f>V827*K827</f>
        <v>0</v>
      </c>
      <c r="X827" s="173">
        <v>1.8000000000000001E-4</v>
      </c>
      <c r="Y827" s="173">
        <f>X827*K827</f>
        <v>5.1263640000000006E-2</v>
      </c>
      <c r="Z827" s="173">
        <v>0</v>
      </c>
      <c r="AA827" s="174">
        <f>Z827*K827</f>
        <v>0</v>
      </c>
      <c r="AR827" s="23" t="s">
        <v>423</v>
      </c>
      <c r="AT827" s="23" t="s">
        <v>612</v>
      </c>
      <c r="AU827" s="23" t="s">
        <v>94</v>
      </c>
      <c r="AY827" s="23" t="s">
        <v>196</v>
      </c>
      <c r="BE827" s="114">
        <f>IF(U827="základná",N827,0)</f>
        <v>0</v>
      </c>
      <c r="BF827" s="114">
        <f>IF(U827="znížená",N827,0)</f>
        <v>0</v>
      </c>
      <c r="BG827" s="114">
        <f>IF(U827="zákl. prenesená",N827,0)</f>
        <v>0</v>
      </c>
      <c r="BH827" s="114">
        <f>IF(U827="zníž. prenesená",N827,0)</f>
        <v>0</v>
      </c>
      <c r="BI827" s="114">
        <f>IF(U827="nulová",N827,0)</f>
        <v>0</v>
      </c>
      <c r="BJ827" s="23" t="s">
        <v>94</v>
      </c>
      <c r="BK827" s="175">
        <f>ROUND(L827*K827,3)</f>
        <v>0</v>
      </c>
      <c r="BL827" s="23" t="s">
        <v>300</v>
      </c>
      <c r="BM827" s="23" t="s">
        <v>1111</v>
      </c>
    </row>
    <row r="828" spans="2:65" s="1" customFormat="1" ht="48" customHeight="1">
      <c r="B828" s="39"/>
      <c r="C828" s="40"/>
      <c r="D828" s="40"/>
      <c r="E828" s="40"/>
      <c r="F828" s="278" t="s">
        <v>1112</v>
      </c>
      <c r="G828" s="279"/>
      <c r="H828" s="279"/>
      <c r="I828" s="279"/>
      <c r="J828" s="40"/>
      <c r="K828" s="40"/>
      <c r="L828" s="40"/>
      <c r="M828" s="40"/>
      <c r="N828" s="40"/>
      <c r="O828" s="40"/>
      <c r="P828" s="40"/>
      <c r="Q828" s="40"/>
      <c r="R828" s="41"/>
      <c r="T828" s="205"/>
      <c r="U828" s="40"/>
      <c r="V828" s="40"/>
      <c r="W828" s="40"/>
      <c r="X828" s="40"/>
      <c r="Y828" s="40"/>
      <c r="Z828" s="40"/>
      <c r="AA828" s="78"/>
      <c r="AT828" s="23" t="s">
        <v>621</v>
      </c>
      <c r="AU828" s="23" t="s">
        <v>94</v>
      </c>
    </row>
    <row r="829" spans="2:65" s="1" customFormat="1" ht="16.5" customHeight="1">
      <c r="B829" s="138"/>
      <c r="C829" s="167" t="s">
        <v>1113</v>
      </c>
      <c r="D829" s="167" t="s">
        <v>197</v>
      </c>
      <c r="E829" s="168" t="s">
        <v>1114</v>
      </c>
      <c r="F829" s="264" t="s">
        <v>1115</v>
      </c>
      <c r="G829" s="264"/>
      <c r="H829" s="264"/>
      <c r="I829" s="264"/>
      <c r="J829" s="169" t="s">
        <v>262</v>
      </c>
      <c r="K829" s="170">
        <v>247.65</v>
      </c>
      <c r="L829" s="265">
        <v>0</v>
      </c>
      <c r="M829" s="265"/>
      <c r="N829" s="266">
        <f>ROUND(L829*K829,3)</f>
        <v>0</v>
      </c>
      <c r="O829" s="266"/>
      <c r="P829" s="266"/>
      <c r="Q829" s="266"/>
      <c r="R829" s="141"/>
      <c r="T829" s="172" t="s">
        <v>4</v>
      </c>
      <c r="U829" s="48" t="s">
        <v>41</v>
      </c>
      <c r="V829" s="40"/>
      <c r="W829" s="173">
        <f>V829*K829</f>
        <v>0</v>
      </c>
      <c r="X829" s="173">
        <v>1.0000000000000001E-5</v>
      </c>
      <c r="Y829" s="173">
        <f>X829*K829</f>
        <v>2.4765000000000004E-3</v>
      </c>
      <c r="Z829" s="173">
        <v>0</v>
      </c>
      <c r="AA829" s="174">
        <f>Z829*K829</f>
        <v>0</v>
      </c>
      <c r="AR829" s="23" t="s">
        <v>201</v>
      </c>
      <c r="AT829" s="23" t="s">
        <v>197</v>
      </c>
      <c r="AU829" s="23" t="s">
        <v>94</v>
      </c>
      <c r="AY829" s="23" t="s">
        <v>196</v>
      </c>
      <c r="BE829" s="114">
        <f>IF(U829="základná",N829,0)</f>
        <v>0</v>
      </c>
      <c r="BF829" s="114">
        <f>IF(U829="znížená",N829,0)</f>
        <v>0</v>
      </c>
      <c r="BG829" s="114">
        <f>IF(U829="zákl. prenesená",N829,0)</f>
        <v>0</v>
      </c>
      <c r="BH829" s="114">
        <f>IF(U829="zníž. prenesená",N829,0)</f>
        <v>0</v>
      </c>
      <c r="BI829" s="114">
        <f>IF(U829="nulová",N829,0)</f>
        <v>0</v>
      </c>
      <c r="BJ829" s="23" t="s">
        <v>94</v>
      </c>
      <c r="BK829" s="175">
        <f>ROUND(L829*K829,3)</f>
        <v>0</v>
      </c>
      <c r="BL829" s="23" t="s">
        <v>201</v>
      </c>
      <c r="BM829" s="23" t="s">
        <v>1116</v>
      </c>
    </row>
    <row r="830" spans="2:65" s="1" customFormat="1" ht="16.5" customHeight="1">
      <c r="B830" s="138"/>
      <c r="C830" s="200" t="s">
        <v>1117</v>
      </c>
      <c r="D830" s="200" t="s">
        <v>612</v>
      </c>
      <c r="E830" s="201" t="s">
        <v>1118</v>
      </c>
      <c r="F830" s="282" t="s">
        <v>1119</v>
      </c>
      <c r="G830" s="282"/>
      <c r="H830" s="282"/>
      <c r="I830" s="282"/>
      <c r="J830" s="202" t="s">
        <v>262</v>
      </c>
      <c r="K830" s="203">
        <v>284.798</v>
      </c>
      <c r="L830" s="273">
        <v>0</v>
      </c>
      <c r="M830" s="273"/>
      <c r="N830" s="283">
        <f>ROUND(L830*K830,3)</f>
        <v>0</v>
      </c>
      <c r="O830" s="266"/>
      <c r="P830" s="266"/>
      <c r="Q830" s="266"/>
      <c r="R830" s="141"/>
      <c r="T830" s="172" t="s">
        <v>4</v>
      </c>
      <c r="U830" s="48" t="s">
        <v>41</v>
      </c>
      <c r="V830" s="40"/>
      <c r="W830" s="173">
        <f>V830*K830</f>
        <v>0</v>
      </c>
      <c r="X830" s="173">
        <v>1.4999999999999999E-4</v>
      </c>
      <c r="Y830" s="173">
        <f>X830*K830</f>
        <v>4.2719699999999999E-2</v>
      </c>
      <c r="Z830" s="173">
        <v>0</v>
      </c>
      <c r="AA830" s="174">
        <f>Z830*K830</f>
        <v>0</v>
      </c>
      <c r="AR830" s="23" t="s">
        <v>250</v>
      </c>
      <c r="AT830" s="23" t="s">
        <v>612</v>
      </c>
      <c r="AU830" s="23" t="s">
        <v>94</v>
      </c>
      <c r="AY830" s="23" t="s">
        <v>196</v>
      </c>
      <c r="BE830" s="114">
        <f>IF(U830="základná",N830,0)</f>
        <v>0</v>
      </c>
      <c r="BF830" s="114">
        <f>IF(U830="znížená",N830,0)</f>
        <v>0</v>
      </c>
      <c r="BG830" s="114">
        <f>IF(U830="zákl. prenesená",N830,0)</f>
        <v>0</v>
      </c>
      <c r="BH830" s="114">
        <f>IF(U830="zníž. prenesená",N830,0)</f>
        <v>0</v>
      </c>
      <c r="BI830" s="114">
        <f>IF(U830="nulová",N830,0)</f>
        <v>0</v>
      </c>
      <c r="BJ830" s="23" t="s">
        <v>94</v>
      </c>
      <c r="BK830" s="175">
        <f>ROUND(L830*K830,3)</f>
        <v>0</v>
      </c>
      <c r="BL830" s="23" t="s">
        <v>201</v>
      </c>
      <c r="BM830" s="23" t="s">
        <v>1120</v>
      </c>
    </row>
    <row r="831" spans="2:65" s="1" customFormat="1" ht="60" customHeight="1">
      <c r="B831" s="39"/>
      <c r="C831" s="40"/>
      <c r="D831" s="40"/>
      <c r="E831" s="40"/>
      <c r="F831" s="278" t="s">
        <v>1121</v>
      </c>
      <c r="G831" s="279"/>
      <c r="H831" s="279"/>
      <c r="I831" s="279"/>
      <c r="J831" s="40"/>
      <c r="K831" s="40"/>
      <c r="L831" s="40"/>
      <c r="M831" s="40"/>
      <c r="N831" s="40"/>
      <c r="O831" s="40"/>
      <c r="P831" s="40"/>
      <c r="Q831" s="40"/>
      <c r="R831" s="41"/>
      <c r="T831" s="205"/>
      <c r="U831" s="40"/>
      <c r="V831" s="40"/>
      <c r="W831" s="40"/>
      <c r="X831" s="40"/>
      <c r="Y831" s="40"/>
      <c r="Z831" s="40"/>
      <c r="AA831" s="78"/>
      <c r="AT831" s="23" t="s">
        <v>621</v>
      </c>
      <c r="AU831" s="23" t="s">
        <v>94</v>
      </c>
    </row>
    <row r="832" spans="2:65" s="1" customFormat="1" ht="16.5" customHeight="1">
      <c r="B832" s="138"/>
      <c r="C832" s="167" t="s">
        <v>1122</v>
      </c>
      <c r="D832" s="167" t="s">
        <v>197</v>
      </c>
      <c r="E832" s="168" t="s">
        <v>1123</v>
      </c>
      <c r="F832" s="264" t="s">
        <v>1124</v>
      </c>
      <c r="G832" s="264"/>
      <c r="H832" s="264"/>
      <c r="I832" s="264"/>
      <c r="J832" s="169" t="s">
        <v>262</v>
      </c>
      <c r="K832" s="170">
        <v>78.48</v>
      </c>
      <c r="L832" s="265">
        <v>0</v>
      </c>
      <c r="M832" s="265"/>
      <c r="N832" s="266">
        <f>ROUND(L832*K832,3)</f>
        <v>0</v>
      </c>
      <c r="O832" s="266"/>
      <c r="P832" s="266"/>
      <c r="Q832" s="266"/>
      <c r="R832" s="141"/>
      <c r="T832" s="172" t="s">
        <v>4</v>
      </c>
      <c r="U832" s="48" t="s">
        <v>41</v>
      </c>
      <c r="V832" s="40"/>
      <c r="W832" s="173">
        <f>V832*K832</f>
        <v>0</v>
      </c>
      <c r="X832" s="173">
        <v>3.0000000000000001E-5</v>
      </c>
      <c r="Y832" s="173">
        <f>X832*K832</f>
        <v>2.3544E-3</v>
      </c>
      <c r="Z832" s="173">
        <v>0</v>
      </c>
      <c r="AA832" s="174">
        <f>Z832*K832</f>
        <v>0</v>
      </c>
      <c r="AR832" s="23" t="s">
        <v>201</v>
      </c>
      <c r="AT832" s="23" t="s">
        <v>197</v>
      </c>
      <c r="AU832" s="23" t="s">
        <v>94</v>
      </c>
      <c r="AY832" s="23" t="s">
        <v>196</v>
      </c>
      <c r="BE832" s="114">
        <f>IF(U832="základná",N832,0)</f>
        <v>0</v>
      </c>
      <c r="BF832" s="114">
        <f>IF(U832="znížená",N832,0)</f>
        <v>0</v>
      </c>
      <c r="BG832" s="114">
        <f>IF(U832="zákl. prenesená",N832,0)</f>
        <v>0</v>
      </c>
      <c r="BH832" s="114">
        <f>IF(U832="zníž. prenesená",N832,0)</f>
        <v>0</v>
      </c>
      <c r="BI832" s="114">
        <f>IF(U832="nulová",N832,0)</f>
        <v>0</v>
      </c>
      <c r="BJ832" s="23" t="s">
        <v>94</v>
      </c>
      <c r="BK832" s="175">
        <f>ROUND(L832*K832,3)</f>
        <v>0</v>
      </c>
      <c r="BL832" s="23" t="s">
        <v>201</v>
      </c>
      <c r="BM832" s="23" t="s">
        <v>1125</v>
      </c>
    </row>
    <row r="833" spans="2:65" s="1" customFormat="1" ht="16.5" customHeight="1">
      <c r="B833" s="138"/>
      <c r="C833" s="200" t="s">
        <v>1126</v>
      </c>
      <c r="D833" s="200" t="s">
        <v>612</v>
      </c>
      <c r="E833" s="201" t="s">
        <v>1127</v>
      </c>
      <c r="F833" s="282" t="s">
        <v>1128</v>
      </c>
      <c r="G833" s="282"/>
      <c r="H833" s="282"/>
      <c r="I833" s="282"/>
      <c r="J833" s="202" t="s">
        <v>262</v>
      </c>
      <c r="K833" s="203">
        <v>90.251999999999995</v>
      </c>
      <c r="L833" s="273">
        <v>0</v>
      </c>
      <c r="M833" s="273"/>
      <c r="N833" s="283">
        <f>ROUND(L833*K833,3)</f>
        <v>0</v>
      </c>
      <c r="O833" s="266"/>
      <c r="P833" s="266"/>
      <c r="Q833" s="266"/>
      <c r="R833" s="141"/>
      <c r="T833" s="172" t="s">
        <v>4</v>
      </c>
      <c r="U833" s="48" t="s">
        <v>41</v>
      </c>
      <c r="V833" s="40"/>
      <c r="W833" s="173">
        <f>V833*K833</f>
        <v>0</v>
      </c>
      <c r="X833" s="173">
        <v>1.8000000000000001E-4</v>
      </c>
      <c r="Y833" s="173">
        <f>X833*K833</f>
        <v>1.624536E-2</v>
      </c>
      <c r="Z833" s="173">
        <v>0</v>
      </c>
      <c r="AA833" s="174">
        <f>Z833*K833</f>
        <v>0</v>
      </c>
      <c r="AR833" s="23" t="s">
        <v>250</v>
      </c>
      <c r="AT833" s="23" t="s">
        <v>612</v>
      </c>
      <c r="AU833" s="23" t="s">
        <v>94</v>
      </c>
      <c r="AY833" s="23" t="s">
        <v>196</v>
      </c>
      <c r="BE833" s="114">
        <f>IF(U833="základná",N833,0)</f>
        <v>0</v>
      </c>
      <c r="BF833" s="114">
        <f>IF(U833="znížená",N833,0)</f>
        <v>0</v>
      </c>
      <c r="BG833" s="114">
        <f>IF(U833="zákl. prenesená",N833,0)</f>
        <v>0</v>
      </c>
      <c r="BH833" s="114">
        <f>IF(U833="zníž. prenesená",N833,0)</f>
        <v>0</v>
      </c>
      <c r="BI833" s="114">
        <f>IF(U833="nulová",N833,0)</f>
        <v>0</v>
      </c>
      <c r="BJ833" s="23" t="s">
        <v>94</v>
      </c>
      <c r="BK833" s="175">
        <f>ROUND(L833*K833,3)</f>
        <v>0</v>
      </c>
      <c r="BL833" s="23" t="s">
        <v>201</v>
      </c>
      <c r="BM833" s="23" t="s">
        <v>1129</v>
      </c>
    </row>
    <row r="834" spans="2:65" s="1" customFormat="1" ht="48" customHeight="1">
      <c r="B834" s="39"/>
      <c r="C834" s="40"/>
      <c r="D834" s="40"/>
      <c r="E834" s="40"/>
      <c r="F834" s="278" t="s">
        <v>1112</v>
      </c>
      <c r="G834" s="279"/>
      <c r="H834" s="279"/>
      <c r="I834" s="279"/>
      <c r="J834" s="40"/>
      <c r="K834" s="40"/>
      <c r="L834" s="40"/>
      <c r="M834" s="40"/>
      <c r="N834" s="40"/>
      <c r="O834" s="40"/>
      <c r="P834" s="40"/>
      <c r="Q834" s="40"/>
      <c r="R834" s="41"/>
      <c r="T834" s="205"/>
      <c r="U834" s="40"/>
      <c r="V834" s="40"/>
      <c r="W834" s="40"/>
      <c r="X834" s="40"/>
      <c r="Y834" s="40"/>
      <c r="Z834" s="40"/>
      <c r="AA834" s="78"/>
      <c r="AT834" s="23" t="s">
        <v>621</v>
      </c>
      <c r="AU834" s="23" t="s">
        <v>94</v>
      </c>
    </row>
    <row r="835" spans="2:65" s="1" customFormat="1" ht="25.5" customHeight="1">
      <c r="B835" s="138"/>
      <c r="C835" s="167" t="s">
        <v>1130</v>
      </c>
      <c r="D835" s="167" t="s">
        <v>197</v>
      </c>
      <c r="E835" s="168" t="s">
        <v>1131</v>
      </c>
      <c r="F835" s="264" t="s">
        <v>1132</v>
      </c>
      <c r="G835" s="264"/>
      <c r="H835" s="264"/>
      <c r="I835" s="264"/>
      <c r="J835" s="169" t="s">
        <v>262</v>
      </c>
      <c r="K835" s="170">
        <v>112.87</v>
      </c>
      <c r="L835" s="265">
        <v>0</v>
      </c>
      <c r="M835" s="265"/>
      <c r="N835" s="266">
        <f>ROUND(L835*K835,3)</f>
        <v>0</v>
      </c>
      <c r="O835" s="266"/>
      <c r="P835" s="266"/>
      <c r="Q835" s="266"/>
      <c r="R835" s="141"/>
      <c r="T835" s="172" t="s">
        <v>4</v>
      </c>
      <c r="U835" s="48" t="s">
        <v>41</v>
      </c>
      <c r="V835" s="40"/>
      <c r="W835" s="173">
        <f>V835*K835</f>
        <v>0</v>
      </c>
      <c r="X835" s="173">
        <v>3.0000000000000001E-5</v>
      </c>
      <c r="Y835" s="173">
        <f>X835*K835</f>
        <v>3.3861000000000004E-3</v>
      </c>
      <c r="Z835" s="173">
        <v>0</v>
      </c>
      <c r="AA835" s="174">
        <f>Z835*K835</f>
        <v>0</v>
      </c>
      <c r="AR835" s="23" t="s">
        <v>201</v>
      </c>
      <c r="AT835" s="23" t="s">
        <v>197</v>
      </c>
      <c r="AU835" s="23" t="s">
        <v>94</v>
      </c>
      <c r="AY835" s="23" t="s">
        <v>196</v>
      </c>
      <c r="BE835" s="114">
        <f>IF(U835="základná",N835,0)</f>
        <v>0</v>
      </c>
      <c r="BF835" s="114">
        <f>IF(U835="znížená",N835,0)</f>
        <v>0</v>
      </c>
      <c r="BG835" s="114">
        <f>IF(U835="zákl. prenesená",N835,0)</f>
        <v>0</v>
      </c>
      <c r="BH835" s="114">
        <f>IF(U835="zníž. prenesená",N835,0)</f>
        <v>0</v>
      </c>
      <c r="BI835" s="114">
        <f>IF(U835="nulová",N835,0)</f>
        <v>0</v>
      </c>
      <c r="BJ835" s="23" t="s">
        <v>94</v>
      </c>
      <c r="BK835" s="175">
        <f>ROUND(L835*K835,3)</f>
        <v>0</v>
      </c>
      <c r="BL835" s="23" t="s">
        <v>201</v>
      </c>
      <c r="BM835" s="23" t="s">
        <v>1133</v>
      </c>
    </row>
    <row r="836" spans="2:65" s="1" customFormat="1" ht="16.5" customHeight="1">
      <c r="B836" s="138"/>
      <c r="C836" s="200" t="s">
        <v>1134</v>
      </c>
      <c r="D836" s="200" t="s">
        <v>612</v>
      </c>
      <c r="E836" s="201" t="s">
        <v>1135</v>
      </c>
      <c r="F836" s="282" t="s">
        <v>1136</v>
      </c>
      <c r="G836" s="282"/>
      <c r="H836" s="282"/>
      <c r="I836" s="282"/>
      <c r="J836" s="202" t="s">
        <v>262</v>
      </c>
      <c r="K836" s="203">
        <v>129.80099999999999</v>
      </c>
      <c r="L836" s="273">
        <v>0</v>
      </c>
      <c r="M836" s="273"/>
      <c r="N836" s="283">
        <f>ROUND(L836*K836,3)</f>
        <v>0</v>
      </c>
      <c r="O836" s="266"/>
      <c r="P836" s="266"/>
      <c r="Q836" s="266"/>
      <c r="R836" s="141"/>
      <c r="T836" s="172" t="s">
        <v>4</v>
      </c>
      <c r="U836" s="48" t="s">
        <v>41</v>
      </c>
      <c r="V836" s="40"/>
      <c r="W836" s="173">
        <f>V836*K836</f>
        <v>0</v>
      </c>
      <c r="X836" s="173">
        <v>1.8000000000000001E-4</v>
      </c>
      <c r="Y836" s="173">
        <f>X836*K836</f>
        <v>2.3364179999999998E-2</v>
      </c>
      <c r="Z836" s="173">
        <v>0</v>
      </c>
      <c r="AA836" s="174">
        <f>Z836*K836</f>
        <v>0</v>
      </c>
      <c r="AR836" s="23" t="s">
        <v>250</v>
      </c>
      <c r="AT836" s="23" t="s">
        <v>612</v>
      </c>
      <c r="AU836" s="23" t="s">
        <v>94</v>
      </c>
      <c r="AY836" s="23" t="s">
        <v>196</v>
      </c>
      <c r="BE836" s="114">
        <f>IF(U836="základná",N836,0)</f>
        <v>0</v>
      </c>
      <c r="BF836" s="114">
        <f>IF(U836="znížená",N836,0)</f>
        <v>0</v>
      </c>
      <c r="BG836" s="114">
        <f>IF(U836="zákl. prenesená",N836,0)</f>
        <v>0</v>
      </c>
      <c r="BH836" s="114">
        <f>IF(U836="zníž. prenesená",N836,0)</f>
        <v>0</v>
      </c>
      <c r="BI836" s="114">
        <f>IF(U836="nulová",N836,0)</f>
        <v>0</v>
      </c>
      <c r="BJ836" s="23" t="s">
        <v>94</v>
      </c>
      <c r="BK836" s="175">
        <f>ROUND(L836*K836,3)</f>
        <v>0</v>
      </c>
      <c r="BL836" s="23" t="s">
        <v>201</v>
      </c>
      <c r="BM836" s="23" t="s">
        <v>1137</v>
      </c>
    </row>
    <row r="837" spans="2:65" s="1" customFormat="1" ht="48" customHeight="1">
      <c r="B837" s="39"/>
      <c r="C837" s="40"/>
      <c r="D837" s="40"/>
      <c r="E837" s="40"/>
      <c r="F837" s="278" t="s">
        <v>1112</v>
      </c>
      <c r="G837" s="279"/>
      <c r="H837" s="279"/>
      <c r="I837" s="279"/>
      <c r="J837" s="40"/>
      <c r="K837" s="40"/>
      <c r="L837" s="40"/>
      <c r="M837" s="40"/>
      <c r="N837" s="40"/>
      <c r="O837" s="40"/>
      <c r="P837" s="40"/>
      <c r="Q837" s="40"/>
      <c r="R837" s="41"/>
      <c r="T837" s="205"/>
      <c r="U837" s="40"/>
      <c r="V837" s="40"/>
      <c r="W837" s="40"/>
      <c r="X837" s="40"/>
      <c r="Y837" s="40"/>
      <c r="Z837" s="40"/>
      <c r="AA837" s="78"/>
      <c r="AT837" s="23" t="s">
        <v>621</v>
      </c>
      <c r="AU837" s="23" t="s">
        <v>94</v>
      </c>
    </row>
    <row r="838" spans="2:65" s="1" customFormat="1" ht="38.25" customHeight="1">
      <c r="B838" s="138"/>
      <c r="C838" s="167" t="s">
        <v>1138</v>
      </c>
      <c r="D838" s="167" t="s">
        <v>197</v>
      </c>
      <c r="E838" s="168" t="s">
        <v>1139</v>
      </c>
      <c r="F838" s="264" t="s">
        <v>1140</v>
      </c>
      <c r="G838" s="264"/>
      <c r="H838" s="264"/>
      <c r="I838" s="264"/>
      <c r="J838" s="169" t="s">
        <v>262</v>
      </c>
      <c r="K838" s="170">
        <v>1.2</v>
      </c>
      <c r="L838" s="265">
        <v>0</v>
      </c>
      <c r="M838" s="265"/>
      <c r="N838" s="266">
        <f>ROUND(L838*K838,3)</f>
        <v>0</v>
      </c>
      <c r="O838" s="266"/>
      <c r="P838" s="266"/>
      <c r="Q838" s="266"/>
      <c r="R838" s="141"/>
      <c r="T838" s="172" t="s">
        <v>4</v>
      </c>
      <c r="U838" s="48" t="s">
        <v>41</v>
      </c>
      <c r="V838" s="40"/>
      <c r="W838" s="173">
        <f>V838*K838</f>
        <v>0</v>
      </c>
      <c r="X838" s="173">
        <v>0</v>
      </c>
      <c r="Y838" s="173">
        <f>X838*K838</f>
        <v>0</v>
      </c>
      <c r="Z838" s="173">
        <v>0</v>
      </c>
      <c r="AA838" s="174">
        <f>Z838*K838</f>
        <v>0</v>
      </c>
      <c r="AR838" s="23" t="s">
        <v>300</v>
      </c>
      <c r="AT838" s="23" t="s">
        <v>197</v>
      </c>
      <c r="AU838" s="23" t="s">
        <v>94</v>
      </c>
      <c r="AY838" s="23" t="s">
        <v>196</v>
      </c>
      <c r="BE838" s="114">
        <f>IF(U838="základná",N838,0)</f>
        <v>0</v>
      </c>
      <c r="BF838" s="114">
        <f>IF(U838="znížená",N838,0)</f>
        <v>0</v>
      </c>
      <c r="BG838" s="114">
        <f>IF(U838="zákl. prenesená",N838,0)</f>
        <v>0</v>
      </c>
      <c r="BH838" s="114">
        <f>IF(U838="zníž. prenesená",N838,0)</f>
        <v>0</v>
      </c>
      <c r="BI838" s="114">
        <f>IF(U838="nulová",N838,0)</f>
        <v>0</v>
      </c>
      <c r="BJ838" s="23" t="s">
        <v>94</v>
      </c>
      <c r="BK838" s="175">
        <f>ROUND(L838*K838,3)</f>
        <v>0</v>
      </c>
      <c r="BL838" s="23" t="s">
        <v>300</v>
      </c>
      <c r="BM838" s="23" t="s">
        <v>1141</v>
      </c>
    </row>
    <row r="839" spans="2:65" s="11" customFormat="1" ht="16.5" customHeight="1">
      <c r="B839" s="176"/>
      <c r="C839" s="177"/>
      <c r="D839" s="177"/>
      <c r="E839" s="178" t="s">
        <v>4</v>
      </c>
      <c r="F839" s="267" t="s">
        <v>1142</v>
      </c>
      <c r="G839" s="268"/>
      <c r="H839" s="268"/>
      <c r="I839" s="268"/>
      <c r="J839" s="177"/>
      <c r="K839" s="179">
        <v>1.2</v>
      </c>
      <c r="L839" s="177"/>
      <c r="M839" s="177"/>
      <c r="N839" s="177"/>
      <c r="O839" s="177"/>
      <c r="P839" s="177"/>
      <c r="Q839" s="177"/>
      <c r="R839" s="180"/>
      <c r="T839" s="181"/>
      <c r="U839" s="177"/>
      <c r="V839" s="177"/>
      <c r="W839" s="177"/>
      <c r="X839" s="177"/>
      <c r="Y839" s="177"/>
      <c r="Z839" s="177"/>
      <c r="AA839" s="182"/>
      <c r="AT839" s="183" t="s">
        <v>204</v>
      </c>
      <c r="AU839" s="183" t="s">
        <v>94</v>
      </c>
      <c r="AV839" s="11" t="s">
        <v>94</v>
      </c>
      <c r="AW839" s="11" t="s">
        <v>31</v>
      </c>
      <c r="AX839" s="11" t="s">
        <v>74</v>
      </c>
      <c r="AY839" s="183" t="s">
        <v>196</v>
      </c>
    </row>
    <row r="840" spans="2:65" s="12" customFormat="1" ht="16.5" customHeight="1">
      <c r="B840" s="184"/>
      <c r="C840" s="185"/>
      <c r="D840" s="185"/>
      <c r="E840" s="186" t="s">
        <v>4</v>
      </c>
      <c r="F840" s="274" t="s">
        <v>1143</v>
      </c>
      <c r="G840" s="275"/>
      <c r="H840" s="275"/>
      <c r="I840" s="275"/>
      <c r="J840" s="185"/>
      <c r="K840" s="187">
        <v>1.2</v>
      </c>
      <c r="L840" s="185"/>
      <c r="M840" s="185"/>
      <c r="N840" s="185"/>
      <c r="O840" s="185"/>
      <c r="P840" s="185"/>
      <c r="Q840" s="185"/>
      <c r="R840" s="188"/>
      <c r="T840" s="189"/>
      <c r="U840" s="185"/>
      <c r="V840" s="185"/>
      <c r="W840" s="185"/>
      <c r="X840" s="185"/>
      <c r="Y840" s="185"/>
      <c r="Z840" s="185"/>
      <c r="AA840" s="190"/>
      <c r="AT840" s="191" t="s">
        <v>204</v>
      </c>
      <c r="AU840" s="191" t="s">
        <v>94</v>
      </c>
      <c r="AV840" s="12" t="s">
        <v>214</v>
      </c>
      <c r="AW840" s="12" t="s">
        <v>31</v>
      </c>
      <c r="AX840" s="12" t="s">
        <v>74</v>
      </c>
      <c r="AY840" s="191" t="s">
        <v>196</v>
      </c>
    </row>
    <row r="841" spans="2:65" s="13" customFormat="1" ht="16.5" customHeight="1">
      <c r="B841" s="192"/>
      <c r="C841" s="193"/>
      <c r="D841" s="193"/>
      <c r="E841" s="194" t="s">
        <v>4</v>
      </c>
      <c r="F841" s="276" t="s">
        <v>215</v>
      </c>
      <c r="G841" s="277"/>
      <c r="H841" s="277"/>
      <c r="I841" s="277"/>
      <c r="J841" s="193"/>
      <c r="K841" s="195">
        <v>1.2</v>
      </c>
      <c r="L841" s="193"/>
      <c r="M841" s="193"/>
      <c r="N841" s="193"/>
      <c r="O841" s="193"/>
      <c r="P841" s="193"/>
      <c r="Q841" s="193"/>
      <c r="R841" s="196"/>
      <c r="T841" s="197"/>
      <c r="U841" s="193"/>
      <c r="V841" s="193"/>
      <c r="W841" s="193"/>
      <c r="X841" s="193"/>
      <c r="Y841" s="193"/>
      <c r="Z841" s="193"/>
      <c r="AA841" s="198"/>
      <c r="AT841" s="199" t="s">
        <v>204</v>
      </c>
      <c r="AU841" s="199" t="s">
        <v>94</v>
      </c>
      <c r="AV841" s="13" t="s">
        <v>201</v>
      </c>
      <c r="AW841" s="13" t="s">
        <v>31</v>
      </c>
      <c r="AX841" s="13" t="s">
        <v>82</v>
      </c>
      <c r="AY841" s="199" t="s">
        <v>196</v>
      </c>
    </row>
    <row r="842" spans="2:65" s="1" customFormat="1" ht="25.5" customHeight="1">
      <c r="B842" s="138"/>
      <c r="C842" s="200" t="s">
        <v>1144</v>
      </c>
      <c r="D842" s="200" t="s">
        <v>612</v>
      </c>
      <c r="E842" s="201" t="s">
        <v>1145</v>
      </c>
      <c r="F842" s="282" t="s">
        <v>1146</v>
      </c>
      <c r="G842" s="282"/>
      <c r="H842" s="282"/>
      <c r="I842" s="282"/>
      <c r="J842" s="202" t="s">
        <v>262</v>
      </c>
      <c r="K842" s="203">
        <v>1.224</v>
      </c>
      <c r="L842" s="273">
        <v>0</v>
      </c>
      <c r="M842" s="273"/>
      <c r="N842" s="283">
        <f>ROUND(L842*K842,3)</f>
        <v>0</v>
      </c>
      <c r="O842" s="266"/>
      <c r="P842" s="266"/>
      <c r="Q842" s="266"/>
      <c r="R842" s="141"/>
      <c r="T842" s="172" t="s">
        <v>4</v>
      </c>
      <c r="U842" s="48" t="s">
        <v>41</v>
      </c>
      <c r="V842" s="40"/>
      <c r="W842" s="173">
        <f>V842*K842</f>
        <v>0</v>
      </c>
      <c r="X842" s="173">
        <v>1.3999999999999999E-4</v>
      </c>
      <c r="Y842" s="173">
        <f>X842*K842</f>
        <v>1.7135999999999999E-4</v>
      </c>
      <c r="Z842" s="173">
        <v>0</v>
      </c>
      <c r="AA842" s="174">
        <f>Z842*K842</f>
        <v>0</v>
      </c>
      <c r="AR842" s="23" t="s">
        <v>423</v>
      </c>
      <c r="AT842" s="23" t="s">
        <v>612</v>
      </c>
      <c r="AU842" s="23" t="s">
        <v>94</v>
      </c>
      <c r="AY842" s="23" t="s">
        <v>196</v>
      </c>
      <c r="BE842" s="114">
        <f>IF(U842="základná",N842,0)</f>
        <v>0</v>
      </c>
      <c r="BF842" s="114">
        <f>IF(U842="znížená",N842,0)</f>
        <v>0</v>
      </c>
      <c r="BG842" s="114">
        <f>IF(U842="zákl. prenesená",N842,0)</f>
        <v>0</v>
      </c>
      <c r="BH842" s="114">
        <f>IF(U842="zníž. prenesená",N842,0)</f>
        <v>0</v>
      </c>
      <c r="BI842" s="114">
        <f>IF(U842="nulová",N842,0)</f>
        <v>0</v>
      </c>
      <c r="BJ842" s="23" t="s">
        <v>94</v>
      </c>
      <c r="BK842" s="175">
        <f>ROUND(L842*K842,3)</f>
        <v>0</v>
      </c>
      <c r="BL842" s="23" t="s">
        <v>300</v>
      </c>
      <c r="BM842" s="23" t="s">
        <v>1147</v>
      </c>
    </row>
    <row r="843" spans="2:65" s="1" customFormat="1" ht="38.25" customHeight="1">
      <c r="B843" s="138"/>
      <c r="C843" s="167" t="s">
        <v>1148</v>
      </c>
      <c r="D843" s="167" t="s">
        <v>197</v>
      </c>
      <c r="E843" s="168" t="s">
        <v>1149</v>
      </c>
      <c r="F843" s="264" t="s">
        <v>1150</v>
      </c>
      <c r="G843" s="264"/>
      <c r="H843" s="264"/>
      <c r="I843" s="264"/>
      <c r="J843" s="169" t="s">
        <v>262</v>
      </c>
      <c r="K843" s="170">
        <v>7.625</v>
      </c>
      <c r="L843" s="265">
        <v>0</v>
      </c>
      <c r="M843" s="265"/>
      <c r="N843" s="266">
        <f>ROUND(L843*K843,3)</f>
        <v>0</v>
      </c>
      <c r="O843" s="266"/>
      <c r="P843" s="266"/>
      <c r="Q843" s="266"/>
      <c r="R843" s="141"/>
      <c r="T843" s="172" t="s">
        <v>4</v>
      </c>
      <c r="U843" s="48" t="s">
        <v>41</v>
      </c>
      <c r="V843" s="40"/>
      <c r="W843" s="173">
        <f>V843*K843</f>
        <v>0</v>
      </c>
      <c r="X843" s="173">
        <v>1.2E-4</v>
      </c>
      <c r="Y843" s="173">
        <f>X843*K843</f>
        <v>9.1500000000000001E-4</v>
      </c>
      <c r="Z843" s="173">
        <v>0</v>
      </c>
      <c r="AA843" s="174">
        <f>Z843*K843</f>
        <v>0</v>
      </c>
      <c r="AR843" s="23" t="s">
        <v>300</v>
      </c>
      <c r="AT843" s="23" t="s">
        <v>197</v>
      </c>
      <c r="AU843" s="23" t="s">
        <v>94</v>
      </c>
      <c r="AY843" s="23" t="s">
        <v>196</v>
      </c>
      <c r="BE843" s="114">
        <f>IF(U843="základná",N843,0)</f>
        <v>0</v>
      </c>
      <c r="BF843" s="114">
        <f>IF(U843="znížená",N843,0)</f>
        <v>0</v>
      </c>
      <c r="BG843" s="114">
        <f>IF(U843="zákl. prenesená",N843,0)</f>
        <v>0</v>
      </c>
      <c r="BH843" s="114">
        <f>IF(U843="zníž. prenesená",N843,0)</f>
        <v>0</v>
      </c>
      <c r="BI843" s="114">
        <f>IF(U843="nulová",N843,0)</f>
        <v>0</v>
      </c>
      <c r="BJ843" s="23" t="s">
        <v>94</v>
      </c>
      <c r="BK843" s="175">
        <f>ROUND(L843*K843,3)</f>
        <v>0</v>
      </c>
      <c r="BL843" s="23" t="s">
        <v>300</v>
      </c>
      <c r="BM843" s="23" t="s">
        <v>1151</v>
      </c>
    </row>
    <row r="844" spans="2:65" s="11" customFormat="1" ht="16.5" customHeight="1">
      <c r="B844" s="176"/>
      <c r="C844" s="177"/>
      <c r="D844" s="177"/>
      <c r="E844" s="178" t="s">
        <v>4</v>
      </c>
      <c r="F844" s="267" t="s">
        <v>593</v>
      </c>
      <c r="G844" s="268"/>
      <c r="H844" s="268"/>
      <c r="I844" s="268"/>
      <c r="J844" s="177"/>
      <c r="K844" s="179">
        <v>7.625</v>
      </c>
      <c r="L844" s="177"/>
      <c r="M844" s="177"/>
      <c r="N844" s="177"/>
      <c r="O844" s="177"/>
      <c r="P844" s="177"/>
      <c r="Q844" s="177"/>
      <c r="R844" s="180"/>
      <c r="T844" s="181"/>
      <c r="U844" s="177"/>
      <c r="V844" s="177"/>
      <c r="W844" s="177"/>
      <c r="X844" s="177"/>
      <c r="Y844" s="177"/>
      <c r="Z844" s="177"/>
      <c r="AA844" s="182"/>
      <c r="AT844" s="183" t="s">
        <v>204</v>
      </c>
      <c r="AU844" s="183" t="s">
        <v>94</v>
      </c>
      <c r="AV844" s="11" t="s">
        <v>94</v>
      </c>
      <c r="AW844" s="11" t="s">
        <v>31</v>
      </c>
      <c r="AX844" s="11" t="s">
        <v>74</v>
      </c>
      <c r="AY844" s="183" t="s">
        <v>196</v>
      </c>
    </row>
    <row r="845" spans="2:65" s="12" customFormat="1" ht="16.5" customHeight="1">
      <c r="B845" s="184"/>
      <c r="C845" s="185"/>
      <c r="D845" s="185"/>
      <c r="E845" s="186" t="s">
        <v>4</v>
      </c>
      <c r="F845" s="274" t="s">
        <v>213</v>
      </c>
      <c r="G845" s="275"/>
      <c r="H845" s="275"/>
      <c r="I845" s="275"/>
      <c r="J845" s="185"/>
      <c r="K845" s="187">
        <v>7.625</v>
      </c>
      <c r="L845" s="185"/>
      <c r="M845" s="185"/>
      <c r="N845" s="185"/>
      <c r="O845" s="185"/>
      <c r="P845" s="185"/>
      <c r="Q845" s="185"/>
      <c r="R845" s="188"/>
      <c r="T845" s="189"/>
      <c r="U845" s="185"/>
      <c r="V845" s="185"/>
      <c r="W845" s="185"/>
      <c r="X845" s="185"/>
      <c r="Y845" s="185"/>
      <c r="Z845" s="185"/>
      <c r="AA845" s="190"/>
      <c r="AT845" s="191" t="s">
        <v>204</v>
      </c>
      <c r="AU845" s="191" t="s">
        <v>94</v>
      </c>
      <c r="AV845" s="12" t="s">
        <v>214</v>
      </c>
      <c r="AW845" s="12" t="s">
        <v>31</v>
      </c>
      <c r="AX845" s="12" t="s">
        <v>74</v>
      </c>
      <c r="AY845" s="191" t="s">
        <v>196</v>
      </c>
    </row>
    <row r="846" spans="2:65" s="13" customFormat="1" ht="16.5" customHeight="1">
      <c r="B846" s="192"/>
      <c r="C846" s="193"/>
      <c r="D846" s="193"/>
      <c r="E846" s="194" t="s">
        <v>4</v>
      </c>
      <c r="F846" s="276" t="s">
        <v>215</v>
      </c>
      <c r="G846" s="277"/>
      <c r="H846" s="277"/>
      <c r="I846" s="277"/>
      <c r="J846" s="193"/>
      <c r="K846" s="195">
        <v>7.625</v>
      </c>
      <c r="L846" s="193"/>
      <c r="M846" s="193"/>
      <c r="N846" s="193"/>
      <c r="O846" s="193"/>
      <c r="P846" s="193"/>
      <c r="Q846" s="193"/>
      <c r="R846" s="196"/>
      <c r="T846" s="197"/>
      <c r="U846" s="193"/>
      <c r="V846" s="193"/>
      <c r="W846" s="193"/>
      <c r="X846" s="193"/>
      <c r="Y846" s="193"/>
      <c r="Z846" s="193"/>
      <c r="AA846" s="198"/>
      <c r="AT846" s="199" t="s">
        <v>204</v>
      </c>
      <c r="AU846" s="199" t="s">
        <v>94</v>
      </c>
      <c r="AV846" s="13" t="s">
        <v>201</v>
      </c>
      <c r="AW846" s="13" t="s">
        <v>31</v>
      </c>
      <c r="AX846" s="13" t="s">
        <v>82</v>
      </c>
      <c r="AY846" s="199" t="s">
        <v>196</v>
      </c>
    </row>
    <row r="847" spans="2:65" s="1" customFormat="1" ht="38.25" customHeight="1">
      <c r="B847" s="138"/>
      <c r="C847" s="200" t="s">
        <v>1152</v>
      </c>
      <c r="D847" s="200" t="s">
        <v>612</v>
      </c>
      <c r="E847" s="201" t="s">
        <v>1153</v>
      </c>
      <c r="F847" s="282" t="s">
        <v>1154</v>
      </c>
      <c r="G847" s="282"/>
      <c r="H847" s="282"/>
      <c r="I847" s="282"/>
      <c r="J847" s="202" t="s">
        <v>262</v>
      </c>
      <c r="K847" s="203">
        <v>8.0060000000000002</v>
      </c>
      <c r="L847" s="273">
        <v>0</v>
      </c>
      <c r="M847" s="273"/>
      <c r="N847" s="283">
        <f>ROUND(L847*K847,3)</f>
        <v>0</v>
      </c>
      <c r="O847" s="266"/>
      <c r="P847" s="266"/>
      <c r="Q847" s="266"/>
      <c r="R847" s="141"/>
      <c r="T847" s="172" t="s">
        <v>4</v>
      </c>
      <c r="U847" s="48" t="s">
        <v>41</v>
      </c>
      <c r="V847" s="40"/>
      <c r="W847" s="173">
        <f>V847*K847</f>
        <v>0</v>
      </c>
      <c r="X847" s="173">
        <v>1.4999999999999999E-2</v>
      </c>
      <c r="Y847" s="173">
        <f>X847*K847</f>
        <v>0.12009</v>
      </c>
      <c r="Z847" s="173">
        <v>0</v>
      </c>
      <c r="AA847" s="174">
        <f>Z847*K847</f>
        <v>0</v>
      </c>
      <c r="AR847" s="23" t="s">
        <v>423</v>
      </c>
      <c r="AT847" s="23" t="s">
        <v>612</v>
      </c>
      <c r="AU847" s="23" t="s">
        <v>94</v>
      </c>
      <c r="AY847" s="23" t="s">
        <v>196</v>
      </c>
      <c r="BE847" s="114">
        <f>IF(U847="základná",N847,0)</f>
        <v>0</v>
      </c>
      <c r="BF847" s="114">
        <f>IF(U847="znížená",N847,0)</f>
        <v>0</v>
      </c>
      <c r="BG847" s="114">
        <f>IF(U847="zákl. prenesená",N847,0)</f>
        <v>0</v>
      </c>
      <c r="BH847" s="114">
        <f>IF(U847="zníž. prenesená",N847,0)</f>
        <v>0</v>
      </c>
      <c r="BI847" s="114">
        <f>IF(U847="nulová",N847,0)</f>
        <v>0</v>
      </c>
      <c r="BJ847" s="23" t="s">
        <v>94</v>
      </c>
      <c r="BK847" s="175">
        <f>ROUND(L847*K847,3)</f>
        <v>0</v>
      </c>
      <c r="BL847" s="23" t="s">
        <v>300</v>
      </c>
      <c r="BM847" s="23" t="s">
        <v>1155</v>
      </c>
    </row>
    <row r="848" spans="2:65" s="1" customFormat="1" ht="38.25" customHeight="1">
      <c r="B848" s="138"/>
      <c r="C848" s="167" t="s">
        <v>1156</v>
      </c>
      <c r="D848" s="167" t="s">
        <v>197</v>
      </c>
      <c r="E848" s="168" t="s">
        <v>1157</v>
      </c>
      <c r="F848" s="264" t="s">
        <v>1158</v>
      </c>
      <c r="G848" s="264"/>
      <c r="H848" s="264"/>
      <c r="I848" s="264"/>
      <c r="J848" s="169" t="s">
        <v>262</v>
      </c>
      <c r="K848" s="170">
        <v>72.63</v>
      </c>
      <c r="L848" s="265">
        <v>0</v>
      </c>
      <c r="M848" s="265"/>
      <c r="N848" s="266">
        <f>ROUND(L848*K848,3)</f>
        <v>0</v>
      </c>
      <c r="O848" s="266"/>
      <c r="P848" s="266"/>
      <c r="Q848" s="266"/>
      <c r="R848" s="141"/>
      <c r="T848" s="172" t="s">
        <v>4</v>
      </c>
      <c r="U848" s="48" t="s">
        <v>41</v>
      </c>
      <c r="V848" s="40"/>
      <c r="W848" s="173">
        <f>V848*K848</f>
        <v>0</v>
      </c>
      <c r="X848" s="173">
        <v>1.2E-4</v>
      </c>
      <c r="Y848" s="173">
        <f>X848*K848</f>
        <v>8.7156000000000004E-3</v>
      </c>
      <c r="Z848" s="173">
        <v>0</v>
      </c>
      <c r="AA848" s="174">
        <f>Z848*K848</f>
        <v>0</v>
      </c>
      <c r="AR848" s="23" t="s">
        <v>300</v>
      </c>
      <c r="AT848" s="23" t="s">
        <v>197</v>
      </c>
      <c r="AU848" s="23" t="s">
        <v>94</v>
      </c>
      <c r="AY848" s="23" t="s">
        <v>196</v>
      </c>
      <c r="BE848" s="114">
        <f>IF(U848="základná",N848,0)</f>
        <v>0</v>
      </c>
      <c r="BF848" s="114">
        <f>IF(U848="znížená",N848,0)</f>
        <v>0</v>
      </c>
      <c r="BG848" s="114">
        <f>IF(U848="zákl. prenesená",N848,0)</f>
        <v>0</v>
      </c>
      <c r="BH848" s="114">
        <f>IF(U848="zníž. prenesená",N848,0)</f>
        <v>0</v>
      </c>
      <c r="BI848" s="114">
        <f>IF(U848="nulová",N848,0)</f>
        <v>0</v>
      </c>
      <c r="BJ848" s="23" t="s">
        <v>94</v>
      </c>
      <c r="BK848" s="175">
        <f>ROUND(L848*K848,3)</f>
        <v>0</v>
      </c>
      <c r="BL848" s="23" t="s">
        <v>300</v>
      </c>
      <c r="BM848" s="23" t="s">
        <v>1159</v>
      </c>
    </row>
    <row r="849" spans="2:65" s="1" customFormat="1" ht="38.25" customHeight="1">
      <c r="B849" s="138"/>
      <c r="C849" s="200" t="s">
        <v>1160</v>
      </c>
      <c r="D849" s="200" t="s">
        <v>612</v>
      </c>
      <c r="E849" s="201" t="s">
        <v>1161</v>
      </c>
      <c r="F849" s="282" t="s">
        <v>1162</v>
      </c>
      <c r="G849" s="282"/>
      <c r="H849" s="282"/>
      <c r="I849" s="282"/>
      <c r="J849" s="202" t="s">
        <v>262</v>
      </c>
      <c r="K849" s="203">
        <v>82.403999999999996</v>
      </c>
      <c r="L849" s="273">
        <v>0</v>
      </c>
      <c r="M849" s="273"/>
      <c r="N849" s="283">
        <f>ROUND(L849*K849,3)</f>
        <v>0</v>
      </c>
      <c r="O849" s="266"/>
      <c r="P849" s="266"/>
      <c r="Q849" s="266"/>
      <c r="R849" s="141"/>
      <c r="T849" s="172" t="s">
        <v>4</v>
      </c>
      <c r="U849" s="48" t="s">
        <v>41</v>
      </c>
      <c r="V849" s="40"/>
      <c r="W849" s="173">
        <f>V849*K849</f>
        <v>0</v>
      </c>
      <c r="X849" s="173">
        <v>4.1999999999999997E-3</v>
      </c>
      <c r="Y849" s="173">
        <f>X849*K849</f>
        <v>0.34609679999999998</v>
      </c>
      <c r="Z849" s="173">
        <v>0</v>
      </c>
      <c r="AA849" s="174">
        <f>Z849*K849</f>
        <v>0</v>
      </c>
      <c r="AR849" s="23" t="s">
        <v>423</v>
      </c>
      <c r="AT849" s="23" t="s">
        <v>612</v>
      </c>
      <c r="AU849" s="23" t="s">
        <v>94</v>
      </c>
      <c r="AY849" s="23" t="s">
        <v>196</v>
      </c>
      <c r="BE849" s="114">
        <f>IF(U849="základná",N849,0)</f>
        <v>0</v>
      </c>
      <c r="BF849" s="114">
        <f>IF(U849="znížená",N849,0)</f>
        <v>0</v>
      </c>
      <c r="BG849" s="114">
        <f>IF(U849="zákl. prenesená",N849,0)</f>
        <v>0</v>
      </c>
      <c r="BH849" s="114">
        <f>IF(U849="zníž. prenesená",N849,0)</f>
        <v>0</v>
      </c>
      <c r="BI849" s="114">
        <f>IF(U849="nulová",N849,0)</f>
        <v>0</v>
      </c>
      <c r="BJ849" s="23" t="s">
        <v>94</v>
      </c>
      <c r="BK849" s="175">
        <f>ROUND(L849*K849,3)</f>
        <v>0</v>
      </c>
      <c r="BL849" s="23" t="s">
        <v>300</v>
      </c>
      <c r="BM849" s="23" t="s">
        <v>1163</v>
      </c>
    </row>
    <row r="850" spans="2:65" s="1" customFormat="1" ht="38.25" customHeight="1">
      <c r="B850" s="138"/>
      <c r="C850" s="200" t="s">
        <v>1164</v>
      </c>
      <c r="D850" s="200" t="s">
        <v>612</v>
      </c>
      <c r="E850" s="201" t="s">
        <v>1165</v>
      </c>
      <c r="F850" s="282" t="s">
        <v>1166</v>
      </c>
      <c r="G850" s="282"/>
      <c r="H850" s="282"/>
      <c r="I850" s="282"/>
      <c r="J850" s="202" t="s">
        <v>262</v>
      </c>
      <c r="K850" s="203">
        <v>152.523</v>
      </c>
      <c r="L850" s="273">
        <v>0</v>
      </c>
      <c r="M850" s="273"/>
      <c r="N850" s="283">
        <f>ROUND(L850*K850,3)</f>
        <v>0</v>
      </c>
      <c r="O850" s="266"/>
      <c r="P850" s="266"/>
      <c r="Q850" s="266"/>
      <c r="R850" s="141"/>
      <c r="T850" s="172" t="s">
        <v>4</v>
      </c>
      <c r="U850" s="48" t="s">
        <v>41</v>
      </c>
      <c r="V850" s="40"/>
      <c r="W850" s="173">
        <f>V850*K850</f>
        <v>0</v>
      </c>
      <c r="X850" s="173">
        <v>1.2E-2</v>
      </c>
      <c r="Y850" s="173">
        <f>X850*K850</f>
        <v>1.830276</v>
      </c>
      <c r="Z850" s="173">
        <v>0</v>
      </c>
      <c r="AA850" s="174">
        <f>Z850*K850</f>
        <v>0</v>
      </c>
      <c r="AR850" s="23" t="s">
        <v>423</v>
      </c>
      <c r="AT850" s="23" t="s">
        <v>612</v>
      </c>
      <c r="AU850" s="23" t="s">
        <v>94</v>
      </c>
      <c r="AY850" s="23" t="s">
        <v>196</v>
      </c>
      <c r="BE850" s="114">
        <f>IF(U850="základná",N850,0)</f>
        <v>0</v>
      </c>
      <c r="BF850" s="114">
        <f>IF(U850="znížená",N850,0)</f>
        <v>0</v>
      </c>
      <c r="BG850" s="114">
        <f>IF(U850="zákl. prenesená",N850,0)</f>
        <v>0</v>
      </c>
      <c r="BH850" s="114">
        <f>IF(U850="zníž. prenesená",N850,0)</f>
        <v>0</v>
      </c>
      <c r="BI850" s="114">
        <f>IF(U850="nulová",N850,0)</f>
        <v>0</v>
      </c>
      <c r="BJ850" s="23" t="s">
        <v>94</v>
      </c>
      <c r="BK850" s="175">
        <f>ROUND(L850*K850,3)</f>
        <v>0</v>
      </c>
      <c r="BL850" s="23" t="s">
        <v>300</v>
      </c>
      <c r="BM850" s="23" t="s">
        <v>1167</v>
      </c>
    </row>
    <row r="851" spans="2:65" s="1" customFormat="1" ht="51" customHeight="1">
      <c r="B851" s="138"/>
      <c r="C851" s="167" t="s">
        <v>1168</v>
      </c>
      <c r="D851" s="167" t="s">
        <v>197</v>
      </c>
      <c r="E851" s="168" t="s">
        <v>1169</v>
      </c>
      <c r="F851" s="264" t="s">
        <v>1170</v>
      </c>
      <c r="G851" s="264"/>
      <c r="H851" s="264"/>
      <c r="I851" s="264"/>
      <c r="J851" s="169" t="s">
        <v>262</v>
      </c>
      <c r="K851" s="170">
        <v>108.69</v>
      </c>
      <c r="L851" s="265">
        <v>0</v>
      </c>
      <c r="M851" s="265"/>
      <c r="N851" s="266">
        <f>ROUND(L851*K851,3)</f>
        <v>0</v>
      </c>
      <c r="O851" s="266"/>
      <c r="P851" s="266"/>
      <c r="Q851" s="266"/>
      <c r="R851" s="141"/>
      <c r="T851" s="172" t="s">
        <v>4</v>
      </c>
      <c r="U851" s="48" t="s">
        <v>41</v>
      </c>
      <c r="V851" s="40"/>
      <c r="W851" s="173">
        <f>V851*K851</f>
        <v>0</v>
      </c>
      <c r="X851" s="173">
        <v>1.2E-4</v>
      </c>
      <c r="Y851" s="173">
        <f>X851*K851</f>
        <v>1.30428E-2</v>
      </c>
      <c r="Z851" s="173">
        <v>0</v>
      </c>
      <c r="AA851" s="174">
        <f>Z851*K851</f>
        <v>0</v>
      </c>
      <c r="AR851" s="23" t="s">
        <v>300</v>
      </c>
      <c r="AT851" s="23" t="s">
        <v>197</v>
      </c>
      <c r="AU851" s="23" t="s">
        <v>94</v>
      </c>
      <c r="AY851" s="23" t="s">
        <v>196</v>
      </c>
      <c r="BE851" s="114">
        <f>IF(U851="základná",N851,0)</f>
        <v>0</v>
      </c>
      <c r="BF851" s="114">
        <f>IF(U851="znížená",N851,0)</f>
        <v>0</v>
      </c>
      <c r="BG851" s="114">
        <f>IF(U851="zákl. prenesená",N851,0)</f>
        <v>0</v>
      </c>
      <c r="BH851" s="114">
        <f>IF(U851="zníž. prenesená",N851,0)</f>
        <v>0</v>
      </c>
      <c r="BI851" s="114">
        <f>IF(U851="nulová",N851,0)</f>
        <v>0</v>
      </c>
      <c r="BJ851" s="23" t="s">
        <v>94</v>
      </c>
      <c r="BK851" s="175">
        <f>ROUND(L851*K851,3)</f>
        <v>0</v>
      </c>
      <c r="BL851" s="23" t="s">
        <v>300</v>
      </c>
      <c r="BM851" s="23" t="s">
        <v>1171</v>
      </c>
    </row>
    <row r="852" spans="2:65" s="11" customFormat="1" ht="16.5" customHeight="1">
      <c r="B852" s="176"/>
      <c r="C852" s="177"/>
      <c r="D852" s="177"/>
      <c r="E852" s="178" t="s">
        <v>4</v>
      </c>
      <c r="F852" s="267" t="s">
        <v>693</v>
      </c>
      <c r="G852" s="268"/>
      <c r="H852" s="268"/>
      <c r="I852" s="268"/>
      <c r="J852" s="177"/>
      <c r="K852" s="179">
        <v>108.69</v>
      </c>
      <c r="L852" s="177"/>
      <c r="M852" s="177"/>
      <c r="N852" s="177"/>
      <c r="O852" s="177"/>
      <c r="P852" s="177"/>
      <c r="Q852" s="177"/>
      <c r="R852" s="180"/>
      <c r="T852" s="181"/>
      <c r="U852" s="177"/>
      <c r="V852" s="177"/>
      <c r="W852" s="177"/>
      <c r="X852" s="177"/>
      <c r="Y852" s="177"/>
      <c r="Z852" s="177"/>
      <c r="AA852" s="182"/>
      <c r="AT852" s="183" t="s">
        <v>204</v>
      </c>
      <c r="AU852" s="183" t="s">
        <v>94</v>
      </c>
      <c r="AV852" s="11" t="s">
        <v>94</v>
      </c>
      <c r="AW852" s="11" t="s">
        <v>31</v>
      </c>
      <c r="AX852" s="11" t="s">
        <v>74</v>
      </c>
      <c r="AY852" s="183" t="s">
        <v>196</v>
      </c>
    </row>
    <row r="853" spans="2:65" s="12" customFormat="1" ht="16.5" customHeight="1">
      <c r="B853" s="184"/>
      <c r="C853" s="185"/>
      <c r="D853" s="185"/>
      <c r="E853" s="186" t="s">
        <v>4</v>
      </c>
      <c r="F853" s="274" t="s">
        <v>1172</v>
      </c>
      <c r="G853" s="275"/>
      <c r="H853" s="275"/>
      <c r="I853" s="275"/>
      <c r="J853" s="185"/>
      <c r="K853" s="187">
        <v>108.69</v>
      </c>
      <c r="L853" s="185"/>
      <c r="M853" s="185"/>
      <c r="N853" s="185"/>
      <c r="O853" s="185"/>
      <c r="P853" s="185"/>
      <c r="Q853" s="185"/>
      <c r="R853" s="188"/>
      <c r="T853" s="189"/>
      <c r="U853" s="185"/>
      <c r="V853" s="185"/>
      <c r="W853" s="185"/>
      <c r="X853" s="185"/>
      <c r="Y853" s="185"/>
      <c r="Z853" s="185"/>
      <c r="AA853" s="190"/>
      <c r="AT853" s="191" t="s">
        <v>204</v>
      </c>
      <c r="AU853" s="191" t="s">
        <v>94</v>
      </c>
      <c r="AV853" s="12" t="s">
        <v>214</v>
      </c>
      <c r="AW853" s="12" t="s">
        <v>31</v>
      </c>
      <c r="AX853" s="12" t="s">
        <v>74</v>
      </c>
      <c r="AY853" s="191" t="s">
        <v>196</v>
      </c>
    </row>
    <row r="854" spans="2:65" s="13" customFormat="1" ht="16.5" customHeight="1">
      <c r="B854" s="192"/>
      <c r="C854" s="193"/>
      <c r="D854" s="193"/>
      <c r="E854" s="194" t="s">
        <v>4</v>
      </c>
      <c r="F854" s="276" t="s">
        <v>215</v>
      </c>
      <c r="G854" s="277"/>
      <c r="H854" s="277"/>
      <c r="I854" s="277"/>
      <c r="J854" s="193"/>
      <c r="K854" s="195">
        <v>108.69</v>
      </c>
      <c r="L854" s="193"/>
      <c r="M854" s="193"/>
      <c r="N854" s="193"/>
      <c r="O854" s="193"/>
      <c r="P854" s="193"/>
      <c r="Q854" s="193"/>
      <c r="R854" s="196"/>
      <c r="T854" s="197"/>
      <c r="U854" s="193"/>
      <c r="V854" s="193"/>
      <c r="W854" s="193"/>
      <c r="X854" s="193"/>
      <c r="Y854" s="193"/>
      <c r="Z854" s="193"/>
      <c r="AA854" s="198"/>
      <c r="AT854" s="199" t="s">
        <v>204</v>
      </c>
      <c r="AU854" s="199" t="s">
        <v>94</v>
      </c>
      <c r="AV854" s="13" t="s">
        <v>201</v>
      </c>
      <c r="AW854" s="13" t="s">
        <v>31</v>
      </c>
      <c r="AX854" s="13" t="s">
        <v>82</v>
      </c>
      <c r="AY854" s="199" t="s">
        <v>196</v>
      </c>
    </row>
    <row r="855" spans="2:65" s="1" customFormat="1" ht="51" customHeight="1">
      <c r="B855" s="138"/>
      <c r="C855" s="200" t="s">
        <v>1173</v>
      </c>
      <c r="D855" s="200" t="s">
        <v>612</v>
      </c>
      <c r="E855" s="201" t="s">
        <v>1174</v>
      </c>
      <c r="F855" s="282" t="s">
        <v>1175</v>
      </c>
      <c r="G855" s="282"/>
      <c r="H855" s="282"/>
      <c r="I855" s="282"/>
      <c r="J855" s="202" t="s">
        <v>262</v>
      </c>
      <c r="K855" s="203">
        <v>239.12700000000001</v>
      </c>
      <c r="L855" s="273">
        <v>0</v>
      </c>
      <c r="M855" s="273"/>
      <c r="N855" s="283">
        <f>ROUND(L855*K855,3)</f>
        <v>0</v>
      </c>
      <c r="O855" s="266"/>
      <c r="P855" s="266"/>
      <c r="Q855" s="266"/>
      <c r="R855" s="141"/>
      <c r="T855" s="172" t="s">
        <v>4</v>
      </c>
      <c r="U855" s="48" t="s">
        <v>41</v>
      </c>
      <c r="V855" s="40"/>
      <c r="W855" s="173">
        <f>V855*K855</f>
        <v>0</v>
      </c>
      <c r="X855" s="173">
        <v>4.1999999999999997E-3</v>
      </c>
      <c r="Y855" s="173">
        <f>X855*K855</f>
        <v>1.0043333999999999</v>
      </c>
      <c r="Z855" s="173">
        <v>0</v>
      </c>
      <c r="AA855" s="174">
        <f>Z855*K855</f>
        <v>0</v>
      </c>
      <c r="AR855" s="23" t="s">
        <v>423</v>
      </c>
      <c r="AT855" s="23" t="s">
        <v>612</v>
      </c>
      <c r="AU855" s="23" t="s">
        <v>94</v>
      </c>
      <c r="AY855" s="23" t="s">
        <v>196</v>
      </c>
      <c r="BE855" s="114">
        <f>IF(U855="základná",N855,0)</f>
        <v>0</v>
      </c>
      <c r="BF855" s="114">
        <f>IF(U855="znížená",N855,0)</f>
        <v>0</v>
      </c>
      <c r="BG855" s="114">
        <f>IF(U855="zákl. prenesená",N855,0)</f>
        <v>0</v>
      </c>
      <c r="BH855" s="114">
        <f>IF(U855="zníž. prenesená",N855,0)</f>
        <v>0</v>
      </c>
      <c r="BI855" s="114">
        <f>IF(U855="nulová",N855,0)</f>
        <v>0</v>
      </c>
      <c r="BJ855" s="23" t="s">
        <v>94</v>
      </c>
      <c r="BK855" s="175">
        <f>ROUND(L855*K855,3)</f>
        <v>0</v>
      </c>
      <c r="BL855" s="23" t="s">
        <v>300</v>
      </c>
      <c r="BM855" s="23" t="s">
        <v>1176</v>
      </c>
    </row>
    <row r="856" spans="2:65" s="1" customFormat="1" ht="38.25" customHeight="1">
      <c r="B856" s="138"/>
      <c r="C856" s="200" t="s">
        <v>1177</v>
      </c>
      <c r="D856" s="200" t="s">
        <v>612</v>
      </c>
      <c r="E856" s="201" t="s">
        <v>1165</v>
      </c>
      <c r="F856" s="282" t="s">
        <v>1166</v>
      </c>
      <c r="G856" s="282"/>
      <c r="H856" s="282"/>
      <c r="I856" s="282"/>
      <c r="J856" s="202" t="s">
        <v>262</v>
      </c>
      <c r="K856" s="203">
        <v>114.125</v>
      </c>
      <c r="L856" s="273">
        <v>0</v>
      </c>
      <c r="M856" s="273"/>
      <c r="N856" s="283">
        <f>ROUND(L856*K856,3)</f>
        <v>0</v>
      </c>
      <c r="O856" s="266"/>
      <c r="P856" s="266"/>
      <c r="Q856" s="266"/>
      <c r="R856" s="141"/>
      <c r="T856" s="172" t="s">
        <v>4</v>
      </c>
      <c r="U856" s="48" t="s">
        <v>41</v>
      </c>
      <c r="V856" s="40"/>
      <c r="W856" s="173">
        <f>V856*K856</f>
        <v>0</v>
      </c>
      <c r="X856" s="173">
        <v>1.2E-2</v>
      </c>
      <c r="Y856" s="173">
        <f>X856*K856</f>
        <v>1.3694999999999999</v>
      </c>
      <c r="Z856" s="173">
        <v>0</v>
      </c>
      <c r="AA856" s="174">
        <f>Z856*K856</f>
        <v>0</v>
      </c>
      <c r="AR856" s="23" t="s">
        <v>423</v>
      </c>
      <c r="AT856" s="23" t="s">
        <v>612</v>
      </c>
      <c r="AU856" s="23" t="s">
        <v>94</v>
      </c>
      <c r="AY856" s="23" t="s">
        <v>196</v>
      </c>
      <c r="BE856" s="114">
        <f>IF(U856="základná",N856,0)</f>
        <v>0</v>
      </c>
      <c r="BF856" s="114">
        <f>IF(U856="znížená",N856,0)</f>
        <v>0</v>
      </c>
      <c r="BG856" s="114">
        <f>IF(U856="zákl. prenesená",N856,0)</f>
        <v>0</v>
      </c>
      <c r="BH856" s="114">
        <f>IF(U856="zníž. prenesená",N856,0)</f>
        <v>0</v>
      </c>
      <c r="BI856" s="114">
        <f>IF(U856="nulová",N856,0)</f>
        <v>0</v>
      </c>
      <c r="BJ856" s="23" t="s">
        <v>94</v>
      </c>
      <c r="BK856" s="175">
        <f>ROUND(L856*K856,3)</f>
        <v>0</v>
      </c>
      <c r="BL856" s="23" t="s">
        <v>300</v>
      </c>
      <c r="BM856" s="23" t="s">
        <v>1178</v>
      </c>
    </row>
    <row r="857" spans="2:65" s="1" customFormat="1" ht="25.5" customHeight="1">
      <c r="B857" s="138"/>
      <c r="C857" s="167" t="s">
        <v>1179</v>
      </c>
      <c r="D857" s="167" t="s">
        <v>197</v>
      </c>
      <c r="E857" s="168" t="s">
        <v>1180</v>
      </c>
      <c r="F857" s="264" t="s">
        <v>1181</v>
      </c>
      <c r="G857" s="264"/>
      <c r="H857" s="264"/>
      <c r="I857" s="264"/>
      <c r="J857" s="169" t="s">
        <v>361</v>
      </c>
      <c r="K857" s="170">
        <v>8.6920000000000002</v>
      </c>
      <c r="L857" s="265">
        <v>0</v>
      </c>
      <c r="M857" s="265"/>
      <c r="N857" s="266">
        <f>ROUND(L857*K857,3)</f>
        <v>0</v>
      </c>
      <c r="O857" s="266"/>
      <c r="P857" s="266"/>
      <c r="Q857" s="266"/>
      <c r="R857" s="141"/>
      <c r="T857" s="172" t="s">
        <v>4</v>
      </c>
      <c r="U857" s="48" t="s">
        <v>41</v>
      </c>
      <c r="V857" s="40"/>
      <c r="W857" s="173">
        <f>V857*K857</f>
        <v>0</v>
      </c>
      <c r="X857" s="173">
        <v>0</v>
      </c>
      <c r="Y857" s="173">
        <f>X857*K857</f>
        <v>0</v>
      </c>
      <c r="Z857" s="173">
        <v>0</v>
      </c>
      <c r="AA857" s="174">
        <f>Z857*K857</f>
        <v>0</v>
      </c>
      <c r="AR857" s="23" t="s">
        <v>300</v>
      </c>
      <c r="AT857" s="23" t="s">
        <v>197</v>
      </c>
      <c r="AU857" s="23" t="s">
        <v>94</v>
      </c>
      <c r="AY857" s="23" t="s">
        <v>196</v>
      </c>
      <c r="BE857" s="114">
        <f>IF(U857="základná",N857,0)</f>
        <v>0</v>
      </c>
      <c r="BF857" s="114">
        <f>IF(U857="znížená",N857,0)</f>
        <v>0</v>
      </c>
      <c r="BG857" s="114">
        <f>IF(U857="zákl. prenesená",N857,0)</f>
        <v>0</v>
      </c>
      <c r="BH857" s="114">
        <f>IF(U857="zníž. prenesená",N857,0)</f>
        <v>0</v>
      </c>
      <c r="BI857" s="114">
        <f>IF(U857="nulová",N857,0)</f>
        <v>0</v>
      </c>
      <c r="BJ857" s="23" t="s">
        <v>94</v>
      </c>
      <c r="BK857" s="175">
        <f>ROUND(L857*K857,3)</f>
        <v>0</v>
      </c>
      <c r="BL857" s="23" t="s">
        <v>300</v>
      </c>
      <c r="BM857" s="23" t="s">
        <v>1182</v>
      </c>
    </row>
    <row r="858" spans="2:65" s="10" customFormat="1" ht="29.85" customHeight="1">
      <c r="B858" s="156"/>
      <c r="C858" s="157"/>
      <c r="D858" s="166" t="s">
        <v>151</v>
      </c>
      <c r="E858" s="166"/>
      <c r="F858" s="166"/>
      <c r="G858" s="166"/>
      <c r="H858" s="166"/>
      <c r="I858" s="166"/>
      <c r="J858" s="166"/>
      <c r="K858" s="166"/>
      <c r="L858" s="166"/>
      <c r="M858" s="166"/>
      <c r="N858" s="271">
        <f>BK858</f>
        <v>0</v>
      </c>
      <c r="O858" s="272"/>
      <c r="P858" s="272"/>
      <c r="Q858" s="272"/>
      <c r="R858" s="159"/>
      <c r="T858" s="160"/>
      <c r="U858" s="157"/>
      <c r="V858" s="157"/>
      <c r="W858" s="161">
        <f>SUM(W859:W866)</f>
        <v>0</v>
      </c>
      <c r="X858" s="157"/>
      <c r="Y858" s="161">
        <f>SUM(Y859:Y866)</f>
        <v>4.3940000000000007E-2</v>
      </c>
      <c r="Z858" s="157"/>
      <c r="AA858" s="162">
        <f>SUM(AA859:AA866)</f>
        <v>0</v>
      </c>
      <c r="AR858" s="163" t="s">
        <v>94</v>
      </c>
      <c r="AT858" s="164" t="s">
        <v>73</v>
      </c>
      <c r="AU858" s="164" t="s">
        <v>82</v>
      </c>
      <c r="AY858" s="163" t="s">
        <v>196</v>
      </c>
      <c r="BK858" s="165">
        <f>SUM(BK859:BK866)</f>
        <v>0</v>
      </c>
    </row>
    <row r="859" spans="2:65" s="1" customFormat="1" ht="25.5" customHeight="1">
      <c r="B859" s="138"/>
      <c r="C859" s="167" t="s">
        <v>1183</v>
      </c>
      <c r="D859" s="167" t="s">
        <v>197</v>
      </c>
      <c r="E859" s="168" t="s">
        <v>1184</v>
      </c>
      <c r="F859" s="264" t="s">
        <v>1185</v>
      </c>
      <c r="G859" s="264"/>
      <c r="H859" s="264"/>
      <c r="I859" s="264"/>
      <c r="J859" s="169" t="s">
        <v>1186</v>
      </c>
      <c r="K859" s="170">
        <v>1</v>
      </c>
      <c r="L859" s="265">
        <v>0</v>
      </c>
      <c r="M859" s="265"/>
      <c r="N859" s="266">
        <f>ROUND(L859*K859,3)</f>
        <v>0</v>
      </c>
      <c r="O859" s="266"/>
      <c r="P859" s="266"/>
      <c r="Q859" s="266"/>
      <c r="R859" s="141"/>
      <c r="T859" s="172" t="s">
        <v>4</v>
      </c>
      <c r="U859" s="48" t="s">
        <v>41</v>
      </c>
      <c r="V859" s="40"/>
      <c r="W859" s="173">
        <f>V859*K859</f>
        <v>0</v>
      </c>
      <c r="X859" s="173">
        <v>2.5999999999999998E-4</v>
      </c>
      <c r="Y859" s="173">
        <f>X859*K859</f>
        <v>2.5999999999999998E-4</v>
      </c>
      <c r="Z859" s="173">
        <v>0</v>
      </c>
      <c r="AA859" s="174">
        <f>Z859*K859</f>
        <v>0</v>
      </c>
      <c r="AR859" s="23" t="s">
        <v>300</v>
      </c>
      <c r="AT859" s="23" t="s">
        <v>197</v>
      </c>
      <c r="AU859" s="23" t="s">
        <v>94</v>
      </c>
      <c r="AY859" s="23" t="s">
        <v>196</v>
      </c>
      <c r="BE859" s="114">
        <f>IF(U859="základná",N859,0)</f>
        <v>0</v>
      </c>
      <c r="BF859" s="114">
        <f>IF(U859="znížená",N859,0)</f>
        <v>0</v>
      </c>
      <c r="BG859" s="114">
        <f>IF(U859="zákl. prenesená",N859,0)</f>
        <v>0</v>
      </c>
      <c r="BH859" s="114">
        <f>IF(U859="zníž. prenesená",N859,0)</f>
        <v>0</v>
      </c>
      <c r="BI859" s="114">
        <f>IF(U859="nulová",N859,0)</f>
        <v>0</v>
      </c>
      <c r="BJ859" s="23" t="s">
        <v>94</v>
      </c>
      <c r="BK859" s="175">
        <f>ROUND(L859*K859,3)</f>
        <v>0</v>
      </c>
      <c r="BL859" s="23" t="s">
        <v>300</v>
      </c>
      <c r="BM859" s="23" t="s">
        <v>1187</v>
      </c>
    </row>
    <row r="860" spans="2:65" s="1" customFormat="1" ht="51" customHeight="1">
      <c r="B860" s="138"/>
      <c r="C860" s="200" t="s">
        <v>1188</v>
      </c>
      <c r="D860" s="200" t="s">
        <v>612</v>
      </c>
      <c r="E860" s="201" t="s">
        <v>1189</v>
      </c>
      <c r="F860" s="282" t="s">
        <v>1190</v>
      </c>
      <c r="G860" s="282"/>
      <c r="H860" s="282"/>
      <c r="I860" s="282"/>
      <c r="J860" s="202" t="s">
        <v>608</v>
      </c>
      <c r="K860" s="203">
        <v>1</v>
      </c>
      <c r="L860" s="273">
        <v>0</v>
      </c>
      <c r="M860" s="273"/>
      <c r="N860" s="283">
        <f>ROUND(L860*K860,3)</f>
        <v>0</v>
      </c>
      <c r="O860" s="266"/>
      <c r="P860" s="266"/>
      <c r="Q860" s="266"/>
      <c r="R860" s="141"/>
      <c r="T860" s="172" t="s">
        <v>4</v>
      </c>
      <c r="U860" s="48" t="s">
        <v>41</v>
      </c>
      <c r="V860" s="40"/>
      <c r="W860" s="173">
        <f>V860*K860</f>
        <v>0</v>
      </c>
      <c r="X860" s="173">
        <v>2.0500000000000001E-2</v>
      </c>
      <c r="Y860" s="173">
        <f>X860*K860</f>
        <v>2.0500000000000001E-2</v>
      </c>
      <c r="Z860" s="173">
        <v>0</v>
      </c>
      <c r="AA860" s="174">
        <f>Z860*K860</f>
        <v>0</v>
      </c>
      <c r="AR860" s="23" t="s">
        <v>423</v>
      </c>
      <c r="AT860" s="23" t="s">
        <v>612</v>
      </c>
      <c r="AU860" s="23" t="s">
        <v>94</v>
      </c>
      <c r="AY860" s="23" t="s">
        <v>196</v>
      </c>
      <c r="BE860" s="114">
        <f>IF(U860="základná",N860,0)</f>
        <v>0</v>
      </c>
      <c r="BF860" s="114">
        <f>IF(U860="znížená",N860,0)</f>
        <v>0</v>
      </c>
      <c r="BG860" s="114">
        <f>IF(U860="zákl. prenesená",N860,0)</f>
        <v>0</v>
      </c>
      <c r="BH860" s="114">
        <f>IF(U860="zníž. prenesená",N860,0)</f>
        <v>0</v>
      </c>
      <c r="BI860" s="114">
        <f>IF(U860="nulová",N860,0)</f>
        <v>0</v>
      </c>
      <c r="BJ860" s="23" t="s">
        <v>94</v>
      </c>
      <c r="BK860" s="175">
        <f>ROUND(L860*K860,3)</f>
        <v>0</v>
      </c>
      <c r="BL860" s="23" t="s">
        <v>300</v>
      </c>
      <c r="BM860" s="23" t="s">
        <v>1191</v>
      </c>
    </row>
    <row r="861" spans="2:65" s="1" customFormat="1" ht="25.5" customHeight="1">
      <c r="B861" s="138"/>
      <c r="C861" s="167" t="s">
        <v>1192</v>
      </c>
      <c r="D861" s="167" t="s">
        <v>197</v>
      </c>
      <c r="E861" s="168" t="s">
        <v>1193</v>
      </c>
      <c r="F861" s="264" t="s">
        <v>1194</v>
      </c>
      <c r="G861" s="264"/>
      <c r="H861" s="264"/>
      <c r="I861" s="264"/>
      <c r="J861" s="169" t="s">
        <v>1186</v>
      </c>
      <c r="K861" s="170">
        <v>1</v>
      </c>
      <c r="L861" s="265">
        <v>0</v>
      </c>
      <c r="M861" s="265"/>
      <c r="N861" s="266">
        <f>ROUND(L861*K861,3)</f>
        <v>0</v>
      </c>
      <c r="O861" s="266"/>
      <c r="P861" s="266"/>
      <c r="Q861" s="266"/>
      <c r="R861" s="141"/>
      <c r="T861" s="172" t="s">
        <v>4</v>
      </c>
      <c r="U861" s="48" t="s">
        <v>41</v>
      </c>
      <c r="V861" s="40"/>
      <c r="W861" s="173">
        <f>V861*K861</f>
        <v>0</v>
      </c>
      <c r="X861" s="173">
        <v>2.5999999999999998E-4</v>
      </c>
      <c r="Y861" s="173">
        <f>X861*K861</f>
        <v>2.5999999999999998E-4</v>
      </c>
      <c r="Z861" s="173">
        <v>0</v>
      </c>
      <c r="AA861" s="174">
        <f>Z861*K861</f>
        <v>0</v>
      </c>
      <c r="AR861" s="23" t="s">
        <v>300</v>
      </c>
      <c r="AT861" s="23" t="s">
        <v>197</v>
      </c>
      <c r="AU861" s="23" t="s">
        <v>94</v>
      </c>
      <c r="AY861" s="23" t="s">
        <v>196</v>
      </c>
      <c r="BE861" s="114">
        <f>IF(U861="základná",N861,0)</f>
        <v>0</v>
      </c>
      <c r="BF861" s="114">
        <f>IF(U861="znížená",N861,0)</f>
        <v>0</v>
      </c>
      <c r="BG861" s="114">
        <f>IF(U861="zákl. prenesená",N861,0)</f>
        <v>0</v>
      </c>
      <c r="BH861" s="114">
        <f>IF(U861="zníž. prenesená",N861,0)</f>
        <v>0</v>
      </c>
      <c r="BI861" s="114">
        <f>IF(U861="nulová",N861,0)</f>
        <v>0</v>
      </c>
      <c r="BJ861" s="23" t="s">
        <v>94</v>
      </c>
      <c r="BK861" s="175">
        <f>ROUND(L861*K861,3)</f>
        <v>0</v>
      </c>
      <c r="BL861" s="23" t="s">
        <v>300</v>
      </c>
      <c r="BM861" s="23" t="s">
        <v>1195</v>
      </c>
    </row>
    <row r="862" spans="2:65" s="1" customFormat="1" ht="51" customHeight="1">
      <c r="B862" s="138"/>
      <c r="C862" s="200" t="s">
        <v>1196</v>
      </c>
      <c r="D862" s="200" t="s">
        <v>612</v>
      </c>
      <c r="E862" s="201" t="s">
        <v>1197</v>
      </c>
      <c r="F862" s="282" t="s">
        <v>1198</v>
      </c>
      <c r="G862" s="282"/>
      <c r="H862" s="282"/>
      <c r="I862" s="282"/>
      <c r="J862" s="202" t="s">
        <v>608</v>
      </c>
      <c r="K862" s="203">
        <v>1</v>
      </c>
      <c r="L862" s="273">
        <v>0</v>
      </c>
      <c r="M862" s="273"/>
      <c r="N862" s="283">
        <f>ROUND(L862*K862,3)</f>
        <v>0</v>
      </c>
      <c r="O862" s="266"/>
      <c r="P862" s="266"/>
      <c r="Q862" s="266"/>
      <c r="R862" s="141"/>
      <c r="T862" s="172" t="s">
        <v>4</v>
      </c>
      <c r="U862" s="48" t="s">
        <v>41</v>
      </c>
      <c r="V862" s="40"/>
      <c r="W862" s="173">
        <f>V862*K862</f>
        <v>0</v>
      </c>
      <c r="X862" s="173">
        <v>2.214E-2</v>
      </c>
      <c r="Y862" s="173">
        <f>X862*K862</f>
        <v>2.214E-2</v>
      </c>
      <c r="Z862" s="173">
        <v>0</v>
      </c>
      <c r="AA862" s="174">
        <f>Z862*K862</f>
        <v>0</v>
      </c>
      <c r="AR862" s="23" t="s">
        <v>423</v>
      </c>
      <c r="AT862" s="23" t="s">
        <v>612</v>
      </c>
      <c r="AU862" s="23" t="s">
        <v>94</v>
      </c>
      <c r="AY862" s="23" t="s">
        <v>196</v>
      </c>
      <c r="BE862" s="114">
        <f>IF(U862="základná",N862,0)</f>
        <v>0</v>
      </c>
      <c r="BF862" s="114">
        <f>IF(U862="znížená",N862,0)</f>
        <v>0</v>
      </c>
      <c r="BG862" s="114">
        <f>IF(U862="zákl. prenesená",N862,0)</f>
        <v>0</v>
      </c>
      <c r="BH862" s="114">
        <f>IF(U862="zníž. prenesená",N862,0)</f>
        <v>0</v>
      </c>
      <c r="BI862" s="114">
        <f>IF(U862="nulová",N862,0)</f>
        <v>0</v>
      </c>
      <c r="BJ862" s="23" t="s">
        <v>94</v>
      </c>
      <c r="BK862" s="175">
        <f>ROUND(L862*K862,3)</f>
        <v>0</v>
      </c>
      <c r="BL862" s="23" t="s">
        <v>300</v>
      </c>
      <c r="BM862" s="23" t="s">
        <v>1199</v>
      </c>
    </row>
    <row r="863" spans="2:65" s="1" customFormat="1" ht="25.5" customHeight="1">
      <c r="B863" s="138"/>
      <c r="C863" s="167" t="s">
        <v>1200</v>
      </c>
      <c r="D863" s="167" t="s">
        <v>197</v>
      </c>
      <c r="E863" s="168" t="s">
        <v>1201</v>
      </c>
      <c r="F863" s="264" t="s">
        <v>1202</v>
      </c>
      <c r="G863" s="264"/>
      <c r="H863" s="264"/>
      <c r="I863" s="264"/>
      <c r="J863" s="169" t="s">
        <v>608</v>
      </c>
      <c r="K863" s="170">
        <v>3</v>
      </c>
      <c r="L863" s="265">
        <v>0</v>
      </c>
      <c r="M863" s="265"/>
      <c r="N863" s="266">
        <f>ROUND(L863*K863,3)</f>
        <v>0</v>
      </c>
      <c r="O863" s="266"/>
      <c r="P863" s="266"/>
      <c r="Q863" s="266"/>
      <c r="R863" s="141"/>
      <c r="T863" s="172" t="s">
        <v>4</v>
      </c>
      <c r="U863" s="48" t="s">
        <v>41</v>
      </c>
      <c r="V863" s="40"/>
      <c r="W863" s="173">
        <f>V863*K863</f>
        <v>0</v>
      </c>
      <c r="X863" s="173">
        <v>2.5999999999999998E-4</v>
      </c>
      <c r="Y863" s="173">
        <f>X863*K863</f>
        <v>7.7999999999999988E-4</v>
      </c>
      <c r="Z863" s="173">
        <v>0</v>
      </c>
      <c r="AA863" s="174">
        <f>Z863*K863</f>
        <v>0</v>
      </c>
      <c r="AR863" s="23" t="s">
        <v>300</v>
      </c>
      <c r="AT863" s="23" t="s">
        <v>197</v>
      </c>
      <c r="AU863" s="23" t="s">
        <v>94</v>
      </c>
      <c r="AY863" s="23" t="s">
        <v>196</v>
      </c>
      <c r="BE863" s="114">
        <f>IF(U863="základná",N863,0)</f>
        <v>0</v>
      </c>
      <c r="BF863" s="114">
        <f>IF(U863="znížená",N863,0)</f>
        <v>0</v>
      </c>
      <c r="BG863" s="114">
        <f>IF(U863="zákl. prenesená",N863,0)</f>
        <v>0</v>
      </c>
      <c r="BH863" s="114">
        <f>IF(U863="zníž. prenesená",N863,0)</f>
        <v>0</v>
      </c>
      <c r="BI863" s="114">
        <f>IF(U863="nulová",N863,0)</f>
        <v>0</v>
      </c>
      <c r="BJ863" s="23" t="s">
        <v>94</v>
      </c>
      <c r="BK863" s="175">
        <f>ROUND(L863*K863,3)</f>
        <v>0</v>
      </c>
      <c r="BL863" s="23" t="s">
        <v>300</v>
      </c>
      <c r="BM863" s="23" t="s">
        <v>1203</v>
      </c>
    </row>
    <row r="864" spans="2:65" s="11" customFormat="1" ht="16.5" customHeight="1">
      <c r="B864" s="176"/>
      <c r="C864" s="177"/>
      <c r="D864" s="177"/>
      <c r="E864" s="178" t="s">
        <v>4</v>
      </c>
      <c r="F864" s="267" t="s">
        <v>1204</v>
      </c>
      <c r="G864" s="268"/>
      <c r="H864" s="268"/>
      <c r="I864" s="268"/>
      <c r="J864" s="177"/>
      <c r="K864" s="179">
        <v>3</v>
      </c>
      <c r="L864" s="177"/>
      <c r="M864" s="177"/>
      <c r="N864" s="177"/>
      <c r="O864" s="177"/>
      <c r="P864" s="177"/>
      <c r="Q864" s="177"/>
      <c r="R864" s="180"/>
      <c r="T864" s="181"/>
      <c r="U864" s="177"/>
      <c r="V864" s="177"/>
      <c r="W864" s="177"/>
      <c r="X864" s="177"/>
      <c r="Y864" s="177"/>
      <c r="Z864" s="177"/>
      <c r="AA864" s="182"/>
      <c r="AT864" s="183" t="s">
        <v>204</v>
      </c>
      <c r="AU864" s="183" t="s">
        <v>94</v>
      </c>
      <c r="AV864" s="11" t="s">
        <v>94</v>
      </c>
      <c r="AW864" s="11" t="s">
        <v>31</v>
      </c>
      <c r="AX864" s="11" t="s">
        <v>74</v>
      </c>
      <c r="AY864" s="183" t="s">
        <v>196</v>
      </c>
    </row>
    <row r="865" spans="2:65" s="12" customFormat="1" ht="16.5" customHeight="1">
      <c r="B865" s="184"/>
      <c r="C865" s="185"/>
      <c r="D865" s="185"/>
      <c r="E865" s="186" t="s">
        <v>4</v>
      </c>
      <c r="F865" s="274" t="s">
        <v>213</v>
      </c>
      <c r="G865" s="275"/>
      <c r="H865" s="275"/>
      <c r="I865" s="275"/>
      <c r="J865" s="185"/>
      <c r="K865" s="187">
        <v>3</v>
      </c>
      <c r="L865" s="185"/>
      <c r="M865" s="185"/>
      <c r="N865" s="185"/>
      <c r="O865" s="185"/>
      <c r="P865" s="185"/>
      <c r="Q865" s="185"/>
      <c r="R865" s="188"/>
      <c r="T865" s="189"/>
      <c r="U865" s="185"/>
      <c r="V865" s="185"/>
      <c r="W865" s="185"/>
      <c r="X865" s="185"/>
      <c r="Y865" s="185"/>
      <c r="Z865" s="185"/>
      <c r="AA865" s="190"/>
      <c r="AT865" s="191" t="s">
        <v>204</v>
      </c>
      <c r="AU865" s="191" t="s">
        <v>94</v>
      </c>
      <c r="AV865" s="12" t="s">
        <v>214</v>
      </c>
      <c r="AW865" s="12" t="s">
        <v>31</v>
      </c>
      <c r="AX865" s="12" t="s">
        <v>74</v>
      </c>
      <c r="AY865" s="191" t="s">
        <v>196</v>
      </c>
    </row>
    <row r="866" spans="2:65" s="13" customFormat="1" ht="16.5" customHeight="1">
      <c r="B866" s="192"/>
      <c r="C866" s="193"/>
      <c r="D866" s="193"/>
      <c r="E866" s="194" t="s">
        <v>4</v>
      </c>
      <c r="F866" s="276" t="s">
        <v>215</v>
      </c>
      <c r="G866" s="277"/>
      <c r="H866" s="277"/>
      <c r="I866" s="277"/>
      <c r="J866" s="193"/>
      <c r="K866" s="195">
        <v>3</v>
      </c>
      <c r="L866" s="193"/>
      <c r="M866" s="193"/>
      <c r="N866" s="193"/>
      <c r="O866" s="193"/>
      <c r="P866" s="193"/>
      <c r="Q866" s="193"/>
      <c r="R866" s="196"/>
      <c r="T866" s="197"/>
      <c r="U866" s="193"/>
      <c r="V866" s="193"/>
      <c r="W866" s="193"/>
      <c r="X866" s="193"/>
      <c r="Y866" s="193"/>
      <c r="Z866" s="193"/>
      <c r="AA866" s="198"/>
      <c r="AT866" s="199" t="s">
        <v>204</v>
      </c>
      <c r="AU866" s="199" t="s">
        <v>94</v>
      </c>
      <c r="AV866" s="13" t="s">
        <v>201</v>
      </c>
      <c r="AW866" s="13" t="s">
        <v>31</v>
      </c>
      <c r="AX866" s="13" t="s">
        <v>82</v>
      </c>
      <c r="AY866" s="199" t="s">
        <v>196</v>
      </c>
    </row>
    <row r="867" spans="2:65" s="10" customFormat="1" ht="29.85" customHeight="1">
      <c r="B867" s="156"/>
      <c r="C867" s="157"/>
      <c r="D867" s="166" t="s">
        <v>152</v>
      </c>
      <c r="E867" s="166"/>
      <c r="F867" s="166"/>
      <c r="G867" s="166"/>
      <c r="H867" s="166"/>
      <c r="I867" s="166"/>
      <c r="J867" s="166"/>
      <c r="K867" s="166"/>
      <c r="L867" s="166"/>
      <c r="M867" s="166"/>
      <c r="N867" s="280">
        <f>BK867</f>
        <v>0</v>
      </c>
      <c r="O867" s="281"/>
      <c r="P867" s="281"/>
      <c r="Q867" s="281"/>
      <c r="R867" s="159"/>
      <c r="T867" s="160"/>
      <c r="U867" s="157"/>
      <c r="V867" s="157"/>
      <c r="W867" s="161">
        <f>SUM(W868:W884)</f>
        <v>0</v>
      </c>
      <c r="X867" s="157"/>
      <c r="Y867" s="161">
        <f>SUM(Y868:Y884)</f>
        <v>0</v>
      </c>
      <c r="Z867" s="157"/>
      <c r="AA867" s="162">
        <f>SUM(AA868:AA884)</f>
        <v>0.68197000000000008</v>
      </c>
      <c r="AR867" s="163" t="s">
        <v>94</v>
      </c>
      <c r="AT867" s="164" t="s">
        <v>73</v>
      </c>
      <c r="AU867" s="164" t="s">
        <v>82</v>
      </c>
      <c r="AY867" s="163" t="s">
        <v>196</v>
      </c>
      <c r="BK867" s="165">
        <f>SUM(BK868:BK884)</f>
        <v>0</v>
      </c>
    </row>
    <row r="868" spans="2:65" s="1" customFormat="1" ht="38.25" customHeight="1">
      <c r="B868" s="138"/>
      <c r="C868" s="167" t="s">
        <v>1205</v>
      </c>
      <c r="D868" s="167" t="s">
        <v>197</v>
      </c>
      <c r="E868" s="168" t="s">
        <v>1206</v>
      </c>
      <c r="F868" s="264" t="s">
        <v>1207</v>
      </c>
      <c r="G868" s="264"/>
      <c r="H868" s="264"/>
      <c r="I868" s="264"/>
      <c r="J868" s="169" t="s">
        <v>1186</v>
      </c>
      <c r="K868" s="170">
        <v>9</v>
      </c>
      <c r="L868" s="265">
        <v>0</v>
      </c>
      <c r="M868" s="265"/>
      <c r="N868" s="266">
        <f>ROUND(L868*K868,3)</f>
        <v>0</v>
      </c>
      <c r="O868" s="266"/>
      <c r="P868" s="266"/>
      <c r="Q868" s="266"/>
      <c r="R868" s="141"/>
      <c r="T868" s="172" t="s">
        <v>4</v>
      </c>
      <c r="U868" s="48" t="s">
        <v>41</v>
      </c>
      <c r="V868" s="40"/>
      <c r="W868" s="173">
        <f>V868*K868</f>
        <v>0</v>
      </c>
      <c r="X868" s="173">
        <v>0</v>
      </c>
      <c r="Y868" s="173">
        <f>X868*K868</f>
        <v>0</v>
      </c>
      <c r="Z868" s="173">
        <v>1.933E-2</v>
      </c>
      <c r="AA868" s="174">
        <f>Z868*K868</f>
        <v>0.17397000000000001</v>
      </c>
      <c r="AR868" s="23" t="s">
        <v>300</v>
      </c>
      <c r="AT868" s="23" t="s">
        <v>197</v>
      </c>
      <c r="AU868" s="23" t="s">
        <v>94</v>
      </c>
      <c r="AY868" s="23" t="s">
        <v>196</v>
      </c>
      <c r="BE868" s="114">
        <f>IF(U868="základná",N868,0)</f>
        <v>0</v>
      </c>
      <c r="BF868" s="114">
        <f>IF(U868="znížená",N868,0)</f>
        <v>0</v>
      </c>
      <c r="BG868" s="114">
        <f>IF(U868="zákl. prenesená",N868,0)</f>
        <v>0</v>
      </c>
      <c r="BH868" s="114">
        <f>IF(U868="zníž. prenesená",N868,0)</f>
        <v>0</v>
      </c>
      <c r="BI868" s="114">
        <f>IF(U868="nulová",N868,0)</f>
        <v>0</v>
      </c>
      <c r="BJ868" s="23" t="s">
        <v>94</v>
      </c>
      <c r="BK868" s="175">
        <f>ROUND(L868*K868,3)</f>
        <v>0</v>
      </c>
      <c r="BL868" s="23" t="s">
        <v>300</v>
      </c>
      <c r="BM868" s="23" t="s">
        <v>1208</v>
      </c>
    </row>
    <row r="869" spans="2:65" s="11" customFormat="1" ht="16.5" customHeight="1">
      <c r="B869" s="176"/>
      <c r="C869" s="177"/>
      <c r="D869" s="177"/>
      <c r="E869" s="178" t="s">
        <v>4</v>
      </c>
      <c r="F869" s="267" t="s">
        <v>239</v>
      </c>
      <c r="G869" s="268"/>
      <c r="H869" s="268"/>
      <c r="I869" s="268"/>
      <c r="J869" s="177"/>
      <c r="K869" s="179">
        <v>6</v>
      </c>
      <c r="L869" s="177"/>
      <c r="M869" s="177"/>
      <c r="N869" s="177"/>
      <c r="O869" s="177"/>
      <c r="P869" s="177"/>
      <c r="Q869" s="177"/>
      <c r="R869" s="180"/>
      <c r="T869" s="181"/>
      <c r="U869" s="177"/>
      <c r="V869" s="177"/>
      <c r="W869" s="177"/>
      <c r="X869" s="177"/>
      <c r="Y869" s="177"/>
      <c r="Z869" s="177"/>
      <c r="AA869" s="182"/>
      <c r="AT869" s="183" t="s">
        <v>204</v>
      </c>
      <c r="AU869" s="183" t="s">
        <v>94</v>
      </c>
      <c r="AV869" s="11" t="s">
        <v>94</v>
      </c>
      <c r="AW869" s="11" t="s">
        <v>31</v>
      </c>
      <c r="AX869" s="11" t="s">
        <v>74</v>
      </c>
      <c r="AY869" s="183" t="s">
        <v>196</v>
      </c>
    </row>
    <row r="870" spans="2:65" s="12" customFormat="1" ht="16.5" customHeight="1">
      <c r="B870" s="184"/>
      <c r="C870" s="185"/>
      <c r="D870" s="185"/>
      <c r="E870" s="186" t="s">
        <v>4</v>
      </c>
      <c r="F870" s="274" t="s">
        <v>1209</v>
      </c>
      <c r="G870" s="275"/>
      <c r="H870" s="275"/>
      <c r="I870" s="275"/>
      <c r="J870" s="185"/>
      <c r="K870" s="187">
        <v>6</v>
      </c>
      <c r="L870" s="185"/>
      <c r="M870" s="185"/>
      <c r="N870" s="185"/>
      <c r="O870" s="185"/>
      <c r="P870" s="185"/>
      <c r="Q870" s="185"/>
      <c r="R870" s="188"/>
      <c r="T870" s="189"/>
      <c r="U870" s="185"/>
      <c r="V870" s="185"/>
      <c r="W870" s="185"/>
      <c r="X870" s="185"/>
      <c r="Y870" s="185"/>
      <c r="Z870" s="185"/>
      <c r="AA870" s="190"/>
      <c r="AT870" s="191" t="s">
        <v>204</v>
      </c>
      <c r="AU870" s="191" t="s">
        <v>94</v>
      </c>
      <c r="AV870" s="12" t="s">
        <v>214</v>
      </c>
      <c r="AW870" s="12" t="s">
        <v>31</v>
      </c>
      <c r="AX870" s="12" t="s">
        <v>74</v>
      </c>
      <c r="AY870" s="191" t="s">
        <v>196</v>
      </c>
    </row>
    <row r="871" spans="2:65" s="11" customFormat="1" ht="16.5" customHeight="1">
      <c r="B871" s="176"/>
      <c r="C871" s="177"/>
      <c r="D871" s="177"/>
      <c r="E871" s="178" t="s">
        <v>4</v>
      </c>
      <c r="F871" s="269" t="s">
        <v>214</v>
      </c>
      <c r="G871" s="270"/>
      <c r="H871" s="270"/>
      <c r="I871" s="270"/>
      <c r="J871" s="177"/>
      <c r="K871" s="179">
        <v>3</v>
      </c>
      <c r="L871" s="177"/>
      <c r="M871" s="177"/>
      <c r="N871" s="177"/>
      <c r="O871" s="177"/>
      <c r="P871" s="177"/>
      <c r="Q871" s="177"/>
      <c r="R871" s="180"/>
      <c r="T871" s="181"/>
      <c r="U871" s="177"/>
      <c r="V871" s="177"/>
      <c r="W871" s="177"/>
      <c r="X871" s="177"/>
      <c r="Y871" s="177"/>
      <c r="Z871" s="177"/>
      <c r="AA871" s="182"/>
      <c r="AT871" s="183" t="s">
        <v>204</v>
      </c>
      <c r="AU871" s="183" t="s">
        <v>94</v>
      </c>
      <c r="AV871" s="11" t="s">
        <v>94</v>
      </c>
      <c r="AW871" s="11" t="s">
        <v>31</v>
      </c>
      <c r="AX871" s="11" t="s">
        <v>74</v>
      </c>
      <c r="AY871" s="183" t="s">
        <v>196</v>
      </c>
    </row>
    <row r="872" spans="2:65" s="12" customFormat="1" ht="16.5" customHeight="1">
      <c r="B872" s="184"/>
      <c r="C872" s="185"/>
      <c r="D872" s="185"/>
      <c r="E872" s="186" t="s">
        <v>4</v>
      </c>
      <c r="F872" s="274" t="s">
        <v>748</v>
      </c>
      <c r="G872" s="275"/>
      <c r="H872" s="275"/>
      <c r="I872" s="275"/>
      <c r="J872" s="185"/>
      <c r="K872" s="187">
        <v>3</v>
      </c>
      <c r="L872" s="185"/>
      <c r="M872" s="185"/>
      <c r="N872" s="185"/>
      <c r="O872" s="185"/>
      <c r="P872" s="185"/>
      <c r="Q872" s="185"/>
      <c r="R872" s="188"/>
      <c r="T872" s="189"/>
      <c r="U872" s="185"/>
      <c r="V872" s="185"/>
      <c r="W872" s="185"/>
      <c r="X872" s="185"/>
      <c r="Y872" s="185"/>
      <c r="Z872" s="185"/>
      <c r="AA872" s="190"/>
      <c r="AT872" s="191" t="s">
        <v>204</v>
      </c>
      <c r="AU872" s="191" t="s">
        <v>94</v>
      </c>
      <c r="AV872" s="12" t="s">
        <v>214</v>
      </c>
      <c r="AW872" s="12" t="s">
        <v>31</v>
      </c>
      <c r="AX872" s="12" t="s">
        <v>74</v>
      </c>
      <c r="AY872" s="191" t="s">
        <v>196</v>
      </c>
    </row>
    <row r="873" spans="2:65" s="13" customFormat="1" ht="16.5" customHeight="1">
      <c r="B873" s="192"/>
      <c r="C873" s="193"/>
      <c r="D873" s="193"/>
      <c r="E873" s="194" t="s">
        <v>4</v>
      </c>
      <c r="F873" s="276" t="s">
        <v>215</v>
      </c>
      <c r="G873" s="277"/>
      <c r="H873" s="277"/>
      <c r="I873" s="277"/>
      <c r="J873" s="193"/>
      <c r="K873" s="195">
        <v>9</v>
      </c>
      <c r="L873" s="193"/>
      <c r="M873" s="193"/>
      <c r="N873" s="193"/>
      <c r="O873" s="193"/>
      <c r="P873" s="193"/>
      <c r="Q873" s="193"/>
      <c r="R873" s="196"/>
      <c r="T873" s="197"/>
      <c r="U873" s="193"/>
      <c r="V873" s="193"/>
      <c r="W873" s="193"/>
      <c r="X873" s="193"/>
      <c r="Y873" s="193"/>
      <c r="Z873" s="193"/>
      <c r="AA873" s="198"/>
      <c r="AT873" s="199" t="s">
        <v>204</v>
      </c>
      <c r="AU873" s="199" t="s">
        <v>94</v>
      </c>
      <c r="AV873" s="13" t="s">
        <v>201</v>
      </c>
      <c r="AW873" s="13" t="s">
        <v>31</v>
      </c>
      <c r="AX873" s="13" t="s">
        <v>82</v>
      </c>
      <c r="AY873" s="199" t="s">
        <v>196</v>
      </c>
    </row>
    <row r="874" spans="2:65" s="1" customFormat="1" ht="25.5" customHeight="1">
      <c r="B874" s="138"/>
      <c r="C874" s="167" t="s">
        <v>1210</v>
      </c>
      <c r="D874" s="167" t="s">
        <v>197</v>
      </c>
      <c r="E874" s="168" t="s">
        <v>1211</v>
      </c>
      <c r="F874" s="264" t="s">
        <v>1212</v>
      </c>
      <c r="G874" s="264"/>
      <c r="H874" s="264"/>
      <c r="I874" s="264"/>
      <c r="J874" s="169" t="s">
        <v>1186</v>
      </c>
      <c r="K874" s="170">
        <v>2</v>
      </c>
      <c r="L874" s="265">
        <v>0</v>
      </c>
      <c r="M874" s="265"/>
      <c r="N874" s="266">
        <f>ROUND(L874*K874,3)</f>
        <v>0</v>
      </c>
      <c r="O874" s="266"/>
      <c r="P874" s="266"/>
      <c r="Q874" s="266"/>
      <c r="R874" s="141"/>
      <c r="T874" s="172" t="s">
        <v>4</v>
      </c>
      <c r="U874" s="48" t="s">
        <v>41</v>
      </c>
      <c r="V874" s="40"/>
      <c r="W874" s="173">
        <f>V874*K874</f>
        <v>0</v>
      </c>
      <c r="X874" s="173">
        <v>0</v>
      </c>
      <c r="Y874" s="173">
        <f>X874*K874</f>
        <v>0</v>
      </c>
      <c r="Z874" s="173">
        <v>1.72E-2</v>
      </c>
      <c r="AA874" s="174">
        <f>Z874*K874</f>
        <v>3.44E-2</v>
      </c>
      <c r="AR874" s="23" t="s">
        <v>300</v>
      </c>
      <c r="AT874" s="23" t="s">
        <v>197</v>
      </c>
      <c r="AU874" s="23" t="s">
        <v>94</v>
      </c>
      <c r="AY874" s="23" t="s">
        <v>196</v>
      </c>
      <c r="BE874" s="114">
        <f>IF(U874="základná",N874,0)</f>
        <v>0</v>
      </c>
      <c r="BF874" s="114">
        <f>IF(U874="znížená",N874,0)</f>
        <v>0</v>
      </c>
      <c r="BG874" s="114">
        <f>IF(U874="zákl. prenesená",N874,0)</f>
        <v>0</v>
      </c>
      <c r="BH874" s="114">
        <f>IF(U874="zníž. prenesená",N874,0)</f>
        <v>0</v>
      </c>
      <c r="BI874" s="114">
        <f>IF(U874="nulová",N874,0)</f>
        <v>0</v>
      </c>
      <c r="BJ874" s="23" t="s">
        <v>94</v>
      </c>
      <c r="BK874" s="175">
        <f>ROUND(L874*K874,3)</f>
        <v>0</v>
      </c>
      <c r="BL874" s="23" t="s">
        <v>300</v>
      </c>
      <c r="BM874" s="23" t="s">
        <v>1213</v>
      </c>
    </row>
    <row r="875" spans="2:65" s="11" customFormat="1" ht="16.5" customHeight="1">
      <c r="B875" s="176"/>
      <c r="C875" s="177"/>
      <c r="D875" s="177"/>
      <c r="E875" s="178" t="s">
        <v>4</v>
      </c>
      <c r="F875" s="267" t="s">
        <v>1214</v>
      </c>
      <c r="G875" s="268"/>
      <c r="H875" s="268"/>
      <c r="I875" s="268"/>
      <c r="J875" s="177"/>
      <c r="K875" s="179">
        <v>2</v>
      </c>
      <c r="L875" s="177"/>
      <c r="M875" s="177"/>
      <c r="N875" s="177"/>
      <c r="O875" s="177"/>
      <c r="P875" s="177"/>
      <c r="Q875" s="177"/>
      <c r="R875" s="180"/>
      <c r="T875" s="181"/>
      <c r="U875" s="177"/>
      <c r="V875" s="177"/>
      <c r="W875" s="177"/>
      <c r="X875" s="177"/>
      <c r="Y875" s="177"/>
      <c r="Z875" s="177"/>
      <c r="AA875" s="182"/>
      <c r="AT875" s="183" t="s">
        <v>204</v>
      </c>
      <c r="AU875" s="183" t="s">
        <v>94</v>
      </c>
      <c r="AV875" s="11" t="s">
        <v>94</v>
      </c>
      <c r="AW875" s="11" t="s">
        <v>31</v>
      </c>
      <c r="AX875" s="11" t="s">
        <v>82</v>
      </c>
      <c r="AY875" s="183" t="s">
        <v>196</v>
      </c>
    </row>
    <row r="876" spans="2:65" s="1" customFormat="1" ht="25.5" customHeight="1">
      <c r="B876" s="138"/>
      <c r="C876" s="167" t="s">
        <v>1215</v>
      </c>
      <c r="D876" s="167" t="s">
        <v>197</v>
      </c>
      <c r="E876" s="168" t="s">
        <v>1216</v>
      </c>
      <c r="F876" s="264" t="s">
        <v>1217</v>
      </c>
      <c r="G876" s="264"/>
      <c r="H876" s="264"/>
      <c r="I876" s="264"/>
      <c r="J876" s="169" t="s">
        <v>1186</v>
      </c>
      <c r="K876" s="170">
        <v>20</v>
      </c>
      <c r="L876" s="265">
        <v>0</v>
      </c>
      <c r="M876" s="265"/>
      <c r="N876" s="266">
        <f>ROUND(L876*K876,3)</f>
        <v>0</v>
      </c>
      <c r="O876" s="266"/>
      <c r="P876" s="266"/>
      <c r="Q876" s="266"/>
      <c r="R876" s="141"/>
      <c r="T876" s="172" t="s">
        <v>4</v>
      </c>
      <c r="U876" s="48" t="s">
        <v>41</v>
      </c>
      <c r="V876" s="40"/>
      <c r="W876" s="173">
        <f>V876*K876</f>
        <v>0</v>
      </c>
      <c r="X876" s="173">
        <v>0</v>
      </c>
      <c r="Y876" s="173">
        <f>X876*K876</f>
        <v>0</v>
      </c>
      <c r="Z876" s="173">
        <v>1.9460000000000002E-2</v>
      </c>
      <c r="AA876" s="174">
        <f>Z876*K876</f>
        <v>0.38920000000000005</v>
      </c>
      <c r="AR876" s="23" t="s">
        <v>300</v>
      </c>
      <c r="AT876" s="23" t="s">
        <v>197</v>
      </c>
      <c r="AU876" s="23" t="s">
        <v>94</v>
      </c>
      <c r="AY876" s="23" t="s">
        <v>196</v>
      </c>
      <c r="BE876" s="114">
        <f>IF(U876="základná",N876,0)</f>
        <v>0</v>
      </c>
      <c r="BF876" s="114">
        <f>IF(U876="znížená",N876,0)</f>
        <v>0</v>
      </c>
      <c r="BG876" s="114">
        <f>IF(U876="zákl. prenesená",N876,0)</f>
        <v>0</v>
      </c>
      <c r="BH876" s="114">
        <f>IF(U876="zníž. prenesená",N876,0)</f>
        <v>0</v>
      </c>
      <c r="BI876" s="114">
        <f>IF(U876="nulová",N876,0)</f>
        <v>0</v>
      </c>
      <c r="BJ876" s="23" t="s">
        <v>94</v>
      </c>
      <c r="BK876" s="175">
        <f>ROUND(L876*K876,3)</f>
        <v>0</v>
      </c>
      <c r="BL876" s="23" t="s">
        <v>300</v>
      </c>
      <c r="BM876" s="23" t="s">
        <v>1218</v>
      </c>
    </row>
    <row r="877" spans="2:65" s="11" customFormat="1" ht="16.5" customHeight="1">
      <c r="B877" s="176"/>
      <c r="C877" s="177"/>
      <c r="D877" s="177"/>
      <c r="E877" s="178" t="s">
        <v>4</v>
      </c>
      <c r="F877" s="267" t="s">
        <v>1219</v>
      </c>
      <c r="G877" s="268"/>
      <c r="H877" s="268"/>
      <c r="I877" s="268"/>
      <c r="J877" s="177"/>
      <c r="K877" s="179">
        <v>20</v>
      </c>
      <c r="L877" s="177"/>
      <c r="M877" s="177"/>
      <c r="N877" s="177"/>
      <c r="O877" s="177"/>
      <c r="P877" s="177"/>
      <c r="Q877" s="177"/>
      <c r="R877" s="180"/>
      <c r="T877" s="181"/>
      <c r="U877" s="177"/>
      <c r="V877" s="177"/>
      <c r="W877" s="177"/>
      <c r="X877" s="177"/>
      <c r="Y877" s="177"/>
      <c r="Z877" s="177"/>
      <c r="AA877" s="182"/>
      <c r="AT877" s="183" t="s">
        <v>204</v>
      </c>
      <c r="AU877" s="183" t="s">
        <v>94</v>
      </c>
      <c r="AV877" s="11" t="s">
        <v>94</v>
      </c>
      <c r="AW877" s="11" t="s">
        <v>31</v>
      </c>
      <c r="AX877" s="11" t="s">
        <v>74</v>
      </c>
      <c r="AY877" s="183" t="s">
        <v>196</v>
      </c>
    </row>
    <row r="878" spans="2:65" s="12" customFormat="1" ht="16.5" customHeight="1">
      <c r="B878" s="184"/>
      <c r="C878" s="185"/>
      <c r="D878" s="185"/>
      <c r="E878" s="186" t="s">
        <v>4</v>
      </c>
      <c r="F878" s="274" t="s">
        <v>213</v>
      </c>
      <c r="G878" s="275"/>
      <c r="H878" s="275"/>
      <c r="I878" s="275"/>
      <c r="J878" s="185"/>
      <c r="K878" s="187">
        <v>20</v>
      </c>
      <c r="L878" s="185"/>
      <c r="M878" s="185"/>
      <c r="N878" s="185"/>
      <c r="O878" s="185"/>
      <c r="P878" s="185"/>
      <c r="Q878" s="185"/>
      <c r="R878" s="188"/>
      <c r="T878" s="189"/>
      <c r="U878" s="185"/>
      <c r="V878" s="185"/>
      <c r="W878" s="185"/>
      <c r="X878" s="185"/>
      <c r="Y878" s="185"/>
      <c r="Z878" s="185"/>
      <c r="AA878" s="190"/>
      <c r="AT878" s="191" t="s">
        <v>204</v>
      </c>
      <c r="AU878" s="191" t="s">
        <v>94</v>
      </c>
      <c r="AV878" s="12" t="s">
        <v>214</v>
      </c>
      <c r="AW878" s="12" t="s">
        <v>31</v>
      </c>
      <c r="AX878" s="12" t="s">
        <v>74</v>
      </c>
      <c r="AY878" s="191" t="s">
        <v>196</v>
      </c>
    </row>
    <row r="879" spans="2:65" s="13" customFormat="1" ht="16.5" customHeight="1">
      <c r="B879" s="192"/>
      <c r="C879" s="193"/>
      <c r="D879" s="193"/>
      <c r="E879" s="194" t="s">
        <v>4</v>
      </c>
      <c r="F879" s="276" t="s">
        <v>215</v>
      </c>
      <c r="G879" s="277"/>
      <c r="H879" s="277"/>
      <c r="I879" s="277"/>
      <c r="J879" s="193"/>
      <c r="K879" s="195">
        <v>20</v>
      </c>
      <c r="L879" s="193"/>
      <c r="M879" s="193"/>
      <c r="N879" s="193"/>
      <c r="O879" s="193"/>
      <c r="P879" s="193"/>
      <c r="Q879" s="193"/>
      <c r="R879" s="196"/>
      <c r="T879" s="197"/>
      <c r="U879" s="193"/>
      <c r="V879" s="193"/>
      <c r="W879" s="193"/>
      <c r="X879" s="193"/>
      <c r="Y879" s="193"/>
      <c r="Z879" s="193"/>
      <c r="AA879" s="198"/>
      <c r="AT879" s="199" t="s">
        <v>204</v>
      </c>
      <c r="AU879" s="199" t="s">
        <v>94</v>
      </c>
      <c r="AV879" s="13" t="s">
        <v>201</v>
      </c>
      <c r="AW879" s="13" t="s">
        <v>31</v>
      </c>
      <c r="AX879" s="13" t="s">
        <v>82</v>
      </c>
      <c r="AY879" s="199" t="s">
        <v>196</v>
      </c>
    </row>
    <row r="880" spans="2:65" s="1" customFormat="1" ht="38.25" customHeight="1">
      <c r="B880" s="138"/>
      <c r="C880" s="167" t="s">
        <v>1220</v>
      </c>
      <c r="D880" s="167" t="s">
        <v>197</v>
      </c>
      <c r="E880" s="168" t="s">
        <v>1221</v>
      </c>
      <c r="F880" s="264" t="s">
        <v>1222</v>
      </c>
      <c r="G880" s="264"/>
      <c r="H880" s="264"/>
      <c r="I880" s="264"/>
      <c r="J880" s="169" t="s">
        <v>1186</v>
      </c>
      <c r="K880" s="170">
        <v>1</v>
      </c>
      <c r="L880" s="265">
        <v>0</v>
      </c>
      <c r="M880" s="265"/>
      <c r="N880" s="266">
        <f>ROUND(L880*K880,3)</f>
        <v>0</v>
      </c>
      <c r="O880" s="266"/>
      <c r="P880" s="266"/>
      <c r="Q880" s="266"/>
      <c r="R880" s="141"/>
      <c r="T880" s="172" t="s">
        <v>4</v>
      </c>
      <c r="U880" s="48" t="s">
        <v>41</v>
      </c>
      <c r="V880" s="40"/>
      <c r="W880" s="173">
        <f>V880*K880</f>
        <v>0</v>
      </c>
      <c r="X880" s="173">
        <v>0</v>
      </c>
      <c r="Y880" s="173">
        <f>X880*K880</f>
        <v>0</v>
      </c>
      <c r="Z880" s="173">
        <v>9.1999999999999998E-3</v>
      </c>
      <c r="AA880" s="174">
        <f>Z880*K880</f>
        <v>9.1999999999999998E-3</v>
      </c>
      <c r="AR880" s="23" t="s">
        <v>300</v>
      </c>
      <c r="AT880" s="23" t="s">
        <v>197</v>
      </c>
      <c r="AU880" s="23" t="s">
        <v>94</v>
      </c>
      <c r="AY880" s="23" t="s">
        <v>196</v>
      </c>
      <c r="BE880" s="114">
        <f>IF(U880="základná",N880,0)</f>
        <v>0</v>
      </c>
      <c r="BF880" s="114">
        <f>IF(U880="znížená",N880,0)</f>
        <v>0</v>
      </c>
      <c r="BG880" s="114">
        <f>IF(U880="zákl. prenesená",N880,0)</f>
        <v>0</v>
      </c>
      <c r="BH880" s="114">
        <f>IF(U880="zníž. prenesená",N880,0)</f>
        <v>0</v>
      </c>
      <c r="BI880" s="114">
        <f>IF(U880="nulová",N880,0)</f>
        <v>0</v>
      </c>
      <c r="BJ880" s="23" t="s">
        <v>94</v>
      </c>
      <c r="BK880" s="175">
        <f>ROUND(L880*K880,3)</f>
        <v>0</v>
      </c>
      <c r="BL880" s="23" t="s">
        <v>300</v>
      </c>
      <c r="BM880" s="23" t="s">
        <v>1223</v>
      </c>
    </row>
    <row r="881" spans="2:65" s="1" customFormat="1" ht="38.25" customHeight="1">
      <c r="B881" s="138"/>
      <c r="C881" s="167" t="s">
        <v>1224</v>
      </c>
      <c r="D881" s="167" t="s">
        <v>197</v>
      </c>
      <c r="E881" s="168" t="s">
        <v>1225</v>
      </c>
      <c r="F881" s="264" t="s">
        <v>1226</v>
      </c>
      <c r="G881" s="264"/>
      <c r="H881" s="264"/>
      <c r="I881" s="264"/>
      <c r="J881" s="169" t="s">
        <v>1186</v>
      </c>
      <c r="K881" s="170">
        <v>4</v>
      </c>
      <c r="L881" s="265">
        <v>0</v>
      </c>
      <c r="M881" s="265"/>
      <c r="N881" s="266">
        <f>ROUND(L881*K881,3)</f>
        <v>0</v>
      </c>
      <c r="O881" s="266"/>
      <c r="P881" s="266"/>
      <c r="Q881" s="266"/>
      <c r="R881" s="141"/>
      <c r="T881" s="172" t="s">
        <v>4</v>
      </c>
      <c r="U881" s="48" t="s">
        <v>41</v>
      </c>
      <c r="V881" s="40"/>
      <c r="W881" s="173">
        <f>V881*K881</f>
        <v>0</v>
      </c>
      <c r="X881" s="173">
        <v>0</v>
      </c>
      <c r="Y881" s="173">
        <f>X881*K881</f>
        <v>0</v>
      </c>
      <c r="Z881" s="173">
        <v>1.8800000000000001E-2</v>
      </c>
      <c r="AA881" s="174">
        <f>Z881*K881</f>
        <v>7.5200000000000003E-2</v>
      </c>
      <c r="AR881" s="23" t="s">
        <v>300</v>
      </c>
      <c r="AT881" s="23" t="s">
        <v>197</v>
      </c>
      <c r="AU881" s="23" t="s">
        <v>94</v>
      </c>
      <c r="AY881" s="23" t="s">
        <v>196</v>
      </c>
      <c r="BE881" s="114">
        <f>IF(U881="základná",N881,0)</f>
        <v>0</v>
      </c>
      <c r="BF881" s="114">
        <f>IF(U881="znížená",N881,0)</f>
        <v>0</v>
      </c>
      <c r="BG881" s="114">
        <f>IF(U881="zákl. prenesená",N881,0)</f>
        <v>0</v>
      </c>
      <c r="BH881" s="114">
        <f>IF(U881="zníž. prenesená",N881,0)</f>
        <v>0</v>
      </c>
      <c r="BI881" s="114">
        <f>IF(U881="nulová",N881,0)</f>
        <v>0</v>
      </c>
      <c r="BJ881" s="23" t="s">
        <v>94</v>
      </c>
      <c r="BK881" s="175">
        <f>ROUND(L881*K881,3)</f>
        <v>0</v>
      </c>
      <c r="BL881" s="23" t="s">
        <v>300</v>
      </c>
      <c r="BM881" s="23" t="s">
        <v>1227</v>
      </c>
    </row>
    <row r="882" spans="2:65" s="11" customFormat="1" ht="16.5" customHeight="1">
      <c r="B882" s="176"/>
      <c r="C882" s="177"/>
      <c r="D882" s="177"/>
      <c r="E882" s="178" t="s">
        <v>4</v>
      </c>
      <c r="F882" s="267" t="s">
        <v>1228</v>
      </c>
      <c r="G882" s="268"/>
      <c r="H882" s="268"/>
      <c r="I882" s="268"/>
      <c r="J882" s="177"/>
      <c r="K882" s="179">
        <v>4</v>
      </c>
      <c r="L882" s="177"/>
      <c r="M882" s="177"/>
      <c r="N882" s="177"/>
      <c r="O882" s="177"/>
      <c r="P882" s="177"/>
      <c r="Q882" s="177"/>
      <c r="R882" s="180"/>
      <c r="T882" s="181"/>
      <c r="U882" s="177"/>
      <c r="V882" s="177"/>
      <c r="W882" s="177"/>
      <c r="X882" s="177"/>
      <c r="Y882" s="177"/>
      <c r="Z882" s="177"/>
      <c r="AA882" s="182"/>
      <c r="AT882" s="183" t="s">
        <v>204</v>
      </c>
      <c r="AU882" s="183" t="s">
        <v>94</v>
      </c>
      <c r="AV882" s="11" t="s">
        <v>94</v>
      </c>
      <c r="AW882" s="11" t="s">
        <v>31</v>
      </c>
      <c r="AX882" s="11" t="s">
        <v>74</v>
      </c>
      <c r="AY882" s="183" t="s">
        <v>196</v>
      </c>
    </row>
    <row r="883" spans="2:65" s="12" customFormat="1" ht="16.5" customHeight="1">
      <c r="B883" s="184"/>
      <c r="C883" s="185"/>
      <c r="D883" s="185"/>
      <c r="E883" s="186" t="s">
        <v>4</v>
      </c>
      <c r="F883" s="274" t="s">
        <v>213</v>
      </c>
      <c r="G883" s="275"/>
      <c r="H883" s="275"/>
      <c r="I883" s="275"/>
      <c r="J883" s="185"/>
      <c r="K883" s="187">
        <v>4</v>
      </c>
      <c r="L883" s="185"/>
      <c r="M883" s="185"/>
      <c r="N883" s="185"/>
      <c r="O883" s="185"/>
      <c r="P883" s="185"/>
      <c r="Q883" s="185"/>
      <c r="R883" s="188"/>
      <c r="T883" s="189"/>
      <c r="U883" s="185"/>
      <c r="V883" s="185"/>
      <c r="W883" s="185"/>
      <c r="X883" s="185"/>
      <c r="Y883" s="185"/>
      <c r="Z883" s="185"/>
      <c r="AA883" s="190"/>
      <c r="AT883" s="191" t="s">
        <v>204</v>
      </c>
      <c r="AU883" s="191" t="s">
        <v>94</v>
      </c>
      <c r="AV883" s="12" t="s">
        <v>214</v>
      </c>
      <c r="AW883" s="12" t="s">
        <v>31</v>
      </c>
      <c r="AX883" s="12" t="s">
        <v>74</v>
      </c>
      <c r="AY883" s="191" t="s">
        <v>196</v>
      </c>
    </row>
    <row r="884" spans="2:65" s="13" customFormat="1" ht="16.5" customHeight="1">
      <c r="B884" s="192"/>
      <c r="C884" s="193"/>
      <c r="D884" s="193"/>
      <c r="E884" s="194" t="s">
        <v>4</v>
      </c>
      <c r="F884" s="276" t="s">
        <v>215</v>
      </c>
      <c r="G884" s="277"/>
      <c r="H884" s="277"/>
      <c r="I884" s="277"/>
      <c r="J884" s="193"/>
      <c r="K884" s="195">
        <v>4</v>
      </c>
      <c r="L884" s="193"/>
      <c r="M884" s="193"/>
      <c r="N884" s="193"/>
      <c r="O884" s="193"/>
      <c r="P884" s="193"/>
      <c r="Q884" s="193"/>
      <c r="R884" s="196"/>
      <c r="T884" s="197"/>
      <c r="U884" s="193"/>
      <c r="V884" s="193"/>
      <c r="W884" s="193"/>
      <c r="X884" s="193"/>
      <c r="Y884" s="193"/>
      <c r="Z884" s="193"/>
      <c r="AA884" s="198"/>
      <c r="AT884" s="199" t="s">
        <v>204</v>
      </c>
      <c r="AU884" s="199" t="s">
        <v>94</v>
      </c>
      <c r="AV884" s="13" t="s">
        <v>201</v>
      </c>
      <c r="AW884" s="13" t="s">
        <v>31</v>
      </c>
      <c r="AX884" s="13" t="s">
        <v>82</v>
      </c>
      <c r="AY884" s="199" t="s">
        <v>196</v>
      </c>
    </row>
    <row r="885" spans="2:65" s="10" customFormat="1" ht="29.85" customHeight="1">
      <c r="B885" s="156"/>
      <c r="C885" s="157"/>
      <c r="D885" s="166" t="s">
        <v>153</v>
      </c>
      <c r="E885" s="166"/>
      <c r="F885" s="166"/>
      <c r="G885" s="166"/>
      <c r="H885" s="166"/>
      <c r="I885" s="166"/>
      <c r="J885" s="166"/>
      <c r="K885" s="166"/>
      <c r="L885" s="166"/>
      <c r="M885" s="166"/>
      <c r="N885" s="280">
        <f>BK885</f>
        <v>0</v>
      </c>
      <c r="O885" s="281"/>
      <c r="P885" s="281"/>
      <c r="Q885" s="281"/>
      <c r="R885" s="159"/>
      <c r="T885" s="160"/>
      <c r="U885" s="157"/>
      <c r="V885" s="157"/>
      <c r="W885" s="161">
        <f>SUM(W886:W897)</f>
        <v>0</v>
      </c>
      <c r="X885" s="157"/>
      <c r="Y885" s="161">
        <f>SUM(Y886:Y897)</f>
        <v>4.3212497000000001</v>
      </c>
      <c r="Z885" s="157"/>
      <c r="AA885" s="162">
        <f>SUM(AA886:AA897)</f>
        <v>4.6816000000000004</v>
      </c>
      <c r="AR885" s="163" t="s">
        <v>94</v>
      </c>
      <c r="AT885" s="164" t="s">
        <v>73</v>
      </c>
      <c r="AU885" s="164" t="s">
        <v>82</v>
      </c>
      <c r="AY885" s="163" t="s">
        <v>196</v>
      </c>
      <c r="BK885" s="165">
        <f>SUM(BK886:BK897)</f>
        <v>0</v>
      </c>
    </row>
    <row r="886" spans="2:65" s="1" customFormat="1" ht="25.5" customHeight="1">
      <c r="B886" s="138"/>
      <c r="C886" s="167" t="s">
        <v>1229</v>
      </c>
      <c r="D886" s="167" t="s">
        <v>197</v>
      </c>
      <c r="E886" s="168" t="s">
        <v>1230</v>
      </c>
      <c r="F886" s="264" t="s">
        <v>1231</v>
      </c>
      <c r="G886" s="264"/>
      <c r="H886" s="264"/>
      <c r="I886" s="264"/>
      <c r="J886" s="169" t="s">
        <v>262</v>
      </c>
      <c r="K886" s="170">
        <v>292.60000000000002</v>
      </c>
      <c r="L886" s="265">
        <v>0</v>
      </c>
      <c r="M886" s="265"/>
      <c r="N886" s="266">
        <f>ROUND(L886*K886,3)</f>
        <v>0</v>
      </c>
      <c r="O886" s="266"/>
      <c r="P886" s="266"/>
      <c r="Q886" s="266"/>
      <c r="R886" s="141"/>
      <c r="T886" s="172" t="s">
        <v>4</v>
      </c>
      <c r="U886" s="48" t="s">
        <v>41</v>
      </c>
      <c r="V886" s="40"/>
      <c r="W886" s="173">
        <f>V886*K886</f>
        <v>0</v>
      </c>
      <c r="X886" s="173">
        <v>0</v>
      </c>
      <c r="Y886" s="173">
        <f>X886*K886</f>
        <v>0</v>
      </c>
      <c r="Z886" s="173">
        <v>0</v>
      </c>
      <c r="AA886" s="174">
        <f>Z886*K886</f>
        <v>0</v>
      </c>
      <c r="AR886" s="23" t="s">
        <v>300</v>
      </c>
      <c r="AT886" s="23" t="s">
        <v>197</v>
      </c>
      <c r="AU886" s="23" t="s">
        <v>94</v>
      </c>
      <c r="AY886" s="23" t="s">
        <v>196</v>
      </c>
      <c r="BE886" s="114">
        <f>IF(U886="základná",N886,0)</f>
        <v>0</v>
      </c>
      <c r="BF886" s="114">
        <f>IF(U886="znížená",N886,0)</f>
        <v>0</v>
      </c>
      <c r="BG886" s="114">
        <f>IF(U886="zákl. prenesená",N886,0)</f>
        <v>0</v>
      </c>
      <c r="BH886" s="114">
        <f>IF(U886="zníž. prenesená",N886,0)</f>
        <v>0</v>
      </c>
      <c r="BI886" s="114">
        <f>IF(U886="nulová",N886,0)</f>
        <v>0</v>
      </c>
      <c r="BJ886" s="23" t="s">
        <v>94</v>
      </c>
      <c r="BK886" s="175">
        <f>ROUND(L886*K886,3)</f>
        <v>0</v>
      </c>
      <c r="BL886" s="23" t="s">
        <v>300</v>
      </c>
      <c r="BM886" s="23" t="s">
        <v>1232</v>
      </c>
    </row>
    <row r="887" spans="2:65" s="11" customFormat="1" ht="16.5" customHeight="1">
      <c r="B887" s="176"/>
      <c r="C887" s="177"/>
      <c r="D887" s="177"/>
      <c r="E887" s="178" t="s">
        <v>4</v>
      </c>
      <c r="F887" s="267" t="s">
        <v>1233</v>
      </c>
      <c r="G887" s="268"/>
      <c r="H887" s="268"/>
      <c r="I887" s="268"/>
      <c r="J887" s="177"/>
      <c r="K887" s="179">
        <v>292.60000000000002</v>
      </c>
      <c r="L887" s="177"/>
      <c r="M887" s="177"/>
      <c r="N887" s="177"/>
      <c r="O887" s="177"/>
      <c r="P887" s="177"/>
      <c r="Q887" s="177"/>
      <c r="R887" s="180"/>
      <c r="T887" s="181"/>
      <c r="U887" s="177"/>
      <c r="V887" s="177"/>
      <c r="W887" s="177"/>
      <c r="X887" s="177"/>
      <c r="Y887" s="177"/>
      <c r="Z887" s="177"/>
      <c r="AA887" s="182"/>
      <c r="AT887" s="183" t="s">
        <v>204</v>
      </c>
      <c r="AU887" s="183" t="s">
        <v>94</v>
      </c>
      <c r="AV887" s="11" t="s">
        <v>94</v>
      </c>
      <c r="AW887" s="11" t="s">
        <v>31</v>
      </c>
      <c r="AX887" s="11" t="s">
        <v>74</v>
      </c>
      <c r="AY887" s="183" t="s">
        <v>196</v>
      </c>
    </row>
    <row r="888" spans="2:65" s="12" customFormat="1" ht="16.5" customHeight="1">
      <c r="B888" s="184"/>
      <c r="C888" s="185"/>
      <c r="D888" s="185"/>
      <c r="E888" s="186" t="s">
        <v>4</v>
      </c>
      <c r="F888" s="274" t="s">
        <v>213</v>
      </c>
      <c r="G888" s="275"/>
      <c r="H888" s="275"/>
      <c r="I888" s="275"/>
      <c r="J888" s="185"/>
      <c r="K888" s="187">
        <v>292.60000000000002</v>
      </c>
      <c r="L888" s="185"/>
      <c r="M888" s="185"/>
      <c r="N888" s="185"/>
      <c r="O888" s="185"/>
      <c r="P888" s="185"/>
      <c r="Q888" s="185"/>
      <c r="R888" s="188"/>
      <c r="T888" s="189"/>
      <c r="U888" s="185"/>
      <c r="V888" s="185"/>
      <c r="W888" s="185"/>
      <c r="X888" s="185"/>
      <c r="Y888" s="185"/>
      <c r="Z888" s="185"/>
      <c r="AA888" s="190"/>
      <c r="AT888" s="191" t="s">
        <v>204</v>
      </c>
      <c r="AU888" s="191" t="s">
        <v>94</v>
      </c>
      <c r="AV888" s="12" t="s">
        <v>214</v>
      </c>
      <c r="AW888" s="12" t="s">
        <v>31</v>
      </c>
      <c r="AX888" s="12" t="s">
        <v>74</v>
      </c>
      <c r="AY888" s="191" t="s">
        <v>196</v>
      </c>
    </row>
    <row r="889" spans="2:65" s="13" customFormat="1" ht="16.5" customHeight="1">
      <c r="B889" s="192"/>
      <c r="C889" s="193"/>
      <c r="D889" s="193"/>
      <c r="E889" s="194" t="s">
        <v>4</v>
      </c>
      <c r="F889" s="276" t="s">
        <v>215</v>
      </c>
      <c r="G889" s="277"/>
      <c r="H889" s="277"/>
      <c r="I889" s="277"/>
      <c r="J889" s="193"/>
      <c r="K889" s="195">
        <v>292.60000000000002</v>
      </c>
      <c r="L889" s="193"/>
      <c r="M889" s="193"/>
      <c r="N889" s="193"/>
      <c r="O889" s="193"/>
      <c r="P889" s="193"/>
      <c r="Q889" s="193"/>
      <c r="R889" s="196"/>
      <c r="T889" s="197"/>
      <c r="U889" s="193"/>
      <c r="V889" s="193"/>
      <c r="W889" s="193"/>
      <c r="X889" s="193"/>
      <c r="Y889" s="193"/>
      <c r="Z889" s="193"/>
      <c r="AA889" s="198"/>
      <c r="AT889" s="199" t="s">
        <v>204</v>
      </c>
      <c r="AU889" s="199" t="s">
        <v>94</v>
      </c>
      <c r="AV889" s="13" t="s">
        <v>201</v>
      </c>
      <c r="AW889" s="13" t="s">
        <v>31</v>
      </c>
      <c r="AX889" s="13" t="s">
        <v>82</v>
      </c>
      <c r="AY889" s="199" t="s">
        <v>196</v>
      </c>
    </row>
    <row r="890" spans="2:65" s="1" customFormat="1" ht="25.5" customHeight="1">
      <c r="B890" s="138"/>
      <c r="C890" s="200" t="s">
        <v>1234</v>
      </c>
      <c r="D890" s="200" t="s">
        <v>612</v>
      </c>
      <c r="E890" s="201" t="s">
        <v>1235</v>
      </c>
      <c r="F890" s="282" t="s">
        <v>1236</v>
      </c>
      <c r="G890" s="282"/>
      <c r="H890" s="282"/>
      <c r="I890" s="282"/>
      <c r="J890" s="202" t="s">
        <v>200</v>
      </c>
      <c r="K890" s="203">
        <v>7.7249999999999996</v>
      </c>
      <c r="L890" s="273">
        <v>0</v>
      </c>
      <c r="M890" s="273"/>
      <c r="N890" s="283">
        <f>ROUND(L890*K890,3)</f>
        <v>0</v>
      </c>
      <c r="O890" s="266"/>
      <c r="P890" s="266"/>
      <c r="Q890" s="266"/>
      <c r="R890" s="141"/>
      <c r="T890" s="172" t="s">
        <v>4</v>
      </c>
      <c r="U890" s="48" t="s">
        <v>41</v>
      </c>
      <c r="V890" s="40"/>
      <c r="W890" s="173">
        <f>V890*K890</f>
        <v>0</v>
      </c>
      <c r="X890" s="173">
        <v>0.55000000000000004</v>
      </c>
      <c r="Y890" s="173">
        <f>X890*K890</f>
        <v>4.2487500000000002</v>
      </c>
      <c r="Z890" s="173">
        <v>0</v>
      </c>
      <c r="AA890" s="174">
        <f>Z890*K890</f>
        <v>0</v>
      </c>
      <c r="AR890" s="23" t="s">
        <v>423</v>
      </c>
      <c r="AT890" s="23" t="s">
        <v>612</v>
      </c>
      <c r="AU890" s="23" t="s">
        <v>94</v>
      </c>
      <c r="AY890" s="23" t="s">
        <v>196</v>
      </c>
      <c r="BE890" s="114">
        <f>IF(U890="základná",N890,0)</f>
        <v>0</v>
      </c>
      <c r="BF890" s="114">
        <f>IF(U890="znížená",N890,0)</f>
        <v>0</v>
      </c>
      <c r="BG890" s="114">
        <f>IF(U890="zákl. prenesená",N890,0)</f>
        <v>0</v>
      </c>
      <c r="BH890" s="114">
        <f>IF(U890="zníž. prenesená",N890,0)</f>
        <v>0</v>
      </c>
      <c r="BI890" s="114">
        <f>IF(U890="nulová",N890,0)</f>
        <v>0</v>
      </c>
      <c r="BJ890" s="23" t="s">
        <v>94</v>
      </c>
      <c r="BK890" s="175">
        <f>ROUND(L890*K890,3)</f>
        <v>0</v>
      </c>
      <c r="BL890" s="23" t="s">
        <v>300</v>
      </c>
      <c r="BM890" s="23" t="s">
        <v>1237</v>
      </c>
    </row>
    <row r="891" spans="2:65" s="1" customFormat="1" ht="38.25" customHeight="1">
      <c r="B891" s="138"/>
      <c r="C891" s="167" t="s">
        <v>1238</v>
      </c>
      <c r="D891" s="167" t="s">
        <v>197</v>
      </c>
      <c r="E891" s="168" t="s">
        <v>1239</v>
      </c>
      <c r="F891" s="264" t="s">
        <v>1240</v>
      </c>
      <c r="G891" s="264"/>
      <c r="H891" s="264"/>
      <c r="I891" s="264"/>
      <c r="J891" s="169" t="s">
        <v>262</v>
      </c>
      <c r="K891" s="170">
        <v>292.60000000000002</v>
      </c>
      <c r="L891" s="265">
        <v>0</v>
      </c>
      <c r="M891" s="265"/>
      <c r="N891" s="266">
        <f>ROUND(L891*K891,3)</f>
        <v>0</v>
      </c>
      <c r="O891" s="266"/>
      <c r="P891" s="266"/>
      <c r="Q891" s="266"/>
      <c r="R891" s="141"/>
      <c r="T891" s="172" t="s">
        <v>4</v>
      </c>
      <c r="U891" s="48" t="s">
        <v>41</v>
      </c>
      <c r="V891" s="40"/>
      <c r="W891" s="173">
        <f>V891*K891</f>
        <v>0</v>
      </c>
      <c r="X891" s="173">
        <v>0</v>
      </c>
      <c r="Y891" s="173">
        <f>X891*K891</f>
        <v>0</v>
      </c>
      <c r="Z891" s="173">
        <v>1.6E-2</v>
      </c>
      <c r="AA891" s="174">
        <f>Z891*K891</f>
        <v>4.6816000000000004</v>
      </c>
      <c r="AR891" s="23" t="s">
        <v>300</v>
      </c>
      <c r="AT891" s="23" t="s">
        <v>197</v>
      </c>
      <c r="AU891" s="23" t="s">
        <v>94</v>
      </c>
      <c r="AY891" s="23" t="s">
        <v>196</v>
      </c>
      <c r="BE891" s="114">
        <f>IF(U891="základná",N891,0)</f>
        <v>0</v>
      </c>
      <c r="BF891" s="114">
        <f>IF(U891="znížená",N891,0)</f>
        <v>0</v>
      </c>
      <c r="BG891" s="114">
        <f>IF(U891="zákl. prenesená",N891,0)</f>
        <v>0</v>
      </c>
      <c r="BH891" s="114">
        <f>IF(U891="zníž. prenesená",N891,0)</f>
        <v>0</v>
      </c>
      <c r="BI891" s="114">
        <f>IF(U891="nulová",N891,0)</f>
        <v>0</v>
      </c>
      <c r="BJ891" s="23" t="s">
        <v>94</v>
      </c>
      <c r="BK891" s="175">
        <f>ROUND(L891*K891,3)</f>
        <v>0</v>
      </c>
      <c r="BL891" s="23" t="s">
        <v>300</v>
      </c>
      <c r="BM891" s="23" t="s">
        <v>1241</v>
      </c>
    </row>
    <row r="892" spans="2:65" s="1" customFormat="1" ht="38.25" customHeight="1">
      <c r="B892" s="138"/>
      <c r="C892" s="167" t="s">
        <v>1242</v>
      </c>
      <c r="D892" s="167" t="s">
        <v>197</v>
      </c>
      <c r="E892" s="168" t="s">
        <v>1243</v>
      </c>
      <c r="F892" s="264" t="s">
        <v>1244</v>
      </c>
      <c r="G892" s="264"/>
      <c r="H892" s="264"/>
      <c r="I892" s="264"/>
      <c r="J892" s="169" t="s">
        <v>262</v>
      </c>
      <c r="K892" s="170">
        <v>5.83</v>
      </c>
      <c r="L892" s="265">
        <v>0</v>
      </c>
      <c r="M892" s="265"/>
      <c r="N892" s="266">
        <f>ROUND(L892*K892,3)</f>
        <v>0</v>
      </c>
      <c r="O892" s="266"/>
      <c r="P892" s="266"/>
      <c r="Q892" s="266"/>
      <c r="R892" s="141"/>
      <c r="T892" s="172" t="s">
        <v>4</v>
      </c>
      <c r="U892" s="48" t="s">
        <v>41</v>
      </c>
      <c r="V892" s="40"/>
      <c r="W892" s="173">
        <f>V892*K892</f>
        <v>0</v>
      </c>
      <c r="X892" s="173">
        <v>8.5400000000000007E-3</v>
      </c>
      <c r="Y892" s="173">
        <f>X892*K892</f>
        <v>4.9788200000000005E-2</v>
      </c>
      <c r="Z892" s="173">
        <v>0</v>
      </c>
      <c r="AA892" s="174">
        <f>Z892*K892</f>
        <v>0</v>
      </c>
      <c r="AR892" s="23" t="s">
        <v>300</v>
      </c>
      <c r="AT892" s="23" t="s">
        <v>197</v>
      </c>
      <c r="AU892" s="23" t="s">
        <v>94</v>
      </c>
      <c r="AY892" s="23" t="s">
        <v>196</v>
      </c>
      <c r="BE892" s="114">
        <f>IF(U892="základná",N892,0)</f>
        <v>0</v>
      </c>
      <c r="BF892" s="114">
        <f>IF(U892="znížená",N892,0)</f>
        <v>0</v>
      </c>
      <c r="BG892" s="114">
        <f>IF(U892="zákl. prenesená",N892,0)</f>
        <v>0</v>
      </c>
      <c r="BH892" s="114">
        <f>IF(U892="zníž. prenesená",N892,0)</f>
        <v>0</v>
      </c>
      <c r="BI892" s="114">
        <f>IF(U892="nulová",N892,0)</f>
        <v>0</v>
      </c>
      <c r="BJ892" s="23" t="s">
        <v>94</v>
      </c>
      <c r="BK892" s="175">
        <f>ROUND(L892*K892,3)</f>
        <v>0</v>
      </c>
      <c r="BL892" s="23" t="s">
        <v>300</v>
      </c>
      <c r="BM892" s="23" t="s">
        <v>1245</v>
      </c>
    </row>
    <row r="893" spans="2:65" s="11" customFormat="1" ht="16.5" customHeight="1">
      <c r="B893" s="176"/>
      <c r="C893" s="177"/>
      <c r="D893" s="177"/>
      <c r="E893" s="178" t="s">
        <v>4</v>
      </c>
      <c r="F893" s="267" t="s">
        <v>1246</v>
      </c>
      <c r="G893" s="268"/>
      <c r="H893" s="268"/>
      <c r="I893" s="268"/>
      <c r="J893" s="177"/>
      <c r="K893" s="179">
        <v>5.83</v>
      </c>
      <c r="L893" s="177"/>
      <c r="M893" s="177"/>
      <c r="N893" s="177"/>
      <c r="O893" s="177"/>
      <c r="P893" s="177"/>
      <c r="Q893" s="177"/>
      <c r="R893" s="180"/>
      <c r="T893" s="181"/>
      <c r="U893" s="177"/>
      <c r="V893" s="177"/>
      <c r="W893" s="177"/>
      <c r="X893" s="177"/>
      <c r="Y893" s="177"/>
      <c r="Z893" s="177"/>
      <c r="AA893" s="182"/>
      <c r="AT893" s="183" t="s">
        <v>204</v>
      </c>
      <c r="AU893" s="183" t="s">
        <v>94</v>
      </c>
      <c r="AV893" s="11" t="s">
        <v>94</v>
      </c>
      <c r="AW893" s="11" t="s">
        <v>31</v>
      </c>
      <c r="AX893" s="11" t="s">
        <v>74</v>
      </c>
      <c r="AY893" s="183" t="s">
        <v>196</v>
      </c>
    </row>
    <row r="894" spans="2:65" s="12" customFormat="1" ht="16.5" customHeight="1">
      <c r="B894" s="184"/>
      <c r="C894" s="185"/>
      <c r="D894" s="185"/>
      <c r="E894" s="186" t="s">
        <v>4</v>
      </c>
      <c r="F894" s="274" t="s">
        <v>213</v>
      </c>
      <c r="G894" s="275"/>
      <c r="H894" s="275"/>
      <c r="I894" s="275"/>
      <c r="J894" s="185"/>
      <c r="K894" s="187">
        <v>5.83</v>
      </c>
      <c r="L894" s="185"/>
      <c r="M894" s="185"/>
      <c r="N894" s="185"/>
      <c r="O894" s="185"/>
      <c r="P894" s="185"/>
      <c r="Q894" s="185"/>
      <c r="R894" s="188"/>
      <c r="T894" s="189"/>
      <c r="U894" s="185"/>
      <c r="V894" s="185"/>
      <c r="W894" s="185"/>
      <c r="X894" s="185"/>
      <c r="Y894" s="185"/>
      <c r="Z894" s="185"/>
      <c r="AA894" s="190"/>
      <c r="AT894" s="191" t="s">
        <v>204</v>
      </c>
      <c r="AU894" s="191" t="s">
        <v>94</v>
      </c>
      <c r="AV894" s="12" t="s">
        <v>214</v>
      </c>
      <c r="AW894" s="12" t="s">
        <v>31</v>
      </c>
      <c r="AX894" s="12" t="s">
        <v>74</v>
      </c>
      <c r="AY894" s="191" t="s">
        <v>196</v>
      </c>
    </row>
    <row r="895" spans="2:65" s="13" customFormat="1" ht="16.5" customHeight="1">
      <c r="B895" s="192"/>
      <c r="C895" s="193"/>
      <c r="D895" s="193"/>
      <c r="E895" s="194" t="s">
        <v>4</v>
      </c>
      <c r="F895" s="276" t="s">
        <v>215</v>
      </c>
      <c r="G895" s="277"/>
      <c r="H895" s="277"/>
      <c r="I895" s="277"/>
      <c r="J895" s="193"/>
      <c r="K895" s="195">
        <v>5.83</v>
      </c>
      <c r="L895" s="193"/>
      <c r="M895" s="193"/>
      <c r="N895" s="193"/>
      <c r="O895" s="193"/>
      <c r="P895" s="193"/>
      <c r="Q895" s="193"/>
      <c r="R895" s="196"/>
      <c r="T895" s="197"/>
      <c r="U895" s="193"/>
      <c r="V895" s="193"/>
      <c r="W895" s="193"/>
      <c r="X895" s="193"/>
      <c r="Y895" s="193"/>
      <c r="Z895" s="193"/>
      <c r="AA895" s="198"/>
      <c r="AT895" s="199" t="s">
        <v>204</v>
      </c>
      <c r="AU895" s="199" t="s">
        <v>94</v>
      </c>
      <c r="AV895" s="13" t="s">
        <v>201</v>
      </c>
      <c r="AW895" s="13" t="s">
        <v>31</v>
      </c>
      <c r="AX895" s="13" t="s">
        <v>82</v>
      </c>
      <c r="AY895" s="199" t="s">
        <v>196</v>
      </c>
    </row>
    <row r="896" spans="2:65" s="1" customFormat="1" ht="25.5" customHeight="1">
      <c r="B896" s="138"/>
      <c r="C896" s="167" t="s">
        <v>1247</v>
      </c>
      <c r="D896" s="167" t="s">
        <v>197</v>
      </c>
      <c r="E896" s="168" t="s">
        <v>1248</v>
      </c>
      <c r="F896" s="264" t="s">
        <v>1249</v>
      </c>
      <c r="G896" s="264"/>
      <c r="H896" s="264"/>
      <c r="I896" s="264"/>
      <c r="J896" s="169" t="s">
        <v>200</v>
      </c>
      <c r="K896" s="170">
        <v>7.7249999999999996</v>
      </c>
      <c r="L896" s="265">
        <v>0</v>
      </c>
      <c r="M896" s="265"/>
      <c r="N896" s="266">
        <f>ROUND(L896*K896,3)</f>
        <v>0</v>
      </c>
      <c r="O896" s="266"/>
      <c r="P896" s="266"/>
      <c r="Q896" s="266"/>
      <c r="R896" s="141"/>
      <c r="T896" s="172" t="s">
        <v>4</v>
      </c>
      <c r="U896" s="48" t="s">
        <v>41</v>
      </c>
      <c r="V896" s="40"/>
      <c r="W896" s="173">
        <f>V896*K896</f>
        <v>0</v>
      </c>
      <c r="X896" s="173">
        <v>2.9399999999999999E-3</v>
      </c>
      <c r="Y896" s="173">
        <f>X896*K896</f>
        <v>2.2711499999999999E-2</v>
      </c>
      <c r="Z896" s="173">
        <v>0</v>
      </c>
      <c r="AA896" s="174">
        <f>Z896*K896</f>
        <v>0</v>
      </c>
      <c r="AR896" s="23" t="s">
        <v>300</v>
      </c>
      <c r="AT896" s="23" t="s">
        <v>197</v>
      </c>
      <c r="AU896" s="23" t="s">
        <v>94</v>
      </c>
      <c r="AY896" s="23" t="s">
        <v>196</v>
      </c>
      <c r="BE896" s="114">
        <f>IF(U896="základná",N896,0)</f>
        <v>0</v>
      </c>
      <c r="BF896" s="114">
        <f>IF(U896="znížená",N896,0)</f>
        <v>0</v>
      </c>
      <c r="BG896" s="114">
        <f>IF(U896="zákl. prenesená",N896,0)</f>
        <v>0</v>
      </c>
      <c r="BH896" s="114">
        <f>IF(U896="zníž. prenesená",N896,0)</f>
        <v>0</v>
      </c>
      <c r="BI896" s="114">
        <f>IF(U896="nulová",N896,0)</f>
        <v>0</v>
      </c>
      <c r="BJ896" s="23" t="s">
        <v>94</v>
      </c>
      <c r="BK896" s="175">
        <f>ROUND(L896*K896,3)</f>
        <v>0</v>
      </c>
      <c r="BL896" s="23" t="s">
        <v>300</v>
      </c>
      <c r="BM896" s="23" t="s">
        <v>1250</v>
      </c>
    </row>
    <row r="897" spans="2:65" s="1" customFormat="1" ht="25.5" customHeight="1">
      <c r="B897" s="138"/>
      <c r="C897" s="167" t="s">
        <v>1251</v>
      </c>
      <c r="D897" s="167" t="s">
        <v>197</v>
      </c>
      <c r="E897" s="168" t="s">
        <v>1252</v>
      </c>
      <c r="F897" s="264" t="s">
        <v>1253</v>
      </c>
      <c r="G897" s="264"/>
      <c r="H897" s="264"/>
      <c r="I897" s="264"/>
      <c r="J897" s="169" t="s">
        <v>361</v>
      </c>
      <c r="K897" s="170">
        <v>4.3209999999999997</v>
      </c>
      <c r="L897" s="265">
        <v>0</v>
      </c>
      <c r="M897" s="265"/>
      <c r="N897" s="266">
        <f>ROUND(L897*K897,3)</f>
        <v>0</v>
      </c>
      <c r="O897" s="266"/>
      <c r="P897" s="266"/>
      <c r="Q897" s="266"/>
      <c r="R897" s="141"/>
      <c r="T897" s="172" t="s">
        <v>4</v>
      </c>
      <c r="U897" s="48" t="s">
        <v>41</v>
      </c>
      <c r="V897" s="40"/>
      <c r="W897" s="173">
        <f>V897*K897</f>
        <v>0</v>
      </c>
      <c r="X897" s="173">
        <v>0</v>
      </c>
      <c r="Y897" s="173">
        <f>X897*K897</f>
        <v>0</v>
      </c>
      <c r="Z897" s="173">
        <v>0</v>
      </c>
      <c r="AA897" s="174">
        <f>Z897*K897</f>
        <v>0</v>
      </c>
      <c r="AR897" s="23" t="s">
        <v>300</v>
      </c>
      <c r="AT897" s="23" t="s">
        <v>197</v>
      </c>
      <c r="AU897" s="23" t="s">
        <v>94</v>
      </c>
      <c r="AY897" s="23" t="s">
        <v>196</v>
      </c>
      <c r="BE897" s="114">
        <f>IF(U897="základná",N897,0)</f>
        <v>0</v>
      </c>
      <c r="BF897" s="114">
        <f>IF(U897="znížená",N897,0)</f>
        <v>0</v>
      </c>
      <c r="BG897" s="114">
        <f>IF(U897="zákl. prenesená",N897,0)</f>
        <v>0</v>
      </c>
      <c r="BH897" s="114">
        <f>IF(U897="zníž. prenesená",N897,0)</f>
        <v>0</v>
      </c>
      <c r="BI897" s="114">
        <f>IF(U897="nulová",N897,0)</f>
        <v>0</v>
      </c>
      <c r="BJ897" s="23" t="s">
        <v>94</v>
      </c>
      <c r="BK897" s="175">
        <f>ROUND(L897*K897,3)</f>
        <v>0</v>
      </c>
      <c r="BL897" s="23" t="s">
        <v>300</v>
      </c>
      <c r="BM897" s="23" t="s">
        <v>1254</v>
      </c>
    </row>
    <row r="898" spans="2:65" s="10" customFormat="1" ht="29.85" customHeight="1">
      <c r="B898" s="156"/>
      <c r="C898" s="157"/>
      <c r="D898" s="166" t="s">
        <v>154</v>
      </c>
      <c r="E898" s="166"/>
      <c r="F898" s="166"/>
      <c r="G898" s="166"/>
      <c r="H898" s="166"/>
      <c r="I898" s="166"/>
      <c r="J898" s="166"/>
      <c r="K898" s="166"/>
      <c r="L898" s="166"/>
      <c r="M898" s="166"/>
      <c r="N898" s="271">
        <f>BK898</f>
        <v>0</v>
      </c>
      <c r="O898" s="272"/>
      <c r="P898" s="272"/>
      <c r="Q898" s="272"/>
      <c r="R898" s="159"/>
      <c r="T898" s="160"/>
      <c r="U898" s="157"/>
      <c r="V898" s="157"/>
      <c r="W898" s="161">
        <f>SUM(W899:W908)</f>
        <v>0</v>
      </c>
      <c r="X898" s="157"/>
      <c r="Y898" s="161">
        <f>SUM(Y899:Y908)</f>
        <v>1.7731972</v>
      </c>
      <c r="Z898" s="157"/>
      <c r="AA898" s="162">
        <f>SUM(AA899:AA908)</f>
        <v>0</v>
      </c>
      <c r="AR898" s="163" t="s">
        <v>94</v>
      </c>
      <c r="AT898" s="164" t="s">
        <v>73</v>
      </c>
      <c r="AU898" s="164" t="s">
        <v>82</v>
      </c>
      <c r="AY898" s="163" t="s">
        <v>196</v>
      </c>
      <c r="BK898" s="165">
        <f>SUM(BK899:BK908)</f>
        <v>0</v>
      </c>
    </row>
    <row r="899" spans="2:65" s="1" customFormat="1" ht="16.5" customHeight="1">
      <c r="B899" s="138"/>
      <c r="C899" s="167" t="s">
        <v>1255</v>
      </c>
      <c r="D899" s="167" t="s">
        <v>197</v>
      </c>
      <c r="E899" s="168" t="s">
        <v>1256</v>
      </c>
      <c r="F899" s="264" t="s">
        <v>1257</v>
      </c>
      <c r="G899" s="264"/>
      <c r="H899" s="264"/>
      <c r="I899" s="264"/>
      <c r="J899" s="169" t="s">
        <v>262</v>
      </c>
      <c r="K899" s="170">
        <v>172.49</v>
      </c>
      <c r="L899" s="265">
        <v>0</v>
      </c>
      <c r="M899" s="265"/>
      <c r="N899" s="266">
        <f>ROUND(L899*K899,3)</f>
        <v>0</v>
      </c>
      <c r="O899" s="266"/>
      <c r="P899" s="266"/>
      <c r="Q899" s="266"/>
      <c r="R899" s="141"/>
      <c r="T899" s="172" t="s">
        <v>4</v>
      </c>
      <c r="U899" s="48" t="s">
        <v>41</v>
      </c>
      <c r="V899" s="40"/>
      <c r="W899" s="173">
        <f>V899*K899</f>
        <v>0</v>
      </c>
      <c r="X899" s="173">
        <v>1.0279999999999999E-2</v>
      </c>
      <c r="Y899" s="173">
        <f>X899*K899</f>
        <v>1.7731972</v>
      </c>
      <c r="Z899" s="173">
        <v>0</v>
      </c>
      <c r="AA899" s="174">
        <f>Z899*K899</f>
        <v>0</v>
      </c>
      <c r="AR899" s="23" t="s">
        <v>300</v>
      </c>
      <c r="AT899" s="23" t="s">
        <v>197</v>
      </c>
      <c r="AU899" s="23" t="s">
        <v>94</v>
      </c>
      <c r="AY899" s="23" t="s">
        <v>196</v>
      </c>
      <c r="BE899" s="114">
        <f>IF(U899="základná",N899,0)</f>
        <v>0</v>
      </c>
      <c r="BF899" s="114">
        <f>IF(U899="znížená",N899,0)</f>
        <v>0</v>
      </c>
      <c r="BG899" s="114">
        <f>IF(U899="zákl. prenesená",N899,0)</f>
        <v>0</v>
      </c>
      <c r="BH899" s="114">
        <f>IF(U899="zníž. prenesená",N899,0)</f>
        <v>0</v>
      </c>
      <c r="BI899" s="114">
        <f>IF(U899="nulová",N899,0)</f>
        <v>0</v>
      </c>
      <c r="BJ899" s="23" t="s">
        <v>94</v>
      </c>
      <c r="BK899" s="175">
        <f>ROUND(L899*K899,3)</f>
        <v>0</v>
      </c>
      <c r="BL899" s="23" t="s">
        <v>300</v>
      </c>
      <c r="BM899" s="23" t="s">
        <v>1258</v>
      </c>
    </row>
    <row r="900" spans="2:65" s="11" customFormat="1" ht="16.5" customHeight="1">
      <c r="B900" s="176"/>
      <c r="C900" s="177"/>
      <c r="D900" s="177"/>
      <c r="E900" s="178" t="s">
        <v>4</v>
      </c>
      <c r="F900" s="267" t="s">
        <v>1259</v>
      </c>
      <c r="G900" s="268"/>
      <c r="H900" s="268"/>
      <c r="I900" s="268"/>
      <c r="J900" s="177"/>
      <c r="K900" s="179">
        <v>43.43</v>
      </c>
      <c r="L900" s="177"/>
      <c r="M900" s="177"/>
      <c r="N900" s="177"/>
      <c r="O900" s="177"/>
      <c r="P900" s="177"/>
      <c r="Q900" s="177"/>
      <c r="R900" s="180"/>
      <c r="T900" s="181"/>
      <c r="U900" s="177"/>
      <c r="V900" s="177"/>
      <c r="W900" s="177"/>
      <c r="X900" s="177"/>
      <c r="Y900" s="177"/>
      <c r="Z900" s="177"/>
      <c r="AA900" s="182"/>
      <c r="AT900" s="183" t="s">
        <v>204</v>
      </c>
      <c r="AU900" s="183" t="s">
        <v>94</v>
      </c>
      <c r="AV900" s="11" t="s">
        <v>94</v>
      </c>
      <c r="AW900" s="11" t="s">
        <v>31</v>
      </c>
      <c r="AX900" s="11" t="s">
        <v>74</v>
      </c>
      <c r="AY900" s="183" t="s">
        <v>196</v>
      </c>
    </row>
    <row r="901" spans="2:65" s="11" customFormat="1" ht="16.5" customHeight="1">
      <c r="B901" s="176"/>
      <c r="C901" s="177"/>
      <c r="D901" s="177"/>
      <c r="E901" s="178" t="s">
        <v>4</v>
      </c>
      <c r="F901" s="269" t="s">
        <v>1260</v>
      </c>
      <c r="G901" s="270"/>
      <c r="H901" s="270"/>
      <c r="I901" s="270"/>
      <c r="J901" s="177"/>
      <c r="K901" s="179">
        <v>30.36</v>
      </c>
      <c r="L901" s="177"/>
      <c r="M901" s="177"/>
      <c r="N901" s="177"/>
      <c r="O901" s="177"/>
      <c r="P901" s="177"/>
      <c r="Q901" s="177"/>
      <c r="R901" s="180"/>
      <c r="T901" s="181"/>
      <c r="U901" s="177"/>
      <c r="V901" s="177"/>
      <c r="W901" s="177"/>
      <c r="X901" s="177"/>
      <c r="Y901" s="177"/>
      <c r="Z901" s="177"/>
      <c r="AA901" s="182"/>
      <c r="AT901" s="183" t="s">
        <v>204</v>
      </c>
      <c r="AU901" s="183" t="s">
        <v>94</v>
      </c>
      <c r="AV901" s="11" t="s">
        <v>94</v>
      </c>
      <c r="AW901" s="11" t="s">
        <v>31</v>
      </c>
      <c r="AX901" s="11" t="s">
        <v>74</v>
      </c>
      <c r="AY901" s="183" t="s">
        <v>196</v>
      </c>
    </row>
    <row r="902" spans="2:65" s="11" customFormat="1" ht="16.5" customHeight="1">
      <c r="B902" s="176"/>
      <c r="C902" s="177"/>
      <c r="D902" s="177"/>
      <c r="E902" s="178" t="s">
        <v>4</v>
      </c>
      <c r="F902" s="269" t="s">
        <v>1261</v>
      </c>
      <c r="G902" s="270"/>
      <c r="H902" s="270"/>
      <c r="I902" s="270"/>
      <c r="J902" s="177"/>
      <c r="K902" s="179">
        <v>49.44</v>
      </c>
      <c r="L902" s="177"/>
      <c r="M902" s="177"/>
      <c r="N902" s="177"/>
      <c r="O902" s="177"/>
      <c r="P902" s="177"/>
      <c r="Q902" s="177"/>
      <c r="R902" s="180"/>
      <c r="T902" s="181"/>
      <c r="U902" s="177"/>
      <c r="V902" s="177"/>
      <c r="W902" s="177"/>
      <c r="X902" s="177"/>
      <c r="Y902" s="177"/>
      <c r="Z902" s="177"/>
      <c r="AA902" s="182"/>
      <c r="AT902" s="183" t="s">
        <v>204</v>
      </c>
      <c r="AU902" s="183" t="s">
        <v>94</v>
      </c>
      <c r="AV902" s="11" t="s">
        <v>94</v>
      </c>
      <c r="AW902" s="11" t="s">
        <v>31</v>
      </c>
      <c r="AX902" s="11" t="s">
        <v>74</v>
      </c>
      <c r="AY902" s="183" t="s">
        <v>196</v>
      </c>
    </row>
    <row r="903" spans="2:65" s="12" customFormat="1" ht="16.5" customHeight="1">
      <c r="B903" s="184"/>
      <c r="C903" s="185"/>
      <c r="D903" s="185"/>
      <c r="E903" s="186" t="s">
        <v>4</v>
      </c>
      <c r="F903" s="274" t="s">
        <v>327</v>
      </c>
      <c r="G903" s="275"/>
      <c r="H903" s="275"/>
      <c r="I903" s="275"/>
      <c r="J903" s="185"/>
      <c r="K903" s="187">
        <v>123.23</v>
      </c>
      <c r="L903" s="185"/>
      <c r="M903" s="185"/>
      <c r="N903" s="185"/>
      <c r="O903" s="185"/>
      <c r="P903" s="185"/>
      <c r="Q903" s="185"/>
      <c r="R903" s="188"/>
      <c r="T903" s="189"/>
      <c r="U903" s="185"/>
      <c r="V903" s="185"/>
      <c r="W903" s="185"/>
      <c r="X903" s="185"/>
      <c r="Y903" s="185"/>
      <c r="Z903" s="185"/>
      <c r="AA903" s="190"/>
      <c r="AT903" s="191" t="s">
        <v>204</v>
      </c>
      <c r="AU903" s="191" t="s">
        <v>94</v>
      </c>
      <c r="AV903" s="12" t="s">
        <v>214</v>
      </c>
      <c r="AW903" s="12" t="s">
        <v>31</v>
      </c>
      <c r="AX903" s="12" t="s">
        <v>74</v>
      </c>
      <c r="AY903" s="191" t="s">
        <v>196</v>
      </c>
    </row>
    <row r="904" spans="2:65" s="11" customFormat="1" ht="16.5" customHeight="1">
      <c r="B904" s="176"/>
      <c r="C904" s="177"/>
      <c r="D904" s="177"/>
      <c r="E904" s="178" t="s">
        <v>4</v>
      </c>
      <c r="F904" s="269" t="s">
        <v>1262</v>
      </c>
      <c r="G904" s="270"/>
      <c r="H904" s="270"/>
      <c r="I904" s="270"/>
      <c r="J904" s="177"/>
      <c r="K904" s="179">
        <v>26</v>
      </c>
      <c r="L904" s="177"/>
      <c r="M904" s="177"/>
      <c r="N904" s="177"/>
      <c r="O904" s="177"/>
      <c r="P904" s="177"/>
      <c r="Q904" s="177"/>
      <c r="R904" s="180"/>
      <c r="T904" s="181"/>
      <c r="U904" s="177"/>
      <c r="V904" s="177"/>
      <c r="W904" s="177"/>
      <c r="X904" s="177"/>
      <c r="Y904" s="177"/>
      <c r="Z904" s="177"/>
      <c r="AA904" s="182"/>
      <c r="AT904" s="183" t="s">
        <v>204</v>
      </c>
      <c r="AU904" s="183" t="s">
        <v>94</v>
      </c>
      <c r="AV904" s="11" t="s">
        <v>94</v>
      </c>
      <c r="AW904" s="11" t="s">
        <v>31</v>
      </c>
      <c r="AX904" s="11" t="s">
        <v>74</v>
      </c>
      <c r="AY904" s="183" t="s">
        <v>196</v>
      </c>
    </row>
    <row r="905" spans="2:65" s="11" customFormat="1" ht="16.5" customHeight="1">
      <c r="B905" s="176"/>
      <c r="C905" s="177"/>
      <c r="D905" s="177"/>
      <c r="E905" s="178" t="s">
        <v>4</v>
      </c>
      <c r="F905" s="269" t="s">
        <v>1263</v>
      </c>
      <c r="G905" s="270"/>
      <c r="H905" s="270"/>
      <c r="I905" s="270"/>
      <c r="J905" s="177"/>
      <c r="K905" s="179">
        <v>23.26</v>
      </c>
      <c r="L905" s="177"/>
      <c r="M905" s="177"/>
      <c r="N905" s="177"/>
      <c r="O905" s="177"/>
      <c r="P905" s="177"/>
      <c r="Q905" s="177"/>
      <c r="R905" s="180"/>
      <c r="T905" s="181"/>
      <c r="U905" s="177"/>
      <c r="V905" s="177"/>
      <c r="W905" s="177"/>
      <c r="X905" s="177"/>
      <c r="Y905" s="177"/>
      <c r="Z905" s="177"/>
      <c r="AA905" s="182"/>
      <c r="AT905" s="183" t="s">
        <v>204</v>
      </c>
      <c r="AU905" s="183" t="s">
        <v>94</v>
      </c>
      <c r="AV905" s="11" t="s">
        <v>94</v>
      </c>
      <c r="AW905" s="11" t="s">
        <v>31</v>
      </c>
      <c r="AX905" s="11" t="s">
        <v>74</v>
      </c>
      <c r="AY905" s="183" t="s">
        <v>196</v>
      </c>
    </row>
    <row r="906" spans="2:65" s="12" customFormat="1" ht="16.5" customHeight="1">
      <c r="B906" s="184"/>
      <c r="C906" s="185"/>
      <c r="D906" s="185"/>
      <c r="E906" s="186" t="s">
        <v>4</v>
      </c>
      <c r="F906" s="274" t="s">
        <v>324</v>
      </c>
      <c r="G906" s="275"/>
      <c r="H906" s="275"/>
      <c r="I906" s="275"/>
      <c r="J906" s="185"/>
      <c r="K906" s="187">
        <v>49.26</v>
      </c>
      <c r="L906" s="185"/>
      <c r="M906" s="185"/>
      <c r="N906" s="185"/>
      <c r="O906" s="185"/>
      <c r="P906" s="185"/>
      <c r="Q906" s="185"/>
      <c r="R906" s="188"/>
      <c r="T906" s="189"/>
      <c r="U906" s="185"/>
      <c r="V906" s="185"/>
      <c r="W906" s="185"/>
      <c r="X906" s="185"/>
      <c r="Y906" s="185"/>
      <c r="Z906" s="185"/>
      <c r="AA906" s="190"/>
      <c r="AT906" s="191" t="s">
        <v>204</v>
      </c>
      <c r="AU906" s="191" t="s">
        <v>94</v>
      </c>
      <c r="AV906" s="12" t="s">
        <v>214</v>
      </c>
      <c r="AW906" s="12" t="s">
        <v>31</v>
      </c>
      <c r="AX906" s="12" t="s">
        <v>74</v>
      </c>
      <c r="AY906" s="191" t="s">
        <v>196</v>
      </c>
    </row>
    <row r="907" spans="2:65" s="13" customFormat="1" ht="16.5" customHeight="1">
      <c r="B907" s="192"/>
      <c r="C907" s="193"/>
      <c r="D907" s="193"/>
      <c r="E907" s="194" t="s">
        <v>4</v>
      </c>
      <c r="F907" s="276" t="s">
        <v>215</v>
      </c>
      <c r="G907" s="277"/>
      <c r="H907" s="277"/>
      <c r="I907" s="277"/>
      <c r="J907" s="193"/>
      <c r="K907" s="195">
        <v>172.49</v>
      </c>
      <c r="L907" s="193"/>
      <c r="M907" s="193"/>
      <c r="N907" s="193"/>
      <c r="O907" s="193"/>
      <c r="P907" s="193"/>
      <c r="Q907" s="193"/>
      <c r="R907" s="196"/>
      <c r="T907" s="197"/>
      <c r="U907" s="193"/>
      <c r="V907" s="193"/>
      <c r="W907" s="193"/>
      <c r="X907" s="193"/>
      <c r="Y907" s="193"/>
      <c r="Z907" s="193"/>
      <c r="AA907" s="198"/>
      <c r="AT907" s="199" t="s">
        <v>204</v>
      </c>
      <c r="AU907" s="199" t="s">
        <v>94</v>
      </c>
      <c r="AV907" s="13" t="s">
        <v>201</v>
      </c>
      <c r="AW907" s="13" t="s">
        <v>31</v>
      </c>
      <c r="AX907" s="13" t="s">
        <v>82</v>
      </c>
      <c r="AY907" s="199" t="s">
        <v>196</v>
      </c>
    </row>
    <row r="908" spans="2:65" s="1" customFormat="1" ht="38.25" customHeight="1">
      <c r="B908" s="138"/>
      <c r="C908" s="167" t="s">
        <v>1264</v>
      </c>
      <c r="D908" s="167" t="s">
        <v>197</v>
      </c>
      <c r="E908" s="168" t="s">
        <v>1265</v>
      </c>
      <c r="F908" s="264" t="s">
        <v>1266</v>
      </c>
      <c r="G908" s="264"/>
      <c r="H908" s="264"/>
      <c r="I908" s="264"/>
      <c r="J908" s="169" t="s">
        <v>361</v>
      </c>
      <c r="K908" s="170">
        <v>1.7729999999999999</v>
      </c>
      <c r="L908" s="265">
        <v>0</v>
      </c>
      <c r="M908" s="265"/>
      <c r="N908" s="266">
        <f>ROUND(L908*K908,3)</f>
        <v>0</v>
      </c>
      <c r="O908" s="266"/>
      <c r="P908" s="266"/>
      <c r="Q908" s="266"/>
      <c r="R908" s="141"/>
      <c r="T908" s="172" t="s">
        <v>4</v>
      </c>
      <c r="U908" s="48" t="s">
        <v>41</v>
      </c>
      <c r="V908" s="40"/>
      <c r="W908" s="173">
        <f>V908*K908</f>
        <v>0</v>
      </c>
      <c r="X908" s="173">
        <v>0</v>
      </c>
      <c r="Y908" s="173">
        <f>X908*K908</f>
        <v>0</v>
      </c>
      <c r="Z908" s="173">
        <v>0</v>
      </c>
      <c r="AA908" s="174">
        <f>Z908*K908</f>
        <v>0</v>
      </c>
      <c r="AR908" s="23" t="s">
        <v>300</v>
      </c>
      <c r="AT908" s="23" t="s">
        <v>197</v>
      </c>
      <c r="AU908" s="23" t="s">
        <v>94</v>
      </c>
      <c r="AY908" s="23" t="s">
        <v>196</v>
      </c>
      <c r="BE908" s="114">
        <f>IF(U908="základná",N908,0)</f>
        <v>0</v>
      </c>
      <c r="BF908" s="114">
        <f>IF(U908="znížená",N908,0)</f>
        <v>0</v>
      </c>
      <c r="BG908" s="114">
        <f>IF(U908="zákl. prenesená",N908,0)</f>
        <v>0</v>
      </c>
      <c r="BH908" s="114">
        <f>IF(U908="zníž. prenesená",N908,0)</f>
        <v>0</v>
      </c>
      <c r="BI908" s="114">
        <f>IF(U908="nulová",N908,0)</f>
        <v>0</v>
      </c>
      <c r="BJ908" s="23" t="s">
        <v>94</v>
      </c>
      <c r="BK908" s="175">
        <f>ROUND(L908*K908,3)</f>
        <v>0</v>
      </c>
      <c r="BL908" s="23" t="s">
        <v>300</v>
      </c>
      <c r="BM908" s="23" t="s">
        <v>1267</v>
      </c>
    </row>
    <row r="909" spans="2:65" s="10" customFormat="1" ht="29.85" customHeight="1">
      <c r="B909" s="156"/>
      <c r="C909" s="157"/>
      <c r="D909" s="166" t="s">
        <v>155</v>
      </c>
      <c r="E909" s="166"/>
      <c r="F909" s="166"/>
      <c r="G909" s="166"/>
      <c r="H909" s="166"/>
      <c r="I909" s="166"/>
      <c r="J909" s="166"/>
      <c r="K909" s="166"/>
      <c r="L909" s="166"/>
      <c r="M909" s="166"/>
      <c r="N909" s="271">
        <f>BK909</f>
        <v>0</v>
      </c>
      <c r="O909" s="272"/>
      <c r="P909" s="272"/>
      <c r="Q909" s="272"/>
      <c r="R909" s="159"/>
      <c r="T909" s="160"/>
      <c r="U909" s="157"/>
      <c r="V909" s="157"/>
      <c r="W909" s="161">
        <f>SUM(W910:W1054)</f>
        <v>0</v>
      </c>
      <c r="X909" s="157"/>
      <c r="Y909" s="161">
        <f>SUM(Y910:Y1054)</f>
        <v>2.6757028499999995</v>
      </c>
      <c r="Z909" s="157"/>
      <c r="AA909" s="162">
        <f>SUM(AA910:AA1054)</f>
        <v>3.8848360000000008</v>
      </c>
      <c r="AR909" s="163" t="s">
        <v>94</v>
      </c>
      <c r="AT909" s="164" t="s">
        <v>73</v>
      </c>
      <c r="AU909" s="164" t="s">
        <v>82</v>
      </c>
      <c r="AY909" s="163" t="s">
        <v>196</v>
      </c>
      <c r="BK909" s="165">
        <f>SUM(BK910:BK1054)</f>
        <v>0</v>
      </c>
    </row>
    <row r="910" spans="2:65" s="1" customFormat="1" ht="16.5" customHeight="1">
      <c r="B910" s="138"/>
      <c r="C910" s="167" t="s">
        <v>1268</v>
      </c>
      <c r="D910" s="167" t="s">
        <v>197</v>
      </c>
      <c r="E910" s="168" t="s">
        <v>1269</v>
      </c>
      <c r="F910" s="264" t="s">
        <v>1270</v>
      </c>
      <c r="G910" s="264"/>
      <c r="H910" s="264"/>
      <c r="I910" s="264"/>
      <c r="J910" s="169" t="s">
        <v>307</v>
      </c>
      <c r="K910" s="170">
        <v>40</v>
      </c>
      <c r="L910" s="265">
        <v>0</v>
      </c>
      <c r="M910" s="265"/>
      <c r="N910" s="266">
        <f>ROUND(L910*K910,3)</f>
        <v>0</v>
      </c>
      <c r="O910" s="266"/>
      <c r="P910" s="266"/>
      <c r="Q910" s="266"/>
      <c r="R910" s="141"/>
      <c r="T910" s="172" t="s">
        <v>4</v>
      </c>
      <c r="U910" s="48" t="s">
        <v>41</v>
      </c>
      <c r="V910" s="40"/>
      <c r="W910" s="173">
        <f>V910*K910</f>
        <v>0</v>
      </c>
      <c r="X910" s="173">
        <v>0</v>
      </c>
      <c r="Y910" s="173">
        <f>X910*K910</f>
        <v>0</v>
      </c>
      <c r="Z910" s="173">
        <v>0</v>
      </c>
      <c r="AA910" s="174">
        <f>Z910*K910</f>
        <v>0</v>
      </c>
      <c r="AR910" s="23" t="s">
        <v>300</v>
      </c>
      <c r="AT910" s="23" t="s">
        <v>197</v>
      </c>
      <c r="AU910" s="23" t="s">
        <v>94</v>
      </c>
      <c r="AY910" s="23" t="s">
        <v>196</v>
      </c>
      <c r="BE910" s="114">
        <f>IF(U910="základná",N910,0)</f>
        <v>0</v>
      </c>
      <c r="BF910" s="114">
        <f>IF(U910="znížená",N910,0)</f>
        <v>0</v>
      </c>
      <c r="BG910" s="114">
        <f>IF(U910="zákl. prenesená",N910,0)</f>
        <v>0</v>
      </c>
      <c r="BH910" s="114">
        <f>IF(U910="zníž. prenesená",N910,0)</f>
        <v>0</v>
      </c>
      <c r="BI910" s="114">
        <f>IF(U910="nulová",N910,0)</f>
        <v>0</v>
      </c>
      <c r="BJ910" s="23" t="s">
        <v>94</v>
      </c>
      <c r="BK910" s="175">
        <f>ROUND(L910*K910,3)</f>
        <v>0</v>
      </c>
      <c r="BL910" s="23" t="s">
        <v>300</v>
      </c>
      <c r="BM910" s="23" t="s">
        <v>1271</v>
      </c>
    </row>
    <row r="911" spans="2:65" s="1" customFormat="1" ht="16.5" customHeight="1">
      <c r="B911" s="138"/>
      <c r="C911" s="167" t="s">
        <v>1272</v>
      </c>
      <c r="D911" s="167" t="s">
        <v>197</v>
      </c>
      <c r="E911" s="168" t="s">
        <v>1273</v>
      </c>
      <c r="F911" s="264" t="s">
        <v>1274</v>
      </c>
      <c r="G911" s="264"/>
      <c r="H911" s="264"/>
      <c r="I911" s="264"/>
      <c r="J911" s="169" t="s">
        <v>262</v>
      </c>
      <c r="K911" s="170">
        <v>2.5950000000000002</v>
      </c>
      <c r="L911" s="265">
        <v>0</v>
      </c>
      <c r="M911" s="265"/>
      <c r="N911" s="266">
        <f>ROUND(L911*K911,3)</f>
        <v>0</v>
      </c>
      <c r="O911" s="266"/>
      <c r="P911" s="266"/>
      <c r="Q911" s="266"/>
      <c r="R911" s="141"/>
      <c r="T911" s="172" t="s">
        <v>4</v>
      </c>
      <c r="U911" s="48" t="s">
        <v>41</v>
      </c>
      <c r="V911" s="40"/>
      <c r="W911" s="173">
        <f>V911*K911</f>
        <v>0</v>
      </c>
      <c r="X911" s="173">
        <v>1.027E-2</v>
      </c>
      <c r="Y911" s="173">
        <f>X911*K911</f>
        <v>2.6650650000000001E-2</v>
      </c>
      <c r="Z911" s="173">
        <v>0</v>
      </c>
      <c r="AA911" s="174">
        <f>Z911*K911</f>
        <v>0</v>
      </c>
      <c r="AR911" s="23" t="s">
        <v>300</v>
      </c>
      <c r="AT911" s="23" t="s">
        <v>197</v>
      </c>
      <c r="AU911" s="23" t="s">
        <v>94</v>
      </c>
      <c r="AY911" s="23" t="s">
        <v>196</v>
      </c>
      <c r="BE911" s="114">
        <f>IF(U911="základná",N911,0)</f>
        <v>0</v>
      </c>
      <c r="BF911" s="114">
        <f>IF(U911="znížená",N911,0)</f>
        <v>0</v>
      </c>
      <c r="BG911" s="114">
        <f>IF(U911="zákl. prenesená",N911,0)</f>
        <v>0</v>
      </c>
      <c r="BH911" s="114">
        <f>IF(U911="zníž. prenesená",N911,0)</f>
        <v>0</v>
      </c>
      <c r="BI911" s="114">
        <f>IF(U911="nulová",N911,0)</f>
        <v>0</v>
      </c>
      <c r="BJ911" s="23" t="s">
        <v>94</v>
      </c>
      <c r="BK911" s="175">
        <f>ROUND(L911*K911,3)</f>
        <v>0</v>
      </c>
      <c r="BL911" s="23" t="s">
        <v>300</v>
      </c>
      <c r="BM911" s="23" t="s">
        <v>1275</v>
      </c>
    </row>
    <row r="912" spans="2:65" s="11" customFormat="1" ht="16.5" customHeight="1">
      <c r="B912" s="176"/>
      <c r="C912" s="177"/>
      <c r="D912" s="177"/>
      <c r="E912" s="178" t="s">
        <v>4</v>
      </c>
      <c r="F912" s="267" t="s">
        <v>1276</v>
      </c>
      <c r="G912" s="268"/>
      <c r="H912" s="268"/>
      <c r="I912" s="268"/>
      <c r="J912" s="177"/>
      <c r="K912" s="179">
        <v>2.5950000000000002</v>
      </c>
      <c r="L912" s="177"/>
      <c r="M912" s="177"/>
      <c r="N912" s="177"/>
      <c r="O912" s="177"/>
      <c r="P912" s="177"/>
      <c r="Q912" s="177"/>
      <c r="R912" s="180"/>
      <c r="T912" s="181"/>
      <c r="U912" s="177"/>
      <c r="V912" s="177"/>
      <c r="W912" s="177"/>
      <c r="X912" s="177"/>
      <c r="Y912" s="177"/>
      <c r="Z912" s="177"/>
      <c r="AA912" s="182"/>
      <c r="AT912" s="183" t="s">
        <v>204</v>
      </c>
      <c r="AU912" s="183" t="s">
        <v>94</v>
      </c>
      <c r="AV912" s="11" t="s">
        <v>94</v>
      </c>
      <c r="AW912" s="11" t="s">
        <v>31</v>
      </c>
      <c r="AX912" s="11" t="s">
        <v>74</v>
      </c>
      <c r="AY912" s="183" t="s">
        <v>196</v>
      </c>
    </row>
    <row r="913" spans="2:65" s="12" customFormat="1" ht="16.5" customHeight="1">
      <c r="B913" s="184"/>
      <c r="C913" s="185"/>
      <c r="D913" s="185"/>
      <c r="E913" s="186" t="s">
        <v>4</v>
      </c>
      <c r="F913" s="274" t="s">
        <v>213</v>
      </c>
      <c r="G913" s="275"/>
      <c r="H913" s="275"/>
      <c r="I913" s="275"/>
      <c r="J913" s="185"/>
      <c r="K913" s="187">
        <v>2.5950000000000002</v>
      </c>
      <c r="L913" s="185"/>
      <c r="M913" s="185"/>
      <c r="N913" s="185"/>
      <c r="O913" s="185"/>
      <c r="P913" s="185"/>
      <c r="Q913" s="185"/>
      <c r="R913" s="188"/>
      <c r="T913" s="189"/>
      <c r="U913" s="185"/>
      <c r="V913" s="185"/>
      <c r="W913" s="185"/>
      <c r="X913" s="185"/>
      <c r="Y913" s="185"/>
      <c r="Z913" s="185"/>
      <c r="AA913" s="190"/>
      <c r="AT913" s="191" t="s">
        <v>204</v>
      </c>
      <c r="AU913" s="191" t="s">
        <v>94</v>
      </c>
      <c r="AV913" s="12" t="s">
        <v>214</v>
      </c>
      <c r="AW913" s="12" t="s">
        <v>31</v>
      </c>
      <c r="AX913" s="12" t="s">
        <v>74</v>
      </c>
      <c r="AY913" s="191" t="s">
        <v>196</v>
      </c>
    </row>
    <row r="914" spans="2:65" s="13" customFormat="1" ht="16.5" customHeight="1">
      <c r="B914" s="192"/>
      <c r="C914" s="193"/>
      <c r="D914" s="193"/>
      <c r="E914" s="194" t="s">
        <v>4</v>
      </c>
      <c r="F914" s="276" t="s">
        <v>215</v>
      </c>
      <c r="G914" s="277"/>
      <c r="H914" s="277"/>
      <c r="I914" s="277"/>
      <c r="J914" s="193"/>
      <c r="K914" s="195">
        <v>2.5950000000000002</v>
      </c>
      <c r="L914" s="193"/>
      <c r="M914" s="193"/>
      <c r="N914" s="193"/>
      <c r="O914" s="193"/>
      <c r="P914" s="193"/>
      <c r="Q914" s="193"/>
      <c r="R914" s="196"/>
      <c r="T914" s="197"/>
      <c r="U914" s="193"/>
      <c r="V914" s="193"/>
      <c r="W914" s="193"/>
      <c r="X914" s="193"/>
      <c r="Y914" s="193"/>
      <c r="Z914" s="193"/>
      <c r="AA914" s="198"/>
      <c r="AT914" s="199" t="s">
        <v>204</v>
      </c>
      <c r="AU914" s="199" t="s">
        <v>94</v>
      </c>
      <c r="AV914" s="13" t="s">
        <v>201</v>
      </c>
      <c r="AW914" s="13" t="s">
        <v>31</v>
      </c>
      <c r="AX914" s="13" t="s">
        <v>82</v>
      </c>
      <c r="AY914" s="199" t="s">
        <v>196</v>
      </c>
    </row>
    <row r="915" spans="2:65" s="1" customFormat="1" ht="16.5" customHeight="1">
      <c r="B915" s="138"/>
      <c r="C915" s="167" t="s">
        <v>1277</v>
      </c>
      <c r="D915" s="167" t="s">
        <v>197</v>
      </c>
      <c r="E915" s="168" t="s">
        <v>1278</v>
      </c>
      <c r="F915" s="264" t="s">
        <v>1279</v>
      </c>
      <c r="G915" s="264"/>
      <c r="H915" s="264"/>
      <c r="I915" s="264"/>
      <c r="J915" s="169" t="s">
        <v>307</v>
      </c>
      <c r="K915" s="170">
        <v>40.479999999999997</v>
      </c>
      <c r="L915" s="265">
        <v>0</v>
      </c>
      <c r="M915" s="265"/>
      <c r="N915" s="266">
        <f>ROUND(L915*K915,3)</f>
        <v>0</v>
      </c>
      <c r="O915" s="266"/>
      <c r="P915" s="266"/>
      <c r="Q915" s="266"/>
      <c r="R915" s="141"/>
      <c r="T915" s="172" t="s">
        <v>4</v>
      </c>
      <c r="U915" s="48" t="s">
        <v>41</v>
      </c>
      <c r="V915" s="40"/>
      <c r="W915" s="173">
        <f>V915*K915</f>
        <v>0</v>
      </c>
      <c r="X915" s="173">
        <v>3.8999999999999999E-4</v>
      </c>
      <c r="Y915" s="173">
        <f>X915*K915</f>
        <v>1.5787199999999998E-2</v>
      </c>
      <c r="Z915" s="173">
        <v>0</v>
      </c>
      <c r="AA915" s="174">
        <f>Z915*K915</f>
        <v>0</v>
      </c>
      <c r="AR915" s="23" t="s">
        <v>300</v>
      </c>
      <c r="AT915" s="23" t="s">
        <v>197</v>
      </c>
      <c r="AU915" s="23" t="s">
        <v>94</v>
      </c>
      <c r="AY915" s="23" t="s">
        <v>196</v>
      </c>
      <c r="BE915" s="114">
        <f>IF(U915="základná",N915,0)</f>
        <v>0</v>
      </c>
      <c r="BF915" s="114">
        <f>IF(U915="znížená",N915,0)</f>
        <v>0</v>
      </c>
      <c r="BG915" s="114">
        <f>IF(U915="zákl. prenesená",N915,0)</f>
        <v>0</v>
      </c>
      <c r="BH915" s="114">
        <f>IF(U915="zníž. prenesená",N915,0)</f>
        <v>0</v>
      </c>
      <c r="BI915" s="114">
        <f>IF(U915="nulová",N915,0)</f>
        <v>0</v>
      </c>
      <c r="BJ915" s="23" t="s">
        <v>94</v>
      </c>
      <c r="BK915" s="175">
        <f>ROUND(L915*K915,3)</f>
        <v>0</v>
      </c>
      <c r="BL915" s="23" t="s">
        <v>300</v>
      </c>
      <c r="BM915" s="23" t="s">
        <v>1280</v>
      </c>
    </row>
    <row r="916" spans="2:65" s="11" customFormat="1" ht="16.5" customHeight="1">
      <c r="B916" s="176"/>
      <c r="C916" s="177"/>
      <c r="D916" s="177"/>
      <c r="E916" s="178" t="s">
        <v>4</v>
      </c>
      <c r="F916" s="267" t="s">
        <v>1281</v>
      </c>
      <c r="G916" s="268"/>
      <c r="H916" s="268"/>
      <c r="I916" s="268"/>
      <c r="J916" s="177"/>
      <c r="K916" s="179">
        <v>40.479999999999997</v>
      </c>
      <c r="L916" s="177"/>
      <c r="M916" s="177"/>
      <c r="N916" s="177"/>
      <c r="O916" s="177"/>
      <c r="P916" s="177"/>
      <c r="Q916" s="177"/>
      <c r="R916" s="180"/>
      <c r="T916" s="181"/>
      <c r="U916" s="177"/>
      <c r="V916" s="177"/>
      <c r="W916" s="177"/>
      <c r="X916" s="177"/>
      <c r="Y916" s="177"/>
      <c r="Z916" s="177"/>
      <c r="AA916" s="182"/>
      <c r="AT916" s="183" t="s">
        <v>204</v>
      </c>
      <c r="AU916" s="183" t="s">
        <v>94</v>
      </c>
      <c r="AV916" s="11" t="s">
        <v>94</v>
      </c>
      <c r="AW916" s="11" t="s">
        <v>31</v>
      </c>
      <c r="AX916" s="11" t="s">
        <v>74</v>
      </c>
      <c r="AY916" s="183" t="s">
        <v>196</v>
      </c>
    </row>
    <row r="917" spans="2:65" s="12" customFormat="1" ht="16.5" customHeight="1">
      <c r="B917" s="184"/>
      <c r="C917" s="185"/>
      <c r="D917" s="185"/>
      <c r="E917" s="186" t="s">
        <v>4</v>
      </c>
      <c r="F917" s="274" t="s">
        <v>213</v>
      </c>
      <c r="G917" s="275"/>
      <c r="H917" s="275"/>
      <c r="I917" s="275"/>
      <c r="J917" s="185"/>
      <c r="K917" s="187">
        <v>40.479999999999997</v>
      </c>
      <c r="L917" s="185"/>
      <c r="M917" s="185"/>
      <c r="N917" s="185"/>
      <c r="O917" s="185"/>
      <c r="P917" s="185"/>
      <c r="Q917" s="185"/>
      <c r="R917" s="188"/>
      <c r="T917" s="189"/>
      <c r="U917" s="185"/>
      <c r="V917" s="185"/>
      <c r="W917" s="185"/>
      <c r="X917" s="185"/>
      <c r="Y917" s="185"/>
      <c r="Z917" s="185"/>
      <c r="AA917" s="190"/>
      <c r="AT917" s="191" t="s">
        <v>204</v>
      </c>
      <c r="AU917" s="191" t="s">
        <v>94</v>
      </c>
      <c r="AV917" s="12" t="s">
        <v>214</v>
      </c>
      <c r="AW917" s="12" t="s">
        <v>31</v>
      </c>
      <c r="AX917" s="12" t="s">
        <v>74</v>
      </c>
      <c r="AY917" s="191" t="s">
        <v>196</v>
      </c>
    </row>
    <row r="918" spans="2:65" s="13" customFormat="1" ht="16.5" customHeight="1">
      <c r="B918" s="192"/>
      <c r="C918" s="193"/>
      <c r="D918" s="193"/>
      <c r="E918" s="194" t="s">
        <v>4</v>
      </c>
      <c r="F918" s="276" t="s">
        <v>215</v>
      </c>
      <c r="G918" s="277"/>
      <c r="H918" s="277"/>
      <c r="I918" s="277"/>
      <c r="J918" s="193"/>
      <c r="K918" s="195">
        <v>40.479999999999997</v>
      </c>
      <c r="L918" s="193"/>
      <c r="M918" s="193"/>
      <c r="N918" s="193"/>
      <c r="O918" s="193"/>
      <c r="P918" s="193"/>
      <c r="Q918" s="193"/>
      <c r="R918" s="196"/>
      <c r="T918" s="197"/>
      <c r="U918" s="193"/>
      <c r="V918" s="193"/>
      <c r="W918" s="193"/>
      <c r="X918" s="193"/>
      <c r="Y918" s="193"/>
      <c r="Z918" s="193"/>
      <c r="AA918" s="198"/>
      <c r="AT918" s="199" t="s">
        <v>204</v>
      </c>
      <c r="AU918" s="199" t="s">
        <v>94</v>
      </c>
      <c r="AV918" s="13" t="s">
        <v>201</v>
      </c>
      <c r="AW918" s="13" t="s">
        <v>31</v>
      </c>
      <c r="AX918" s="13" t="s">
        <v>82</v>
      </c>
      <c r="AY918" s="199" t="s">
        <v>196</v>
      </c>
    </row>
    <row r="919" spans="2:65" s="1" customFormat="1" ht="16.5" customHeight="1">
      <c r="B919" s="138"/>
      <c r="C919" s="167" t="s">
        <v>1282</v>
      </c>
      <c r="D919" s="167" t="s">
        <v>197</v>
      </c>
      <c r="E919" s="168" t="s">
        <v>1283</v>
      </c>
      <c r="F919" s="264" t="s">
        <v>1284</v>
      </c>
      <c r="G919" s="264"/>
      <c r="H919" s="264"/>
      <c r="I919" s="264"/>
      <c r="J919" s="169" t="s">
        <v>307</v>
      </c>
      <c r="K919" s="170">
        <v>38.5</v>
      </c>
      <c r="L919" s="265">
        <v>0</v>
      </c>
      <c r="M919" s="265"/>
      <c r="N919" s="266">
        <f>ROUND(L919*K919,3)</f>
        <v>0</v>
      </c>
      <c r="O919" s="266"/>
      <c r="P919" s="266"/>
      <c r="Q919" s="266"/>
      <c r="R919" s="141"/>
      <c r="T919" s="172" t="s">
        <v>4</v>
      </c>
      <c r="U919" s="48" t="s">
        <v>41</v>
      </c>
      <c r="V919" s="40"/>
      <c r="W919" s="173">
        <f>V919*K919</f>
        <v>0</v>
      </c>
      <c r="X919" s="173">
        <v>3.8999999999999999E-4</v>
      </c>
      <c r="Y919" s="173">
        <f>X919*K919</f>
        <v>1.5015000000000001E-2</v>
      </c>
      <c r="Z919" s="173">
        <v>0</v>
      </c>
      <c r="AA919" s="174">
        <f>Z919*K919</f>
        <v>0</v>
      </c>
      <c r="AR919" s="23" t="s">
        <v>201</v>
      </c>
      <c r="AT919" s="23" t="s">
        <v>197</v>
      </c>
      <c r="AU919" s="23" t="s">
        <v>94</v>
      </c>
      <c r="AY919" s="23" t="s">
        <v>196</v>
      </c>
      <c r="BE919" s="114">
        <f>IF(U919="základná",N919,0)</f>
        <v>0</v>
      </c>
      <c r="BF919" s="114">
        <f>IF(U919="znížená",N919,0)</f>
        <v>0</v>
      </c>
      <c r="BG919" s="114">
        <f>IF(U919="zákl. prenesená",N919,0)</f>
        <v>0</v>
      </c>
      <c r="BH919" s="114">
        <f>IF(U919="zníž. prenesená",N919,0)</f>
        <v>0</v>
      </c>
      <c r="BI919" s="114">
        <f>IF(U919="nulová",N919,0)</f>
        <v>0</v>
      </c>
      <c r="BJ919" s="23" t="s">
        <v>94</v>
      </c>
      <c r="BK919" s="175">
        <f>ROUND(L919*K919,3)</f>
        <v>0</v>
      </c>
      <c r="BL919" s="23" t="s">
        <v>201</v>
      </c>
      <c r="BM919" s="23" t="s">
        <v>1285</v>
      </c>
    </row>
    <row r="920" spans="2:65" s="11" customFormat="1" ht="16.5" customHeight="1">
      <c r="B920" s="176"/>
      <c r="C920" s="177"/>
      <c r="D920" s="177"/>
      <c r="E920" s="178" t="s">
        <v>4</v>
      </c>
      <c r="F920" s="267" t="s">
        <v>1286</v>
      </c>
      <c r="G920" s="268"/>
      <c r="H920" s="268"/>
      <c r="I920" s="268"/>
      <c r="J920" s="177"/>
      <c r="K920" s="179">
        <v>38.5</v>
      </c>
      <c r="L920" s="177"/>
      <c r="M920" s="177"/>
      <c r="N920" s="177"/>
      <c r="O920" s="177"/>
      <c r="P920" s="177"/>
      <c r="Q920" s="177"/>
      <c r="R920" s="180"/>
      <c r="T920" s="181"/>
      <c r="U920" s="177"/>
      <c r="V920" s="177"/>
      <c r="W920" s="177"/>
      <c r="X920" s="177"/>
      <c r="Y920" s="177"/>
      <c r="Z920" s="177"/>
      <c r="AA920" s="182"/>
      <c r="AT920" s="183" t="s">
        <v>204</v>
      </c>
      <c r="AU920" s="183" t="s">
        <v>94</v>
      </c>
      <c r="AV920" s="11" t="s">
        <v>94</v>
      </c>
      <c r="AW920" s="11" t="s">
        <v>31</v>
      </c>
      <c r="AX920" s="11" t="s">
        <v>74</v>
      </c>
      <c r="AY920" s="183" t="s">
        <v>196</v>
      </c>
    </row>
    <row r="921" spans="2:65" s="12" customFormat="1" ht="16.5" customHeight="1">
      <c r="B921" s="184"/>
      <c r="C921" s="185"/>
      <c r="D921" s="185"/>
      <c r="E921" s="186" t="s">
        <v>4</v>
      </c>
      <c r="F921" s="274" t="s">
        <v>213</v>
      </c>
      <c r="G921" s="275"/>
      <c r="H921" s="275"/>
      <c r="I921" s="275"/>
      <c r="J921" s="185"/>
      <c r="K921" s="187">
        <v>38.5</v>
      </c>
      <c r="L921" s="185"/>
      <c r="M921" s="185"/>
      <c r="N921" s="185"/>
      <c r="O921" s="185"/>
      <c r="P921" s="185"/>
      <c r="Q921" s="185"/>
      <c r="R921" s="188"/>
      <c r="T921" s="189"/>
      <c r="U921" s="185"/>
      <c r="V921" s="185"/>
      <c r="W921" s="185"/>
      <c r="X921" s="185"/>
      <c r="Y921" s="185"/>
      <c r="Z921" s="185"/>
      <c r="AA921" s="190"/>
      <c r="AT921" s="191" t="s">
        <v>204</v>
      </c>
      <c r="AU921" s="191" t="s">
        <v>94</v>
      </c>
      <c r="AV921" s="12" t="s">
        <v>214</v>
      </c>
      <c r="AW921" s="12" t="s">
        <v>31</v>
      </c>
      <c r="AX921" s="12" t="s">
        <v>74</v>
      </c>
      <c r="AY921" s="191" t="s">
        <v>196</v>
      </c>
    </row>
    <row r="922" spans="2:65" s="13" customFormat="1" ht="16.5" customHeight="1">
      <c r="B922" s="192"/>
      <c r="C922" s="193"/>
      <c r="D922" s="193"/>
      <c r="E922" s="194" t="s">
        <v>4</v>
      </c>
      <c r="F922" s="276" t="s">
        <v>215</v>
      </c>
      <c r="G922" s="277"/>
      <c r="H922" s="277"/>
      <c r="I922" s="277"/>
      <c r="J922" s="193"/>
      <c r="K922" s="195">
        <v>38.5</v>
      </c>
      <c r="L922" s="193"/>
      <c r="M922" s="193"/>
      <c r="N922" s="193"/>
      <c r="O922" s="193"/>
      <c r="P922" s="193"/>
      <c r="Q922" s="193"/>
      <c r="R922" s="196"/>
      <c r="T922" s="197"/>
      <c r="U922" s="193"/>
      <c r="V922" s="193"/>
      <c r="W922" s="193"/>
      <c r="X922" s="193"/>
      <c r="Y922" s="193"/>
      <c r="Z922" s="193"/>
      <c r="AA922" s="198"/>
      <c r="AT922" s="199" t="s">
        <v>204</v>
      </c>
      <c r="AU922" s="199" t="s">
        <v>94</v>
      </c>
      <c r="AV922" s="13" t="s">
        <v>201</v>
      </c>
      <c r="AW922" s="13" t="s">
        <v>31</v>
      </c>
      <c r="AX922" s="13" t="s">
        <v>82</v>
      </c>
      <c r="AY922" s="199" t="s">
        <v>196</v>
      </c>
    </row>
    <row r="923" spans="2:65" s="1" customFormat="1" ht="25.5" customHeight="1">
      <c r="B923" s="138"/>
      <c r="C923" s="167" t="s">
        <v>1287</v>
      </c>
      <c r="D923" s="167" t="s">
        <v>197</v>
      </c>
      <c r="E923" s="168" t="s">
        <v>1288</v>
      </c>
      <c r="F923" s="264" t="s">
        <v>1289</v>
      </c>
      <c r="G923" s="264"/>
      <c r="H923" s="264"/>
      <c r="I923" s="264"/>
      <c r="J923" s="169" t="s">
        <v>307</v>
      </c>
      <c r="K923" s="170">
        <v>36</v>
      </c>
      <c r="L923" s="265">
        <v>0</v>
      </c>
      <c r="M923" s="265"/>
      <c r="N923" s="266">
        <f>ROUND(L923*K923,3)</f>
        <v>0</v>
      </c>
      <c r="O923" s="266"/>
      <c r="P923" s="266"/>
      <c r="Q923" s="266"/>
      <c r="R923" s="141"/>
      <c r="T923" s="172" t="s">
        <v>4</v>
      </c>
      <c r="U923" s="48" t="s">
        <v>41</v>
      </c>
      <c r="V923" s="40"/>
      <c r="W923" s="173">
        <f>V923*K923</f>
        <v>0</v>
      </c>
      <c r="X923" s="173">
        <v>1.2999999999999999E-4</v>
      </c>
      <c r="Y923" s="173">
        <f>X923*K923</f>
        <v>4.6799999999999993E-3</v>
      </c>
      <c r="Z923" s="173">
        <v>0</v>
      </c>
      <c r="AA923" s="174">
        <f>Z923*K923</f>
        <v>0</v>
      </c>
      <c r="AR923" s="23" t="s">
        <v>300</v>
      </c>
      <c r="AT923" s="23" t="s">
        <v>197</v>
      </c>
      <c r="AU923" s="23" t="s">
        <v>94</v>
      </c>
      <c r="AY923" s="23" t="s">
        <v>196</v>
      </c>
      <c r="BE923" s="114">
        <f>IF(U923="základná",N923,0)</f>
        <v>0</v>
      </c>
      <c r="BF923" s="114">
        <f>IF(U923="znížená",N923,0)</f>
        <v>0</v>
      </c>
      <c r="BG923" s="114">
        <f>IF(U923="zákl. prenesená",N923,0)</f>
        <v>0</v>
      </c>
      <c r="BH923" s="114">
        <f>IF(U923="zníž. prenesená",N923,0)</f>
        <v>0</v>
      </c>
      <c r="BI923" s="114">
        <f>IF(U923="nulová",N923,0)</f>
        <v>0</v>
      </c>
      <c r="BJ923" s="23" t="s">
        <v>94</v>
      </c>
      <c r="BK923" s="175">
        <f>ROUND(L923*K923,3)</f>
        <v>0</v>
      </c>
      <c r="BL923" s="23" t="s">
        <v>300</v>
      </c>
      <c r="BM923" s="23" t="s">
        <v>1290</v>
      </c>
    </row>
    <row r="924" spans="2:65" s="11" customFormat="1" ht="16.5" customHeight="1">
      <c r="B924" s="176"/>
      <c r="C924" s="177"/>
      <c r="D924" s="177"/>
      <c r="E924" s="178" t="s">
        <v>4</v>
      </c>
      <c r="F924" s="267" t="s">
        <v>1291</v>
      </c>
      <c r="G924" s="268"/>
      <c r="H924" s="268"/>
      <c r="I924" s="268"/>
      <c r="J924" s="177"/>
      <c r="K924" s="179">
        <v>36</v>
      </c>
      <c r="L924" s="177"/>
      <c r="M924" s="177"/>
      <c r="N924" s="177"/>
      <c r="O924" s="177"/>
      <c r="P924" s="177"/>
      <c r="Q924" s="177"/>
      <c r="R924" s="180"/>
      <c r="T924" s="181"/>
      <c r="U924" s="177"/>
      <c r="V924" s="177"/>
      <c r="W924" s="177"/>
      <c r="X924" s="177"/>
      <c r="Y924" s="177"/>
      <c r="Z924" s="177"/>
      <c r="AA924" s="182"/>
      <c r="AT924" s="183" t="s">
        <v>204</v>
      </c>
      <c r="AU924" s="183" t="s">
        <v>94</v>
      </c>
      <c r="AV924" s="11" t="s">
        <v>94</v>
      </c>
      <c r="AW924" s="11" t="s">
        <v>31</v>
      </c>
      <c r="AX924" s="11" t="s">
        <v>82</v>
      </c>
      <c r="AY924" s="183" t="s">
        <v>196</v>
      </c>
    </row>
    <row r="925" spans="2:65" s="1" customFormat="1" ht="25.5" customHeight="1">
      <c r="B925" s="138"/>
      <c r="C925" s="167" t="s">
        <v>1292</v>
      </c>
      <c r="D925" s="167" t="s">
        <v>197</v>
      </c>
      <c r="E925" s="168" t="s">
        <v>1293</v>
      </c>
      <c r="F925" s="264" t="s">
        <v>1294</v>
      </c>
      <c r="G925" s="264"/>
      <c r="H925" s="264"/>
      <c r="I925" s="264"/>
      <c r="J925" s="169" t="s">
        <v>307</v>
      </c>
      <c r="K925" s="170">
        <v>22</v>
      </c>
      <c r="L925" s="265">
        <v>0</v>
      </c>
      <c r="M925" s="265"/>
      <c r="N925" s="266">
        <f>ROUND(L925*K925,3)</f>
        <v>0</v>
      </c>
      <c r="O925" s="266"/>
      <c r="P925" s="266"/>
      <c r="Q925" s="266"/>
      <c r="R925" s="141"/>
      <c r="T925" s="172" t="s">
        <v>4</v>
      </c>
      <c r="U925" s="48" t="s">
        <v>41</v>
      </c>
      <c r="V925" s="40"/>
      <c r="W925" s="173">
        <f>V925*K925</f>
        <v>0</v>
      </c>
      <c r="X925" s="173">
        <v>1.0000000000000001E-5</v>
      </c>
      <c r="Y925" s="173">
        <f>X925*K925</f>
        <v>2.2000000000000001E-4</v>
      </c>
      <c r="Z925" s="173">
        <v>0</v>
      </c>
      <c r="AA925" s="174">
        <f>Z925*K925</f>
        <v>0</v>
      </c>
      <c r="AR925" s="23" t="s">
        <v>300</v>
      </c>
      <c r="AT925" s="23" t="s">
        <v>197</v>
      </c>
      <c r="AU925" s="23" t="s">
        <v>94</v>
      </c>
      <c r="AY925" s="23" t="s">
        <v>196</v>
      </c>
      <c r="BE925" s="114">
        <f>IF(U925="základná",N925,0)</f>
        <v>0</v>
      </c>
      <c r="BF925" s="114">
        <f>IF(U925="znížená",N925,0)</f>
        <v>0</v>
      </c>
      <c r="BG925" s="114">
        <f>IF(U925="zákl. prenesená",N925,0)</f>
        <v>0</v>
      </c>
      <c r="BH925" s="114">
        <f>IF(U925="zníž. prenesená",N925,0)</f>
        <v>0</v>
      </c>
      <c r="BI925" s="114">
        <f>IF(U925="nulová",N925,0)</f>
        <v>0</v>
      </c>
      <c r="BJ925" s="23" t="s">
        <v>94</v>
      </c>
      <c r="BK925" s="175">
        <f>ROUND(L925*K925,3)</f>
        <v>0</v>
      </c>
      <c r="BL925" s="23" t="s">
        <v>300</v>
      </c>
      <c r="BM925" s="23" t="s">
        <v>1295</v>
      </c>
    </row>
    <row r="926" spans="2:65" s="11" customFormat="1" ht="16.5" customHeight="1">
      <c r="B926" s="176"/>
      <c r="C926" s="177"/>
      <c r="D926" s="177"/>
      <c r="E926" s="178" t="s">
        <v>4</v>
      </c>
      <c r="F926" s="267" t="s">
        <v>1296</v>
      </c>
      <c r="G926" s="268"/>
      <c r="H926" s="268"/>
      <c r="I926" s="268"/>
      <c r="J926" s="177"/>
      <c r="K926" s="179">
        <v>22</v>
      </c>
      <c r="L926" s="177"/>
      <c r="M926" s="177"/>
      <c r="N926" s="177"/>
      <c r="O926" s="177"/>
      <c r="P926" s="177"/>
      <c r="Q926" s="177"/>
      <c r="R926" s="180"/>
      <c r="T926" s="181"/>
      <c r="U926" s="177"/>
      <c r="V926" s="177"/>
      <c r="W926" s="177"/>
      <c r="X926" s="177"/>
      <c r="Y926" s="177"/>
      <c r="Z926" s="177"/>
      <c r="AA926" s="182"/>
      <c r="AT926" s="183" t="s">
        <v>204</v>
      </c>
      <c r="AU926" s="183" t="s">
        <v>94</v>
      </c>
      <c r="AV926" s="11" t="s">
        <v>94</v>
      </c>
      <c r="AW926" s="11" t="s">
        <v>31</v>
      </c>
      <c r="AX926" s="11" t="s">
        <v>74</v>
      </c>
      <c r="AY926" s="183" t="s">
        <v>196</v>
      </c>
    </row>
    <row r="927" spans="2:65" s="12" customFormat="1" ht="16.5" customHeight="1">
      <c r="B927" s="184"/>
      <c r="C927" s="185"/>
      <c r="D927" s="185"/>
      <c r="E927" s="186" t="s">
        <v>4</v>
      </c>
      <c r="F927" s="274" t="s">
        <v>213</v>
      </c>
      <c r="G927" s="275"/>
      <c r="H927" s="275"/>
      <c r="I927" s="275"/>
      <c r="J927" s="185"/>
      <c r="K927" s="187">
        <v>22</v>
      </c>
      <c r="L927" s="185"/>
      <c r="M927" s="185"/>
      <c r="N927" s="185"/>
      <c r="O927" s="185"/>
      <c r="P927" s="185"/>
      <c r="Q927" s="185"/>
      <c r="R927" s="188"/>
      <c r="T927" s="189"/>
      <c r="U927" s="185"/>
      <c r="V927" s="185"/>
      <c r="W927" s="185"/>
      <c r="X927" s="185"/>
      <c r="Y927" s="185"/>
      <c r="Z927" s="185"/>
      <c r="AA927" s="190"/>
      <c r="AT927" s="191" t="s">
        <v>204</v>
      </c>
      <c r="AU927" s="191" t="s">
        <v>94</v>
      </c>
      <c r="AV927" s="12" t="s">
        <v>214</v>
      </c>
      <c r="AW927" s="12" t="s">
        <v>31</v>
      </c>
      <c r="AX927" s="12" t="s">
        <v>74</v>
      </c>
      <c r="AY927" s="191" t="s">
        <v>196</v>
      </c>
    </row>
    <row r="928" spans="2:65" s="13" customFormat="1" ht="16.5" customHeight="1">
      <c r="B928" s="192"/>
      <c r="C928" s="193"/>
      <c r="D928" s="193"/>
      <c r="E928" s="194" t="s">
        <v>4</v>
      </c>
      <c r="F928" s="276" t="s">
        <v>215</v>
      </c>
      <c r="G928" s="277"/>
      <c r="H928" s="277"/>
      <c r="I928" s="277"/>
      <c r="J928" s="193"/>
      <c r="K928" s="195">
        <v>22</v>
      </c>
      <c r="L928" s="193"/>
      <c r="M928" s="193"/>
      <c r="N928" s="193"/>
      <c r="O928" s="193"/>
      <c r="P928" s="193"/>
      <c r="Q928" s="193"/>
      <c r="R928" s="196"/>
      <c r="T928" s="197"/>
      <c r="U928" s="193"/>
      <c r="V928" s="193"/>
      <c r="W928" s="193"/>
      <c r="X928" s="193"/>
      <c r="Y928" s="193"/>
      <c r="Z928" s="193"/>
      <c r="AA928" s="198"/>
      <c r="AT928" s="199" t="s">
        <v>204</v>
      </c>
      <c r="AU928" s="199" t="s">
        <v>94</v>
      </c>
      <c r="AV928" s="13" t="s">
        <v>201</v>
      </c>
      <c r="AW928" s="13" t="s">
        <v>31</v>
      </c>
      <c r="AX928" s="13" t="s">
        <v>82</v>
      </c>
      <c r="AY928" s="199" t="s">
        <v>196</v>
      </c>
    </row>
    <row r="929" spans="2:65" s="1" customFormat="1" ht="25.5" customHeight="1">
      <c r="B929" s="138"/>
      <c r="C929" s="167" t="s">
        <v>1297</v>
      </c>
      <c r="D929" s="167" t="s">
        <v>197</v>
      </c>
      <c r="E929" s="168" t="s">
        <v>1298</v>
      </c>
      <c r="F929" s="264" t="s">
        <v>1299</v>
      </c>
      <c r="G929" s="264"/>
      <c r="H929" s="264"/>
      <c r="I929" s="264"/>
      <c r="J929" s="169" t="s">
        <v>307</v>
      </c>
      <c r="K929" s="170">
        <v>22</v>
      </c>
      <c r="L929" s="265">
        <v>0</v>
      </c>
      <c r="M929" s="265"/>
      <c r="N929" s="266">
        <f>ROUND(L929*K929,3)</f>
        <v>0</v>
      </c>
      <c r="O929" s="266"/>
      <c r="P929" s="266"/>
      <c r="Q929" s="266"/>
      <c r="R929" s="141"/>
      <c r="T929" s="172" t="s">
        <v>4</v>
      </c>
      <c r="U929" s="48" t="s">
        <v>41</v>
      </c>
      <c r="V929" s="40"/>
      <c r="W929" s="173">
        <f>V929*K929</f>
        <v>0</v>
      </c>
      <c r="X929" s="173">
        <v>6.4999999999999997E-4</v>
      </c>
      <c r="Y929" s="173">
        <f>X929*K929</f>
        <v>1.43E-2</v>
      </c>
      <c r="Z929" s="173">
        <v>0</v>
      </c>
      <c r="AA929" s="174">
        <f>Z929*K929</f>
        <v>0</v>
      </c>
      <c r="AR929" s="23" t="s">
        <v>300</v>
      </c>
      <c r="AT929" s="23" t="s">
        <v>197</v>
      </c>
      <c r="AU929" s="23" t="s">
        <v>94</v>
      </c>
      <c r="AY929" s="23" t="s">
        <v>196</v>
      </c>
      <c r="BE929" s="114">
        <f>IF(U929="základná",N929,0)</f>
        <v>0</v>
      </c>
      <c r="BF929" s="114">
        <f>IF(U929="znížená",N929,0)</f>
        <v>0</v>
      </c>
      <c r="BG929" s="114">
        <f>IF(U929="zákl. prenesená",N929,0)</f>
        <v>0</v>
      </c>
      <c r="BH929" s="114">
        <f>IF(U929="zníž. prenesená",N929,0)</f>
        <v>0</v>
      </c>
      <c r="BI929" s="114">
        <f>IF(U929="nulová",N929,0)</f>
        <v>0</v>
      </c>
      <c r="BJ929" s="23" t="s">
        <v>94</v>
      </c>
      <c r="BK929" s="175">
        <f>ROUND(L929*K929,3)</f>
        <v>0</v>
      </c>
      <c r="BL929" s="23" t="s">
        <v>300</v>
      </c>
      <c r="BM929" s="23" t="s">
        <v>1300</v>
      </c>
    </row>
    <row r="930" spans="2:65" s="11" customFormat="1" ht="16.5" customHeight="1">
      <c r="B930" s="176"/>
      <c r="C930" s="177"/>
      <c r="D930" s="177"/>
      <c r="E930" s="178" t="s">
        <v>4</v>
      </c>
      <c r="F930" s="267" t="s">
        <v>1296</v>
      </c>
      <c r="G930" s="268"/>
      <c r="H930" s="268"/>
      <c r="I930" s="268"/>
      <c r="J930" s="177"/>
      <c r="K930" s="179">
        <v>22</v>
      </c>
      <c r="L930" s="177"/>
      <c r="M930" s="177"/>
      <c r="N930" s="177"/>
      <c r="O930" s="177"/>
      <c r="P930" s="177"/>
      <c r="Q930" s="177"/>
      <c r="R930" s="180"/>
      <c r="T930" s="181"/>
      <c r="U930" s="177"/>
      <c r="V930" s="177"/>
      <c r="W930" s="177"/>
      <c r="X930" s="177"/>
      <c r="Y930" s="177"/>
      <c r="Z930" s="177"/>
      <c r="AA930" s="182"/>
      <c r="AT930" s="183" t="s">
        <v>204</v>
      </c>
      <c r="AU930" s="183" t="s">
        <v>94</v>
      </c>
      <c r="AV930" s="11" t="s">
        <v>94</v>
      </c>
      <c r="AW930" s="11" t="s">
        <v>31</v>
      </c>
      <c r="AX930" s="11" t="s">
        <v>82</v>
      </c>
      <c r="AY930" s="183" t="s">
        <v>196</v>
      </c>
    </row>
    <row r="931" spans="2:65" s="1" customFormat="1" ht="25.5" customHeight="1">
      <c r="B931" s="138"/>
      <c r="C931" s="167" t="s">
        <v>1301</v>
      </c>
      <c r="D931" s="167" t="s">
        <v>197</v>
      </c>
      <c r="E931" s="168" t="s">
        <v>1302</v>
      </c>
      <c r="F931" s="264" t="s">
        <v>1303</v>
      </c>
      <c r="G931" s="264"/>
      <c r="H931" s="264"/>
      <c r="I931" s="264"/>
      <c r="J931" s="169" t="s">
        <v>608</v>
      </c>
      <c r="K931" s="170">
        <v>2</v>
      </c>
      <c r="L931" s="265">
        <v>0</v>
      </c>
      <c r="M931" s="265"/>
      <c r="N931" s="266">
        <f>ROUND(L931*K931,3)</f>
        <v>0</v>
      </c>
      <c r="O931" s="266"/>
      <c r="P931" s="266"/>
      <c r="Q931" s="266"/>
      <c r="R931" s="141"/>
      <c r="T931" s="172" t="s">
        <v>4</v>
      </c>
      <c r="U931" s="48" t="s">
        <v>41</v>
      </c>
      <c r="V931" s="40"/>
      <c r="W931" s="173">
        <f>V931*K931</f>
        <v>0</v>
      </c>
      <c r="X931" s="173">
        <v>4.0000000000000003E-5</v>
      </c>
      <c r="Y931" s="173">
        <f>X931*K931</f>
        <v>8.0000000000000007E-5</v>
      </c>
      <c r="Z931" s="173">
        <v>0</v>
      </c>
      <c r="AA931" s="174">
        <f>Z931*K931</f>
        <v>0</v>
      </c>
      <c r="AR931" s="23" t="s">
        <v>300</v>
      </c>
      <c r="AT931" s="23" t="s">
        <v>197</v>
      </c>
      <c r="AU931" s="23" t="s">
        <v>94</v>
      </c>
      <c r="AY931" s="23" t="s">
        <v>196</v>
      </c>
      <c r="BE931" s="114">
        <f>IF(U931="základná",N931,0)</f>
        <v>0</v>
      </c>
      <c r="BF931" s="114">
        <f>IF(U931="znížená",N931,0)</f>
        <v>0</v>
      </c>
      <c r="BG931" s="114">
        <f>IF(U931="zákl. prenesená",N931,0)</f>
        <v>0</v>
      </c>
      <c r="BH931" s="114">
        <f>IF(U931="zníž. prenesená",N931,0)</f>
        <v>0</v>
      </c>
      <c r="BI931" s="114">
        <f>IF(U931="nulová",N931,0)</f>
        <v>0</v>
      </c>
      <c r="BJ931" s="23" t="s">
        <v>94</v>
      </c>
      <c r="BK931" s="175">
        <f>ROUND(L931*K931,3)</f>
        <v>0</v>
      </c>
      <c r="BL931" s="23" t="s">
        <v>300</v>
      </c>
      <c r="BM931" s="23" t="s">
        <v>1304</v>
      </c>
    </row>
    <row r="932" spans="2:65" s="1" customFormat="1" ht="25.5" customHeight="1">
      <c r="B932" s="138"/>
      <c r="C932" s="167" t="s">
        <v>1305</v>
      </c>
      <c r="D932" s="167" t="s">
        <v>197</v>
      </c>
      <c r="E932" s="168" t="s">
        <v>1306</v>
      </c>
      <c r="F932" s="264" t="s">
        <v>1307</v>
      </c>
      <c r="G932" s="264"/>
      <c r="H932" s="264"/>
      <c r="I932" s="264"/>
      <c r="J932" s="169" t="s">
        <v>608</v>
      </c>
      <c r="K932" s="170">
        <v>2</v>
      </c>
      <c r="L932" s="265">
        <v>0</v>
      </c>
      <c r="M932" s="265"/>
      <c r="N932" s="266">
        <f>ROUND(L932*K932,3)</f>
        <v>0</v>
      </c>
      <c r="O932" s="266"/>
      <c r="P932" s="266"/>
      <c r="Q932" s="266"/>
      <c r="R932" s="141"/>
      <c r="T932" s="172" t="s">
        <v>4</v>
      </c>
      <c r="U932" s="48" t="s">
        <v>41</v>
      </c>
      <c r="V932" s="40"/>
      <c r="W932" s="173">
        <f>V932*K932</f>
        <v>0</v>
      </c>
      <c r="X932" s="173">
        <v>1.1100000000000001E-3</v>
      </c>
      <c r="Y932" s="173">
        <f>X932*K932</f>
        <v>2.2200000000000002E-3</v>
      </c>
      <c r="Z932" s="173">
        <v>0</v>
      </c>
      <c r="AA932" s="174">
        <f>Z932*K932</f>
        <v>0</v>
      </c>
      <c r="AR932" s="23" t="s">
        <v>300</v>
      </c>
      <c r="AT932" s="23" t="s">
        <v>197</v>
      </c>
      <c r="AU932" s="23" t="s">
        <v>94</v>
      </c>
      <c r="AY932" s="23" t="s">
        <v>196</v>
      </c>
      <c r="BE932" s="114">
        <f>IF(U932="základná",N932,0)</f>
        <v>0</v>
      </c>
      <c r="BF932" s="114">
        <f>IF(U932="znížená",N932,0)</f>
        <v>0</v>
      </c>
      <c r="BG932" s="114">
        <f>IF(U932="zákl. prenesená",N932,0)</f>
        <v>0</v>
      </c>
      <c r="BH932" s="114">
        <f>IF(U932="zníž. prenesená",N932,0)</f>
        <v>0</v>
      </c>
      <c r="BI932" s="114">
        <f>IF(U932="nulová",N932,0)</f>
        <v>0</v>
      </c>
      <c r="BJ932" s="23" t="s">
        <v>94</v>
      </c>
      <c r="BK932" s="175">
        <f>ROUND(L932*K932,3)</f>
        <v>0</v>
      </c>
      <c r="BL932" s="23" t="s">
        <v>300</v>
      </c>
      <c r="BM932" s="23" t="s">
        <v>1308</v>
      </c>
    </row>
    <row r="933" spans="2:65" s="1" customFormat="1" ht="25.5" customHeight="1">
      <c r="B933" s="138"/>
      <c r="C933" s="167" t="s">
        <v>1309</v>
      </c>
      <c r="D933" s="167" t="s">
        <v>197</v>
      </c>
      <c r="E933" s="168" t="s">
        <v>1310</v>
      </c>
      <c r="F933" s="264" t="s">
        <v>1311</v>
      </c>
      <c r="G933" s="264"/>
      <c r="H933" s="264"/>
      <c r="I933" s="264"/>
      <c r="J933" s="169" t="s">
        <v>307</v>
      </c>
      <c r="K933" s="170">
        <v>40</v>
      </c>
      <c r="L933" s="265">
        <v>0</v>
      </c>
      <c r="M933" s="265"/>
      <c r="N933" s="266">
        <f>ROUND(L933*K933,3)</f>
        <v>0</v>
      </c>
      <c r="O933" s="266"/>
      <c r="P933" s="266"/>
      <c r="Q933" s="266"/>
      <c r="R933" s="141"/>
      <c r="T933" s="172" t="s">
        <v>4</v>
      </c>
      <c r="U933" s="48" t="s">
        <v>41</v>
      </c>
      <c r="V933" s="40"/>
      <c r="W933" s="173">
        <f>V933*K933</f>
        <v>0</v>
      </c>
      <c r="X933" s="173">
        <v>1.33E-3</v>
      </c>
      <c r="Y933" s="173">
        <f>X933*K933</f>
        <v>5.3199999999999997E-2</v>
      </c>
      <c r="Z933" s="173">
        <v>0</v>
      </c>
      <c r="AA933" s="174">
        <f>Z933*K933</f>
        <v>0</v>
      </c>
      <c r="AR933" s="23" t="s">
        <v>300</v>
      </c>
      <c r="AT933" s="23" t="s">
        <v>197</v>
      </c>
      <c r="AU933" s="23" t="s">
        <v>94</v>
      </c>
      <c r="AY933" s="23" t="s">
        <v>196</v>
      </c>
      <c r="BE933" s="114">
        <f>IF(U933="základná",N933,0)</f>
        <v>0</v>
      </c>
      <c r="BF933" s="114">
        <f>IF(U933="znížená",N933,0)</f>
        <v>0</v>
      </c>
      <c r="BG933" s="114">
        <f>IF(U933="zákl. prenesená",N933,0)</f>
        <v>0</v>
      </c>
      <c r="BH933" s="114">
        <f>IF(U933="zníž. prenesená",N933,0)</f>
        <v>0</v>
      </c>
      <c r="BI933" s="114">
        <f>IF(U933="nulová",N933,0)</f>
        <v>0</v>
      </c>
      <c r="BJ933" s="23" t="s">
        <v>94</v>
      </c>
      <c r="BK933" s="175">
        <f>ROUND(L933*K933,3)</f>
        <v>0</v>
      </c>
      <c r="BL933" s="23" t="s">
        <v>300</v>
      </c>
      <c r="BM933" s="23" t="s">
        <v>1312</v>
      </c>
    </row>
    <row r="934" spans="2:65" s="11" customFormat="1" ht="16.5" customHeight="1">
      <c r="B934" s="176"/>
      <c r="C934" s="177"/>
      <c r="D934" s="177"/>
      <c r="E934" s="178" t="s">
        <v>4</v>
      </c>
      <c r="F934" s="267" t="s">
        <v>1313</v>
      </c>
      <c r="G934" s="268"/>
      <c r="H934" s="268"/>
      <c r="I934" s="268"/>
      <c r="J934" s="177"/>
      <c r="K934" s="179">
        <v>40</v>
      </c>
      <c r="L934" s="177"/>
      <c r="M934" s="177"/>
      <c r="N934" s="177"/>
      <c r="O934" s="177"/>
      <c r="P934" s="177"/>
      <c r="Q934" s="177"/>
      <c r="R934" s="180"/>
      <c r="T934" s="181"/>
      <c r="U934" s="177"/>
      <c r="V934" s="177"/>
      <c r="W934" s="177"/>
      <c r="X934" s="177"/>
      <c r="Y934" s="177"/>
      <c r="Z934" s="177"/>
      <c r="AA934" s="182"/>
      <c r="AT934" s="183" t="s">
        <v>204</v>
      </c>
      <c r="AU934" s="183" t="s">
        <v>94</v>
      </c>
      <c r="AV934" s="11" t="s">
        <v>94</v>
      </c>
      <c r="AW934" s="11" t="s">
        <v>31</v>
      </c>
      <c r="AX934" s="11" t="s">
        <v>82</v>
      </c>
      <c r="AY934" s="183" t="s">
        <v>196</v>
      </c>
    </row>
    <row r="935" spans="2:65" s="1" customFormat="1" ht="38.25" customHeight="1">
      <c r="B935" s="138"/>
      <c r="C935" s="167" t="s">
        <v>1314</v>
      </c>
      <c r="D935" s="167" t="s">
        <v>197</v>
      </c>
      <c r="E935" s="168" t="s">
        <v>1315</v>
      </c>
      <c r="F935" s="264" t="s">
        <v>1316</v>
      </c>
      <c r="G935" s="264"/>
      <c r="H935" s="264"/>
      <c r="I935" s="264"/>
      <c r="J935" s="169" t="s">
        <v>608</v>
      </c>
      <c r="K935" s="170">
        <v>2</v>
      </c>
      <c r="L935" s="265">
        <v>0</v>
      </c>
      <c r="M935" s="265"/>
      <c r="N935" s="266">
        <f>ROUND(L935*K935,3)</f>
        <v>0</v>
      </c>
      <c r="O935" s="266"/>
      <c r="P935" s="266"/>
      <c r="Q935" s="266"/>
      <c r="R935" s="141"/>
      <c r="T935" s="172" t="s">
        <v>4</v>
      </c>
      <c r="U935" s="48" t="s">
        <v>41</v>
      </c>
      <c r="V935" s="40"/>
      <c r="W935" s="173">
        <f>V935*K935</f>
        <v>0</v>
      </c>
      <c r="X935" s="173">
        <v>2.32E-3</v>
      </c>
      <c r="Y935" s="173">
        <f>X935*K935</f>
        <v>4.64E-3</v>
      </c>
      <c r="Z935" s="173">
        <v>0</v>
      </c>
      <c r="AA935" s="174">
        <f>Z935*K935</f>
        <v>0</v>
      </c>
      <c r="AR935" s="23" t="s">
        <v>300</v>
      </c>
      <c r="AT935" s="23" t="s">
        <v>197</v>
      </c>
      <c r="AU935" s="23" t="s">
        <v>94</v>
      </c>
      <c r="AY935" s="23" t="s">
        <v>196</v>
      </c>
      <c r="BE935" s="114">
        <f>IF(U935="základná",N935,0)</f>
        <v>0</v>
      </c>
      <c r="BF935" s="114">
        <f>IF(U935="znížená",N935,0)</f>
        <v>0</v>
      </c>
      <c r="BG935" s="114">
        <f>IF(U935="zákl. prenesená",N935,0)</f>
        <v>0</v>
      </c>
      <c r="BH935" s="114">
        <f>IF(U935="zníž. prenesená",N935,0)</f>
        <v>0</v>
      </c>
      <c r="BI935" s="114">
        <f>IF(U935="nulová",N935,0)</f>
        <v>0</v>
      </c>
      <c r="BJ935" s="23" t="s">
        <v>94</v>
      </c>
      <c r="BK935" s="175">
        <f>ROUND(L935*K935,3)</f>
        <v>0</v>
      </c>
      <c r="BL935" s="23" t="s">
        <v>300</v>
      </c>
      <c r="BM935" s="23" t="s">
        <v>1317</v>
      </c>
    </row>
    <row r="936" spans="2:65" s="1" customFormat="1" ht="38.25" customHeight="1">
      <c r="B936" s="138"/>
      <c r="C936" s="167" t="s">
        <v>1318</v>
      </c>
      <c r="D936" s="167" t="s">
        <v>197</v>
      </c>
      <c r="E936" s="168" t="s">
        <v>1319</v>
      </c>
      <c r="F936" s="264" t="s">
        <v>1320</v>
      </c>
      <c r="G936" s="264"/>
      <c r="H936" s="264"/>
      <c r="I936" s="264"/>
      <c r="J936" s="169" t="s">
        <v>262</v>
      </c>
      <c r="K936" s="170">
        <v>292.60000000000002</v>
      </c>
      <c r="L936" s="265">
        <v>0</v>
      </c>
      <c r="M936" s="265"/>
      <c r="N936" s="266">
        <f>ROUND(L936*K936,3)</f>
        <v>0</v>
      </c>
      <c r="O936" s="266"/>
      <c r="P936" s="266"/>
      <c r="Q936" s="266"/>
      <c r="R936" s="141"/>
      <c r="T936" s="172" t="s">
        <v>4</v>
      </c>
      <c r="U936" s="48" t="s">
        <v>41</v>
      </c>
      <c r="V936" s="40"/>
      <c r="W936" s="173">
        <f>V936*K936</f>
        <v>0</v>
      </c>
      <c r="X936" s="173">
        <v>0</v>
      </c>
      <c r="Y936" s="173">
        <f>X936*K936</f>
        <v>0</v>
      </c>
      <c r="Z936" s="173">
        <v>7.3200000000000001E-3</v>
      </c>
      <c r="AA936" s="174">
        <f>Z936*K936</f>
        <v>2.1418320000000004</v>
      </c>
      <c r="AR936" s="23" t="s">
        <v>300</v>
      </c>
      <c r="AT936" s="23" t="s">
        <v>197</v>
      </c>
      <c r="AU936" s="23" t="s">
        <v>94</v>
      </c>
      <c r="AY936" s="23" t="s">
        <v>196</v>
      </c>
      <c r="BE936" s="114">
        <f>IF(U936="základná",N936,0)</f>
        <v>0</v>
      </c>
      <c r="BF936" s="114">
        <f>IF(U936="znížená",N936,0)</f>
        <v>0</v>
      </c>
      <c r="BG936" s="114">
        <f>IF(U936="zákl. prenesená",N936,0)</f>
        <v>0</v>
      </c>
      <c r="BH936" s="114">
        <f>IF(U936="zníž. prenesená",N936,0)</f>
        <v>0</v>
      </c>
      <c r="BI936" s="114">
        <f>IF(U936="nulová",N936,0)</f>
        <v>0</v>
      </c>
      <c r="BJ936" s="23" t="s">
        <v>94</v>
      </c>
      <c r="BK936" s="175">
        <f>ROUND(L936*K936,3)</f>
        <v>0</v>
      </c>
      <c r="BL936" s="23" t="s">
        <v>300</v>
      </c>
      <c r="BM936" s="23" t="s">
        <v>1321</v>
      </c>
    </row>
    <row r="937" spans="2:65" s="11" customFormat="1" ht="16.5" customHeight="1">
      <c r="B937" s="176"/>
      <c r="C937" s="177"/>
      <c r="D937" s="177"/>
      <c r="E937" s="178" t="s">
        <v>4</v>
      </c>
      <c r="F937" s="267" t="s">
        <v>1233</v>
      </c>
      <c r="G937" s="268"/>
      <c r="H937" s="268"/>
      <c r="I937" s="268"/>
      <c r="J937" s="177"/>
      <c r="K937" s="179">
        <v>292.60000000000002</v>
      </c>
      <c r="L937" s="177"/>
      <c r="M937" s="177"/>
      <c r="N937" s="177"/>
      <c r="O937" s="177"/>
      <c r="P937" s="177"/>
      <c r="Q937" s="177"/>
      <c r="R937" s="180"/>
      <c r="T937" s="181"/>
      <c r="U937" s="177"/>
      <c r="V937" s="177"/>
      <c r="W937" s="177"/>
      <c r="X937" s="177"/>
      <c r="Y937" s="177"/>
      <c r="Z937" s="177"/>
      <c r="AA937" s="182"/>
      <c r="AT937" s="183" t="s">
        <v>204</v>
      </c>
      <c r="AU937" s="183" t="s">
        <v>94</v>
      </c>
      <c r="AV937" s="11" t="s">
        <v>94</v>
      </c>
      <c r="AW937" s="11" t="s">
        <v>31</v>
      </c>
      <c r="AX937" s="11" t="s">
        <v>74</v>
      </c>
      <c r="AY937" s="183" t="s">
        <v>196</v>
      </c>
    </row>
    <row r="938" spans="2:65" s="12" customFormat="1" ht="16.5" customHeight="1">
      <c r="B938" s="184"/>
      <c r="C938" s="185"/>
      <c r="D938" s="185"/>
      <c r="E938" s="186" t="s">
        <v>4</v>
      </c>
      <c r="F938" s="274" t="s">
        <v>213</v>
      </c>
      <c r="G938" s="275"/>
      <c r="H938" s="275"/>
      <c r="I938" s="275"/>
      <c r="J938" s="185"/>
      <c r="K938" s="187">
        <v>292.60000000000002</v>
      </c>
      <c r="L938" s="185"/>
      <c r="M938" s="185"/>
      <c r="N938" s="185"/>
      <c r="O938" s="185"/>
      <c r="P938" s="185"/>
      <c r="Q938" s="185"/>
      <c r="R938" s="188"/>
      <c r="T938" s="189"/>
      <c r="U938" s="185"/>
      <c r="V938" s="185"/>
      <c r="W938" s="185"/>
      <c r="X938" s="185"/>
      <c r="Y938" s="185"/>
      <c r="Z938" s="185"/>
      <c r="AA938" s="190"/>
      <c r="AT938" s="191" t="s">
        <v>204</v>
      </c>
      <c r="AU938" s="191" t="s">
        <v>94</v>
      </c>
      <c r="AV938" s="12" t="s">
        <v>214</v>
      </c>
      <c r="AW938" s="12" t="s">
        <v>31</v>
      </c>
      <c r="AX938" s="12" t="s">
        <v>74</v>
      </c>
      <c r="AY938" s="191" t="s">
        <v>196</v>
      </c>
    </row>
    <row r="939" spans="2:65" s="13" customFormat="1" ht="16.5" customHeight="1">
      <c r="B939" s="192"/>
      <c r="C939" s="193"/>
      <c r="D939" s="193"/>
      <c r="E939" s="194" t="s">
        <v>4</v>
      </c>
      <c r="F939" s="276" t="s">
        <v>215</v>
      </c>
      <c r="G939" s="277"/>
      <c r="H939" s="277"/>
      <c r="I939" s="277"/>
      <c r="J939" s="193"/>
      <c r="K939" s="195">
        <v>292.60000000000002</v>
      </c>
      <c r="L939" s="193"/>
      <c r="M939" s="193"/>
      <c r="N939" s="193"/>
      <c r="O939" s="193"/>
      <c r="P939" s="193"/>
      <c r="Q939" s="193"/>
      <c r="R939" s="196"/>
      <c r="T939" s="197"/>
      <c r="U939" s="193"/>
      <c r="V939" s="193"/>
      <c r="W939" s="193"/>
      <c r="X939" s="193"/>
      <c r="Y939" s="193"/>
      <c r="Z939" s="193"/>
      <c r="AA939" s="198"/>
      <c r="AT939" s="199" t="s">
        <v>204</v>
      </c>
      <c r="AU939" s="199" t="s">
        <v>94</v>
      </c>
      <c r="AV939" s="13" t="s">
        <v>201</v>
      </c>
      <c r="AW939" s="13" t="s">
        <v>31</v>
      </c>
      <c r="AX939" s="13" t="s">
        <v>82</v>
      </c>
      <c r="AY939" s="199" t="s">
        <v>196</v>
      </c>
    </row>
    <row r="940" spans="2:65" s="1" customFormat="1" ht="38.25" customHeight="1">
      <c r="B940" s="138"/>
      <c r="C940" s="167" t="s">
        <v>1322</v>
      </c>
      <c r="D940" s="167" t="s">
        <v>197</v>
      </c>
      <c r="E940" s="168" t="s">
        <v>1323</v>
      </c>
      <c r="F940" s="264" t="s">
        <v>1324</v>
      </c>
      <c r="G940" s="264"/>
      <c r="H940" s="264"/>
      <c r="I940" s="264"/>
      <c r="J940" s="169" t="s">
        <v>262</v>
      </c>
      <c r="K940" s="170">
        <v>292.60000000000002</v>
      </c>
      <c r="L940" s="265">
        <v>0</v>
      </c>
      <c r="M940" s="265"/>
      <c r="N940" s="266">
        <f>ROUND(L940*K940,3)</f>
        <v>0</v>
      </c>
      <c r="O940" s="266"/>
      <c r="P940" s="266"/>
      <c r="Q940" s="266"/>
      <c r="R940" s="141"/>
      <c r="T940" s="172" t="s">
        <v>4</v>
      </c>
      <c r="U940" s="48" t="s">
        <v>41</v>
      </c>
      <c r="V940" s="40"/>
      <c r="W940" s="173">
        <f>V940*K940</f>
        <v>0</v>
      </c>
      <c r="X940" s="173">
        <v>4.6800000000000001E-3</v>
      </c>
      <c r="Y940" s="173">
        <f>X940*K940</f>
        <v>1.3693680000000001</v>
      </c>
      <c r="Z940" s="173">
        <v>0</v>
      </c>
      <c r="AA940" s="174">
        <f>Z940*K940</f>
        <v>0</v>
      </c>
      <c r="AR940" s="23" t="s">
        <v>300</v>
      </c>
      <c r="AT940" s="23" t="s">
        <v>197</v>
      </c>
      <c r="AU940" s="23" t="s">
        <v>94</v>
      </c>
      <c r="AY940" s="23" t="s">
        <v>196</v>
      </c>
      <c r="BE940" s="114">
        <f>IF(U940="základná",N940,0)</f>
        <v>0</v>
      </c>
      <c r="BF940" s="114">
        <f>IF(U940="znížená",N940,0)</f>
        <v>0</v>
      </c>
      <c r="BG940" s="114">
        <f>IF(U940="zákl. prenesená",N940,0)</f>
        <v>0</v>
      </c>
      <c r="BH940" s="114">
        <f>IF(U940="zníž. prenesená",N940,0)</f>
        <v>0</v>
      </c>
      <c r="BI940" s="114">
        <f>IF(U940="nulová",N940,0)</f>
        <v>0</v>
      </c>
      <c r="BJ940" s="23" t="s">
        <v>94</v>
      </c>
      <c r="BK940" s="175">
        <f>ROUND(L940*K940,3)</f>
        <v>0</v>
      </c>
      <c r="BL940" s="23" t="s">
        <v>300</v>
      </c>
      <c r="BM940" s="23" t="s">
        <v>1325</v>
      </c>
    </row>
    <row r="941" spans="2:65" s="1" customFormat="1" ht="38.25" customHeight="1">
      <c r="B941" s="138"/>
      <c r="C941" s="167" t="s">
        <v>1326</v>
      </c>
      <c r="D941" s="167" t="s">
        <v>197</v>
      </c>
      <c r="E941" s="168" t="s">
        <v>1327</v>
      </c>
      <c r="F941" s="264" t="s">
        <v>1328</v>
      </c>
      <c r="G941" s="264"/>
      <c r="H941" s="264"/>
      <c r="I941" s="264"/>
      <c r="J941" s="169" t="s">
        <v>262</v>
      </c>
      <c r="K941" s="170">
        <v>78.48</v>
      </c>
      <c r="L941" s="265">
        <v>0</v>
      </c>
      <c r="M941" s="265"/>
      <c r="N941" s="266">
        <f>ROUND(L941*K941,3)</f>
        <v>0</v>
      </c>
      <c r="O941" s="266"/>
      <c r="P941" s="266"/>
      <c r="Q941" s="266"/>
      <c r="R941" s="141"/>
      <c r="T941" s="172" t="s">
        <v>4</v>
      </c>
      <c r="U941" s="48" t="s">
        <v>41</v>
      </c>
      <c r="V941" s="40"/>
      <c r="W941" s="173">
        <f>V941*K941</f>
        <v>0</v>
      </c>
      <c r="X941" s="173">
        <v>0</v>
      </c>
      <c r="Y941" s="173">
        <f>X941*K941</f>
        <v>0</v>
      </c>
      <c r="Z941" s="173">
        <v>7.3200000000000001E-3</v>
      </c>
      <c r="AA941" s="174">
        <f>Z941*K941</f>
        <v>0.57447360000000003</v>
      </c>
      <c r="AR941" s="23" t="s">
        <v>300</v>
      </c>
      <c r="AT941" s="23" t="s">
        <v>197</v>
      </c>
      <c r="AU941" s="23" t="s">
        <v>94</v>
      </c>
      <c r="AY941" s="23" t="s">
        <v>196</v>
      </c>
      <c r="BE941" s="114">
        <f>IF(U941="základná",N941,0)</f>
        <v>0</v>
      </c>
      <c r="BF941" s="114">
        <f>IF(U941="znížená",N941,0)</f>
        <v>0</v>
      </c>
      <c r="BG941" s="114">
        <f>IF(U941="zákl. prenesená",N941,0)</f>
        <v>0</v>
      </c>
      <c r="BH941" s="114">
        <f>IF(U941="zníž. prenesená",N941,0)</f>
        <v>0</v>
      </c>
      <c r="BI941" s="114">
        <f>IF(U941="nulová",N941,0)</f>
        <v>0</v>
      </c>
      <c r="BJ941" s="23" t="s">
        <v>94</v>
      </c>
      <c r="BK941" s="175">
        <f>ROUND(L941*K941,3)</f>
        <v>0</v>
      </c>
      <c r="BL941" s="23" t="s">
        <v>300</v>
      </c>
      <c r="BM941" s="23" t="s">
        <v>1329</v>
      </c>
    </row>
    <row r="942" spans="2:65" s="11" customFormat="1" ht="16.5" customHeight="1">
      <c r="B942" s="176"/>
      <c r="C942" s="177"/>
      <c r="D942" s="177"/>
      <c r="E942" s="178" t="s">
        <v>4</v>
      </c>
      <c r="F942" s="267" t="s">
        <v>1330</v>
      </c>
      <c r="G942" s="268"/>
      <c r="H942" s="268"/>
      <c r="I942" s="268"/>
      <c r="J942" s="177"/>
      <c r="K942" s="179">
        <v>78.48</v>
      </c>
      <c r="L942" s="177"/>
      <c r="M942" s="177"/>
      <c r="N942" s="177"/>
      <c r="O942" s="177"/>
      <c r="P942" s="177"/>
      <c r="Q942" s="177"/>
      <c r="R942" s="180"/>
      <c r="T942" s="181"/>
      <c r="U942" s="177"/>
      <c r="V942" s="177"/>
      <c r="W942" s="177"/>
      <c r="X942" s="177"/>
      <c r="Y942" s="177"/>
      <c r="Z942" s="177"/>
      <c r="AA942" s="182"/>
      <c r="AT942" s="183" t="s">
        <v>204</v>
      </c>
      <c r="AU942" s="183" t="s">
        <v>94</v>
      </c>
      <c r="AV942" s="11" t="s">
        <v>94</v>
      </c>
      <c r="AW942" s="11" t="s">
        <v>31</v>
      </c>
      <c r="AX942" s="11" t="s">
        <v>74</v>
      </c>
      <c r="AY942" s="183" t="s">
        <v>196</v>
      </c>
    </row>
    <row r="943" spans="2:65" s="12" customFormat="1" ht="16.5" customHeight="1">
      <c r="B943" s="184"/>
      <c r="C943" s="185"/>
      <c r="D943" s="185"/>
      <c r="E943" s="186" t="s">
        <v>4</v>
      </c>
      <c r="F943" s="274" t="s">
        <v>688</v>
      </c>
      <c r="G943" s="275"/>
      <c r="H943" s="275"/>
      <c r="I943" s="275"/>
      <c r="J943" s="185"/>
      <c r="K943" s="187">
        <v>78.48</v>
      </c>
      <c r="L943" s="185"/>
      <c r="M943" s="185"/>
      <c r="N943" s="185"/>
      <c r="O943" s="185"/>
      <c r="P943" s="185"/>
      <c r="Q943" s="185"/>
      <c r="R943" s="188"/>
      <c r="T943" s="189"/>
      <c r="U943" s="185"/>
      <c r="V943" s="185"/>
      <c r="W943" s="185"/>
      <c r="X943" s="185"/>
      <c r="Y943" s="185"/>
      <c r="Z943" s="185"/>
      <c r="AA943" s="190"/>
      <c r="AT943" s="191" t="s">
        <v>204</v>
      </c>
      <c r="AU943" s="191" t="s">
        <v>94</v>
      </c>
      <c r="AV943" s="12" t="s">
        <v>214</v>
      </c>
      <c r="AW943" s="12" t="s">
        <v>31</v>
      </c>
      <c r="AX943" s="12" t="s">
        <v>74</v>
      </c>
      <c r="AY943" s="191" t="s">
        <v>196</v>
      </c>
    </row>
    <row r="944" spans="2:65" s="13" customFormat="1" ht="16.5" customHeight="1">
      <c r="B944" s="192"/>
      <c r="C944" s="193"/>
      <c r="D944" s="193"/>
      <c r="E944" s="194" t="s">
        <v>4</v>
      </c>
      <c r="F944" s="276" t="s">
        <v>215</v>
      </c>
      <c r="G944" s="277"/>
      <c r="H944" s="277"/>
      <c r="I944" s="277"/>
      <c r="J944" s="193"/>
      <c r="K944" s="195">
        <v>78.48</v>
      </c>
      <c r="L944" s="193"/>
      <c r="M944" s="193"/>
      <c r="N944" s="193"/>
      <c r="O944" s="193"/>
      <c r="P944" s="193"/>
      <c r="Q944" s="193"/>
      <c r="R944" s="196"/>
      <c r="T944" s="197"/>
      <c r="U944" s="193"/>
      <c r="V944" s="193"/>
      <c r="W944" s="193"/>
      <c r="X944" s="193"/>
      <c r="Y944" s="193"/>
      <c r="Z944" s="193"/>
      <c r="AA944" s="198"/>
      <c r="AT944" s="199" t="s">
        <v>204</v>
      </c>
      <c r="AU944" s="199" t="s">
        <v>94</v>
      </c>
      <c r="AV944" s="13" t="s">
        <v>201</v>
      </c>
      <c r="AW944" s="13" t="s">
        <v>31</v>
      </c>
      <c r="AX944" s="13" t="s">
        <v>82</v>
      </c>
      <c r="AY944" s="199" t="s">
        <v>196</v>
      </c>
    </row>
    <row r="945" spans="2:65" s="1" customFormat="1" ht="38.25" customHeight="1">
      <c r="B945" s="138"/>
      <c r="C945" s="167" t="s">
        <v>1331</v>
      </c>
      <c r="D945" s="167" t="s">
        <v>197</v>
      </c>
      <c r="E945" s="168" t="s">
        <v>1332</v>
      </c>
      <c r="F945" s="264" t="s">
        <v>1333</v>
      </c>
      <c r="G945" s="264"/>
      <c r="H945" s="264"/>
      <c r="I945" s="264"/>
      <c r="J945" s="169" t="s">
        <v>262</v>
      </c>
      <c r="K945" s="170">
        <v>113.87</v>
      </c>
      <c r="L945" s="265">
        <v>0</v>
      </c>
      <c r="M945" s="265"/>
      <c r="N945" s="266">
        <f>ROUND(L945*K945,3)</f>
        <v>0</v>
      </c>
      <c r="O945" s="266"/>
      <c r="P945" s="266"/>
      <c r="Q945" s="266"/>
      <c r="R945" s="141"/>
      <c r="T945" s="172" t="s">
        <v>4</v>
      </c>
      <c r="U945" s="48" t="s">
        <v>41</v>
      </c>
      <c r="V945" s="40"/>
      <c r="W945" s="173">
        <f>V945*K945</f>
        <v>0</v>
      </c>
      <c r="X945" s="173">
        <v>0</v>
      </c>
      <c r="Y945" s="173">
        <f>X945*K945</f>
        <v>0</v>
      </c>
      <c r="Z945" s="173">
        <v>7.3200000000000001E-3</v>
      </c>
      <c r="AA945" s="174">
        <f>Z945*K945</f>
        <v>0.83352840000000006</v>
      </c>
      <c r="AR945" s="23" t="s">
        <v>300</v>
      </c>
      <c r="AT945" s="23" t="s">
        <v>197</v>
      </c>
      <c r="AU945" s="23" t="s">
        <v>94</v>
      </c>
      <c r="AY945" s="23" t="s">
        <v>196</v>
      </c>
      <c r="BE945" s="114">
        <f>IF(U945="základná",N945,0)</f>
        <v>0</v>
      </c>
      <c r="BF945" s="114">
        <f>IF(U945="znížená",N945,0)</f>
        <v>0</v>
      </c>
      <c r="BG945" s="114">
        <f>IF(U945="zákl. prenesená",N945,0)</f>
        <v>0</v>
      </c>
      <c r="BH945" s="114">
        <f>IF(U945="zníž. prenesená",N945,0)</f>
        <v>0</v>
      </c>
      <c r="BI945" s="114">
        <f>IF(U945="nulová",N945,0)</f>
        <v>0</v>
      </c>
      <c r="BJ945" s="23" t="s">
        <v>94</v>
      </c>
      <c r="BK945" s="175">
        <f>ROUND(L945*K945,3)</f>
        <v>0</v>
      </c>
      <c r="BL945" s="23" t="s">
        <v>300</v>
      </c>
      <c r="BM945" s="23" t="s">
        <v>1334</v>
      </c>
    </row>
    <row r="946" spans="2:65" s="11" customFormat="1" ht="16.5" customHeight="1">
      <c r="B946" s="176"/>
      <c r="C946" s="177"/>
      <c r="D946" s="177"/>
      <c r="E946" s="178" t="s">
        <v>4</v>
      </c>
      <c r="F946" s="267" t="s">
        <v>1335</v>
      </c>
      <c r="G946" s="268"/>
      <c r="H946" s="268"/>
      <c r="I946" s="268"/>
      <c r="J946" s="177"/>
      <c r="K946" s="179">
        <v>113.87</v>
      </c>
      <c r="L946" s="177"/>
      <c r="M946" s="177"/>
      <c r="N946" s="177"/>
      <c r="O946" s="177"/>
      <c r="P946" s="177"/>
      <c r="Q946" s="177"/>
      <c r="R946" s="180"/>
      <c r="T946" s="181"/>
      <c r="U946" s="177"/>
      <c r="V946" s="177"/>
      <c r="W946" s="177"/>
      <c r="X946" s="177"/>
      <c r="Y946" s="177"/>
      <c r="Z946" s="177"/>
      <c r="AA946" s="182"/>
      <c r="AT946" s="183" t="s">
        <v>204</v>
      </c>
      <c r="AU946" s="183" t="s">
        <v>94</v>
      </c>
      <c r="AV946" s="11" t="s">
        <v>94</v>
      </c>
      <c r="AW946" s="11" t="s">
        <v>31</v>
      </c>
      <c r="AX946" s="11" t="s">
        <v>74</v>
      </c>
      <c r="AY946" s="183" t="s">
        <v>196</v>
      </c>
    </row>
    <row r="947" spans="2:65" s="12" customFormat="1" ht="16.5" customHeight="1">
      <c r="B947" s="184"/>
      <c r="C947" s="185"/>
      <c r="D947" s="185"/>
      <c r="E947" s="186" t="s">
        <v>4</v>
      </c>
      <c r="F947" s="274" t="s">
        <v>694</v>
      </c>
      <c r="G947" s="275"/>
      <c r="H947" s="275"/>
      <c r="I947" s="275"/>
      <c r="J947" s="185"/>
      <c r="K947" s="187">
        <v>113.87</v>
      </c>
      <c r="L947" s="185"/>
      <c r="M947" s="185"/>
      <c r="N947" s="185"/>
      <c r="O947" s="185"/>
      <c r="P947" s="185"/>
      <c r="Q947" s="185"/>
      <c r="R947" s="188"/>
      <c r="T947" s="189"/>
      <c r="U947" s="185"/>
      <c r="V947" s="185"/>
      <c r="W947" s="185"/>
      <c r="X947" s="185"/>
      <c r="Y947" s="185"/>
      <c r="Z947" s="185"/>
      <c r="AA947" s="190"/>
      <c r="AT947" s="191" t="s">
        <v>204</v>
      </c>
      <c r="AU947" s="191" t="s">
        <v>94</v>
      </c>
      <c r="AV947" s="12" t="s">
        <v>214</v>
      </c>
      <c r="AW947" s="12" t="s">
        <v>31</v>
      </c>
      <c r="AX947" s="12" t="s">
        <v>74</v>
      </c>
      <c r="AY947" s="191" t="s">
        <v>196</v>
      </c>
    </row>
    <row r="948" spans="2:65" s="13" customFormat="1" ht="16.5" customHeight="1">
      <c r="B948" s="192"/>
      <c r="C948" s="193"/>
      <c r="D948" s="193"/>
      <c r="E948" s="194" t="s">
        <v>4</v>
      </c>
      <c r="F948" s="276" t="s">
        <v>215</v>
      </c>
      <c r="G948" s="277"/>
      <c r="H948" s="277"/>
      <c r="I948" s="277"/>
      <c r="J948" s="193"/>
      <c r="K948" s="195">
        <v>113.87</v>
      </c>
      <c r="L948" s="193"/>
      <c r="M948" s="193"/>
      <c r="N948" s="193"/>
      <c r="O948" s="193"/>
      <c r="P948" s="193"/>
      <c r="Q948" s="193"/>
      <c r="R948" s="196"/>
      <c r="T948" s="197"/>
      <c r="U948" s="193"/>
      <c r="V948" s="193"/>
      <c r="W948" s="193"/>
      <c r="X948" s="193"/>
      <c r="Y948" s="193"/>
      <c r="Z948" s="193"/>
      <c r="AA948" s="198"/>
      <c r="AT948" s="199" t="s">
        <v>204</v>
      </c>
      <c r="AU948" s="199" t="s">
        <v>94</v>
      </c>
      <c r="AV948" s="13" t="s">
        <v>201</v>
      </c>
      <c r="AW948" s="13" t="s">
        <v>31</v>
      </c>
      <c r="AX948" s="13" t="s">
        <v>82</v>
      </c>
      <c r="AY948" s="199" t="s">
        <v>196</v>
      </c>
    </row>
    <row r="949" spans="2:65" s="1" customFormat="1" ht="38.25" customHeight="1">
      <c r="B949" s="138"/>
      <c r="C949" s="167" t="s">
        <v>1336</v>
      </c>
      <c r="D949" s="167" t="s">
        <v>197</v>
      </c>
      <c r="E949" s="168" t="s">
        <v>1337</v>
      </c>
      <c r="F949" s="264" t="s">
        <v>1338</v>
      </c>
      <c r="G949" s="264"/>
      <c r="H949" s="264"/>
      <c r="I949" s="264"/>
      <c r="J949" s="169" t="s">
        <v>262</v>
      </c>
      <c r="K949" s="170">
        <v>292.60000000000002</v>
      </c>
      <c r="L949" s="265">
        <v>0</v>
      </c>
      <c r="M949" s="265"/>
      <c r="N949" s="266">
        <f t="shared" ref="N949:N960" si="15">ROUND(L949*K949,3)</f>
        <v>0</v>
      </c>
      <c r="O949" s="266"/>
      <c r="P949" s="266"/>
      <c r="Q949" s="266"/>
      <c r="R949" s="141"/>
      <c r="T949" s="172" t="s">
        <v>4</v>
      </c>
      <c r="U949" s="48" t="s">
        <v>41</v>
      </c>
      <c r="V949" s="40"/>
      <c r="W949" s="173">
        <f t="shared" ref="W949:W960" si="16">V949*K949</f>
        <v>0</v>
      </c>
      <c r="X949" s="173">
        <v>4.6999999999999999E-4</v>
      </c>
      <c r="Y949" s="173">
        <f t="shared" ref="Y949:Y960" si="17">X949*K949</f>
        <v>0.13752200000000001</v>
      </c>
      <c r="Z949" s="173">
        <v>0</v>
      </c>
      <c r="AA949" s="174">
        <f t="shared" ref="AA949:AA960" si="18">Z949*K949</f>
        <v>0</v>
      </c>
      <c r="AR949" s="23" t="s">
        <v>300</v>
      </c>
      <c r="AT949" s="23" t="s">
        <v>197</v>
      </c>
      <c r="AU949" s="23" t="s">
        <v>94</v>
      </c>
      <c r="AY949" s="23" t="s">
        <v>196</v>
      </c>
      <c r="BE949" s="114">
        <f t="shared" ref="BE949:BE960" si="19">IF(U949="základná",N949,0)</f>
        <v>0</v>
      </c>
      <c r="BF949" s="114">
        <f t="shared" ref="BF949:BF960" si="20">IF(U949="znížená",N949,0)</f>
        <v>0</v>
      </c>
      <c r="BG949" s="114">
        <f t="shared" ref="BG949:BG960" si="21">IF(U949="zákl. prenesená",N949,0)</f>
        <v>0</v>
      </c>
      <c r="BH949" s="114">
        <f t="shared" ref="BH949:BH960" si="22">IF(U949="zníž. prenesená",N949,0)</f>
        <v>0</v>
      </c>
      <c r="BI949" s="114">
        <f t="shared" ref="BI949:BI960" si="23">IF(U949="nulová",N949,0)</f>
        <v>0</v>
      </c>
      <c r="BJ949" s="23" t="s">
        <v>94</v>
      </c>
      <c r="BK949" s="175">
        <f t="shared" ref="BK949:BK960" si="24">ROUND(L949*K949,3)</f>
        <v>0</v>
      </c>
      <c r="BL949" s="23" t="s">
        <v>300</v>
      </c>
      <c r="BM949" s="23" t="s">
        <v>1339</v>
      </c>
    </row>
    <row r="950" spans="2:65" s="1" customFormat="1" ht="25.5" customHeight="1">
      <c r="B950" s="138"/>
      <c r="C950" s="167" t="s">
        <v>1340</v>
      </c>
      <c r="D950" s="167" t="s">
        <v>197</v>
      </c>
      <c r="E950" s="168" t="s">
        <v>1341</v>
      </c>
      <c r="F950" s="264" t="s">
        <v>1342</v>
      </c>
      <c r="G950" s="264"/>
      <c r="H950" s="264"/>
      <c r="I950" s="264"/>
      <c r="J950" s="169" t="s">
        <v>307</v>
      </c>
      <c r="K950" s="170">
        <v>39</v>
      </c>
      <c r="L950" s="265">
        <v>0</v>
      </c>
      <c r="M950" s="265"/>
      <c r="N950" s="266">
        <f t="shared" si="15"/>
        <v>0</v>
      </c>
      <c r="O950" s="266"/>
      <c r="P950" s="266"/>
      <c r="Q950" s="266"/>
      <c r="R950" s="141"/>
      <c r="T950" s="172" t="s">
        <v>4</v>
      </c>
      <c r="U950" s="48" t="s">
        <v>41</v>
      </c>
      <c r="V950" s="40"/>
      <c r="W950" s="173">
        <f t="shared" si="16"/>
        <v>0</v>
      </c>
      <c r="X950" s="173">
        <v>2.2000000000000001E-4</v>
      </c>
      <c r="Y950" s="173">
        <f t="shared" si="17"/>
        <v>8.5800000000000008E-3</v>
      </c>
      <c r="Z950" s="173">
        <v>0</v>
      </c>
      <c r="AA950" s="174">
        <f t="shared" si="18"/>
        <v>0</v>
      </c>
      <c r="AR950" s="23" t="s">
        <v>300</v>
      </c>
      <c r="AT950" s="23" t="s">
        <v>197</v>
      </c>
      <c r="AU950" s="23" t="s">
        <v>94</v>
      </c>
      <c r="AY950" s="23" t="s">
        <v>196</v>
      </c>
      <c r="BE950" s="114">
        <f t="shared" si="19"/>
        <v>0</v>
      </c>
      <c r="BF950" s="114">
        <f t="shared" si="20"/>
        <v>0</v>
      </c>
      <c r="BG950" s="114">
        <f t="shared" si="21"/>
        <v>0</v>
      </c>
      <c r="BH950" s="114">
        <f t="shared" si="22"/>
        <v>0</v>
      </c>
      <c r="BI950" s="114">
        <f t="shared" si="23"/>
        <v>0</v>
      </c>
      <c r="BJ950" s="23" t="s">
        <v>94</v>
      </c>
      <c r="BK950" s="175">
        <f t="shared" si="24"/>
        <v>0</v>
      </c>
      <c r="BL950" s="23" t="s">
        <v>300</v>
      </c>
      <c r="BM950" s="23" t="s">
        <v>1343</v>
      </c>
    </row>
    <row r="951" spans="2:65" s="1" customFormat="1" ht="25.5" customHeight="1">
      <c r="B951" s="138"/>
      <c r="C951" s="200" t="s">
        <v>1344</v>
      </c>
      <c r="D951" s="200" t="s">
        <v>612</v>
      </c>
      <c r="E951" s="201" t="s">
        <v>1345</v>
      </c>
      <c r="F951" s="282" t="s">
        <v>1346</v>
      </c>
      <c r="G951" s="282"/>
      <c r="H951" s="282"/>
      <c r="I951" s="282"/>
      <c r="J951" s="202" t="s">
        <v>307</v>
      </c>
      <c r="K951" s="203">
        <v>39</v>
      </c>
      <c r="L951" s="273">
        <v>0</v>
      </c>
      <c r="M951" s="273"/>
      <c r="N951" s="283">
        <f t="shared" si="15"/>
        <v>0</v>
      </c>
      <c r="O951" s="266"/>
      <c r="P951" s="266"/>
      <c r="Q951" s="266"/>
      <c r="R951" s="141"/>
      <c r="T951" s="172" t="s">
        <v>4</v>
      </c>
      <c r="U951" s="48" t="s">
        <v>41</v>
      </c>
      <c r="V951" s="40"/>
      <c r="W951" s="173">
        <f t="shared" si="16"/>
        <v>0</v>
      </c>
      <c r="X951" s="173">
        <v>3.0000000000000001E-3</v>
      </c>
      <c r="Y951" s="173">
        <f t="shared" si="17"/>
        <v>0.11700000000000001</v>
      </c>
      <c r="Z951" s="173">
        <v>0</v>
      </c>
      <c r="AA951" s="174">
        <f t="shared" si="18"/>
        <v>0</v>
      </c>
      <c r="AR951" s="23" t="s">
        <v>423</v>
      </c>
      <c r="AT951" s="23" t="s">
        <v>612</v>
      </c>
      <c r="AU951" s="23" t="s">
        <v>94</v>
      </c>
      <c r="AY951" s="23" t="s">
        <v>196</v>
      </c>
      <c r="BE951" s="114">
        <f t="shared" si="19"/>
        <v>0</v>
      </c>
      <c r="BF951" s="114">
        <f t="shared" si="20"/>
        <v>0</v>
      </c>
      <c r="BG951" s="114">
        <f t="shared" si="21"/>
        <v>0</v>
      </c>
      <c r="BH951" s="114">
        <f t="shared" si="22"/>
        <v>0</v>
      </c>
      <c r="BI951" s="114">
        <f t="shared" si="23"/>
        <v>0</v>
      </c>
      <c r="BJ951" s="23" t="s">
        <v>94</v>
      </c>
      <c r="BK951" s="175">
        <f t="shared" si="24"/>
        <v>0</v>
      </c>
      <c r="BL951" s="23" t="s">
        <v>300</v>
      </c>
      <c r="BM951" s="23" t="s">
        <v>1347</v>
      </c>
    </row>
    <row r="952" spans="2:65" s="1" customFormat="1" ht="25.5" customHeight="1">
      <c r="B952" s="138"/>
      <c r="C952" s="167" t="s">
        <v>1348</v>
      </c>
      <c r="D952" s="167" t="s">
        <v>197</v>
      </c>
      <c r="E952" s="168" t="s">
        <v>1349</v>
      </c>
      <c r="F952" s="264" t="s">
        <v>1350</v>
      </c>
      <c r="G952" s="264"/>
      <c r="H952" s="264"/>
      <c r="I952" s="264"/>
      <c r="J952" s="169" t="s">
        <v>307</v>
      </c>
      <c r="K952" s="170">
        <v>10.199999999999999</v>
      </c>
      <c r="L952" s="265">
        <v>0</v>
      </c>
      <c r="M952" s="265"/>
      <c r="N952" s="266">
        <f t="shared" si="15"/>
        <v>0</v>
      </c>
      <c r="O952" s="266"/>
      <c r="P952" s="266"/>
      <c r="Q952" s="266"/>
      <c r="R952" s="141"/>
      <c r="T952" s="172" t="s">
        <v>4</v>
      </c>
      <c r="U952" s="48" t="s">
        <v>41</v>
      </c>
      <c r="V952" s="40"/>
      <c r="W952" s="173">
        <f t="shared" si="16"/>
        <v>0</v>
      </c>
      <c r="X952" s="173">
        <v>2.2000000000000001E-4</v>
      </c>
      <c r="Y952" s="173">
        <f t="shared" si="17"/>
        <v>2.2439999999999999E-3</v>
      </c>
      <c r="Z952" s="173">
        <v>0</v>
      </c>
      <c r="AA952" s="174">
        <f t="shared" si="18"/>
        <v>0</v>
      </c>
      <c r="AR952" s="23" t="s">
        <v>300</v>
      </c>
      <c r="AT952" s="23" t="s">
        <v>197</v>
      </c>
      <c r="AU952" s="23" t="s">
        <v>94</v>
      </c>
      <c r="AY952" s="23" t="s">
        <v>196</v>
      </c>
      <c r="BE952" s="114">
        <f t="shared" si="19"/>
        <v>0</v>
      </c>
      <c r="BF952" s="114">
        <f t="shared" si="20"/>
        <v>0</v>
      </c>
      <c r="BG952" s="114">
        <f t="shared" si="21"/>
        <v>0</v>
      </c>
      <c r="BH952" s="114">
        <f t="shared" si="22"/>
        <v>0</v>
      </c>
      <c r="BI952" s="114">
        <f t="shared" si="23"/>
        <v>0</v>
      </c>
      <c r="BJ952" s="23" t="s">
        <v>94</v>
      </c>
      <c r="BK952" s="175">
        <f t="shared" si="24"/>
        <v>0</v>
      </c>
      <c r="BL952" s="23" t="s">
        <v>300</v>
      </c>
      <c r="BM952" s="23" t="s">
        <v>1351</v>
      </c>
    </row>
    <row r="953" spans="2:65" s="1" customFormat="1" ht="25.5" customHeight="1">
      <c r="B953" s="138"/>
      <c r="C953" s="200" t="s">
        <v>1352</v>
      </c>
      <c r="D953" s="200" t="s">
        <v>612</v>
      </c>
      <c r="E953" s="201" t="s">
        <v>1353</v>
      </c>
      <c r="F953" s="282" t="s">
        <v>1354</v>
      </c>
      <c r="G953" s="282"/>
      <c r="H953" s="282"/>
      <c r="I953" s="282"/>
      <c r="J953" s="202" t="s">
        <v>307</v>
      </c>
      <c r="K953" s="203">
        <v>10.199999999999999</v>
      </c>
      <c r="L953" s="273">
        <v>0</v>
      </c>
      <c r="M953" s="273"/>
      <c r="N953" s="283">
        <f t="shared" si="15"/>
        <v>0</v>
      </c>
      <c r="O953" s="266"/>
      <c r="P953" s="266"/>
      <c r="Q953" s="266"/>
      <c r="R953" s="141"/>
      <c r="T953" s="172" t="s">
        <v>4</v>
      </c>
      <c r="U953" s="48" t="s">
        <v>41</v>
      </c>
      <c r="V953" s="40"/>
      <c r="W953" s="173">
        <f t="shared" si="16"/>
        <v>0</v>
      </c>
      <c r="X953" s="173">
        <v>3.0000000000000001E-3</v>
      </c>
      <c r="Y953" s="173">
        <f t="shared" si="17"/>
        <v>3.0599999999999999E-2</v>
      </c>
      <c r="Z953" s="173">
        <v>0</v>
      </c>
      <c r="AA953" s="174">
        <f t="shared" si="18"/>
        <v>0</v>
      </c>
      <c r="AR953" s="23" t="s">
        <v>423</v>
      </c>
      <c r="AT953" s="23" t="s">
        <v>612</v>
      </c>
      <c r="AU953" s="23" t="s">
        <v>94</v>
      </c>
      <c r="AY953" s="23" t="s">
        <v>196</v>
      </c>
      <c r="BE953" s="114">
        <f t="shared" si="19"/>
        <v>0</v>
      </c>
      <c r="BF953" s="114">
        <f t="shared" si="20"/>
        <v>0</v>
      </c>
      <c r="BG953" s="114">
        <f t="shared" si="21"/>
        <v>0</v>
      </c>
      <c r="BH953" s="114">
        <f t="shared" si="22"/>
        <v>0</v>
      </c>
      <c r="BI953" s="114">
        <f t="shared" si="23"/>
        <v>0</v>
      </c>
      <c r="BJ953" s="23" t="s">
        <v>94</v>
      </c>
      <c r="BK953" s="175">
        <f t="shared" si="24"/>
        <v>0</v>
      </c>
      <c r="BL953" s="23" t="s">
        <v>300</v>
      </c>
      <c r="BM953" s="23" t="s">
        <v>1355</v>
      </c>
    </row>
    <row r="954" spans="2:65" s="1" customFormat="1" ht="25.5" customHeight="1">
      <c r="B954" s="138"/>
      <c r="C954" s="167" t="s">
        <v>1356</v>
      </c>
      <c r="D954" s="167" t="s">
        <v>197</v>
      </c>
      <c r="E954" s="168" t="s">
        <v>1357</v>
      </c>
      <c r="F954" s="264" t="s">
        <v>1358</v>
      </c>
      <c r="G954" s="264"/>
      <c r="H954" s="264"/>
      <c r="I954" s="264"/>
      <c r="J954" s="169" t="s">
        <v>307</v>
      </c>
      <c r="K954" s="170">
        <v>2.5</v>
      </c>
      <c r="L954" s="265">
        <v>0</v>
      </c>
      <c r="M954" s="265"/>
      <c r="N954" s="266">
        <f t="shared" si="15"/>
        <v>0</v>
      </c>
      <c r="O954" s="266"/>
      <c r="P954" s="266"/>
      <c r="Q954" s="266"/>
      <c r="R954" s="141"/>
      <c r="T954" s="172" t="s">
        <v>4</v>
      </c>
      <c r="U954" s="48" t="s">
        <v>41</v>
      </c>
      <c r="V954" s="40"/>
      <c r="W954" s="173">
        <f t="shared" si="16"/>
        <v>0</v>
      </c>
      <c r="X954" s="173">
        <v>2.2000000000000001E-4</v>
      </c>
      <c r="Y954" s="173">
        <f t="shared" si="17"/>
        <v>5.5000000000000003E-4</v>
      </c>
      <c r="Z954" s="173">
        <v>0</v>
      </c>
      <c r="AA954" s="174">
        <f t="shared" si="18"/>
        <v>0</v>
      </c>
      <c r="AR954" s="23" t="s">
        <v>300</v>
      </c>
      <c r="AT954" s="23" t="s">
        <v>197</v>
      </c>
      <c r="AU954" s="23" t="s">
        <v>94</v>
      </c>
      <c r="AY954" s="23" t="s">
        <v>196</v>
      </c>
      <c r="BE954" s="114">
        <f t="shared" si="19"/>
        <v>0</v>
      </c>
      <c r="BF954" s="114">
        <f t="shared" si="20"/>
        <v>0</v>
      </c>
      <c r="BG954" s="114">
        <f t="shared" si="21"/>
        <v>0</v>
      </c>
      <c r="BH954" s="114">
        <f t="shared" si="22"/>
        <v>0</v>
      </c>
      <c r="BI954" s="114">
        <f t="shared" si="23"/>
        <v>0</v>
      </c>
      <c r="BJ954" s="23" t="s">
        <v>94</v>
      </c>
      <c r="BK954" s="175">
        <f t="shared" si="24"/>
        <v>0</v>
      </c>
      <c r="BL954" s="23" t="s">
        <v>300</v>
      </c>
      <c r="BM954" s="23" t="s">
        <v>1359</v>
      </c>
    </row>
    <row r="955" spans="2:65" s="1" customFormat="1" ht="16.5" customHeight="1">
      <c r="B955" s="138"/>
      <c r="C955" s="200" t="s">
        <v>1360</v>
      </c>
      <c r="D955" s="200" t="s">
        <v>612</v>
      </c>
      <c r="E955" s="201" t="s">
        <v>1361</v>
      </c>
      <c r="F955" s="282" t="s">
        <v>1362</v>
      </c>
      <c r="G955" s="282"/>
      <c r="H955" s="282"/>
      <c r="I955" s="282"/>
      <c r="J955" s="202" t="s">
        <v>307</v>
      </c>
      <c r="K955" s="203">
        <v>2.5</v>
      </c>
      <c r="L955" s="273">
        <v>0</v>
      </c>
      <c r="M955" s="273"/>
      <c r="N955" s="283">
        <f t="shared" si="15"/>
        <v>0</v>
      </c>
      <c r="O955" s="266"/>
      <c r="P955" s="266"/>
      <c r="Q955" s="266"/>
      <c r="R955" s="141"/>
      <c r="T955" s="172" t="s">
        <v>4</v>
      </c>
      <c r="U955" s="48" t="s">
        <v>41</v>
      </c>
      <c r="V955" s="40"/>
      <c r="W955" s="173">
        <f t="shared" si="16"/>
        <v>0</v>
      </c>
      <c r="X955" s="173">
        <v>3.0000000000000001E-3</v>
      </c>
      <c r="Y955" s="173">
        <f t="shared" si="17"/>
        <v>7.4999999999999997E-3</v>
      </c>
      <c r="Z955" s="173">
        <v>0</v>
      </c>
      <c r="AA955" s="174">
        <f t="shared" si="18"/>
        <v>0</v>
      </c>
      <c r="AR955" s="23" t="s">
        <v>423</v>
      </c>
      <c r="AT955" s="23" t="s">
        <v>612</v>
      </c>
      <c r="AU955" s="23" t="s">
        <v>94</v>
      </c>
      <c r="AY955" s="23" t="s">
        <v>196</v>
      </c>
      <c r="BE955" s="114">
        <f t="shared" si="19"/>
        <v>0</v>
      </c>
      <c r="BF955" s="114">
        <f t="shared" si="20"/>
        <v>0</v>
      </c>
      <c r="BG955" s="114">
        <f t="shared" si="21"/>
        <v>0</v>
      </c>
      <c r="BH955" s="114">
        <f t="shared" si="22"/>
        <v>0</v>
      </c>
      <c r="BI955" s="114">
        <f t="shared" si="23"/>
        <v>0</v>
      </c>
      <c r="BJ955" s="23" t="s">
        <v>94</v>
      </c>
      <c r="BK955" s="175">
        <f t="shared" si="24"/>
        <v>0</v>
      </c>
      <c r="BL955" s="23" t="s">
        <v>300</v>
      </c>
      <c r="BM955" s="23" t="s">
        <v>1363</v>
      </c>
    </row>
    <row r="956" spans="2:65" s="1" customFormat="1" ht="25.5" customHeight="1">
      <c r="B956" s="138"/>
      <c r="C956" s="167" t="s">
        <v>1364</v>
      </c>
      <c r="D956" s="167" t="s">
        <v>197</v>
      </c>
      <c r="E956" s="168" t="s">
        <v>1365</v>
      </c>
      <c r="F956" s="264" t="s">
        <v>1366</v>
      </c>
      <c r="G956" s="264"/>
      <c r="H956" s="264"/>
      <c r="I956" s="264"/>
      <c r="J956" s="169" t="s">
        <v>608</v>
      </c>
      <c r="K956" s="170">
        <v>6</v>
      </c>
      <c r="L956" s="265">
        <v>0</v>
      </c>
      <c r="M956" s="265"/>
      <c r="N956" s="266">
        <f t="shared" si="15"/>
        <v>0</v>
      </c>
      <c r="O956" s="266"/>
      <c r="P956" s="266"/>
      <c r="Q956" s="266"/>
      <c r="R956" s="141"/>
      <c r="T956" s="172" t="s">
        <v>4</v>
      </c>
      <c r="U956" s="48" t="s">
        <v>41</v>
      </c>
      <c r="V956" s="40"/>
      <c r="W956" s="173">
        <f t="shared" si="16"/>
        <v>0</v>
      </c>
      <c r="X956" s="173">
        <v>2.0000000000000002E-5</v>
      </c>
      <c r="Y956" s="173">
        <f t="shared" si="17"/>
        <v>1.2000000000000002E-4</v>
      </c>
      <c r="Z956" s="173">
        <v>0</v>
      </c>
      <c r="AA956" s="174">
        <f t="shared" si="18"/>
        <v>0</v>
      </c>
      <c r="AR956" s="23" t="s">
        <v>300</v>
      </c>
      <c r="AT956" s="23" t="s">
        <v>197</v>
      </c>
      <c r="AU956" s="23" t="s">
        <v>94</v>
      </c>
      <c r="AY956" s="23" t="s">
        <v>196</v>
      </c>
      <c r="BE956" s="114">
        <f t="shared" si="19"/>
        <v>0</v>
      </c>
      <c r="BF956" s="114">
        <f t="shared" si="20"/>
        <v>0</v>
      </c>
      <c r="BG956" s="114">
        <f t="shared" si="21"/>
        <v>0</v>
      </c>
      <c r="BH956" s="114">
        <f t="shared" si="22"/>
        <v>0</v>
      </c>
      <c r="BI956" s="114">
        <f t="shared" si="23"/>
        <v>0</v>
      </c>
      <c r="BJ956" s="23" t="s">
        <v>94</v>
      </c>
      <c r="BK956" s="175">
        <f t="shared" si="24"/>
        <v>0</v>
      </c>
      <c r="BL956" s="23" t="s">
        <v>300</v>
      </c>
      <c r="BM956" s="23" t="s">
        <v>1367</v>
      </c>
    </row>
    <row r="957" spans="2:65" s="1" customFormat="1" ht="16.5" customHeight="1">
      <c r="B957" s="138"/>
      <c r="C957" s="200" t="s">
        <v>1368</v>
      </c>
      <c r="D957" s="200" t="s">
        <v>612</v>
      </c>
      <c r="E957" s="201" t="s">
        <v>1369</v>
      </c>
      <c r="F957" s="282" t="s">
        <v>1370</v>
      </c>
      <c r="G957" s="282"/>
      <c r="H957" s="282"/>
      <c r="I957" s="282"/>
      <c r="J957" s="202" t="s">
        <v>608</v>
      </c>
      <c r="K957" s="203">
        <v>6</v>
      </c>
      <c r="L957" s="273">
        <v>0</v>
      </c>
      <c r="M957" s="273"/>
      <c r="N957" s="283">
        <f t="shared" si="15"/>
        <v>0</v>
      </c>
      <c r="O957" s="266"/>
      <c r="P957" s="266"/>
      <c r="Q957" s="266"/>
      <c r="R957" s="141"/>
      <c r="T957" s="172" t="s">
        <v>4</v>
      </c>
      <c r="U957" s="48" t="s">
        <v>41</v>
      </c>
      <c r="V957" s="40"/>
      <c r="W957" s="173">
        <f t="shared" si="16"/>
        <v>0</v>
      </c>
      <c r="X957" s="173">
        <v>2.0000000000000001E-4</v>
      </c>
      <c r="Y957" s="173">
        <f t="shared" si="17"/>
        <v>1.2000000000000001E-3</v>
      </c>
      <c r="Z957" s="173">
        <v>0</v>
      </c>
      <c r="AA957" s="174">
        <f t="shared" si="18"/>
        <v>0</v>
      </c>
      <c r="AR957" s="23" t="s">
        <v>423</v>
      </c>
      <c r="AT957" s="23" t="s">
        <v>612</v>
      </c>
      <c r="AU957" s="23" t="s">
        <v>94</v>
      </c>
      <c r="AY957" s="23" t="s">
        <v>196</v>
      </c>
      <c r="BE957" s="114">
        <f t="shared" si="19"/>
        <v>0</v>
      </c>
      <c r="BF957" s="114">
        <f t="shared" si="20"/>
        <v>0</v>
      </c>
      <c r="BG957" s="114">
        <f t="shared" si="21"/>
        <v>0</v>
      </c>
      <c r="BH957" s="114">
        <f t="shared" si="22"/>
        <v>0</v>
      </c>
      <c r="BI957" s="114">
        <f t="shared" si="23"/>
        <v>0</v>
      </c>
      <c r="BJ957" s="23" t="s">
        <v>94</v>
      </c>
      <c r="BK957" s="175">
        <f t="shared" si="24"/>
        <v>0</v>
      </c>
      <c r="BL957" s="23" t="s">
        <v>300</v>
      </c>
      <c r="BM957" s="23" t="s">
        <v>1371</v>
      </c>
    </row>
    <row r="958" spans="2:65" s="1" customFormat="1" ht="25.5" customHeight="1">
      <c r="B958" s="138"/>
      <c r="C958" s="167" t="s">
        <v>1372</v>
      </c>
      <c r="D958" s="167" t="s">
        <v>197</v>
      </c>
      <c r="E958" s="168" t="s">
        <v>1373</v>
      </c>
      <c r="F958" s="264" t="s">
        <v>1374</v>
      </c>
      <c r="G958" s="264"/>
      <c r="H958" s="264"/>
      <c r="I958" s="264"/>
      <c r="J958" s="169" t="s">
        <v>608</v>
      </c>
      <c r="K958" s="170">
        <v>2</v>
      </c>
      <c r="L958" s="265">
        <v>0</v>
      </c>
      <c r="M958" s="265"/>
      <c r="N958" s="266">
        <f t="shared" si="15"/>
        <v>0</v>
      </c>
      <c r="O958" s="266"/>
      <c r="P958" s="266"/>
      <c r="Q958" s="266"/>
      <c r="R958" s="141"/>
      <c r="T958" s="172" t="s">
        <v>4</v>
      </c>
      <c r="U958" s="48" t="s">
        <v>41</v>
      </c>
      <c r="V958" s="40"/>
      <c r="W958" s="173">
        <f t="shared" si="16"/>
        <v>0</v>
      </c>
      <c r="X958" s="173">
        <v>2.0000000000000002E-5</v>
      </c>
      <c r="Y958" s="173">
        <f t="shared" si="17"/>
        <v>4.0000000000000003E-5</v>
      </c>
      <c r="Z958" s="173">
        <v>0</v>
      </c>
      <c r="AA958" s="174">
        <f t="shared" si="18"/>
        <v>0</v>
      </c>
      <c r="AR958" s="23" t="s">
        <v>300</v>
      </c>
      <c r="AT958" s="23" t="s">
        <v>197</v>
      </c>
      <c r="AU958" s="23" t="s">
        <v>94</v>
      </c>
      <c r="AY958" s="23" t="s">
        <v>196</v>
      </c>
      <c r="BE958" s="114">
        <f t="shared" si="19"/>
        <v>0</v>
      </c>
      <c r="BF958" s="114">
        <f t="shared" si="20"/>
        <v>0</v>
      </c>
      <c r="BG958" s="114">
        <f t="shared" si="21"/>
        <v>0</v>
      </c>
      <c r="BH958" s="114">
        <f t="shared" si="22"/>
        <v>0</v>
      </c>
      <c r="BI958" s="114">
        <f t="shared" si="23"/>
        <v>0</v>
      </c>
      <c r="BJ958" s="23" t="s">
        <v>94</v>
      </c>
      <c r="BK958" s="175">
        <f t="shared" si="24"/>
        <v>0</v>
      </c>
      <c r="BL958" s="23" t="s">
        <v>300</v>
      </c>
      <c r="BM958" s="23" t="s">
        <v>1375</v>
      </c>
    </row>
    <row r="959" spans="2:65" s="1" customFormat="1" ht="16.5" customHeight="1">
      <c r="B959" s="138"/>
      <c r="C959" s="200" t="s">
        <v>1376</v>
      </c>
      <c r="D959" s="200" t="s">
        <v>612</v>
      </c>
      <c r="E959" s="201" t="s">
        <v>1377</v>
      </c>
      <c r="F959" s="282" t="s">
        <v>1378</v>
      </c>
      <c r="G959" s="282"/>
      <c r="H959" s="282"/>
      <c r="I959" s="282"/>
      <c r="J959" s="202" t="s">
        <v>608</v>
      </c>
      <c r="K959" s="203">
        <v>2</v>
      </c>
      <c r="L959" s="273">
        <v>0</v>
      </c>
      <c r="M959" s="273"/>
      <c r="N959" s="283">
        <f t="shared" si="15"/>
        <v>0</v>
      </c>
      <c r="O959" s="266"/>
      <c r="P959" s="266"/>
      <c r="Q959" s="266"/>
      <c r="R959" s="141"/>
      <c r="T959" s="172" t="s">
        <v>4</v>
      </c>
      <c r="U959" s="48" t="s">
        <v>41</v>
      </c>
      <c r="V959" s="40"/>
      <c r="W959" s="173">
        <f t="shared" si="16"/>
        <v>0</v>
      </c>
      <c r="X959" s="173">
        <v>2.0000000000000001E-4</v>
      </c>
      <c r="Y959" s="173">
        <f t="shared" si="17"/>
        <v>4.0000000000000002E-4</v>
      </c>
      <c r="Z959" s="173">
        <v>0</v>
      </c>
      <c r="AA959" s="174">
        <f t="shared" si="18"/>
        <v>0</v>
      </c>
      <c r="AR959" s="23" t="s">
        <v>423</v>
      </c>
      <c r="AT959" s="23" t="s">
        <v>612</v>
      </c>
      <c r="AU959" s="23" t="s">
        <v>94</v>
      </c>
      <c r="AY959" s="23" t="s">
        <v>196</v>
      </c>
      <c r="BE959" s="114">
        <f t="shared" si="19"/>
        <v>0</v>
      </c>
      <c r="BF959" s="114">
        <f t="shared" si="20"/>
        <v>0</v>
      </c>
      <c r="BG959" s="114">
        <f t="shared" si="21"/>
        <v>0</v>
      </c>
      <c r="BH959" s="114">
        <f t="shared" si="22"/>
        <v>0</v>
      </c>
      <c r="BI959" s="114">
        <f t="shared" si="23"/>
        <v>0</v>
      </c>
      <c r="BJ959" s="23" t="s">
        <v>94</v>
      </c>
      <c r="BK959" s="175">
        <f t="shared" si="24"/>
        <v>0</v>
      </c>
      <c r="BL959" s="23" t="s">
        <v>300</v>
      </c>
      <c r="BM959" s="23" t="s">
        <v>1379</v>
      </c>
    </row>
    <row r="960" spans="2:65" s="1" customFormat="1" ht="25.5" customHeight="1">
      <c r="B960" s="138"/>
      <c r="C960" s="167" t="s">
        <v>1380</v>
      </c>
      <c r="D960" s="167" t="s">
        <v>197</v>
      </c>
      <c r="E960" s="168" t="s">
        <v>1381</v>
      </c>
      <c r="F960" s="264" t="s">
        <v>1382</v>
      </c>
      <c r="G960" s="264"/>
      <c r="H960" s="264"/>
      <c r="I960" s="264"/>
      <c r="J960" s="169" t="s">
        <v>608</v>
      </c>
      <c r="K960" s="170">
        <v>40</v>
      </c>
      <c r="L960" s="265">
        <v>0</v>
      </c>
      <c r="M960" s="265"/>
      <c r="N960" s="266">
        <f t="shared" si="15"/>
        <v>0</v>
      </c>
      <c r="O960" s="266"/>
      <c r="P960" s="266"/>
      <c r="Q960" s="266"/>
      <c r="R960" s="141"/>
      <c r="T960" s="172" t="s">
        <v>4</v>
      </c>
      <c r="U960" s="48" t="s">
        <v>41</v>
      </c>
      <c r="V960" s="40"/>
      <c r="W960" s="173">
        <f t="shared" si="16"/>
        <v>0</v>
      </c>
      <c r="X960" s="173">
        <v>1.7000000000000001E-4</v>
      </c>
      <c r="Y960" s="173">
        <f t="shared" si="17"/>
        <v>6.8000000000000005E-3</v>
      </c>
      <c r="Z960" s="173">
        <v>0</v>
      </c>
      <c r="AA960" s="174">
        <f t="shared" si="18"/>
        <v>0</v>
      </c>
      <c r="AR960" s="23" t="s">
        <v>300</v>
      </c>
      <c r="AT960" s="23" t="s">
        <v>197</v>
      </c>
      <c r="AU960" s="23" t="s">
        <v>94</v>
      </c>
      <c r="AY960" s="23" t="s">
        <v>196</v>
      </c>
      <c r="BE960" s="114">
        <f t="shared" si="19"/>
        <v>0</v>
      </c>
      <c r="BF960" s="114">
        <f t="shared" si="20"/>
        <v>0</v>
      </c>
      <c r="BG960" s="114">
        <f t="shared" si="21"/>
        <v>0</v>
      </c>
      <c r="BH960" s="114">
        <f t="shared" si="22"/>
        <v>0</v>
      </c>
      <c r="BI960" s="114">
        <f t="shared" si="23"/>
        <v>0</v>
      </c>
      <c r="BJ960" s="23" t="s">
        <v>94</v>
      </c>
      <c r="BK960" s="175">
        <f t="shared" si="24"/>
        <v>0</v>
      </c>
      <c r="BL960" s="23" t="s">
        <v>300</v>
      </c>
      <c r="BM960" s="23" t="s">
        <v>1383</v>
      </c>
    </row>
    <row r="961" spans="2:65" s="11" customFormat="1" ht="16.5" customHeight="1">
      <c r="B961" s="176"/>
      <c r="C961" s="177"/>
      <c r="D961" s="177"/>
      <c r="E961" s="178" t="s">
        <v>4</v>
      </c>
      <c r="F961" s="267" t="s">
        <v>469</v>
      </c>
      <c r="G961" s="268"/>
      <c r="H961" s="268"/>
      <c r="I961" s="268"/>
      <c r="J961" s="177"/>
      <c r="K961" s="179">
        <v>40</v>
      </c>
      <c r="L961" s="177"/>
      <c r="M961" s="177"/>
      <c r="N961" s="177"/>
      <c r="O961" s="177"/>
      <c r="P961" s="177"/>
      <c r="Q961" s="177"/>
      <c r="R961" s="180"/>
      <c r="T961" s="181"/>
      <c r="U961" s="177"/>
      <c r="V961" s="177"/>
      <c r="W961" s="177"/>
      <c r="X961" s="177"/>
      <c r="Y961" s="177"/>
      <c r="Z961" s="177"/>
      <c r="AA961" s="182"/>
      <c r="AT961" s="183" t="s">
        <v>204</v>
      </c>
      <c r="AU961" s="183" t="s">
        <v>94</v>
      </c>
      <c r="AV961" s="11" t="s">
        <v>94</v>
      </c>
      <c r="AW961" s="11" t="s">
        <v>31</v>
      </c>
      <c r="AX961" s="11" t="s">
        <v>74</v>
      </c>
      <c r="AY961" s="183" t="s">
        <v>196</v>
      </c>
    </row>
    <row r="962" spans="2:65" s="12" customFormat="1" ht="16.5" customHeight="1">
      <c r="B962" s="184"/>
      <c r="C962" s="185"/>
      <c r="D962" s="185"/>
      <c r="E962" s="186" t="s">
        <v>4</v>
      </c>
      <c r="F962" s="274" t="s">
        <v>213</v>
      </c>
      <c r="G962" s="275"/>
      <c r="H962" s="275"/>
      <c r="I962" s="275"/>
      <c r="J962" s="185"/>
      <c r="K962" s="187">
        <v>40</v>
      </c>
      <c r="L962" s="185"/>
      <c r="M962" s="185"/>
      <c r="N962" s="185"/>
      <c r="O962" s="185"/>
      <c r="P962" s="185"/>
      <c r="Q962" s="185"/>
      <c r="R962" s="188"/>
      <c r="T962" s="189"/>
      <c r="U962" s="185"/>
      <c r="V962" s="185"/>
      <c r="W962" s="185"/>
      <c r="X962" s="185"/>
      <c r="Y962" s="185"/>
      <c r="Z962" s="185"/>
      <c r="AA962" s="190"/>
      <c r="AT962" s="191" t="s">
        <v>204</v>
      </c>
      <c r="AU962" s="191" t="s">
        <v>94</v>
      </c>
      <c r="AV962" s="12" t="s">
        <v>214</v>
      </c>
      <c r="AW962" s="12" t="s">
        <v>31</v>
      </c>
      <c r="AX962" s="12" t="s">
        <v>74</v>
      </c>
      <c r="AY962" s="191" t="s">
        <v>196</v>
      </c>
    </row>
    <row r="963" spans="2:65" s="13" customFormat="1" ht="16.5" customHeight="1">
      <c r="B963" s="192"/>
      <c r="C963" s="193"/>
      <c r="D963" s="193"/>
      <c r="E963" s="194" t="s">
        <v>4</v>
      </c>
      <c r="F963" s="276" t="s">
        <v>215</v>
      </c>
      <c r="G963" s="277"/>
      <c r="H963" s="277"/>
      <c r="I963" s="277"/>
      <c r="J963" s="193"/>
      <c r="K963" s="195">
        <v>40</v>
      </c>
      <c r="L963" s="193"/>
      <c r="M963" s="193"/>
      <c r="N963" s="193"/>
      <c r="O963" s="193"/>
      <c r="P963" s="193"/>
      <c r="Q963" s="193"/>
      <c r="R963" s="196"/>
      <c r="T963" s="197"/>
      <c r="U963" s="193"/>
      <c r="V963" s="193"/>
      <c r="W963" s="193"/>
      <c r="X963" s="193"/>
      <c r="Y963" s="193"/>
      <c r="Z963" s="193"/>
      <c r="AA963" s="198"/>
      <c r="AT963" s="199" t="s">
        <v>204</v>
      </c>
      <c r="AU963" s="199" t="s">
        <v>94</v>
      </c>
      <c r="AV963" s="13" t="s">
        <v>201</v>
      </c>
      <c r="AW963" s="13" t="s">
        <v>31</v>
      </c>
      <c r="AX963" s="13" t="s">
        <v>82</v>
      </c>
      <c r="AY963" s="199" t="s">
        <v>196</v>
      </c>
    </row>
    <row r="964" spans="2:65" s="1" customFormat="1" ht="25.5" customHeight="1">
      <c r="B964" s="138"/>
      <c r="C964" s="200" t="s">
        <v>1384</v>
      </c>
      <c r="D964" s="200" t="s">
        <v>612</v>
      </c>
      <c r="E964" s="201" t="s">
        <v>1385</v>
      </c>
      <c r="F964" s="282" t="s">
        <v>1386</v>
      </c>
      <c r="G964" s="282"/>
      <c r="H964" s="282"/>
      <c r="I964" s="282"/>
      <c r="J964" s="202" t="s">
        <v>608</v>
      </c>
      <c r="K964" s="203">
        <v>40</v>
      </c>
      <c r="L964" s="273">
        <v>0</v>
      </c>
      <c r="M964" s="273"/>
      <c r="N964" s="283">
        <f t="shared" ref="N964:N981" si="25">ROUND(L964*K964,3)</f>
        <v>0</v>
      </c>
      <c r="O964" s="266"/>
      <c r="P964" s="266"/>
      <c r="Q964" s="266"/>
      <c r="R964" s="141"/>
      <c r="T964" s="172" t="s">
        <v>4</v>
      </c>
      <c r="U964" s="48" t="s">
        <v>41</v>
      </c>
      <c r="V964" s="40"/>
      <c r="W964" s="173">
        <f t="shared" ref="W964:W981" si="26">V964*K964</f>
        <v>0</v>
      </c>
      <c r="X964" s="173">
        <v>1E-3</v>
      </c>
      <c r="Y964" s="173">
        <f t="shared" ref="Y964:Y981" si="27">X964*K964</f>
        <v>0.04</v>
      </c>
      <c r="Z964" s="173">
        <v>0</v>
      </c>
      <c r="AA964" s="174">
        <f t="shared" ref="AA964:AA981" si="28">Z964*K964</f>
        <v>0</v>
      </c>
      <c r="AR964" s="23" t="s">
        <v>423</v>
      </c>
      <c r="AT964" s="23" t="s">
        <v>612</v>
      </c>
      <c r="AU964" s="23" t="s">
        <v>94</v>
      </c>
      <c r="AY964" s="23" t="s">
        <v>196</v>
      </c>
      <c r="BE964" s="114">
        <f t="shared" ref="BE964:BE981" si="29">IF(U964="základná",N964,0)</f>
        <v>0</v>
      </c>
      <c r="BF964" s="114">
        <f t="shared" ref="BF964:BF981" si="30">IF(U964="znížená",N964,0)</f>
        <v>0</v>
      </c>
      <c r="BG964" s="114">
        <f t="shared" ref="BG964:BG981" si="31">IF(U964="zákl. prenesená",N964,0)</f>
        <v>0</v>
      </c>
      <c r="BH964" s="114">
        <f t="shared" ref="BH964:BH981" si="32">IF(U964="zníž. prenesená",N964,0)</f>
        <v>0</v>
      </c>
      <c r="BI964" s="114">
        <f t="shared" ref="BI964:BI981" si="33">IF(U964="nulová",N964,0)</f>
        <v>0</v>
      </c>
      <c r="BJ964" s="23" t="s">
        <v>94</v>
      </c>
      <c r="BK964" s="175">
        <f t="shared" ref="BK964:BK981" si="34">ROUND(L964*K964,3)</f>
        <v>0</v>
      </c>
      <c r="BL964" s="23" t="s">
        <v>300</v>
      </c>
      <c r="BM964" s="23" t="s">
        <v>1387</v>
      </c>
    </row>
    <row r="965" spans="2:65" s="1" customFormat="1" ht="25.5" customHeight="1">
      <c r="B965" s="138"/>
      <c r="C965" s="167" t="s">
        <v>1388</v>
      </c>
      <c r="D965" s="167" t="s">
        <v>197</v>
      </c>
      <c r="E965" s="168" t="s">
        <v>1389</v>
      </c>
      <c r="F965" s="264" t="s">
        <v>1390</v>
      </c>
      <c r="G965" s="264"/>
      <c r="H965" s="264"/>
      <c r="I965" s="264"/>
      <c r="J965" s="169" t="s">
        <v>608</v>
      </c>
      <c r="K965" s="170">
        <v>11</v>
      </c>
      <c r="L965" s="265">
        <v>0</v>
      </c>
      <c r="M965" s="265"/>
      <c r="N965" s="266">
        <f t="shared" si="25"/>
        <v>0</v>
      </c>
      <c r="O965" s="266"/>
      <c r="P965" s="266"/>
      <c r="Q965" s="266"/>
      <c r="R965" s="141"/>
      <c r="T965" s="172" t="s">
        <v>4</v>
      </c>
      <c r="U965" s="48" t="s">
        <v>41</v>
      </c>
      <c r="V965" s="40"/>
      <c r="W965" s="173">
        <f t="shared" si="26"/>
        <v>0</v>
      </c>
      <c r="X965" s="173">
        <v>1.7000000000000001E-4</v>
      </c>
      <c r="Y965" s="173">
        <f t="shared" si="27"/>
        <v>1.8700000000000001E-3</v>
      </c>
      <c r="Z965" s="173">
        <v>0</v>
      </c>
      <c r="AA965" s="174">
        <f t="shared" si="28"/>
        <v>0</v>
      </c>
      <c r="AR965" s="23" t="s">
        <v>300</v>
      </c>
      <c r="AT965" s="23" t="s">
        <v>197</v>
      </c>
      <c r="AU965" s="23" t="s">
        <v>94</v>
      </c>
      <c r="AY965" s="23" t="s">
        <v>196</v>
      </c>
      <c r="BE965" s="114">
        <f t="shared" si="29"/>
        <v>0</v>
      </c>
      <c r="BF965" s="114">
        <f t="shared" si="30"/>
        <v>0</v>
      </c>
      <c r="BG965" s="114">
        <f t="shared" si="31"/>
        <v>0</v>
      </c>
      <c r="BH965" s="114">
        <f t="shared" si="32"/>
        <v>0</v>
      </c>
      <c r="BI965" s="114">
        <f t="shared" si="33"/>
        <v>0</v>
      </c>
      <c r="BJ965" s="23" t="s">
        <v>94</v>
      </c>
      <c r="BK965" s="175">
        <f t="shared" si="34"/>
        <v>0</v>
      </c>
      <c r="BL965" s="23" t="s">
        <v>300</v>
      </c>
      <c r="BM965" s="23" t="s">
        <v>1391</v>
      </c>
    </row>
    <row r="966" spans="2:65" s="1" customFormat="1" ht="25.5" customHeight="1">
      <c r="B966" s="138"/>
      <c r="C966" s="200" t="s">
        <v>1392</v>
      </c>
      <c r="D966" s="200" t="s">
        <v>612</v>
      </c>
      <c r="E966" s="201" t="s">
        <v>1393</v>
      </c>
      <c r="F966" s="282" t="s">
        <v>1394</v>
      </c>
      <c r="G966" s="282"/>
      <c r="H966" s="282"/>
      <c r="I966" s="282"/>
      <c r="J966" s="202" t="s">
        <v>608</v>
      </c>
      <c r="K966" s="203">
        <v>11</v>
      </c>
      <c r="L966" s="273">
        <v>0</v>
      </c>
      <c r="M966" s="273"/>
      <c r="N966" s="283">
        <f t="shared" si="25"/>
        <v>0</v>
      </c>
      <c r="O966" s="266"/>
      <c r="P966" s="266"/>
      <c r="Q966" s="266"/>
      <c r="R966" s="141"/>
      <c r="T966" s="172" t="s">
        <v>4</v>
      </c>
      <c r="U966" s="48" t="s">
        <v>41</v>
      </c>
      <c r="V966" s="40"/>
      <c r="W966" s="173">
        <f t="shared" si="26"/>
        <v>0</v>
      </c>
      <c r="X966" s="173">
        <v>1E-3</v>
      </c>
      <c r="Y966" s="173">
        <f t="shared" si="27"/>
        <v>1.0999999999999999E-2</v>
      </c>
      <c r="Z966" s="173">
        <v>0</v>
      </c>
      <c r="AA966" s="174">
        <f t="shared" si="28"/>
        <v>0</v>
      </c>
      <c r="AR966" s="23" t="s">
        <v>423</v>
      </c>
      <c r="AT966" s="23" t="s">
        <v>612</v>
      </c>
      <c r="AU966" s="23" t="s">
        <v>94</v>
      </c>
      <c r="AY966" s="23" t="s">
        <v>196</v>
      </c>
      <c r="BE966" s="114">
        <f t="shared" si="29"/>
        <v>0</v>
      </c>
      <c r="BF966" s="114">
        <f t="shared" si="30"/>
        <v>0</v>
      </c>
      <c r="BG966" s="114">
        <f t="shared" si="31"/>
        <v>0</v>
      </c>
      <c r="BH966" s="114">
        <f t="shared" si="32"/>
        <v>0</v>
      </c>
      <c r="BI966" s="114">
        <f t="shared" si="33"/>
        <v>0</v>
      </c>
      <c r="BJ966" s="23" t="s">
        <v>94</v>
      </c>
      <c r="BK966" s="175">
        <f t="shared" si="34"/>
        <v>0</v>
      </c>
      <c r="BL966" s="23" t="s">
        <v>300</v>
      </c>
      <c r="BM966" s="23" t="s">
        <v>1395</v>
      </c>
    </row>
    <row r="967" spans="2:65" s="1" customFormat="1" ht="25.5" customHeight="1">
      <c r="B967" s="138"/>
      <c r="C967" s="167" t="s">
        <v>1396</v>
      </c>
      <c r="D967" s="167" t="s">
        <v>197</v>
      </c>
      <c r="E967" s="168" t="s">
        <v>1397</v>
      </c>
      <c r="F967" s="264" t="s">
        <v>1398</v>
      </c>
      <c r="G967" s="264"/>
      <c r="H967" s="264"/>
      <c r="I967" s="264"/>
      <c r="J967" s="169" t="s">
        <v>608</v>
      </c>
      <c r="K967" s="170">
        <v>1</v>
      </c>
      <c r="L967" s="265">
        <v>0</v>
      </c>
      <c r="M967" s="265"/>
      <c r="N967" s="266">
        <f t="shared" si="25"/>
        <v>0</v>
      </c>
      <c r="O967" s="266"/>
      <c r="P967" s="266"/>
      <c r="Q967" s="266"/>
      <c r="R967" s="141"/>
      <c r="T967" s="172" t="s">
        <v>4</v>
      </c>
      <c r="U967" s="48" t="s">
        <v>41</v>
      </c>
      <c r="V967" s="40"/>
      <c r="W967" s="173">
        <f t="shared" si="26"/>
        <v>0</v>
      </c>
      <c r="X967" s="173">
        <v>4.0000000000000003E-5</v>
      </c>
      <c r="Y967" s="173">
        <f t="shared" si="27"/>
        <v>4.0000000000000003E-5</v>
      </c>
      <c r="Z967" s="173">
        <v>0</v>
      </c>
      <c r="AA967" s="174">
        <f t="shared" si="28"/>
        <v>0</v>
      </c>
      <c r="AR967" s="23" t="s">
        <v>300</v>
      </c>
      <c r="AT967" s="23" t="s">
        <v>197</v>
      </c>
      <c r="AU967" s="23" t="s">
        <v>94</v>
      </c>
      <c r="AY967" s="23" t="s">
        <v>196</v>
      </c>
      <c r="BE967" s="114">
        <f t="shared" si="29"/>
        <v>0</v>
      </c>
      <c r="BF967" s="114">
        <f t="shared" si="30"/>
        <v>0</v>
      </c>
      <c r="BG967" s="114">
        <f t="shared" si="31"/>
        <v>0</v>
      </c>
      <c r="BH967" s="114">
        <f t="shared" si="32"/>
        <v>0</v>
      </c>
      <c r="BI967" s="114">
        <f t="shared" si="33"/>
        <v>0</v>
      </c>
      <c r="BJ967" s="23" t="s">
        <v>94</v>
      </c>
      <c r="BK967" s="175">
        <f t="shared" si="34"/>
        <v>0</v>
      </c>
      <c r="BL967" s="23" t="s">
        <v>300</v>
      </c>
      <c r="BM967" s="23" t="s">
        <v>1399</v>
      </c>
    </row>
    <row r="968" spans="2:65" s="1" customFormat="1" ht="16.5" customHeight="1">
      <c r="B968" s="138"/>
      <c r="C968" s="200" t="s">
        <v>1400</v>
      </c>
      <c r="D968" s="200" t="s">
        <v>612</v>
      </c>
      <c r="E968" s="201" t="s">
        <v>1401</v>
      </c>
      <c r="F968" s="282" t="s">
        <v>1402</v>
      </c>
      <c r="G968" s="282"/>
      <c r="H968" s="282"/>
      <c r="I968" s="282"/>
      <c r="J968" s="202" t="s">
        <v>608</v>
      </c>
      <c r="K968" s="203">
        <v>1</v>
      </c>
      <c r="L968" s="273">
        <v>0</v>
      </c>
      <c r="M968" s="273"/>
      <c r="N968" s="283">
        <f t="shared" si="25"/>
        <v>0</v>
      </c>
      <c r="O968" s="266"/>
      <c r="P968" s="266"/>
      <c r="Q968" s="266"/>
      <c r="R968" s="141"/>
      <c r="T968" s="172" t="s">
        <v>4</v>
      </c>
      <c r="U968" s="48" t="s">
        <v>41</v>
      </c>
      <c r="V968" s="40"/>
      <c r="W968" s="173">
        <f t="shared" si="26"/>
        <v>0</v>
      </c>
      <c r="X968" s="173">
        <v>1.6000000000000001E-3</v>
      </c>
      <c r="Y968" s="173">
        <f t="shared" si="27"/>
        <v>1.6000000000000001E-3</v>
      </c>
      <c r="Z968" s="173">
        <v>0</v>
      </c>
      <c r="AA968" s="174">
        <f t="shared" si="28"/>
        <v>0</v>
      </c>
      <c r="AR968" s="23" t="s">
        <v>423</v>
      </c>
      <c r="AT968" s="23" t="s">
        <v>612</v>
      </c>
      <c r="AU968" s="23" t="s">
        <v>94</v>
      </c>
      <c r="AY968" s="23" t="s">
        <v>196</v>
      </c>
      <c r="BE968" s="114">
        <f t="shared" si="29"/>
        <v>0</v>
      </c>
      <c r="BF968" s="114">
        <f t="shared" si="30"/>
        <v>0</v>
      </c>
      <c r="BG968" s="114">
        <f t="shared" si="31"/>
        <v>0</v>
      </c>
      <c r="BH968" s="114">
        <f t="shared" si="32"/>
        <v>0</v>
      </c>
      <c r="BI968" s="114">
        <f t="shared" si="33"/>
        <v>0</v>
      </c>
      <c r="BJ968" s="23" t="s">
        <v>94</v>
      </c>
      <c r="BK968" s="175">
        <f t="shared" si="34"/>
        <v>0</v>
      </c>
      <c r="BL968" s="23" t="s">
        <v>300</v>
      </c>
      <c r="BM968" s="23" t="s">
        <v>1403</v>
      </c>
    </row>
    <row r="969" spans="2:65" s="1" customFormat="1" ht="25.5" customHeight="1">
      <c r="B969" s="138"/>
      <c r="C969" s="167" t="s">
        <v>1404</v>
      </c>
      <c r="D969" s="167" t="s">
        <v>197</v>
      </c>
      <c r="E969" s="168" t="s">
        <v>1405</v>
      </c>
      <c r="F969" s="264" t="s">
        <v>1406</v>
      </c>
      <c r="G969" s="264"/>
      <c r="H969" s="264"/>
      <c r="I969" s="264"/>
      <c r="J969" s="169" t="s">
        <v>608</v>
      </c>
      <c r="K969" s="170">
        <v>5</v>
      </c>
      <c r="L969" s="265">
        <v>0</v>
      </c>
      <c r="M969" s="265"/>
      <c r="N969" s="266">
        <f t="shared" si="25"/>
        <v>0</v>
      </c>
      <c r="O969" s="266"/>
      <c r="P969" s="266"/>
      <c r="Q969" s="266"/>
      <c r="R969" s="141"/>
      <c r="T969" s="172" t="s">
        <v>4</v>
      </c>
      <c r="U969" s="48" t="s">
        <v>41</v>
      </c>
      <c r="V969" s="40"/>
      <c r="W969" s="173">
        <f t="shared" si="26"/>
        <v>0</v>
      </c>
      <c r="X969" s="173">
        <v>1.1E-4</v>
      </c>
      <c r="Y969" s="173">
        <f t="shared" si="27"/>
        <v>5.5000000000000003E-4</v>
      </c>
      <c r="Z969" s="173">
        <v>0</v>
      </c>
      <c r="AA969" s="174">
        <f t="shared" si="28"/>
        <v>0</v>
      </c>
      <c r="AR969" s="23" t="s">
        <v>300</v>
      </c>
      <c r="AT969" s="23" t="s">
        <v>197</v>
      </c>
      <c r="AU969" s="23" t="s">
        <v>94</v>
      </c>
      <c r="AY969" s="23" t="s">
        <v>196</v>
      </c>
      <c r="BE969" s="114">
        <f t="shared" si="29"/>
        <v>0</v>
      </c>
      <c r="BF969" s="114">
        <f t="shared" si="30"/>
        <v>0</v>
      </c>
      <c r="BG969" s="114">
        <f t="shared" si="31"/>
        <v>0</v>
      </c>
      <c r="BH969" s="114">
        <f t="shared" si="32"/>
        <v>0</v>
      </c>
      <c r="BI969" s="114">
        <f t="shared" si="33"/>
        <v>0</v>
      </c>
      <c r="BJ969" s="23" t="s">
        <v>94</v>
      </c>
      <c r="BK969" s="175">
        <f t="shared" si="34"/>
        <v>0</v>
      </c>
      <c r="BL969" s="23" t="s">
        <v>300</v>
      </c>
      <c r="BM969" s="23" t="s">
        <v>1407</v>
      </c>
    </row>
    <row r="970" spans="2:65" s="1" customFormat="1" ht="16.5" customHeight="1">
      <c r="B970" s="138"/>
      <c r="C970" s="200" t="s">
        <v>1408</v>
      </c>
      <c r="D970" s="200" t="s">
        <v>612</v>
      </c>
      <c r="E970" s="201" t="s">
        <v>1409</v>
      </c>
      <c r="F970" s="282" t="s">
        <v>1410</v>
      </c>
      <c r="G970" s="282"/>
      <c r="H970" s="282"/>
      <c r="I970" s="282"/>
      <c r="J970" s="202" t="s">
        <v>608</v>
      </c>
      <c r="K970" s="203">
        <v>5</v>
      </c>
      <c r="L970" s="273">
        <v>0</v>
      </c>
      <c r="M970" s="273"/>
      <c r="N970" s="283">
        <f t="shared" si="25"/>
        <v>0</v>
      </c>
      <c r="O970" s="266"/>
      <c r="P970" s="266"/>
      <c r="Q970" s="266"/>
      <c r="R970" s="141"/>
      <c r="T970" s="172" t="s">
        <v>4</v>
      </c>
      <c r="U970" s="48" t="s">
        <v>41</v>
      </c>
      <c r="V970" s="40"/>
      <c r="W970" s="173">
        <f t="shared" si="26"/>
        <v>0</v>
      </c>
      <c r="X970" s="173">
        <v>1E-3</v>
      </c>
      <c r="Y970" s="173">
        <f t="shared" si="27"/>
        <v>5.0000000000000001E-3</v>
      </c>
      <c r="Z970" s="173">
        <v>0</v>
      </c>
      <c r="AA970" s="174">
        <f t="shared" si="28"/>
        <v>0</v>
      </c>
      <c r="AR970" s="23" t="s">
        <v>423</v>
      </c>
      <c r="AT970" s="23" t="s">
        <v>612</v>
      </c>
      <c r="AU970" s="23" t="s">
        <v>94</v>
      </c>
      <c r="AY970" s="23" t="s">
        <v>196</v>
      </c>
      <c r="BE970" s="114">
        <f t="shared" si="29"/>
        <v>0</v>
      </c>
      <c r="BF970" s="114">
        <f t="shared" si="30"/>
        <v>0</v>
      </c>
      <c r="BG970" s="114">
        <f t="shared" si="31"/>
        <v>0</v>
      </c>
      <c r="BH970" s="114">
        <f t="shared" si="32"/>
        <v>0</v>
      </c>
      <c r="BI970" s="114">
        <f t="shared" si="33"/>
        <v>0</v>
      </c>
      <c r="BJ970" s="23" t="s">
        <v>94</v>
      </c>
      <c r="BK970" s="175">
        <f t="shared" si="34"/>
        <v>0</v>
      </c>
      <c r="BL970" s="23" t="s">
        <v>300</v>
      </c>
      <c r="BM970" s="23" t="s">
        <v>1411</v>
      </c>
    </row>
    <row r="971" spans="2:65" s="1" customFormat="1" ht="25.5" customHeight="1">
      <c r="B971" s="138"/>
      <c r="C971" s="167" t="s">
        <v>1412</v>
      </c>
      <c r="D971" s="167" t="s">
        <v>197</v>
      </c>
      <c r="E971" s="168" t="s">
        <v>1413</v>
      </c>
      <c r="F971" s="264" t="s">
        <v>1414</v>
      </c>
      <c r="G971" s="264"/>
      <c r="H971" s="264"/>
      <c r="I971" s="264"/>
      <c r="J971" s="169" t="s">
        <v>608</v>
      </c>
      <c r="K971" s="170">
        <v>1</v>
      </c>
      <c r="L971" s="265">
        <v>0</v>
      </c>
      <c r="M971" s="265"/>
      <c r="N971" s="266">
        <f t="shared" si="25"/>
        <v>0</v>
      </c>
      <c r="O971" s="266"/>
      <c r="P971" s="266"/>
      <c r="Q971" s="266"/>
      <c r="R971" s="141"/>
      <c r="T971" s="172" t="s">
        <v>4</v>
      </c>
      <c r="U971" s="48" t="s">
        <v>41</v>
      </c>
      <c r="V971" s="40"/>
      <c r="W971" s="173">
        <f t="shared" si="26"/>
        <v>0</v>
      </c>
      <c r="X971" s="173">
        <v>1.1E-4</v>
      </c>
      <c r="Y971" s="173">
        <f t="shared" si="27"/>
        <v>1.1E-4</v>
      </c>
      <c r="Z971" s="173">
        <v>0</v>
      </c>
      <c r="AA971" s="174">
        <f t="shared" si="28"/>
        <v>0</v>
      </c>
      <c r="AR971" s="23" t="s">
        <v>300</v>
      </c>
      <c r="AT971" s="23" t="s">
        <v>197</v>
      </c>
      <c r="AU971" s="23" t="s">
        <v>94</v>
      </c>
      <c r="AY971" s="23" t="s">
        <v>196</v>
      </c>
      <c r="BE971" s="114">
        <f t="shared" si="29"/>
        <v>0</v>
      </c>
      <c r="BF971" s="114">
        <f t="shared" si="30"/>
        <v>0</v>
      </c>
      <c r="BG971" s="114">
        <f t="shared" si="31"/>
        <v>0</v>
      </c>
      <c r="BH971" s="114">
        <f t="shared" si="32"/>
        <v>0</v>
      </c>
      <c r="BI971" s="114">
        <f t="shared" si="33"/>
        <v>0</v>
      </c>
      <c r="BJ971" s="23" t="s">
        <v>94</v>
      </c>
      <c r="BK971" s="175">
        <f t="shared" si="34"/>
        <v>0</v>
      </c>
      <c r="BL971" s="23" t="s">
        <v>300</v>
      </c>
      <c r="BM971" s="23" t="s">
        <v>1415</v>
      </c>
    </row>
    <row r="972" spans="2:65" s="1" customFormat="1" ht="16.5" customHeight="1">
      <c r="B972" s="138"/>
      <c r="C972" s="200" t="s">
        <v>1416</v>
      </c>
      <c r="D972" s="200" t="s">
        <v>612</v>
      </c>
      <c r="E972" s="201" t="s">
        <v>1417</v>
      </c>
      <c r="F972" s="282" t="s">
        <v>1418</v>
      </c>
      <c r="G972" s="282"/>
      <c r="H972" s="282"/>
      <c r="I972" s="282"/>
      <c r="J972" s="202" t="s">
        <v>608</v>
      </c>
      <c r="K972" s="203">
        <v>1</v>
      </c>
      <c r="L972" s="273">
        <v>0</v>
      </c>
      <c r="M972" s="273"/>
      <c r="N972" s="283">
        <f t="shared" si="25"/>
        <v>0</v>
      </c>
      <c r="O972" s="266"/>
      <c r="P972" s="266"/>
      <c r="Q972" s="266"/>
      <c r="R972" s="141"/>
      <c r="T972" s="172" t="s">
        <v>4</v>
      </c>
      <c r="U972" s="48" t="s">
        <v>41</v>
      </c>
      <c r="V972" s="40"/>
      <c r="W972" s="173">
        <f t="shared" si="26"/>
        <v>0</v>
      </c>
      <c r="X972" s="173">
        <v>1E-3</v>
      </c>
      <c r="Y972" s="173">
        <f t="shared" si="27"/>
        <v>1E-3</v>
      </c>
      <c r="Z972" s="173">
        <v>0</v>
      </c>
      <c r="AA972" s="174">
        <f t="shared" si="28"/>
        <v>0</v>
      </c>
      <c r="AR972" s="23" t="s">
        <v>423</v>
      </c>
      <c r="AT972" s="23" t="s">
        <v>612</v>
      </c>
      <c r="AU972" s="23" t="s">
        <v>94</v>
      </c>
      <c r="AY972" s="23" t="s">
        <v>196</v>
      </c>
      <c r="BE972" s="114">
        <f t="shared" si="29"/>
        <v>0</v>
      </c>
      <c r="BF972" s="114">
        <f t="shared" si="30"/>
        <v>0</v>
      </c>
      <c r="BG972" s="114">
        <f t="shared" si="31"/>
        <v>0</v>
      </c>
      <c r="BH972" s="114">
        <f t="shared" si="32"/>
        <v>0</v>
      </c>
      <c r="BI972" s="114">
        <f t="shared" si="33"/>
        <v>0</v>
      </c>
      <c r="BJ972" s="23" t="s">
        <v>94</v>
      </c>
      <c r="BK972" s="175">
        <f t="shared" si="34"/>
        <v>0</v>
      </c>
      <c r="BL972" s="23" t="s">
        <v>300</v>
      </c>
      <c r="BM972" s="23" t="s">
        <v>1419</v>
      </c>
    </row>
    <row r="973" spans="2:65" s="1" customFormat="1" ht="25.5" customHeight="1">
      <c r="B973" s="138"/>
      <c r="C973" s="167" t="s">
        <v>1420</v>
      </c>
      <c r="D973" s="167" t="s">
        <v>197</v>
      </c>
      <c r="E973" s="168" t="s">
        <v>1421</v>
      </c>
      <c r="F973" s="264" t="s">
        <v>1422</v>
      </c>
      <c r="G973" s="264"/>
      <c r="H973" s="264"/>
      <c r="I973" s="264"/>
      <c r="J973" s="169" t="s">
        <v>307</v>
      </c>
      <c r="K973" s="170">
        <v>22.5</v>
      </c>
      <c r="L973" s="265">
        <v>0</v>
      </c>
      <c r="M973" s="265"/>
      <c r="N973" s="266">
        <f t="shared" si="25"/>
        <v>0</v>
      </c>
      <c r="O973" s="266"/>
      <c r="P973" s="266"/>
      <c r="Q973" s="266"/>
      <c r="R973" s="141"/>
      <c r="T973" s="172" t="s">
        <v>4</v>
      </c>
      <c r="U973" s="48" t="s">
        <v>41</v>
      </c>
      <c r="V973" s="40"/>
      <c r="W973" s="173">
        <f t="shared" si="26"/>
        <v>0</v>
      </c>
      <c r="X973" s="173">
        <v>2.2000000000000001E-4</v>
      </c>
      <c r="Y973" s="173">
        <f t="shared" si="27"/>
        <v>4.9500000000000004E-3</v>
      </c>
      <c r="Z973" s="173">
        <v>0</v>
      </c>
      <c r="AA973" s="174">
        <f t="shared" si="28"/>
        <v>0</v>
      </c>
      <c r="AR973" s="23" t="s">
        <v>300</v>
      </c>
      <c r="AT973" s="23" t="s">
        <v>197</v>
      </c>
      <c r="AU973" s="23" t="s">
        <v>94</v>
      </c>
      <c r="AY973" s="23" t="s">
        <v>196</v>
      </c>
      <c r="BE973" s="114">
        <f t="shared" si="29"/>
        <v>0</v>
      </c>
      <c r="BF973" s="114">
        <f t="shared" si="30"/>
        <v>0</v>
      </c>
      <c r="BG973" s="114">
        <f t="shared" si="31"/>
        <v>0</v>
      </c>
      <c r="BH973" s="114">
        <f t="shared" si="32"/>
        <v>0</v>
      </c>
      <c r="BI973" s="114">
        <f t="shared" si="33"/>
        <v>0</v>
      </c>
      <c r="BJ973" s="23" t="s">
        <v>94</v>
      </c>
      <c r="BK973" s="175">
        <f t="shared" si="34"/>
        <v>0</v>
      </c>
      <c r="BL973" s="23" t="s">
        <v>300</v>
      </c>
      <c r="BM973" s="23" t="s">
        <v>1423</v>
      </c>
    </row>
    <row r="974" spans="2:65" s="1" customFormat="1" ht="25.5" customHeight="1">
      <c r="B974" s="138"/>
      <c r="C974" s="200" t="s">
        <v>1424</v>
      </c>
      <c r="D974" s="200" t="s">
        <v>612</v>
      </c>
      <c r="E974" s="201" t="s">
        <v>1425</v>
      </c>
      <c r="F974" s="282" t="s">
        <v>1426</v>
      </c>
      <c r="G974" s="282"/>
      <c r="H974" s="282"/>
      <c r="I974" s="282"/>
      <c r="J974" s="202" t="s">
        <v>307</v>
      </c>
      <c r="K974" s="203">
        <v>22.5</v>
      </c>
      <c r="L974" s="273">
        <v>0</v>
      </c>
      <c r="M974" s="273"/>
      <c r="N974" s="283">
        <f t="shared" si="25"/>
        <v>0</v>
      </c>
      <c r="O974" s="266"/>
      <c r="P974" s="266"/>
      <c r="Q974" s="266"/>
      <c r="R974" s="141"/>
      <c r="T974" s="172" t="s">
        <v>4</v>
      </c>
      <c r="U974" s="48" t="s">
        <v>41</v>
      </c>
      <c r="V974" s="40"/>
      <c r="W974" s="173">
        <f t="shared" si="26"/>
        <v>0</v>
      </c>
      <c r="X974" s="173">
        <v>3.0000000000000001E-3</v>
      </c>
      <c r="Y974" s="173">
        <f t="shared" si="27"/>
        <v>6.7500000000000004E-2</v>
      </c>
      <c r="Z974" s="173">
        <v>0</v>
      </c>
      <c r="AA974" s="174">
        <f t="shared" si="28"/>
        <v>0</v>
      </c>
      <c r="AR974" s="23" t="s">
        <v>423</v>
      </c>
      <c r="AT974" s="23" t="s">
        <v>612</v>
      </c>
      <c r="AU974" s="23" t="s">
        <v>94</v>
      </c>
      <c r="AY974" s="23" t="s">
        <v>196</v>
      </c>
      <c r="BE974" s="114">
        <f t="shared" si="29"/>
        <v>0</v>
      </c>
      <c r="BF974" s="114">
        <f t="shared" si="30"/>
        <v>0</v>
      </c>
      <c r="BG974" s="114">
        <f t="shared" si="31"/>
        <v>0</v>
      </c>
      <c r="BH974" s="114">
        <f t="shared" si="32"/>
        <v>0</v>
      </c>
      <c r="BI974" s="114">
        <f t="shared" si="33"/>
        <v>0</v>
      </c>
      <c r="BJ974" s="23" t="s">
        <v>94</v>
      </c>
      <c r="BK974" s="175">
        <f t="shared" si="34"/>
        <v>0</v>
      </c>
      <c r="BL974" s="23" t="s">
        <v>300</v>
      </c>
      <c r="BM974" s="23" t="s">
        <v>1427</v>
      </c>
    </row>
    <row r="975" spans="2:65" s="1" customFormat="1" ht="25.5" customHeight="1">
      <c r="B975" s="138"/>
      <c r="C975" s="167" t="s">
        <v>1428</v>
      </c>
      <c r="D975" s="167" t="s">
        <v>197</v>
      </c>
      <c r="E975" s="168" t="s">
        <v>1429</v>
      </c>
      <c r="F975" s="264" t="s">
        <v>1430</v>
      </c>
      <c r="G975" s="264"/>
      <c r="H975" s="264"/>
      <c r="I975" s="264"/>
      <c r="J975" s="169" t="s">
        <v>608</v>
      </c>
      <c r="K975" s="170">
        <v>2</v>
      </c>
      <c r="L975" s="265">
        <v>0</v>
      </c>
      <c r="M975" s="265"/>
      <c r="N975" s="266">
        <f t="shared" si="25"/>
        <v>0</v>
      </c>
      <c r="O975" s="266"/>
      <c r="P975" s="266"/>
      <c r="Q975" s="266"/>
      <c r="R975" s="141"/>
      <c r="T975" s="172" t="s">
        <v>4</v>
      </c>
      <c r="U975" s="48" t="s">
        <v>41</v>
      </c>
      <c r="V975" s="40"/>
      <c r="W975" s="173">
        <f t="shared" si="26"/>
        <v>0</v>
      </c>
      <c r="X975" s="173">
        <v>2.0000000000000002E-5</v>
      </c>
      <c r="Y975" s="173">
        <f t="shared" si="27"/>
        <v>4.0000000000000003E-5</v>
      </c>
      <c r="Z975" s="173">
        <v>0</v>
      </c>
      <c r="AA975" s="174">
        <f t="shared" si="28"/>
        <v>0</v>
      </c>
      <c r="AR975" s="23" t="s">
        <v>300</v>
      </c>
      <c r="AT975" s="23" t="s">
        <v>197</v>
      </c>
      <c r="AU975" s="23" t="s">
        <v>94</v>
      </c>
      <c r="AY975" s="23" t="s">
        <v>196</v>
      </c>
      <c r="BE975" s="114">
        <f t="shared" si="29"/>
        <v>0</v>
      </c>
      <c r="BF975" s="114">
        <f t="shared" si="30"/>
        <v>0</v>
      </c>
      <c r="BG975" s="114">
        <f t="shared" si="31"/>
        <v>0</v>
      </c>
      <c r="BH975" s="114">
        <f t="shared" si="32"/>
        <v>0</v>
      </c>
      <c r="BI975" s="114">
        <f t="shared" si="33"/>
        <v>0</v>
      </c>
      <c r="BJ975" s="23" t="s">
        <v>94</v>
      </c>
      <c r="BK975" s="175">
        <f t="shared" si="34"/>
        <v>0</v>
      </c>
      <c r="BL975" s="23" t="s">
        <v>300</v>
      </c>
      <c r="BM975" s="23" t="s">
        <v>1431</v>
      </c>
    </row>
    <row r="976" spans="2:65" s="1" customFormat="1" ht="16.5" customHeight="1">
      <c r="B976" s="138"/>
      <c r="C976" s="200" t="s">
        <v>1432</v>
      </c>
      <c r="D976" s="200" t="s">
        <v>612</v>
      </c>
      <c r="E976" s="201" t="s">
        <v>1433</v>
      </c>
      <c r="F976" s="282" t="s">
        <v>1434</v>
      </c>
      <c r="G976" s="282"/>
      <c r="H976" s="282"/>
      <c r="I976" s="282"/>
      <c r="J976" s="202" t="s">
        <v>608</v>
      </c>
      <c r="K976" s="203">
        <v>2</v>
      </c>
      <c r="L976" s="273">
        <v>0</v>
      </c>
      <c r="M976" s="273"/>
      <c r="N976" s="283">
        <f t="shared" si="25"/>
        <v>0</v>
      </c>
      <c r="O976" s="266"/>
      <c r="P976" s="266"/>
      <c r="Q976" s="266"/>
      <c r="R976" s="141"/>
      <c r="T976" s="172" t="s">
        <v>4</v>
      </c>
      <c r="U976" s="48" t="s">
        <v>41</v>
      </c>
      <c r="V976" s="40"/>
      <c r="W976" s="173">
        <f t="shared" si="26"/>
        <v>0</v>
      </c>
      <c r="X976" s="173">
        <v>2.0000000000000001E-4</v>
      </c>
      <c r="Y976" s="173">
        <f t="shared" si="27"/>
        <v>4.0000000000000002E-4</v>
      </c>
      <c r="Z976" s="173">
        <v>0</v>
      </c>
      <c r="AA976" s="174">
        <f t="shared" si="28"/>
        <v>0</v>
      </c>
      <c r="AR976" s="23" t="s">
        <v>423</v>
      </c>
      <c r="AT976" s="23" t="s">
        <v>612</v>
      </c>
      <c r="AU976" s="23" t="s">
        <v>94</v>
      </c>
      <c r="AY976" s="23" t="s">
        <v>196</v>
      </c>
      <c r="BE976" s="114">
        <f t="shared" si="29"/>
        <v>0</v>
      </c>
      <c r="BF976" s="114">
        <f t="shared" si="30"/>
        <v>0</v>
      </c>
      <c r="BG976" s="114">
        <f t="shared" si="31"/>
        <v>0</v>
      </c>
      <c r="BH976" s="114">
        <f t="shared" si="32"/>
        <v>0</v>
      </c>
      <c r="BI976" s="114">
        <f t="shared" si="33"/>
        <v>0</v>
      </c>
      <c r="BJ976" s="23" t="s">
        <v>94</v>
      </c>
      <c r="BK976" s="175">
        <f t="shared" si="34"/>
        <v>0</v>
      </c>
      <c r="BL976" s="23" t="s">
        <v>300</v>
      </c>
      <c r="BM976" s="23" t="s">
        <v>1435</v>
      </c>
    </row>
    <row r="977" spans="2:65" s="1" customFormat="1" ht="25.5" customHeight="1">
      <c r="B977" s="138"/>
      <c r="C977" s="167" t="s">
        <v>1436</v>
      </c>
      <c r="D977" s="167" t="s">
        <v>197</v>
      </c>
      <c r="E977" s="168" t="s">
        <v>1437</v>
      </c>
      <c r="F977" s="264" t="s">
        <v>1438</v>
      </c>
      <c r="G977" s="264"/>
      <c r="H977" s="264"/>
      <c r="I977" s="264"/>
      <c r="J977" s="169" t="s">
        <v>608</v>
      </c>
      <c r="K977" s="170">
        <v>24</v>
      </c>
      <c r="L977" s="265">
        <v>0</v>
      </c>
      <c r="M977" s="265"/>
      <c r="N977" s="266">
        <f t="shared" si="25"/>
        <v>0</v>
      </c>
      <c r="O977" s="266"/>
      <c r="P977" s="266"/>
      <c r="Q977" s="266"/>
      <c r="R977" s="141"/>
      <c r="T977" s="172" t="s">
        <v>4</v>
      </c>
      <c r="U977" s="48" t="s">
        <v>41</v>
      </c>
      <c r="V977" s="40"/>
      <c r="W977" s="173">
        <f t="shared" si="26"/>
        <v>0</v>
      </c>
      <c r="X977" s="173">
        <v>1.7000000000000001E-4</v>
      </c>
      <c r="Y977" s="173">
        <f t="shared" si="27"/>
        <v>4.0800000000000003E-3</v>
      </c>
      <c r="Z977" s="173">
        <v>0</v>
      </c>
      <c r="AA977" s="174">
        <f t="shared" si="28"/>
        <v>0</v>
      </c>
      <c r="AR977" s="23" t="s">
        <v>300</v>
      </c>
      <c r="AT977" s="23" t="s">
        <v>197</v>
      </c>
      <c r="AU977" s="23" t="s">
        <v>94</v>
      </c>
      <c r="AY977" s="23" t="s">
        <v>196</v>
      </c>
      <c r="BE977" s="114">
        <f t="shared" si="29"/>
        <v>0</v>
      </c>
      <c r="BF977" s="114">
        <f t="shared" si="30"/>
        <v>0</v>
      </c>
      <c r="BG977" s="114">
        <f t="shared" si="31"/>
        <v>0</v>
      </c>
      <c r="BH977" s="114">
        <f t="shared" si="32"/>
        <v>0</v>
      </c>
      <c r="BI977" s="114">
        <f t="shared" si="33"/>
        <v>0</v>
      </c>
      <c r="BJ977" s="23" t="s">
        <v>94</v>
      </c>
      <c r="BK977" s="175">
        <f t="shared" si="34"/>
        <v>0</v>
      </c>
      <c r="BL977" s="23" t="s">
        <v>300</v>
      </c>
      <c r="BM977" s="23" t="s">
        <v>1439</v>
      </c>
    </row>
    <row r="978" spans="2:65" s="1" customFormat="1" ht="25.5" customHeight="1">
      <c r="B978" s="138"/>
      <c r="C978" s="200" t="s">
        <v>1440</v>
      </c>
      <c r="D978" s="200" t="s">
        <v>612</v>
      </c>
      <c r="E978" s="201" t="s">
        <v>1441</v>
      </c>
      <c r="F978" s="282" t="s">
        <v>1442</v>
      </c>
      <c r="G978" s="282"/>
      <c r="H978" s="282"/>
      <c r="I978" s="282"/>
      <c r="J978" s="202" t="s">
        <v>608</v>
      </c>
      <c r="K978" s="203">
        <v>24</v>
      </c>
      <c r="L978" s="273">
        <v>0</v>
      </c>
      <c r="M978" s="273"/>
      <c r="N978" s="283">
        <f t="shared" si="25"/>
        <v>0</v>
      </c>
      <c r="O978" s="266"/>
      <c r="P978" s="266"/>
      <c r="Q978" s="266"/>
      <c r="R978" s="141"/>
      <c r="T978" s="172" t="s">
        <v>4</v>
      </c>
      <c r="U978" s="48" t="s">
        <v>41</v>
      </c>
      <c r="V978" s="40"/>
      <c r="W978" s="173">
        <f t="shared" si="26"/>
        <v>0</v>
      </c>
      <c r="X978" s="173">
        <v>1E-3</v>
      </c>
      <c r="Y978" s="173">
        <f t="shared" si="27"/>
        <v>2.4E-2</v>
      </c>
      <c r="Z978" s="173">
        <v>0</v>
      </c>
      <c r="AA978" s="174">
        <f t="shared" si="28"/>
        <v>0</v>
      </c>
      <c r="AR978" s="23" t="s">
        <v>423</v>
      </c>
      <c r="AT978" s="23" t="s">
        <v>612</v>
      </c>
      <c r="AU978" s="23" t="s">
        <v>94</v>
      </c>
      <c r="AY978" s="23" t="s">
        <v>196</v>
      </c>
      <c r="BE978" s="114">
        <f t="shared" si="29"/>
        <v>0</v>
      </c>
      <c r="BF978" s="114">
        <f t="shared" si="30"/>
        <v>0</v>
      </c>
      <c r="BG978" s="114">
        <f t="shared" si="31"/>
        <v>0</v>
      </c>
      <c r="BH978" s="114">
        <f t="shared" si="32"/>
        <v>0</v>
      </c>
      <c r="BI978" s="114">
        <f t="shared" si="33"/>
        <v>0</v>
      </c>
      <c r="BJ978" s="23" t="s">
        <v>94</v>
      </c>
      <c r="BK978" s="175">
        <f t="shared" si="34"/>
        <v>0</v>
      </c>
      <c r="BL978" s="23" t="s">
        <v>300</v>
      </c>
      <c r="BM978" s="23" t="s">
        <v>1443</v>
      </c>
    </row>
    <row r="979" spans="2:65" s="1" customFormat="1" ht="25.5" customHeight="1">
      <c r="B979" s="138"/>
      <c r="C979" s="167" t="s">
        <v>1444</v>
      </c>
      <c r="D979" s="167" t="s">
        <v>197</v>
      </c>
      <c r="E979" s="168" t="s">
        <v>1445</v>
      </c>
      <c r="F979" s="264" t="s">
        <v>1446</v>
      </c>
      <c r="G979" s="264"/>
      <c r="H979" s="264"/>
      <c r="I979" s="264"/>
      <c r="J979" s="169" t="s">
        <v>608</v>
      </c>
      <c r="K979" s="170">
        <v>2</v>
      </c>
      <c r="L979" s="265">
        <v>0</v>
      </c>
      <c r="M979" s="265"/>
      <c r="N979" s="266">
        <f t="shared" si="25"/>
        <v>0</v>
      </c>
      <c r="O979" s="266"/>
      <c r="P979" s="266"/>
      <c r="Q979" s="266"/>
      <c r="R979" s="141"/>
      <c r="T979" s="172" t="s">
        <v>4</v>
      </c>
      <c r="U979" s="48" t="s">
        <v>41</v>
      </c>
      <c r="V979" s="40"/>
      <c r="W979" s="173">
        <f t="shared" si="26"/>
        <v>0</v>
      </c>
      <c r="X979" s="173">
        <v>1.1E-4</v>
      </c>
      <c r="Y979" s="173">
        <f t="shared" si="27"/>
        <v>2.2000000000000001E-4</v>
      </c>
      <c r="Z979" s="173">
        <v>0</v>
      </c>
      <c r="AA979" s="174">
        <f t="shared" si="28"/>
        <v>0</v>
      </c>
      <c r="AR979" s="23" t="s">
        <v>300</v>
      </c>
      <c r="AT979" s="23" t="s">
        <v>197</v>
      </c>
      <c r="AU979" s="23" t="s">
        <v>94</v>
      </c>
      <c r="AY979" s="23" t="s">
        <v>196</v>
      </c>
      <c r="BE979" s="114">
        <f t="shared" si="29"/>
        <v>0</v>
      </c>
      <c r="BF979" s="114">
        <f t="shared" si="30"/>
        <v>0</v>
      </c>
      <c r="BG979" s="114">
        <f t="shared" si="31"/>
        <v>0</v>
      </c>
      <c r="BH979" s="114">
        <f t="shared" si="32"/>
        <v>0</v>
      </c>
      <c r="BI979" s="114">
        <f t="shared" si="33"/>
        <v>0</v>
      </c>
      <c r="BJ979" s="23" t="s">
        <v>94</v>
      </c>
      <c r="BK979" s="175">
        <f t="shared" si="34"/>
        <v>0</v>
      </c>
      <c r="BL979" s="23" t="s">
        <v>300</v>
      </c>
      <c r="BM979" s="23" t="s">
        <v>1447</v>
      </c>
    </row>
    <row r="980" spans="2:65" s="1" customFormat="1" ht="25.5" customHeight="1">
      <c r="B980" s="138"/>
      <c r="C980" s="200" t="s">
        <v>1448</v>
      </c>
      <c r="D980" s="200" t="s">
        <v>612</v>
      </c>
      <c r="E980" s="201" t="s">
        <v>1449</v>
      </c>
      <c r="F980" s="282" t="s">
        <v>1450</v>
      </c>
      <c r="G980" s="282"/>
      <c r="H980" s="282"/>
      <c r="I980" s="282"/>
      <c r="J980" s="202" t="s">
        <v>608</v>
      </c>
      <c r="K980" s="203">
        <v>2</v>
      </c>
      <c r="L980" s="273">
        <v>0</v>
      </c>
      <c r="M980" s="273"/>
      <c r="N980" s="283">
        <f t="shared" si="25"/>
        <v>0</v>
      </c>
      <c r="O980" s="266"/>
      <c r="P980" s="266"/>
      <c r="Q980" s="266"/>
      <c r="R980" s="141"/>
      <c r="T980" s="172" t="s">
        <v>4</v>
      </c>
      <c r="U980" s="48" t="s">
        <v>41</v>
      </c>
      <c r="V980" s="40"/>
      <c r="W980" s="173">
        <f t="shared" si="26"/>
        <v>0</v>
      </c>
      <c r="X980" s="173">
        <v>1E-3</v>
      </c>
      <c r="Y980" s="173">
        <f t="shared" si="27"/>
        <v>2E-3</v>
      </c>
      <c r="Z980" s="173">
        <v>0</v>
      </c>
      <c r="AA980" s="174">
        <f t="shared" si="28"/>
        <v>0</v>
      </c>
      <c r="AR980" s="23" t="s">
        <v>423</v>
      </c>
      <c r="AT980" s="23" t="s">
        <v>612</v>
      </c>
      <c r="AU980" s="23" t="s">
        <v>94</v>
      </c>
      <c r="AY980" s="23" t="s">
        <v>196</v>
      </c>
      <c r="BE980" s="114">
        <f t="shared" si="29"/>
        <v>0</v>
      </c>
      <c r="BF980" s="114">
        <f t="shared" si="30"/>
        <v>0</v>
      </c>
      <c r="BG980" s="114">
        <f t="shared" si="31"/>
        <v>0</v>
      </c>
      <c r="BH980" s="114">
        <f t="shared" si="32"/>
        <v>0</v>
      </c>
      <c r="BI980" s="114">
        <f t="shared" si="33"/>
        <v>0</v>
      </c>
      <c r="BJ980" s="23" t="s">
        <v>94</v>
      </c>
      <c r="BK980" s="175">
        <f t="shared" si="34"/>
        <v>0</v>
      </c>
      <c r="BL980" s="23" t="s">
        <v>300</v>
      </c>
      <c r="BM980" s="23" t="s">
        <v>1451</v>
      </c>
    </row>
    <row r="981" spans="2:65" s="1" customFormat="1" ht="25.5" customHeight="1">
      <c r="B981" s="138"/>
      <c r="C981" s="167" t="s">
        <v>1452</v>
      </c>
      <c r="D981" s="167" t="s">
        <v>197</v>
      </c>
      <c r="E981" s="168" t="s">
        <v>1453</v>
      </c>
      <c r="F981" s="264" t="s">
        <v>1454</v>
      </c>
      <c r="G981" s="264"/>
      <c r="H981" s="264"/>
      <c r="I981" s="264"/>
      <c r="J981" s="169" t="s">
        <v>307</v>
      </c>
      <c r="K981" s="170">
        <v>6</v>
      </c>
      <c r="L981" s="265">
        <v>0</v>
      </c>
      <c r="M981" s="265"/>
      <c r="N981" s="266">
        <f t="shared" si="25"/>
        <v>0</v>
      </c>
      <c r="O981" s="266"/>
      <c r="P981" s="266"/>
      <c r="Q981" s="266"/>
      <c r="R981" s="141"/>
      <c r="T981" s="172" t="s">
        <v>4</v>
      </c>
      <c r="U981" s="48" t="s">
        <v>41</v>
      </c>
      <c r="V981" s="40"/>
      <c r="W981" s="173">
        <f t="shared" si="26"/>
        <v>0</v>
      </c>
      <c r="X981" s="173">
        <v>2.2000000000000001E-4</v>
      </c>
      <c r="Y981" s="173">
        <f t="shared" si="27"/>
        <v>1.32E-3</v>
      </c>
      <c r="Z981" s="173">
        <v>0</v>
      </c>
      <c r="AA981" s="174">
        <f t="shared" si="28"/>
        <v>0</v>
      </c>
      <c r="AR981" s="23" t="s">
        <v>300</v>
      </c>
      <c r="AT981" s="23" t="s">
        <v>197</v>
      </c>
      <c r="AU981" s="23" t="s">
        <v>94</v>
      </c>
      <c r="AY981" s="23" t="s">
        <v>196</v>
      </c>
      <c r="BE981" s="114">
        <f t="shared" si="29"/>
        <v>0</v>
      </c>
      <c r="BF981" s="114">
        <f t="shared" si="30"/>
        <v>0</v>
      </c>
      <c r="BG981" s="114">
        <f t="shared" si="31"/>
        <v>0</v>
      </c>
      <c r="BH981" s="114">
        <f t="shared" si="32"/>
        <v>0</v>
      </c>
      <c r="BI981" s="114">
        <f t="shared" si="33"/>
        <v>0</v>
      </c>
      <c r="BJ981" s="23" t="s">
        <v>94</v>
      </c>
      <c r="BK981" s="175">
        <f t="shared" si="34"/>
        <v>0</v>
      </c>
      <c r="BL981" s="23" t="s">
        <v>300</v>
      </c>
      <c r="BM981" s="23" t="s">
        <v>1455</v>
      </c>
    </row>
    <row r="982" spans="2:65" s="11" customFormat="1" ht="16.5" customHeight="1">
      <c r="B982" s="176"/>
      <c r="C982" s="177"/>
      <c r="D982" s="177"/>
      <c r="E982" s="178" t="s">
        <v>4</v>
      </c>
      <c r="F982" s="267" t="s">
        <v>239</v>
      </c>
      <c r="G982" s="268"/>
      <c r="H982" s="268"/>
      <c r="I982" s="268"/>
      <c r="J982" s="177"/>
      <c r="K982" s="179">
        <v>6</v>
      </c>
      <c r="L982" s="177"/>
      <c r="M982" s="177"/>
      <c r="N982" s="177"/>
      <c r="O982" s="177"/>
      <c r="P982" s="177"/>
      <c r="Q982" s="177"/>
      <c r="R982" s="180"/>
      <c r="T982" s="181"/>
      <c r="U982" s="177"/>
      <c r="V982" s="177"/>
      <c r="W982" s="177"/>
      <c r="X982" s="177"/>
      <c r="Y982" s="177"/>
      <c r="Z982" s="177"/>
      <c r="AA982" s="182"/>
      <c r="AT982" s="183" t="s">
        <v>204</v>
      </c>
      <c r="AU982" s="183" t="s">
        <v>94</v>
      </c>
      <c r="AV982" s="11" t="s">
        <v>94</v>
      </c>
      <c r="AW982" s="11" t="s">
        <v>31</v>
      </c>
      <c r="AX982" s="11" t="s">
        <v>74</v>
      </c>
      <c r="AY982" s="183" t="s">
        <v>196</v>
      </c>
    </row>
    <row r="983" spans="2:65" s="12" customFormat="1" ht="16.5" customHeight="1">
      <c r="B983" s="184"/>
      <c r="C983" s="185"/>
      <c r="D983" s="185"/>
      <c r="E983" s="186" t="s">
        <v>4</v>
      </c>
      <c r="F983" s="274" t="s">
        <v>213</v>
      </c>
      <c r="G983" s="275"/>
      <c r="H983" s="275"/>
      <c r="I983" s="275"/>
      <c r="J983" s="185"/>
      <c r="K983" s="187">
        <v>6</v>
      </c>
      <c r="L983" s="185"/>
      <c r="M983" s="185"/>
      <c r="N983" s="185"/>
      <c r="O983" s="185"/>
      <c r="P983" s="185"/>
      <c r="Q983" s="185"/>
      <c r="R983" s="188"/>
      <c r="T983" s="189"/>
      <c r="U983" s="185"/>
      <c r="V983" s="185"/>
      <c r="W983" s="185"/>
      <c r="X983" s="185"/>
      <c r="Y983" s="185"/>
      <c r="Z983" s="185"/>
      <c r="AA983" s="190"/>
      <c r="AT983" s="191" t="s">
        <v>204</v>
      </c>
      <c r="AU983" s="191" t="s">
        <v>94</v>
      </c>
      <c r="AV983" s="12" t="s">
        <v>214</v>
      </c>
      <c r="AW983" s="12" t="s">
        <v>31</v>
      </c>
      <c r="AX983" s="12" t="s">
        <v>74</v>
      </c>
      <c r="AY983" s="191" t="s">
        <v>196</v>
      </c>
    </row>
    <row r="984" spans="2:65" s="13" customFormat="1" ht="16.5" customHeight="1">
      <c r="B984" s="192"/>
      <c r="C984" s="193"/>
      <c r="D984" s="193"/>
      <c r="E984" s="194" t="s">
        <v>4</v>
      </c>
      <c r="F984" s="276" t="s">
        <v>215</v>
      </c>
      <c r="G984" s="277"/>
      <c r="H984" s="277"/>
      <c r="I984" s="277"/>
      <c r="J984" s="193"/>
      <c r="K984" s="195">
        <v>6</v>
      </c>
      <c r="L984" s="193"/>
      <c r="M984" s="193"/>
      <c r="N984" s="193"/>
      <c r="O984" s="193"/>
      <c r="P984" s="193"/>
      <c r="Q984" s="193"/>
      <c r="R984" s="196"/>
      <c r="T984" s="197"/>
      <c r="U984" s="193"/>
      <c r="V984" s="193"/>
      <c r="W984" s="193"/>
      <c r="X984" s="193"/>
      <c r="Y984" s="193"/>
      <c r="Z984" s="193"/>
      <c r="AA984" s="198"/>
      <c r="AT984" s="199" t="s">
        <v>204</v>
      </c>
      <c r="AU984" s="199" t="s">
        <v>94</v>
      </c>
      <c r="AV984" s="13" t="s">
        <v>201</v>
      </c>
      <c r="AW984" s="13" t="s">
        <v>31</v>
      </c>
      <c r="AX984" s="13" t="s">
        <v>82</v>
      </c>
      <c r="AY984" s="199" t="s">
        <v>196</v>
      </c>
    </row>
    <row r="985" spans="2:65" s="1" customFormat="1" ht="25.5" customHeight="1">
      <c r="B985" s="138"/>
      <c r="C985" s="200" t="s">
        <v>1456</v>
      </c>
      <c r="D985" s="200" t="s">
        <v>612</v>
      </c>
      <c r="E985" s="201" t="s">
        <v>1457</v>
      </c>
      <c r="F985" s="282" t="s">
        <v>1458</v>
      </c>
      <c r="G985" s="282"/>
      <c r="H985" s="282"/>
      <c r="I985" s="282"/>
      <c r="J985" s="202" t="s">
        <v>307</v>
      </c>
      <c r="K985" s="203">
        <v>6</v>
      </c>
      <c r="L985" s="273">
        <v>0</v>
      </c>
      <c r="M985" s="273"/>
      <c r="N985" s="283">
        <f t="shared" ref="N985:N990" si="35">ROUND(L985*K985,3)</f>
        <v>0</v>
      </c>
      <c r="O985" s="266"/>
      <c r="P985" s="266"/>
      <c r="Q985" s="266"/>
      <c r="R985" s="141"/>
      <c r="T985" s="172" t="s">
        <v>4</v>
      </c>
      <c r="U985" s="48" t="s">
        <v>41</v>
      </c>
      <c r="V985" s="40"/>
      <c r="W985" s="173">
        <f t="shared" ref="W985:W990" si="36">V985*K985</f>
        <v>0</v>
      </c>
      <c r="X985" s="173">
        <v>3.0000000000000001E-3</v>
      </c>
      <c r="Y985" s="173">
        <f t="shared" ref="Y985:Y990" si="37">X985*K985</f>
        <v>1.8000000000000002E-2</v>
      </c>
      <c r="Z985" s="173">
        <v>0</v>
      </c>
      <c r="AA985" s="174">
        <f t="shared" ref="AA985:AA990" si="38">Z985*K985</f>
        <v>0</v>
      </c>
      <c r="AR985" s="23" t="s">
        <v>423</v>
      </c>
      <c r="AT985" s="23" t="s">
        <v>612</v>
      </c>
      <c r="AU985" s="23" t="s">
        <v>94</v>
      </c>
      <c r="AY985" s="23" t="s">
        <v>196</v>
      </c>
      <c r="BE985" s="114">
        <f t="shared" ref="BE985:BE990" si="39">IF(U985="základná",N985,0)</f>
        <v>0</v>
      </c>
      <c r="BF985" s="114">
        <f t="shared" ref="BF985:BF990" si="40">IF(U985="znížená",N985,0)</f>
        <v>0</v>
      </c>
      <c r="BG985" s="114">
        <f t="shared" ref="BG985:BG990" si="41">IF(U985="zákl. prenesená",N985,0)</f>
        <v>0</v>
      </c>
      <c r="BH985" s="114">
        <f t="shared" ref="BH985:BH990" si="42">IF(U985="zníž. prenesená",N985,0)</f>
        <v>0</v>
      </c>
      <c r="BI985" s="114">
        <f t="shared" ref="BI985:BI990" si="43">IF(U985="nulová",N985,0)</f>
        <v>0</v>
      </c>
      <c r="BJ985" s="23" t="s">
        <v>94</v>
      </c>
      <c r="BK985" s="175">
        <f t="shared" ref="BK985:BK990" si="44">ROUND(L985*K985,3)</f>
        <v>0</v>
      </c>
      <c r="BL985" s="23" t="s">
        <v>300</v>
      </c>
      <c r="BM985" s="23" t="s">
        <v>1459</v>
      </c>
    </row>
    <row r="986" spans="2:65" s="1" customFormat="1" ht="25.5" customHeight="1">
      <c r="B986" s="138"/>
      <c r="C986" s="167" t="s">
        <v>1460</v>
      </c>
      <c r="D986" s="167" t="s">
        <v>197</v>
      </c>
      <c r="E986" s="168" t="s">
        <v>1461</v>
      </c>
      <c r="F986" s="264" t="s">
        <v>1462</v>
      </c>
      <c r="G986" s="264"/>
      <c r="H986" s="264"/>
      <c r="I986" s="264"/>
      <c r="J986" s="169" t="s">
        <v>608</v>
      </c>
      <c r="K986" s="170">
        <v>2</v>
      </c>
      <c r="L986" s="265">
        <v>0</v>
      </c>
      <c r="M986" s="265"/>
      <c r="N986" s="266">
        <f t="shared" si="35"/>
        <v>0</v>
      </c>
      <c r="O986" s="266"/>
      <c r="P986" s="266"/>
      <c r="Q986" s="266"/>
      <c r="R986" s="141"/>
      <c r="T986" s="172" t="s">
        <v>4</v>
      </c>
      <c r="U986" s="48" t="s">
        <v>41</v>
      </c>
      <c r="V986" s="40"/>
      <c r="W986" s="173">
        <f t="shared" si="36"/>
        <v>0</v>
      </c>
      <c r="X986" s="173">
        <v>2.0000000000000002E-5</v>
      </c>
      <c r="Y986" s="173">
        <f t="shared" si="37"/>
        <v>4.0000000000000003E-5</v>
      </c>
      <c r="Z986" s="173">
        <v>0</v>
      </c>
      <c r="AA986" s="174">
        <f t="shared" si="38"/>
        <v>0</v>
      </c>
      <c r="AR986" s="23" t="s">
        <v>300</v>
      </c>
      <c r="AT986" s="23" t="s">
        <v>197</v>
      </c>
      <c r="AU986" s="23" t="s">
        <v>94</v>
      </c>
      <c r="AY986" s="23" t="s">
        <v>196</v>
      </c>
      <c r="BE986" s="114">
        <f t="shared" si="39"/>
        <v>0</v>
      </c>
      <c r="BF986" s="114">
        <f t="shared" si="40"/>
        <v>0</v>
      </c>
      <c r="BG986" s="114">
        <f t="shared" si="41"/>
        <v>0</v>
      </c>
      <c r="BH986" s="114">
        <f t="shared" si="42"/>
        <v>0</v>
      </c>
      <c r="BI986" s="114">
        <f t="shared" si="43"/>
        <v>0</v>
      </c>
      <c r="BJ986" s="23" t="s">
        <v>94</v>
      </c>
      <c r="BK986" s="175">
        <f t="shared" si="44"/>
        <v>0</v>
      </c>
      <c r="BL986" s="23" t="s">
        <v>300</v>
      </c>
      <c r="BM986" s="23" t="s">
        <v>1463</v>
      </c>
    </row>
    <row r="987" spans="2:65" s="1" customFormat="1" ht="16.5" customHeight="1">
      <c r="B987" s="138"/>
      <c r="C987" s="200" t="s">
        <v>1464</v>
      </c>
      <c r="D987" s="200" t="s">
        <v>612</v>
      </c>
      <c r="E987" s="201" t="s">
        <v>1465</v>
      </c>
      <c r="F987" s="282" t="s">
        <v>1466</v>
      </c>
      <c r="G987" s="282"/>
      <c r="H987" s="282"/>
      <c r="I987" s="282"/>
      <c r="J987" s="202" t="s">
        <v>608</v>
      </c>
      <c r="K987" s="203">
        <v>2</v>
      </c>
      <c r="L987" s="273">
        <v>0</v>
      </c>
      <c r="M987" s="273"/>
      <c r="N987" s="283">
        <f t="shared" si="35"/>
        <v>0</v>
      </c>
      <c r="O987" s="266"/>
      <c r="P987" s="266"/>
      <c r="Q987" s="266"/>
      <c r="R987" s="141"/>
      <c r="T987" s="172" t="s">
        <v>4</v>
      </c>
      <c r="U987" s="48" t="s">
        <v>41</v>
      </c>
      <c r="V987" s="40"/>
      <c r="W987" s="173">
        <f t="shared" si="36"/>
        <v>0</v>
      </c>
      <c r="X987" s="173">
        <v>2.0000000000000001E-4</v>
      </c>
      <c r="Y987" s="173">
        <f t="shared" si="37"/>
        <v>4.0000000000000002E-4</v>
      </c>
      <c r="Z987" s="173">
        <v>0</v>
      </c>
      <c r="AA987" s="174">
        <f t="shared" si="38"/>
        <v>0</v>
      </c>
      <c r="AR987" s="23" t="s">
        <v>423</v>
      </c>
      <c r="AT987" s="23" t="s">
        <v>612</v>
      </c>
      <c r="AU987" s="23" t="s">
        <v>94</v>
      </c>
      <c r="AY987" s="23" t="s">
        <v>196</v>
      </c>
      <c r="BE987" s="114">
        <f t="shared" si="39"/>
        <v>0</v>
      </c>
      <c r="BF987" s="114">
        <f t="shared" si="40"/>
        <v>0</v>
      </c>
      <c r="BG987" s="114">
        <f t="shared" si="41"/>
        <v>0</v>
      </c>
      <c r="BH987" s="114">
        <f t="shared" si="42"/>
        <v>0</v>
      </c>
      <c r="BI987" s="114">
        <f t="shared" si="43"/>
        <v>0</v>
      </c>
      <c r="BJ987" s="23" t="s">
        <v>94</v>
      </c>
      <c r="BK987" s="175">
        <f t="shared" si="44"/>
        <v>0</v>
      </c>
      <c r="BL987" s="23" t="s">
        <v>300</v>
      </c>
      <c r="BM987" s="23" t="s">
        <v>1467</v>
      </c>
    </row>
    <row r="988" spans="2:65" s="1" customFormat="1" ht="25.5" customHeight="1">
      <c r="B988" s="138"/>
      <c r="C988" s="167" t="s">
        <v>1468</v>
      </c>
      <c r="D988" s="167" t="s">
        <v>197</v>
      </c>
      <c r="E988" s="168" t="s">
        <v>1469</v>
      </c>
      <c r="F988" s="264" t="s">
        <v>1470</v>
      </c>
      <c r="G988" s="264"/>
      <c r="H988" s="264"/>
      <c r="I988" s="264"/>
      <c r="J988" s="169" t="s">
        <v>608</v>
      </c>
      <c r="K988" s="170">
        <v>2</v>
      </c>
      <c r="L988" s="265">
        <v>0</v>
      </c>
      <c r="M988" s="265"/>
      <c r="N988" s="266">
        <f t="shared" si="35"/>
        <v>0</v>
      </c>
      <c r="O988" s="266"/>
      <c r="P988" s="266"/>
      <c r="Q988" s="266"/>
      <c r="R988" s="141"/>
      <c r="T988" s="172" t="s">
        <v>4</v>
      </c>
      <c r="U988" s="48" t="s">
        <v>41</v>
      </c>
      <c r="V988" s="40"/>
      <c r="W988" s="173">
        <f t="shared" si="36"/>
        <v>0</v>
      </c>
      <c r="X988" s="173">
        <v>2.0000000000000002E-5</v>
      </c>
      <c r="Y988" s="173">
        <f t="shared" si="37"/>
        <v>4.0000000000000003E-5</v>
      </c>
      <c r="Z988" s="173">
        <v>0</v>
      </c>
      <c r="AA988" s="174">
        <f t="shared" si="38"/>
        <v>0</v>
      </c>
      <c r="AR988" s="23" t="s">
        <v>300</v>
      </c>
      <c r="AT988" s="23" t="s">
        <v>197</v>
      </c>
      <c r="AU988" s="23" t="s">
        <v>94</v>
      </c>
      <c r="AY988" s="23" t="s">
        <v>196</v>
      </c>
      <c r="BE988" s="114">
        <f t="shared" si="39"/>
        <v>0</v>
      </c>
      <c r="BF988" s="114">
        <f t="shared" si="40"/>
        <v>0</v>
      </c>
      <c r="BG988" s="114">
        <f t="shared" si="41"/>
        <v>0</v>
      </c>
      <c r="BH988" s="114">
        <f t="shared" si="42"/>
        <v>0</v>
      </c>
      <c r="BI988" s="114">
        <f t="shared" si="43"/>
        <v>0</v>
      </c>
      <c r="BJ988" s="23" t="s">
        <v>94</v>
      </c>
      <c r="BK988" s="175">
        <f t="shared" si="44"/>
        <v>0</v>
      </c>
      <c r="BL988" s="23" t="s">
        <v>300</v>
      </c>
      <c r="BM988" s="23" t="s">
        <v>1471</v>
      </c>
    </row>
    <row r="989" spans="2:65" s="1" customFormat="1" ht="16.5" customHeight="1">
      <c r="B989" s="138"/>
      <c r="C989" s="200" t="s">
        <v>1472</v>
      </c>
      <c r="D989" s="200" t="s">
        <v>612</v>
      </c>
      <c r="E989" s="201" t="s">
        <v>1473</v>
      </c>
      <c r="F989" s="282" t="s">
        <v>1474</v>
      </c>
      <c r="G989" s="282"/>
      <c r="H989" s="282"/>
      <c r="I989" s="282"/>
      <c r="J989" s="202" t="s">
        <v>608</v>
      </c>
      <c r="K989" s="203">
        <v>2</v>
      </c>
      <c r="L989" s="273">
        <v>0</v>
      </c>
      <c r="M989" s="273"/>
      <c r="N989" s="283">
        <f t="shared" si="35"/>
        <v>0</v>
      </c>
      <c r="O989" s="266"/>
      <c r="P989" s="266"/>
      <c r="Q989" s="266"/>
      <c r="R989" s="141"/>
      <c r="T989" s="172" t="s">
        <v>4</v>
      </c>
      <c r="U989" s="48" t="s">
        <v>41</v>
      </c>
      <c r="V989" s="40"/>
      <c r="W989" s="173">
        <f t="shared" si="36"/>
        <v>0</v>
      </c>
      <c r="X989" s="173">
        <v>2.0000000000000001E-4</v>
      </c>
      <c r="Y989" s="173">
        <f t="shared" si="37"/>
        <v>4.0000000000000002E-4</v>
      </c>
      <c r="Z989" s="173">
        <v>0</v>
      </c>
      <c r="AA989" s="174">
        <f t="shared" si="38"/>
        <v>0</v>
      </c>
      <c r="AR989" s="23" t="s">
        <v>423</v>
      </c>
      <c r="AT989" s="23" t="s">
        <v>612</v>
      </c>
      <c r="AU989" s="23" t="s">
        <v>94</v>
      </c>
      <c r="AY989" s="23" t="s">
        <v>196</v>
      </c>
      <c r="BE989" s="114">
        <f t="shared" si="39"/>
        <v>0</v>
      </c>
      <c r="BF989" s="114">
        <f t="shared" si="40"/>
        <v>0</v>
      </c>
      <c r="BG989" s="114">
        <f t="shared" si="41"/>
        <v>0</v>
      </c>
      <c r="BH989" s="114">
        <f t="shared" si="42"/>
        <v>0</v>
      </c>
      <c r="BI989" s="114">
        <f t="shared" si="43"/>
        <v>0</v>
      </c>
      <c r="BJ989" s="23" t="s">
        <v>94</v>
      </c>
      <c r="BK989" s="175">
        <f t="shared" si="44"/>
        <v>0</v>
      </c>
      <c r="BL989" s="23" t="s">
        <v>300</v>
      </c>
      <c r="BM989" s="23" t="s">
        <v>1475</v>
      </c>
    </row>
    <row r="990" spans="2:65" s="1" customFormat="1" ht="25.5" customHeight="1">
      <c r="B990" s="138"/>
      <c r="C990" s="167" t="s">
        <v>1476</v>
      </c>
      <c r="D990" s="167" t="s">
        <v>197</v>
      </c>
      <c r="E990" s="168" t="s">
        <v>1477</v>
      </c>
      <c r="F990" s="264" t="s">
        <v>1478</v>
      </c>
      <c r="G990" s="264"/>
      <c r="H990" s="264"/>
      <c r="I990" s="264"/>
      <c r="J990" s="169" t="s">
        <v>608</v>
      </c>
      <c r="K990" s="170">
        <v>6</v>
      </c>
      <c r="L990" s="265">
        <v>0</v>
      </c>
      <c r="M990" s="265"/>
      <c r="N990" s="266">
        <f t="shared" si="35"/>
        <v>0</v>
      </c>
      <c r="O990" s="266"/>
      <c r="P990" s="266"/>
      <c r="Q990" s="266"/>
      <c r="R990" s="141"/>
      <c r="T990" s="172" t="s">
        <v>4</v>
      </c>
      <c r="U990" s="48" t="s">
        <v>41</v>
      </c>
      <c r="V990" s="40"/>
      <c r="W990" s="173">
        <f t="shared" si="36"/>
        <v>0</v>
      </c>
      <c r="X990" s="173">
        <v>1.7000000000000001E-4</v>
      </c>
      <c r="Y990" s="173">
        <f t="shared" si="37"/>
        <v>1.0200000000000001E-3</v>
      </c>
      <c r="Z990" s="173">
        <v>0</v>
      </c>
      <c r="AA990" s="174">
        <f t="shared" si="38"/>
        <v>0</v>
      </c>
      <c r="AR990" s="23" t="s">
        <v>300</v>
      </c>
      <c r="AT990" s="23" t="s">
        <v>197</v>
      </c>
      <c r="AU990" s="23" t="s">
        <v>94</v>
      </c>
      <c r="AY990" s="23" t="s">
        <v>196</v>
      </c>
      <c r="BE990" s="114">
        <f t="shared" si="39"/>
        <v>0</v>
      </c>
      <c r="BF990" s="114">
        <f t="shared" si="40"/>
        <v>0</v>
      </c>
      <c r="BG990" s="114">
        <f t="shared" si="41"/>
        <v>0</v>
      </c>
      <c r="BH990" s="114">
        <f t="shared" si="42"/>
        <v>0</v>
      </c>
      <c r="BI990" s="114">
        <f t="shared" si="43"/>
        <v>0</v>
      </c>
      <c r="BJ990" s="23" t="s">
        <v>94</v>
      </c>
      <c r="BK990" s="175">
        <f t="shared" si="44"/>
        <v>0</v>
      </c>
      <c r="BL990" s="23" t="s">
        <v>300</v>
      </c>
      <c r="BM990" s="23" t="s">
        <v>1479</v>
      </c>
    </row>
    <row r="991" spans="2:65" s="11" customFormat="1" ht="16.5" customHeight="1">
      <c r="B991" s="176"/>
      <c r="C991" s="177"/>
      <c r="D991" s="177"/>
      <c r="E991" s="178" t="s">
        <v>4</v>
      </c>
      <c r="F991" s="267" t="s">
        <v>239</v>
      </c>
      <c r="G991" s="268"/>
      <c r="H991" s="268"/>
      <c r="I991" s="268"/>
      <c r="J991" s="177"/>
      <c r="K991" s="179">
        <v>6</v>
      </c>
      <c r="L991" s="177"/>
      <c r="M991" s="177"/>
      <c r="N991" s="177"/>
      <c r="O991" s="177"/>
      <c r="P991" s="177"/>
      <c r="Q991" s="177"/>
      <c r="R991" s="180"/>
      <c r="T991" s="181"/>
      <c r="U991" s="177"/>
      <c r="V991" s="177"/>
      <c r="W991" s="177"/>
      <c r="X991" s="177"/>
      <c r="Y991" s="177"/>
      <c r="Z991" s="177"/>
      <c r="AA991" s="182"/>
      <c r="AT991" s="183" t="s">
        <v>204</v>
      </c>
      <c r="AU991" s="183" t="s">
        <v>94</v>
      </c>
      <c r="AV991" s="11" t="s">
        <v>94</v>
      </c>
      <c r="AW991" s="11" t="s">
        <v>31</v>
      </c>
      <c r="AX991" s="11" t="s">
        <v>74</v>
      </c>
      <c r="AY991" s="183" t="s">
        <v>196</v>
      </c>
    </row>
    <row r="992" spans="2:65" s="12" customFormat="1" ht="16.5" customHeight="1">
      <c r="B992" s="184"/>
      <c r="C992" s="185"/>
      <c r="D992" s="185"/>
      <c r="E992" s="186" t="s">
        <v>4</v>
      </c>
      <c r="F992" s="274" t="s">
        <v>213</v>
      </c>
      <c r="G992" s="275"/>
      <c r="H992" s="275"/>
      <c r="I992" s="275"/>
      <c r="J992" s="185"/>
      <c r="K992" s="187">
        <v>6</v>
      </c>
      <c r="L992" s="185"/>
      <c r="M992" s="185"/>
      <c r="N992" s="185"/>
      <c r="O992" s="185"/>
      <c r="P992" s="185"/>
      <c r="Q992" s="185"/>
      <c r="R992" s="188"/>
      <c r="T992" s="189"/>
      <c r="U992" s="185"/>
      <c r="V992" s="185"/>
      <c r="W992" s="185"/>
      <c r="X992" s="185"/>
      <c r="Y992" s="185"/>
      <c r="Z992" s="185"/>
      <c r="AA992" s="190"/>
      <c r="AT992" s="191" t="s">
        <v>204</v>
      </c>
      <c r="AU992" s="191" t="s">
        <v>94</v>
      </c>
      <c r="AV992" s="12" t="s">
        <v>214</v>
      </c>
      <c r="AW992" s="12" t="s">
        <v>31</v>
      </c>
      <c r="AX992" s="12" t="s">
        <v>74</v>
      </c>
      <c r="AY992" s="191" t="s">
        <v>196</v>
      </c>
    </row>
    <row r="993" spans="2:65" s="13" customFormat="1" ht="16.5" customHeight="1">
      <c r="B993" s="192"/>
      <c r="C993" s="193"/>
      <c r="D993" s="193"/>
      <c r="E993" s="194" t="s">
        <v>4</v>
      </c>
      <c r="F993" s="276" t="s">
        <v>215</v>
      </c>
      <c r="G993" s="277"/>
      <c r="H993" s="277"/>
      <c r="I993" s="277"/>
      <c r="J993" s="193"/>
      <c r="K993" s="195">
        <v>6</v>
      </c>
      <c r="L993" s="193"/>
      <c r="M993" s="193"/>
      <c r="N993" s="193"/>
      <c r="O993" s="193"/>
      <c r="P993" s="193"/>
      <c r="Q993" s="193"/>
      <c r="R993" s="196"/>
      <c r="T993" s="197"/>
      <c r="U993" s="193"/>
      <c r="V993" s="193"/>
      <c r="W993" s="193"/>
      <c r="X993" s="193"/>
      <c r="Y993" s="193"/>
      <c r="Z993" s="193"/>
      <c r="AA993" s="198"/>
      <c r="AT993" s="199" t="s">
        <v>204</v>
      </c>
      <c r="AU993" s="199" t="s">
        <v>94</v>
      </c>
      <c r="AV993" s="13" t="s">
        <v>201</v>
      </c>
      <c r="AW993" s="13" t="s">
        <v>31</v>
      </c>
      <c r="AX993" s="13" t="s">
        <v>82</v>
      </c>
      <c r="AY993" s="199" t="s">
        <v>196</v>
      </c>
    </row>
    <row r="994" spans="2:65" s="1" customFormat="1" ht="25.5" customHeight="1">
      <c r="B994" s="138"/>
      <c r="C994" s="200" t="s">
        <v>1480</v>
      </c>
      <c r="D994" s="200" t="s">
        <v>612</v>
      </c>
      <c r="E994" s="201" t="s">
        <v>1481</v>
      </c>
      <c r="F994" s="282" t="s">
        <v>1482</v>
      </c>
      <c r="G994" s="282"/>
      <c r="H994" s="282"/>
      <c r="I994" s="282"/>
      <c r="J994" s="202" t="s">
        <v>608</v>
      </c>
      <c r="K994" s="203">
        <v>6</v>
      </c>
      <c r="L994" s="273">
        <v>0</v>
      </c>
      <c r="M994" s="273"/>
      <c r="N994" s="283">
        <f>ROUND(L994*K994,3)</f>
        <v>0</v>
      </c>
      <c r="O994" s="266"/>
      <c r="P994" s="266"/>
      <c r="Q994" s="266"/>
      <c r="R994" s="141"/>
      <c r="T994" s="172" t="s">
        <v>4</v>
      </c>
      <c r="U994" s="48" t="s">
        <v>41</v>
      </c>
      <c r="V994" s="40"/>
      <c r="W994" s="173">
        <f>V994*K994</f>
        <v>0</v>
      </c>
      <c r="X994" s="173">
        <v>1E-3</v>
      </c>
      <c r="Y994" s="173">
        <f>X994*K994</f>
        <v>6.0000000000000001E-3</v>
      </c>
      <c r="Z994" s="173">
        <v>0</v>
      </c>
      <c r="AA994" s="174">
        <f>Z994*K994</f>
        <v>0</v>
      </c>
      <c r="AR994" s="23" t="s">
        <v>423</v>
      </c>
      <c r="AT994" s="23" t="s">
        <v>612</v>
      </c>
      <c r="AU994" s="23" t="s">
        <v>94</v>
      </c>
      <c r="AY994" s="23" t="s">
        <v>196</v>
      </c>
      <c r="BE994" s="114">
        <f>IF(U994="základná",N994,0)</f>
        <v>0</v>
      </c>
      <c r="BF994" s="114">
        <f>IF(U994="znížená",N994,0)</f>
        <v>0</v>
      </c>
      <c r="BG994" s="114">
        <f>IF(U994="zákl. prenesená",N994,0)</f>
        <v>0</v>
      </c>
      <c r="BH994" s="114">
        <f>IF(U994="zníž. prenesená",N994,0)</f>
        <v>0</v>
      </c>
      <c r="BI994" s="114">
        <f>IF(U994="nulová",N994,0)</f>
        <v>0</v>
      </c>
      <c r="BJ994" s="23" t="s">
        <v>94</v>
      </c>
      <c r="BK994" s="175">
        <f>ROUND(L994*K994,3)</f>
        <v>0</v>
      </c>
      <c r="BL994" s="23" t="s">
        <v>300</v>
      </c>
      <c r="BM994" s="23" t="s">
        <v>1483</v>
      </c>
    </row>
    <row r="995" spans="2:65" s="1" customFormat="1" ht="25.5" customHeight="1">
      <c r="B995" s="138"/>
      <c r="C995" s="167" t="s">
        <v>1484</v>
      </c>
      <c r="D995" s="167" t="s">
        <v>197</v>
      </c>
      <c r="E995" s="168" t="s">
        <v>1485</v>
      </c>
      <c r="F995" s="264" t="s">
        <v>1486</v>
      </c>
      <c r="G995" s="264"/>
      <c r="H995" s="264"/>
      <c r="I995" s="264"/>
      <c r="J995" s="169" t="s">
        <v>608</v>
      </c>
      <c r="K995" s="170">
        <v>3</v>
      </c>
      <c r="L995" s="265">
        <v>0</v>
      </c>
      <c r="M995" s="265"/>
      <c r="N995" s="266">
        <f>ROUND(L995*K995,3)</f>
        <v>0</v>
      </c>
      <c r="O995" s="266"/>
      <c r="P995" s="266"/>
      <c r="Q995" s="266"/>
      <c r="R995" s="141"/>
      <c r="T995" s="172" t="s">
        <v>4</v>
      </c>
      <c r="U995" s="48" t="s">
        <v>41</v>
      </c>
      <c r="V995" s="40"/>
      <c r="W995" s="173">
        <f>V995*K995</f>
        <v>0</v>
      </c>
      <c r="X995" s="173">
        <v>1.7000000000000001E-4</v>
      </c>
      <c r="Y995" s="173">
        <f>X995*K995</f>
        <v>5.1000000000000004E-4</v>
      </c>
      <c r="Z995" s="173">
        <v>0</v>
      </c>
      <c r="AA995" s="174">
        <f>Z995*K995</f>
        <v>0</v>
      </c>
      <c r="AR995" s="23" t="s">
        <v>300</v>
      </c>
      <c r="AT995" s="23" t="s">
        <v>197</v>
      </c>
      <c r="AU995" s="23" t="s">
        <v>94</v>
      </c>
      <c r="AY995" s="23" t="s">
        <v>196</v>
      </c>
      <c r="BE995" s="114">
        <f>IF(U995="základná",N995,0)</f>
        <v>0</v>
      </c>
      <c r="BF995" s="114">
        <f>IF(U995="znížená",N995,0)</f>
        <v>0</v>
      </c>
      <c r="BG995" s="114">
        <f>IF(U995="zákl. prenesená",N995,0)</f>
        <v>0</v>
      </c>
      <c r="BH995" s="114">
        <f>IF(U995="zníž. prenesená",N995,0)</f>
        <v>0</v>
      </c>
      <c r="BI995" s="114">
        <f>IF(U995="nulová",N995,0)</f>
        <v>0</v>
      </c>
      <c r="BJ995" s="23" t="s">
        <v>94</v>
      </c>
      <c r="BK995" s="175">
        <f>ROUND(L995*K995,3)</f>
        <v>0</v>
      </c>
      <c r="BL995" s="23" t="s">
        <v>300</v>
      </c>
      <c r="BM995" s="23" t="s">
        <v>1487</v>
      </c>
    </row>
    <row r="996" spans="2:65" s="1" customFormat="1" ht="25.5" customHeight="1">
      <c r="B996" s="138"/>
      <c r="C996" s="200" t="s">
        <v>1488</v>
      </c>
      <c r="D996" s="200" t="s">
        <v>612</v>
      </c>
      <c r="E996" s="201" t="s">
        <v>1489</v>
      </c>
      <c r="F996" s="282" t="s">
        <v>1490</v>
      </c>
      <c r="G996" s="282"/>
      <c r="H996" s="282"/>
      <c r="I996" s="282"/>
      <c r="J996" s="202" t="s">
        <v>608</v>
      </c>
      <c r="K996" s="203">
        <v>3</v>
      </c>
      <c r="L996" s="273">
        <v>0</v>
      </c>
      <c r="M996" s="273"/>
      <c r="N996" s="283">
        <f>ROUND(L996*K996,3)</f>
        <v>0</v>
      </c>
      <c r="O996" s="266"/>
      <c r="P996" s="266"/>
      <c r="Q996" s="266"/>
      <c r="R996" s="141"/>
      <c r="T996" s="172" t="s">
        <v>4</v>
      </c>
      <c r="U996" s="48" t="s">
        <v>41</v>
      </c>
      <c r="V996" s="40"/>
      <c r="W996" s="173">
        <f>V996*K996</f>
        <v>0</v>
      </c>
      <c r="X996" s="173">
        <v>1E-3</v>
      </c>
      <c r="Y996" s="173">
        <f>X996*K996</f>
        <v>3.0000000000000001E-3</v>
      </c>
      <c r="Z996" s="173">
        <v>0</v>
      </c>
      <c r="AA996" s="174">
        <f>Z996*K996</f>
        <v>0</v>
      </c>
      <c r="AR996" s="23" t="s">
        <v>423</v>
      </c>
      <c r="AT996" s="23" t="s">
        <v>612</v>
      </c>
      <c r="AU996" s="23" t="s">
        <v>94</v>
      </c>
      <c r="AY996" s="23" t="s">
        <v>196</v>
      </c>
      <c r="BE996" s="114">
        <f>IF(U996="základná",N996,0)</f>
        <v>0</v>
      </c>
      <c r="BF996" s="114">
        <f>IF(U996="znížená",N996,0)</f>
        <v>0</v>
      </c>
      <c r="BG996" s="114">
        <f>IF(U996="zákl. prenesená",N996,0)</f>
        <v>0</v>
      </c>
      <c r="BH996" s="114">
        <f>IF(U996="zníž. prenesená",N996,0)</f>
        <v>0</v>
      </c>
      <c r="BI996" s="114">
        <f>IF(U996="nulová",N996,0)</f>
        <v>0</v>
      </c>
      <c r="BJ996" s="23" t="s">
        <v>94</v>
      </c>
      <c r="BK996" s="175">
        <f>ROUND(L996*K996,3)</f>
        <v>0</v>
      </c>
      <c r="BL996" s="23" t="s">
        <v>300</v>
      </c>
      <c r="BM996" s="23" t="s">
        <v>1491</v>
      </c>
    </row>
    <row r="997" spans="2:65" s="1" customFormat="1" ht="25.5" customHeight="1">
      <c r="B997" s="138"/>
      <c r="C997" s="167" t="s">
        <v>1492</v>
      </c>
      <c r="D997" s="167" t="s">
        <v>197</v>
      </c>
      <c r="E997" s="168" t="s">
        <v>1493</v>
      </c>
      <c r="F997" s="264" t="s">
        <v>1494</v>
      </c>
      <c r="G997" s="264"/>
      <c r="H997" s="264"/>
      <c r="I997" s="264"/>
      <c r="J997" s="169" t="s">
        <v>608</v>
      </c>
      <c r="K997" s="170">
        <v>1</v>
      </c>
      <c r="L997" s="265">
        <v>0</v>
      </c>
      <c r="M997" s="265"/>
      <c r="N997" s="266">
        <f>ROUND(L997*K997,3)</f>
        <v>0</v>
      </c>
      <c r="O997" s="266"/>
      <c r="P997" s="266"/>
      <c r="Q997" s="266"/>
      <c r="R997" s="141"/>
      <c r="T997" s="172" t="s">
        <v>4</v>
      </c>
      <c r="U997" s="48" t="s">
        <v>41</v>
      </c>
      <c r="V997" s="40"/>
      <c r="W997" s="173">
        <f>V997*K997</f>
        <v>0</v>
      </c>
      <c r="X997" s="173">
        <v>1.1E-4</v>
      </c>
      <c r="Y997" s="173">
        <f>X997*K997</f>
        <v>1.1E-4</v>
      </c>
      <c r="Z997" s="173">
        <v>0</v>
      </c>
      <c r="AA997" s="174">
        <f>Z997*K997</f>
        <v>0</v>
      </c>
      <c r="AR997" s="23" t="s">
        <v>300</v>
      </c>
      <c r="AT997" s="23" t="s">
        <v>197</v>
      </c>
      <c r="AU997" s="23" t="s">
        <v>94</v>
      </c>
      <c r="AY997" s="23" t="s">
        <v>196</v>
      </c>
      <c r="BE997" s="114">
        <f>IF(U997="základná",N997,0)</f>
        <v>0</v>
      </c>
      <c r="BF997" s="114">
        <f>IF(U997="znížená",N997,0)</f>
        <v>0</v>
      </c>
      <c r="BG997" s="114">
        <f>IF(U997="zákl. prenesená",N997,0)</f>
        <v>0</v>
      </c>
      <c r="BH997" s="114">
        <f>IF(U997="zníž. prenesená",N997,0)</f>
        <v>0</v>
      </c>
      <c r="BI997" s="114">
        <f>IF(U997="nulová",N997,0)</f>
        <v>0</v>
      </c>
      <c r="BJ997" s="23" t="s">
        <v>94</v>
      </c>
      <c r="BK997" s="175">
        <f>ROUND(L997*K997,3)</f>
        <v>0</v>
      </c>
      <c r="BL997" s="23" t="s">
        <v>300</v>
      </c>
      <c r="BM997" s="23" t="s">
        <v>1495</v>
      </c>
    </row>
    <row r="998" spans="2:65" s="11" customFormat="1" ht="16.5" customHeight="1">
      <c r="B998" s="176"/>
      <c r="C998" s="177"/>
      <c r="D998" s="177"/>
      <c r="E998" s="178" t="s">
        <v>4</v>
      </c>
      <c r="F998" s="267" t="s">
        <v>82</v>
      </c>
      <c r="G998" s="268"/>
      <c r="H998" s="268"/>
      <c r="I998" s="268"/>
      <c r="J998" s="177"/>
      <c r="K998" s="179">
        <v>1</v>
      </c>
      <c r="L998" s="177"/>
      <c r="M998" s="177"/>
      <c r="N998" s="177"/>
      <c r="O998" s="177"/>
      <c r="P998" s="177"/>
      <c r="Q998" s="177"/>
      <c r="R998" s="180"/>
      <c r="T998" s="181"/>
      <c r="U998" s="177"/>
      <c r="V998" s="177"/>
      <c r="W998" s="177"/>
      <c r="X998" s="177"/>
      <c r="Y998" s="177"/>
      <c r="Z998" s="177"/>
      <c r="AA998" s="182"/>
      <c r="AT998" s="183" t="s">
        <v>204</v>
      </c>
      <c r="AU998" s="183" t="s">
        <v>94</v>
      </c>
      <c r="AV998" s="11" t="s">
        <v>94</v>
      </c>
      <c r="AW998" s="11" t="s">
        <v>31</v>
      </c>
      <c r="AX998" s="11" t="s">
        <v>74</v>
      </c>
      <c r="AY998" s="183" t="s">
        <v>196</v>
      </c>
    </row>
    <row r="999" spans="2:65" s="12" customFormat="1" ht="16.5" customHeight="1">
      <c r="B999" s="184"/>
      <c r="C999" s="185"/>
      <c r="D999" s="185"/>
      <c r="E999" s="186" t="s">
        <v>4</v>
      </c>
      <c r="F999" s="274" t="s">
        <v>213</v>
      </c>
      <c r="G999" s="275"/>
      <c r="H999" s="275"/>
      <c r="I999" s="275"/>
      <c r="J999" s="185"/>
      <c r="K999" s="187">
        <v>1</v>
      </c>
      <c r="L999" s="185"/>
      <c r="M999" s="185"/>
      <c r="N999" s="185"/>
      <c r="O999" s="185"/>
      <c r="P999" s="185"/>
      <c r="Q999" s="185"/>
      <c r="R999" s="188"/>
      <c r="T999" s="189"/>
      <c r="U999" s="185"/>
      <c r="V999" s="185"/>
      <c r="W999" s="185"/>
      <c r="X999" s="185"/>
      <c r="Y999" s="185"/>
      <c r="Z999" s="185"/>
      <c r="AA999" s="190"/>
      <c r="AT999" s="191" t="s">
        <v>204</v>
      </c>
      <c r="AU999" s="191" t="s">
        <v>94</v>
      </c>
      <c r="AV999" s="12" t="s">
        <v>214</v>
      </c>
      <c r="AW999" s="12" t="s">
        <v>31</v>
      </c>
      <c r="AX999" s="12" t="s">
        <v>74</v>
      </c>
      <c r="AY999" s="191" t="s">
        <v>196</v>
      </c>
    </row>
    <row r="1000" spans="2:65" s="13" customFormat="1" ht="16.5" customHeight="1">
      <c r="B1000" s="192"/>
      <c r="C1000" s="193"/>
      <c r="D1000" s="193"/>
      <c r="E1000" s="194" t="s">
        <v>4</v>
      </c>
      <c r="F1000" s="276" t="s">
        <v>215</v>
      </c>
      <c r="G1000" s="277"/>
      <c r="H1000" s="277"/>
      <c r="I1000" s="277"/>
      <c r="J1000" s="193"/>
      <c r="K1000" s="195">
        <v>1</v>
      </c>
      <c r="L1000" s="193"/>
      <c r="M1000" s="193"/>
      <c r="N1000" s="193"/>
      <c r="O1000" s="193"/>
      <c r="P1000" s="193"/>
      <c r="Q1000" s="193"/>
      <c r="R1000" s="196"/>
      <c r="T1000" s="197"/>
      <c r="U1000" s="193"/>
      <c r="V1000" s="193"/>
      <c r="W1000" s="193"/>
      <c r="X1000" s="193"/>
      <c r="Y1000" s="193"/>
      <c r="Z1000" s="193"/>
      <c r="AA1000" s="198"/>
      <c r="AT1000" s="199" t="s">
        <v>204</v>
      </c>
      <c r="AU1000" s="199" t="s">
        <v>94</v>
      </c>
      <c r="AV1000" s="13" t="s">
        <v>201</v>
      </c>
      <c r="AW1000" s="13" t="s">
        <v>31</v>
      </c>
      <c r="AX1000" s="13" t="s">
        <v>82</v>
      </c>
      <c r="AY1000" s="199" t="s">
        <v>196</v>
      </c>
    </row>
    <row r="1001" spans="2:65" s="1" customFormat="1" ht="25.5" customHeight="1">
      <c r="B1001" s="138"/>
      <c r="C1001" s="200" t="s">
        <v>1496</v>
      </c>
      <c r="D1001" s="200" t="s">
        <v>612</v>
      </c>
      <c r="E1001" s="201" t="s">
        <v>1497</v>
      </c>
      <c r="F1001" s="282" t="s">
        <v>1498</v>
      </c>
      <c r="G1001" s="282"/>
      <c r="H1001" s="282"/>
      <c r="I1001" s="282"/>
      <c r="J1001" s="202" t="s">
        <v>608</v>
      </c>
      <c r="K1001" s="203">
        <v>1</v>
      </c>
      <c r="L1001" s="273">
        <v>0</v>
      </c>
      <c r="M1001" s="273"/>
      <c r="N1001" s="283">
        <f>ROUND(L1001*K1001,3)</f>
        <v>0</v>
      </c>
      <c r="O1001" s="266"/>
      <c r="P1001" s="266"/>
      <c r="Q1001" s="266"/>
      <c r="R1001" s="141"/>
      <c r="T1001" s="172" t="s">
        <v>4</v>
      </c>
      <c r="U1001" s="48" t="s">
        <v>41</v>
      </c>
      <c r="V1001" s="40"/>
      <c r="W1001" s="173">
        <f>V1001*K1001</f>
        <v>0</v>
      </c>
      <c r="X1001" s="173">
        <v>1E-3</v>
      </c>
      <c r="Y1001" s="173">
        <f>X1001*K1001</f>
        <v>1E-3</v>
      </c>
      <c r="Z1001" s="173">
        <v>0</v>
      </c>
      <c r="AA1001" s="174">
        <f>Z1001*K1001</f>
        <v>0</v>
      </c>
      <c r="AR1001" s="23" t="s">
        <v>423</v>
      </c>
      <c r="AT1001" s="23" t="s">
        <v>612</v>
      </c>
      <c r="AU1001" s="23" t="s">
        <v>94</v>
      </c>
      <c r="AY1001" s="23" t="s">
        <v>196</v>
      </c>
      <c r="BE1001" s="114">
        <f>IF(U1001="základná",N1001,0)</f>
        <v>0</v>
      </c>
      <c r="BF1001" s="114">
        <f>IF(U1001="znížená",N1001,0)</f>
        <v>0</v>
      </c>
      <c r="BG1001" s="114">
        <f>IF(U1001="zákl. prenesená",N1001,0)</f>
        <v>0</v>
      </c>
      <c r="BH1001" s="114">
        <f>IF(U1001="zníž. prenesená",N1001,0)</f>
        <v>0</v>
      </c>
      <c r="BI1001" s="114">
        <f>IF(U1001="nulová",N1001,0)</f>
        <v>0</v>
      </c>
      <c r="BJ1001" s="23" t="s">
        <v>94</v>
      </c>
      <c r="BK1001" s="175">
        <f>ROUND(L1001*K1001,3)</f>
        <v>0</v>
      </c>
      <c r="BL1001" s="23" t="s">
        <v>300</v>
      </c>
      <c r="BM1001" s="23" t="s">
        <v>1499</v>
      </c>
    </row>
    <row r="1002" spans="2:65" s="1" customFormat="1" ht="25.5" customHeight="1">
      <c r="B1002" s="138"/>
      <c r="C1002" s="167" t="s">
        <v>1500</v>
      </c>
      <c r="D1002" s="167" t="s">
        <v>197</v>
      </c>
      <c r="E1002" s="168" t="s">
        <v>1501</v>
      </c>
      <c r="F1002" s="264" t="s">
        <v>1502</v>
      </c>
      <c r="G1002" s="264"/>
      <c r="H1002" s="264"/>
      <c r="I1002" s="264"/>
      <c r="J1002" s="169" t="s">
        <v>608</v>
      </c>
      <c r="K1002" s="170">
        <v>1</v>
      </c>
      <c r="L1002" s="265">
        <v>0</v>
      </c>
      <c r="M1002" s="265"/>
      <c r="N1002" s="266">
        <f>ROUND(L1002*K1002,3)</f>
        <v>0</v>
      </c>
      <c r="O1002" s="266"/>
      <c r="P1002" s="266"/>
      <c r="Q1002" s="266"/>
      <c r="R1002" s="141"/>
      <c r="T1002" s="172" t="s">
        <v>4</v>
      </c>
      <c r="U1002" s="48" t="s">
        <v>41</v>
      </c>
      <c r="V1002" s="40"/>
      <c r="W1002" s="173">
        <f>V1002*K1002</f>
        <v>0</v>
      </c>
      <c r="X1002" s="173">
        <v>1.1E-4</v>
      </c>
      <c r="Y1002" s="173">
        <f>X1002*K1002</f>
        <v>1.1E-4</v>
      </c>
      <c r="Z1002" s="173">
        <v>0</v>
      </c>
      <c r="AA1002" s="174">
        <f>Z1002*K1002</f>
        <v>0</v>
      </c>
      <c r="AR1002" s="23" t="s">
        <v>300</v>
      </c>
      <c r="AT1002" s="23" t="s">
        <v>197</v>
      </c>
      <c r="AU1002" s="23" t="s">
        <v>94</v>
      </c>
      <c r="AY1002" s="23" t="s">
        <v>196</v>
      </c>
      <c r="BE1002" s="114">
        <f>IF(U1002="základná",N1002,0)</f>
        <v>0</v>
      </c>
      <c r="BF1002" s="114">
        <f>IF(U1002="znížená",N1002,0)</f>
        <v>0</v>
      </c>
      <c r="BG1002" s="114">
        <f>IF(U1002="zákl. prenesená",N1002,0)</f>
        <v>0</v>
      </c>
      <c r="BH1002" s="114">
        <f>IF(U1002="zníž. prenesená",N1002,0)</f>
        <v>0</v>
      </c>
      <c r="BI1002" s="114">
        <f>IF(U1002="nulová",N1002,0)</f>
        <v>0</v>
      </c>
      <c r="BJ1002" s="23" t="s">
        <v>94</v>
      </c>
      <c r="BK1002" s="175">
        <f>ROUND(L1002*K1002,3)</f>
        <v>0</v>
      </c>
      <c r="BL1002" s="23" t="s">
        <v>300</v>
      </c>
      <c r="BM1002" s="23" t="s">
        <v>1503</v>
      </c>
    </row>
    <row r="1003" spans="2:65" s="11" customFormat="1" ht="16.5" customHeight="1">
      <c r="B1003" s="176"/>
      <c r="C1003" s="177"/>
      <c r="D1003" s="177"/>
      <c r="E1003" s="178" t="s">
        <v>4</v>
      </c>
      <c r="F1003" s="267" t="s">
        <v>82</v>
      </c>
      <c r="G1003" s="268"/>
      <c r="H1003" s="268"/>
      <c r="I1003" s="268"/>
      <c r="J1003" s="177"/>
      <c r="K1003" s="179">
        <v>1</v>
      </c>
      <c r="L1003" s="177"/>
      <c r="M1003" s="177"/>
      <c r="N1003" s="177"/>
      <c r="O1003" s="177"/>
      <c r="P1003" s="177"/>
      <c r="Q1003" s="177"/>
      <c r="R1003" s="180"/>
      <c r="T1003" s="181"/>
      <c r="U1003" s="177"/>
      <c r="V1003" s="177"/>
      <c r="W1003" s="177"/>
      <c r="X1003" s="177"/>
      <c r="Y1003" s="177"/>
      <c r="Z1003" s="177"/>
      <c r="AA1003" s="182"/>
      <c r="AT1003" s="183" t="s">
        <v>204</v>
      </c>
      <c r="AU1003" s="183" t="s">
        <v>94</v>
      </c>
      <c r="AV1003" s="11" t="s">
        <v>94</v>
      </c>
      <c r="AW1003" s="11" t="s">
        <v>31</v>
      </c>
      <c r="AX1003" s="11" t="s">
        <v>74</v>
      </c>
      <c r="AY1003" s="183" t="s">
        <v>196</v>
      </c>
    </row>
    <row r="1004" spans="2:65" s="12" customFormat="1" ht="16.5" customHeight="1">
      <c r="B1004" s="184"/>
      <c r="C1004" s="185"/>
      <c r="D1004" s="185"/>
      <c r="E1004" s="186" t="s">
        <v>4</v>
      </c>
      <c r="F1004" s="274" t="s">
        <v>213</v>
      </c>
      <c r="G1004" s="275"/>
      <c r="H1004" s="275"/>
      <c r="I1004" s="275"/>
      <c r="J1004" s="185"/>
      <c r="K1004" s="187">
        <v>1</v>
      </c>
      <c r="L1004" s="185"/>
      <c r="M1004" s="185"/>
      <c r="N1004" s="185"/>
      <c r="O1004" s="185"/>
      <c r="P1004" s="185"/>
      <c r="Q1004" s="185"/>
      <c r="R1004" s="188"/>
      <c r="T1004" s="189"/>
      <c r="U1004" s="185"/>
      <c r="V1004" s="185"/>
      <c r="W1004" s="185"/>
      <c r="X1004" s="185"/>
      <c r="Y1004" s="185"/>
      <c r="Z1004" s="185"/>
      <c r="AA1004" s="190"/>
      <c r="AT1004" s="191" t="s">
        <v>204</v>
      </c>
      <c r="AU1004" s="191" t="s">
        <v>94</v>
      </c>
      <c r="AV1004" s="12" t="s">
        <v>214</v>
      </c>
      <c r="AW1004" s="12" t="s">
        <v>31</v>
      </c>
      <c r="AX1004" s="12" t="s">
        <v>74</v>
      </c>
      <c r="AY1004" s="191" t="s">
        <v>196</v>
      </c>
    </row>
    <row r="1005" spans="2:65" s="13" customFormat="1" ht="16.5" customHeight="1">
      <c r="B1005" s="192"/>
      <c r="C1005" s="193"/>
      <c r="D1005" s="193"/>
      <c r="E1005" s="194" t="s">
        <v>4</v>
      </c>
      <c r="F1005" s="276" t="s">
        <v>215</v>
      </c>
      <c r="G1005" s="277"/>
      <c r="H1005" s="277"/>
      <c r="I1005" s="277"/>
      <c r="J1005" s="193"/>
      <c r="K1005" s="195">
        <v>1</v>
      </c>
      <c r="L1005" s="193"/>
      <c r="M1005" s="193"/>
      <c r="N1005" s="193"/>
      <c r="O1005" s="193"/>
      <c r="P1005" s="193"/>
      <c r="Q1005" s="193"/>
      <c r="R1005" s="196"/>
      <c r="T1005" s="197"/>
      <c r="U1005" s="193"/>
      <c r="V1005" s="193"/>
      <c r="W1005" s="193"/>
      <c r="X1005" s="193"/>
      <c r="Y1005" s="193"/>
      <c r="Z1005" s="193"/>
      <c r="AA1005" s="198"/>
      <c r="AT1005" s="199" t="s">
        <v>204</v>
      </c>
      <c r="AU1005" s="199" t="s">
        <v>94</v>
      </c>
      <c r="AV1005" s="13" t="s">
        <v>201</v>
      </c>
      <c r="AW1005" s="13" t="s">
        <v>31</v>
      </c>
      <c r="AX1005" s="13" t="s">
        <v>82</v>
      </c>
      <c r="AY1005" s="199" t="s">
        <v>196</v>
      </c>
    </row>
    <row r="1006" spans="2:65" s="1" customFormat="1" ht="16.5" customHeight="1">
      <c r="B1006" s="138"/>
      <c r="C1006" s="200" t="s">
        <v>1504</v>
      </c>
      <c r="D1006" s="200" t="s">
        <v>612</v>
      </c>
      <c r="E1006" s="201" t="s">
        <v>1505</v>
      </c>
      <c r="F1006" s="282" t="s">
        <v>1506</v>
      </c>
      <c r="G1006" s="282"/>
      <c r="H1006" s="282"/>
      <c r="I1006" s="282"/>
      <c r="J1006" s="202" t="s">
        <v>608</v>
      </c>
      <c r="K1006" s="203">
        <v>1</v>
      </c>
      <c r="L1006" s="273">
        <v>0</v>
      </c>
      <c r="M1006" s="273"/>
      <c r="N1006" s="283">
        <f>ROUND(L1006*K1006,3)</f>
        <v>0</v>
      </c>
      <c r="O1006" s="266"/>
      <c r="P1006" s="266"/>
      <c r="Q1006" s="266"/>
      <c r="R1006" s="141"/>
      <c r="T1006" s="172" t="s">
        <v>4</v>
      </c>
      <c r="U1006" s="48" t="s">
        <v>41</v>
      </c>
      <c r="V1006" s="40"/>
      <c r="W1006" s="173">
        <f>V1006*K1006</f>
        <v>0</v>
      </c>
      <c r="X1006" s="173">
        <v>1E-3</v>
      </c>
      <c r="Y1006" s="173">
        <f>X1006*K1006</f>
        <v>1E-3</v>
      </c>
      <c r="Z1006" s="173">
        <v>0</v>
      </c>
      <c r="AA1006" s="174">
        <f>Z1006*K1006</f>
        <v>0</v>
      </c>
      <c r="AR1006" s="23" t="s">
        <v>423</v>
      </c>
      <c r="AT1006" s="23" t="s">
        <v>612</v>
      </c>
      <c r="AU1006" s="23" t="s">
        <v>94</v>
      </c>
      <c r="AY1006" s="23" t="s">
        <v>196</v>
      </c>
      <c r="BE1006" s="114">
        <f>IF(U1006="základná",N1006,0)</f>
        <v>0</v>
      </c>
      <c r="BF1006" s="114">
        <f>IF(U1006="znížená",N1006,0)</f>
        <v>0</v>
      </c>
      <c r="BG1006" s="114">
        <f>IF(U1006="zákl. prenesená",N1006,0)</f>
        <v>0</v>
      </c>
      <c r="BH1006" s="114">
        <f>IF(U1006="zníž. prenesená",N1006,0)</f>
        <v>0</v>
      </c>
      <c r="BI1006" s="114">
        <f>IF(U1006="nulová",N1006,0)</f>
        <v>0</v>
      </c>
      <c r="BJ1006" s="23" t="s">
        <v>94</v>
      </c>
      <c r="BK1006" s="175">
        <f>ROUND(L1006*K1006,3)</f>
        <v>0</v>
      </c>
      <c r="BL1006" s="23" t="s">
        <v>300</v>
      </c>
      <c r="BM1006" s="23" t="s">
        <v>1507</v>
      </c>
    </row>
    <row r="1007" spans="2:65" s="1" customFormat="1" ht="25.5" customHeight="1">
      <c r="B1007" s="138"/>
      <c r="C1007" s="167" t="s">
        <v>1508</v>
      </c>
      <c r="D1007" s="167" t="s">
        <v>197</v>
      </c>
      <c r="E1007" s="168" t="s">
        <v>1509</v>
      </c>
      <c r="F1007" s="264" t="s">
        <v>1510</v>
      </c>
      <c r="G1007" s="264"/>
      <c r="H1007" s="264"/>
      <c r="I1007" s="264"/>
      <c r="J1007" s="169" t="s">
        <v>608</v>
      </c>
      <c r="K1007" s="170">
        <v>6</v>
      </c>
      <c r="L1007" s="265">
        <v>0</v>
      </c>
      <c r="M1007" s="265"/>
      <c r="N1007" s="266">
        <f>ROUND(L1007*K1007,3)</f>
        <v>0</v>
      </c>
      <c r="O1007" s="266"/>
      <c r="P1007" s="266"/>
      <c r="Q1007" s="266"/>
      <c r="R1007" s="141"/>
      <c r="T1007" s="172" t="s">
        <v>4</v>
      </c>
      <c r="U1007" s="48" t="s">
        <v>41</v>
      </c>
      <c r="V1007" s="40"/>
      <c r="W1007" s="173">
        <f>V1007*K1007</f>
        <v>0</v>
      </c>
      <c r="X1007" s="173">
        <v>0</v>
      </c>
      <c r="Y1007" s="173">
        <f>X1007*K1007</f>
        <v>0</v>
      </c>
      <c r="Z1007" s="173">
        <v>1.1000000000000001E-3</v>
      </c>
      <c r="AA1007" s="174">
        <f>Z1007*K1007</f>
        <v>6.6E-3</v>
      </c>
      <c r="AR1007" s="23" t="s">
        <v>300</v>
      </c>
      <c r="AT1007" s="23" t="s">
        <v>197</v>
      </c>
      <c r="AU1007" s="23" t="s">
        <v>94</v>
      </c>
      <c r="AY1007" s="23" t="s">
        <v>196</v>
      </c>
      <c r="BE1007" s="114">
        <f>IF(U1007="základná",N1007,0)</f>
        <v>0</v>
      </c>
      <c r="BF1007" s="114">
        <f>IF(U1007="znížená",N1007,0)</f>
        <v>0</v>
      </c>
      <c r="BG1007" s="114">
        <f>IF(U1007="zákl. prenesená",N1007,0)</f>
        <v>0</v>
      </c>
      <c r="BH1007" s="114">
        <f>IF(U1007="zníž. prenesená",N1007,0)</f>
        <v>0</v>
      </c>
      <c r="BI1007" s="114">
        <f>IF(U1007="nulová",N1007,0)</f>
        <v>0</v>
      </c>
      <c r="BJ1007" s="23" t="s">
        <v>94</v>
      </c>
      <c r="BK1007" s="175">
        <f>ROUND(L1007*K1007,3)</f>
        <v>0</v>
      </c>
      <c r="BL1007" s="23" t="s">
        <v>300</v>
      </c>
      <c r="BM1007" s="23" t="s">
        <v>1511</v>
      </c>
    </row>
    <row r="1008" spans="2:65" s="1" customFormat="1" ht="25.5" customHeight="1">
      <c r="B1008" s="138"/>
      <c r="C1008" s="167" t="s">
        <v>1512</v>
      </c>
      <c r="D1008" s="167" t="s">
        <v>197</v>
      </c>
      <c r="E1008" s="168" t="s">
        <v>1513</v>
      </c>
      <c r="F1008" s="264" t="s">
        <v>1514</v>
      </c>
      <c r="G1008" s="264"/>
      <c r="H1008" s="264"/>
      <c r="I1008" s="264"/>
      <c r="J1008" s="169" t="s">
        <v>307</v>
      </c>
      <c r="K1008" s="170">
        <v>81</v>
      </c>
      <c r="L1008" s="265">
        <v>0</v>
      </c>
      <c r="M1008" s="265"/>
      <c r="N1008" s="266">
        <f>ROUND(L1008*K1008,3)</f>
        <v>0</v>
      </c>
      <c r="O1008" s="266"/>
      <c r="P1008" s="266"/>
      <c r="Q1008" s="266"/>
      <c r="R1008" s="141"/>
      <c r="T1008" s="172" t="s">
        <v>4</v>
      </c>
      <c r="U1008" s="48" t="s">
        <v>41</v>
      </c>
      <c r="V1008" s="40"/>
      <c r="W1008" s="173">
        <f>V1008*K1008</f>
        <v>0</v>
      </c>
      <c r="X1008" s="173">
        <v>0</v>
      </c>
      <c r="Y1008" s="173">
        <f>X1008*K1008</f>
        <v>0</v>
      </c>
      <c r="Z1008" s="173">
        <v>1.3500000000000001E-3</v>
      </c>
      <c r="AA1008" s="174">
        <f>Z1008*K1008</f>
        <v>0.10935</v>
      </c>
      <c r="AR1008" s="23" t="s">
        <v>300</v>
      </c>
      <c r="AT1008" s="23" t="s">
        <v>197</v>
      </c>
      <c r="AU1008" s="23" t="s">
        <v>94</v>
      </c>
      <c r="AY1008" s="23" t="s">
        <v>196</v>
      </c>
      <c r="BE1008" s="114">
        <f>IF(U1008="základná",N1008,0)</f>
        <v>0</v>
      </c>
      <c r="BF1008" s="114">
        <f>IF(U1008="znížená",N1008,0)</f>
        <v>0</v>
      </c>
      <c r="BG1008" s="114">
        <f>IF(U1008="zákl. prenesená",N1008,0)</f>
        <v>0</v>
      </c>
      <c r="BH1008" s="114">
        <f>IF(U1008="zníž. prenesená",N1008,0)</f>
        <v>0</v>
      </c>
      <c r="BI1008" s="114">
        <f>IF(U1008="nulová",N1008,0)</f>
        <v>0</v>
      </c>
      <c r="BJ1008" s="23" t="s">
        <v>94</v>
      </c>
      <c r="BK1008" s="175">
        <f>ROUND(L1008*K1008,3)</f>
        <v>0</v>
      </c>
      <c r="BL1008" s="23" t="s">
        <v>300</v>
      </c>
      <c r="BM1008" s="23" t="s">
        <v>1515</v>
      </c>
    </row>
    <row r="1009" spans="2:65" s="11" customFormat="1" ht="16.5" customHeight="1">
      <c r="B1009" s="176"/>
      <c r="C1009" s="177"/>
      <c r="D1009" s="177"/>
      <c r="E1009" s="178" t="s">
        <v>4</v>
      </c>
      <c r="F1009" s="267" t="s">
        <v>1516</v>
      </c>
      <c r="G1009" s="268"/>
      <c r="H1009" s="268"/>
      <c r="I1009" s="268"/>
      <c r="J1009" s="177"/>
      <c r="K1009" s="179">
        <v>81</v>
      </c>
      <c r="L1009" s="177"/>
      <c r="M1009" s="177"/>
      <c r="N1009" s="177"/>
      <c r="O1009" s="177"/>
      <c r="P1009" s="177"/>
      <c r="Q1009" s="177"/>
      <c r="R1009" s="180"/>
      <c r="T1009" s="181"/>
      <c r="U1009" s="177"/>
      <c r="V1009" s="177"/>
      <c r="W1009" s="177"/>
      <c r="X1009" s="177"/>
      <c r="Y1009" s="177"/>
      <c r="Z1009" s="177"/>
      <c r="AA1009" s="182"/>
      <c r="AT1009" s="183" t="s">
        <v>204</v>
      </c>
      <c r="AU1009" s="183" t="s">
        <v>94</v>
      </c>
      <c r="AV1009" s="11" t="s">
        <v>94</v>
      </c>
      <c r="AW1009" s="11" t="s">
        <v>31</v>
      </c>
      <c r="AX1009" s="11" t="s">
        <v>74</v>
      </c>
      <c r="AY1009" s="183" t="s">
        <v>196</v>
      </c>
    </row>
    <row r="1010" spans="2:65" s="12" customFormat="1" ht="16.5" customHeight="1">
      <c r="B1010" s="184"/>
      <c r="C1010" s="185"/>
      <c r="D1010" s="185"/>
      <c r="E1010" s="186" t="s">
        <v>4</v>
      </c>
      <c r="F1010" s="274" t="s">
        <v>213</v>
      </c>
      <c r="G1010" s="275"/>
      <c r="H1010" s="275"/>
      <c r="I1010" s="275"/>
      <c r="J1010" s="185"/>
      <c r="K1010" s="187">
        <v>81</v>
      </c>
      <c r="L1010" s="185"/>
      <c r="M1010" s="185"/>
      <c r="N1010" s="185"/>
      <c r="O1010" s="185"/>
      <c r="P1010" s="185"/>
      <c r="Q1010" s="185"/>
      <c r="R1010" s="188"/>
      <c r="T1010" s="189"/>
      <c r="U1010" s="185"/>
      <c r="V1010" s="185"/>
      <c r="W1010" s="185"/>
      <c r="X1010" s="185"/>
      <c r="Y1010" s="185"/>
      <c r="Z1010" s="185"/>
      <c r="AA1010" s="190"/>
      <c r="AT1010" s="191" t="s">
        <v>204</v>
      </c>
      <c r="AU1010" s="191" t="s">
        <v>94</v>
      </c>
      <c r="AV1010" s="12" t="s">
        <v>214</v>
      </c>
      <c r="AW1010" s="12" t="s">
        <v>31</v>
      </c>
      <c r="AX1010" s="12" t="s">
        <v>74</v>
      </c>
      <c r="AY1010" s="191" t="s">
        <v>196</v>
      </c>
    </row>
    <row r="1011" spans="2:65" s="13" customFormat="1" ht="16.5" customHeight="1">
      <c r="B1011" s="192"/>
      <c r="C1011" s="193"/>
      <c r="D1011" s="193"/>
      <c r="E1011" s="194" t="s">
        <v>4</v>
      </c>
      <c r="F1011" s="276" t="s">
        <v>215</v>
      </c>
      <c r="G1011" s="277"/>
      <c r="H1011" s="277"/>
      <c r="I1011" s="277"/>
      <c r="J1011" s="193"/>
      <c r="K1011" s="195">
        <v>81</v>
      </c>
      <c r="L1011" s="193"/>
      <c r="M1011" s="193"/>
      <c r="N1011" s="193"/>
      <c r="O1011" s="193"/>
      <c r="P1011" s="193"/>
      <c r="Q1011" s="193"/>
      <c r="R1011" s="196"/>
      <c r="T1011" s="197"/>
      <c r="U1011" s="193"/>
      <c r="V1011" s="193"/>
      <c r="W1011" s="193"/>
      <c r="X1011" s="193"/>
      <c r="Y1011" s="193"/>
      <c r="Z1011" s="193"/>
      <c r="AA1011" s="198"/>
      <c r="AT1011" s="199" t="s">
        <v>204</v>
      </c>
      <c r="AU1011" s="199" t="s">
        <v>94</v>
      </c>
      <c r="AV1011" s="13" t="s">
        <v>201</v>
      </c>
      <c r="AW1011" s="13" t="s">
        <v>31</v>
      </c>
      <c r="AX1011" s="13" t="s">
        <v>82</v>
      </c>
      <c r="AY1011" s="199" t="s">
        <v>196</v>
      </c>
    </row>
    <row r="1012" spans="2:65" s="1" customFormat="1" ht="25.5" customHeight="1">
      <c r="B1012" s="138"/>
      <c r="C1012" s="167" t="s">
        <v>1517</v>
      </c>
      <c r="D1012" s="167" t="s">
        <v>197</v>
      </c>
      <c r="E1012" s="168" t="s">
        <v>1518</v>
      </c>
      <c r="F1012" s="264" t="s">
        <v>1519</v>
      </c>
      <c r="G1012" s="264"/>
      <c r="H1012" s="264"/>
      <c r="I1012" s="264"/>
      <c r="J1012" s="169" t="s">
        <v>307</v>
      </c>
      <c r="K1012" s="170">
        <v>24.6</v>
      </c>
      <c r="L1012" s="265">
        <v>0</v>
      </c>
      <c r="M1012" s="265"/>
      <c r="N1012" s="266">
        <f>ROUND(L1012*K1012,3)</f>
        <v>0</v>
      </c>
      <c r="O1012" s="266"/>
      <c r="P1012" s="266"/>
      <c r="Q1012" s="266"/>
      <c r="R1012" s="141"/>
      <c r="T1012" s="172" t="s">
        <v>4</v>
      </c>
      <c r="U1012" s="48" t="s">
        <v>41</v>
      </c>
      <c r="V1012" s="40"/>
      <c r="W1012" s="173">
        <f>V1012*K1012</f>
        <v>0</v>
      </c>
      <c r="X1012" s="173">
        <v>0</v>
      </c>
      <c r="Y1012" s="173">
        <f>X1012*K1012</f>
        <v>0</v>
      </c>
      <c r="Z1012" s="173">
        <v>3.3700000000000002E-3</v>
      </c>
      <c r="AA1012" s="174">
        <f>Z1012*K1012</f>
        <v>8.2902000000000003E-2</v>
      </c>
      <c r="AR1012" s="23" t="s">
        <v>300</v>
      </c>
      <c r="AT1012" s="23" t="s">
        <v>197</v>
      </c>
      <c r="AU1012" s="23" t="s">
        <v>94</v>
      </c>
      <c r="AY1012" s="23" t="s">
        <v>196</v>
      </c>
      <c r="BE1012" s="114">
        <f>IF(U1012="základná",N1012,0)</f>
        <v>0</v>
      </c>
      <c r="BF1012" s="114">
        <f>IF(U1012="znížená",N1012,0)</f>
        <v>0</v>
      </c>
      <c r="BG1012" s="114">
        <f>IF(U1012="zákl. prenesená",N1012,0)</f>
        <v>0</v>
      </c>
      <c r="BH1012" s="114">
        <f>IF(U1012="zníž. prenesená",N1012,0)</f>
        <v>0</v>
      </c>
      <c r="BI1012" s="114">
        <f>IF(U1012="nulová",N1012,0)</f>
        <v>0</v>
      </c>
      <c r="BJ1012" s="23" t="s">
        <v>94</v>
      </c>
      <c r="BK1012" s="175">
        <f>ROUND(L1012*K1012,3)</f>
        <v>0</v>
      </c>
      <c r="BL1012" s="23" t="s">
        <v>300</v>
      </c>
      <c r="BM1012" s="23" t="s">
        <v>1520</v>
      </c>
    </row>
    <row r="1013" spans="2:65" s="1" customFormat="1" ht="25.5" customHeight="1">
      <c r="B1013" s="138"/>
      <c r="C1013" s="167" t="s">
        <v>1521</v>
      </c>
      <c r="D1013" s="167" t="s">
        <v>197</v>
      </c>
      <c r="E1013" s="168" t="s">
        <v>1522</v>
      </c>
      <c r="F1013" s="264" t="s">
        <v>1523</v>
      </c>
      <c r="G1013" s="264"/>
      <c r="H1013" s="264"/>
      <c r="I1013" s="264"/>
      <c r="J1013" s="169" t="s">
        <v>608</v>
      </c>
      <c r="K1013" s="170">
        <v>7</v>
      </c>
      <c r="L1013" s="265">
        <v>0</v>
      </c>
      <c r="M1013" s="265"/>
      <c r="N1013" s="266">
        <f>ROUND(L1013*K1013,3)</f>
        <v>0</v>
      </c>
      <c r="O1013" s="266"/>
      <c r="P1013" s="266"/>
      <c r="Q1013" s="266"/>
      <c r="R1013" s="141"/>
      <c r="T1013" s="172" t="s">
        <v>4</v>
      </c>
      <c r="U1013" s="48" t="s">
        <v>41</v>
      </c>
      <c r="V1013" s="40"/>
      <c r="W1013" s="173">
        <f>V1013*K1013</f>
        <v>0</v>
      </c>
      <c r="X1013" s="173">
        <v>0</v>
      </c>
      <c r="Y1013" s="173">
        <f>X1013*K1013</f>
        <v>0</v>
      </c>
      <c r="Z1013" s="173">
        <v>2.8999999999999998E-3</v>
      </c>
      <c r="AA1013" s="174">
        <f>Z1013*K1013</f>
        <v>2.0299999999999999E-2</v>
      </c>
      <c r="AR1013" s="23" t="s">
        <v>300</v>
      </c>
      <c r="AT1013" s="23" t="s">
        <v>197</v>
      </c>
      <c r="AU1013" s="23" t="s">
        <v>94</v>
      </c>
      <c r="AY1013" s="23" t="s">
        <v>196</v>
      </c>
      <c r="BE1013" s="114">
        <f>IF(U1013="základná",N1013,0)</f>
        <v>0</v>
      </c>
      <c r="BF1013" s="114">
        <f>IF(U1013="znížená",N1013,0)</f>
        <v>0</v>
      </c>
      <c r="BG1013" s="114">
        <f>IF(U1013="zákl. prenesená",N1013,0)</f>
        <v>0</v>
      </c>
      <c r="BH1013" s="114">
        <f>IF(U1013="zníž. prenesená",N1013,0)</f>
        <v>0</v>
      </c>
      <c r="BI1013" s="114">
        <f>IF(U1013="nulová",N1013,0)</f>
        <v>0</v>
      </c>
      <c r="BJ1013" s="23" t="s">
        <v>94</v>
      </c>
      <c r="BK1013" s="175">
        <f>ROUND(L1013*K1013,3)</f>
        <v>0</v>
      </c>
      <c r="BL1013" s="23" t="s">
        <v>300</v>
      </c>
      <c r="BM1013" s="23" t="s">
        <v>1524</v>
      </c>
    </row>
    <row r="1014" spans="2:65" s="1" customFormat="1" ht="25.5" customHeight="1">
      <c r="B1014" s="138"/>
      <c r="C1014" s="167" t="s">
        <v>1525</v>
      </c>
      <c r="D1014" s="167" t="s">
        <v>197</v>
      </c>
      <c r="E1014" s="168" t="s">
        <v>1526</v>
      </c>
      <c r="F1014" s="264" t="s">
        <v>1527</v>
      </c>
      <c r="G1014" s="264"/>
      <c r="H1014" s="264"/>
      <c r="I1014" s="264"/>
      <c r="J1014" s="169" t="s">
        <v>307</v>
      </c>
      <c r="K1014" s="170">
        <v>35</v>
      </c>
      <c r="L1014" s="265">
        <v>0</v>
      </c>
      <c r="M1014" s="265"/>
      <c r="N1014" s="266">
        <f>ROUND(L1014*K1014,3)</f>
        <v>0</v>
      </c>
      <c r="O1014" s="266"/>
      <c r="P1014" s="266"/>
      <c r="Q1014" s="266"/>
      <c r="R1014" s="141"/>
      <c r="T1014" s="172" t="s">
        <v>4</v>
      </c>
      <c r="U1014" s="48" t="s">
        <v>41</v>
      </c>
      <c r="V1014" s="40"/>
      <c r="W1014" s="173">
        <f>V1014*K1014</f>
        <v>0</v>
      </c>
      <c r="X1014" s="173">
        <v>2.82E-3</v>
      </c>
      <c r="Y1014" s="173">
        <f>X1014*K1014</f>
        <v>9.8699999999999996E-2</v>
      </c>
      <c r="Z1014" s="173">
        <v>0</v>
      </c>
      <c r="AA1014" s="174">
        <f>Z1014*K1014</f>
        <v>0</v>
      </c>
      <c r="AR1014" s="23" t="s">
        <v>300</v>
      </c>
      <c r="AT1014" s="23" t="s">
        <v>197</v>
      </c>
      <c r="AU1014" s="23" t="s">
        <v>94</v>
      </c>
      <c r="AY1014" s="23" t="s">
        <v>196</v>
      </c>
      <c r="BE1014" s="114">
        <f>IF(U1014="základná",N1014,0)</f>
        <v>0</v>
      </c>
      <c r="BF1014" s="114">
        <f>IF(U1014="znížená",N1014,0)</f>
        <v>0</v>
      </c>
      <c r="BG1014" s="114">
        <f>IF(U1014="zákl. prenesená",N1014,0)</f>
        <v>0</v>
      </c>
      <c r="BH1014" s="114">
        <f>IF(U1014="zníž. prenesená",N1014,0)</f>
        <v>0</v>
      </c>
      <c r="BI1014" s="114">
        <f>IF(U1014="nulová",N1014,0)</f>
        <v>0</v>
      </c>
      <c r="BJ1014" s="23" t="s">
        <v>94</v>
      </c>
      <c r="BK1014" s="175">
        <f>ROUND(L1014*K1014,3)</f>
        <v>0</v>
      </c>
      <c r="BL1014" s="23" t="s">
        <v>300</v>
      </c>
      <c r="BM1014" s="23" t="s">
        <v>1528</v>
      </c>
    </row>
    <row r="1015" spans="2:65" s="11" customFormat="1" ht="16.5" customHeight="1">
      <c r="B1015" s="176"/>
      <c r="C1015" s="177"/>
      <c r="D1015" s="177"/>
      <c r="E1015" s="178" t="s">
        <v>4</v>
      </c>
      <c r="F1015" s="267" t="s">
        <v>1529</v>
      </c>
      <c r="G1015" s="268"/>
      <c r="H1015" s="268"/>
      <c r="I1015" s="268"/>
      <c r="J1015" s="177"/>
      <c r="K1015" s="179">
        <v>35</v>
      </c>
      <c r="L1015" s="177"/>
      <c r="M1015" s="177"/>
      <c r="N1015" s="177"/>
      <c r="O1015" s="177"/>
      <c r="P1015" s="177"/>
      <c r="Q1015" s="177"/>
      <c r="R1015" s="180"/>
      <c r="T1015" s="181"/>
      <c r="U1015" s="177"/>
      <c r="V1015" s="177"/>
      <c r="W1015" s="177"/>
      <c r="X1015" s="177"/>
      <c r="Y1015" s="177"/>
      <c r="Z1015" s="177"/>
      <c r="AA1015" s="182"/>
      <c r="AT1015" s="183" t="s">
        <v>204</v>
      </c>
      <c r="AU1015" s="183" t="s">
        <v>94</v>
      </c>
      <c r="AV1015" s="11" t="s">
        <v>94</v>
      </c>
      <c r="AW1015" s="11" t="s">
        <v>31</v>
      </c>
      <c r="AX1015" s="11" t="s">
        <v>82</v>
      </c>
      <c r="AY1015" s="183" t="s">
        <v>196</v>
      </c>
    </row>
    <row r="1016" spans="2:65" s="1" customFormat="1" ht="25.5" customHeight="1">
      <c r="B1016" s="138"/>
      <c r="C1016" s="167" t="s">
        <v>1530</v>
      </c>
      <c r="D1016" s="167" t="s">
        <v>197</v>
      </c>
      <c r="E1016" s="168" t="s">
        <v>1531</v>
      </c>
      <c r="F1016" s="264" t="s">
        <v>1532</v>
      </c>
      <c r="G1016" s="264"/>
      <c r="H1016" s="264"/>
      <c r="I1016" s="264"/>
      <c r="J1016" s="169" t="s">
        <v>307</v>
      </c>
      <c r="K1016" s="170">
        <v>3.5</v>
      </c>
      <c r="L1016" s="265">
        <v>0</v>
      </c>
      <c r="M1016" s="265"/>
      <c r="N1016" s="266">
        <f>ROUND(L1016*K1016,3)</f>
        <v>0</v>
      </c>
      <c r="O1016" s="266"/>
      <c r="P1016" s="266"/>
      <c r="Q1016" s="266"/>
      <c r="R1016" s="141"/>
      <c r="T1016" s="172" t="s">
        <v>4</v>
      </c>
      <c r="U1016" s="48" t="s">
        <v>41</v>
      </c>
      <c r="V1016" s="40"/>
      <c r="W1016" s="173">
        <f>V1016*K1016</f>
        <v>0</v>
      </c>
      <c r="X1016" s="173">
        <v>2.82E-3</v>
      </c>
      <c r="Y1016" s="173">
        <f>X1016*K1016</f>
        <v>9.8700000000000003E-3</v>
      </c>
      <c r="Z1016" s="173">
        <v>0</v>
      </c>
      <c r="AA1016" s="174">
        <f>Z1016*K1016</f>
        <v>0</v>
      </c>
      <c r="AR1016" s="23" t="s">
        <v>300</v>
      </c>
      <c r="AT1016" s="23" t="s">
        <v>197</v>
      </c>
      <c r="AU1016" s="23" t="s">
        <v>94</v>
      </c>
      <c r="AY1016" s="23" t="s">
        <v>196</v>
      </c>
      <c r="BE1016" s="114">
        <f>IF(U1016="základná",N1016,0)</f>
        <v>0</v>
      </c>
      <c r="BF1016" s="114">
        <f>IF(U1016="znížená",N1016,0)</f>
        <v>0</v>
      </c>
      <c r="BG1016" s="114">
        <f>IF(U1016="zákl. prenesená",N1016,0)</f>
        <v>0</v>
      </c>
      <c r="BH1016" s="114">
        <f>IF(U1016="zníž. prenesená",N1016,0)</f>
        <v>0</v>
      </c>
      <c r="BI1016" s="114">
        <f>IF(U1016="nulová",N1016,0)</f>
        <v>0</v>
      </c>
      <c r="BJ1016" s="23" t="s">
        <v>94</v>
      </c>
      <c r="BK1016" s="175">
        <f>ROUND(L1016*K1016,3)</f>
        <v>0</v>
      </c>
      <c r="BL1016" s="23" t="s">
        <v>300</v>
      </c>
      <c r="BM1016" s="23" t="s">
        <v>1533</v>
      </c>
    </row>
    <row r="1017" spans="2:65" s="11" customFormat="1" ht="16.5" customHeight="1">
      <c r="B1017" s="176"/>
      <c r="C1017" s="177"/>
      <c r="D1017" s="177"/>
      <c r="E1017" s="178" t="s">
        <v>4</v>
      </c>
      <c r="F1017" s="267" t="s">
        <v>1534</v>
      </c>
      <c r="G1017" s="268"/>
      <c r="H1017" s="268"/>
      <c r="I1017" s="268"/>
      <c r="J1017" s="177"/>
      <c r="K1017" s="179">
        <v>3.5</v>
      </c>
      <c r="L1017" s="177"/>
      <c r="M1017" s="177"/>
      <c r="N1017" s="177"/>
      <c r="O1017" s="177"/>
      <c r="P1017" s="177"/>
      <c r="Q1017" s="177"/>
      <c r="R1017" s="180"/>
      <c r="T1017" s="181"/>
      <c r="U1017" s="177"/>
      <c r="V1017" s="177"/>
      <c r="W1017" s="177"/>
      <c r="X1017" s="177"/>
      <c r="Y1017" s="177"/>
      <c r="Z1017" s="177"/>
      <c r="AA1017" s="182"/>
      <c r="AT1017" s="183" t="s">
        <v>204</v>
      </c>
      <c r="AU1017" s="183" t="s">
        <v>94</v>
      </c>
      <c r="AV1017" s="11" t="s">
        <v>94</v>
      </c>
      <c r="AW1017" s="11" t="s">
        <v>31</v>
      </c>
      <c r="AX1017" s="11" t="s">
        <v>74</v>
      </c>
      <c r="AY1017" s="183" t="s">
        <v>196</v>
      </c>
    </row>
    <row r="1018" spans="2:65" s="12" customFormat="1" ht="16.5" customHeight="1">
      <c r="B1018" s="184"/>
      <c r="C1018" s="185"/>
      <c r="D1018" s="185"/>
      <c r="E1018" s="186" t="s">
        <v>4</v>
      </c>
      <c r="F1018" s="274" t="s">
        <v>213</v>
      </c>
      <c r="G1018" s="275"/>
      <c r="H1018" s="275"/>
      <c r="I1018" s="275"/>
      <c r="J1018" s="185"/>
      <c r="K1018" s="187">
        <v>3.5</v>
      </c>
      <c r="L1018" s="185"/>
      <c r="M1018" s="185"/>
      <c r="N1018" s="185"/>
      <c r="O1018" s="185"/>
      <c r="P1018" s="185"/>
      <c r="Q1018" s="185"/>
      <c r="R1018" s="188"/>
      <c r="T1018" s="189"/>
      <c r="U1018" s="185"/>
      <c r="V1018" s="185"/>
      <c r="W1018" s="185"/>
      <c r="X1018" s="185"/>
      <c r="Y1018" s="185"/>
      <c r="Z1018" s="185"/>
      <c r="AA1018" s="190"/>
      <c r="AT1018" s="191" t="s">
        <v>204</v>
      </c>
      <c r="AU1018" s="191" t="s">
        <v>94</v>
      </c>
      <c r="AV1018" s="12" t="s">
        <v>214</v>
      </c>
      <c r="AW1018" s="12" t="s">
        <v>31</v>
      </c>
      <c r="AX1018" s="12" t="s">
        <v>74</v>
      </c>
      <c r="AY1018" s="191" t="s">
        <v>196</v>
      </c>
    </row>
    <row r="1019" spans="2:65" s="13" customFormat="1" ht="16.5" customHeight="1">
      <c r="B1019" s="192"/>
      <c r="C1019" s="193"/>
      <c r="D1019" s="193"/>
      <c r="E1019" s="194" t="s">
        <v>4</v>
      </c>
      <c r="F1019" s="276" t="s">
        <v>215</v>
      </c>
      <c r="G1019" s="277"/>
      <c r="H1019" s="277"/>
      <c r="I1019" s="277"/>
      <c r="J1019" s="193"/>
      <c r="K1019" s="195">
        <v>3.5</v>
      </c>
      <c r="L1019" s="193"/>
      <c r="M1019" s="193"/>
      <c r="N1019" s="193"/>
      <c r="O1019" s="193"/>
      <c r="P1019" s="193"/>
      <c r="Q1019" s="193"/>
      <c r="R1019" s="196"/>
      <c r="T1019" s="197"/>
      <c r="U1019" s="193"/>
      <c r="V1019" s="193"/>
      <c r="W1019" s="193"/>
      <c r="X1019" s="193"/>
      <c r="Y1019" s="193"/>
      <c r="Z1019" s="193"/>
      <c r="AA1019" s="198"/>
      <c r="AT1019" s="199" t="s">
        <v>204</v>
      </c>
      <c r="AU1019" s="199" t="s">
        <v>94</v>
      </c>
      <c r="AV1019" s="13" t="s">
        <v>201</v>
      </c>
      <c r="AW1019" s="13" t="s">
        <v>31</v>
      </c>
      <c r="AX1019" s="13" t="s">
        <v>82</v>
      </c>
      <c r="AY1019" s="199" t="s">
        <v>196</v>
      </c>
    </row>
    <row r="1020" spans="2:65" s="1" customFormat="1" ht="38.25" customHeight="1">
      <c r="B1020" s="138"/>
      <c r="C1020" s="167" t="s">
        <v>1535</v>
      </c>
      <c r="D1020" s="167" t="s">
        <v>197</v>
      </c>
      <c r="E1020" s="168" t="s">
        <v>1536</v>
      </c>
      <c r="F1020" s="264" t="s">
        <v>1537</v>
      </c>
      <c r="G1020" s="264"/>
      <c r="H1020" s="264"/>
      <c r="I1020" s="264"/>
      <c r="J1020" s="169" t="s">
        <v>307</v>
      </c>
      <c r="K1020" s="170">
        <v>7</v>
      </c>
      <c r="L1020" s="265">
        <v>0</v>
      </c>
      <c r="M1020" s="265"/>
      <c r="N1020" s="266">
        <f>ROUND(L1020*K1020,3)</f>
        <v>0</v>
      </c>
      <c r="O1020" s="266"/>
      <c r="P1020" s="266"/>
      <c r="Q1020" s="266"/>
      <c r="R1020" s="141"/>
      <c r="T1020" s="172" t="s">
        <v>4</v>
      </c>
      <c r="U1020" s="48" t="s">
        <v>41</v>
      </c>
      <c r="V1020" s="40"/>
      <c r="W1020" s="173">
        <f>V1020*K1020</f>
        <v>0</v>
      </c>
      <c r="X1020" s="173">
        <v>2.82E-3</v>
      </c>
      <c r="Y1020" s="173">
        <f>X1020*K1020</f>
        <v>1.9740000000000001E-2</v>
      </c>
      <c r="Z1020" s="173">
        <v>0</v>
      </c>
      <c r="AA1020" s="174">
        <f>Z1020*K1020</f>
        <v>0</v>
      </c>
      <c r="AR1020" s="23" t="s">
        <v>300</v>
      </c>
      <c r="AT1020" s="23" t="s">
        <v>197</v>
      </c>
      <c r="AU1020" s="23" t="s">
        <v>94</v>
      </c>
      <c r="AY1020" s="23" t="s">
        <v>196</v>
      </c>
      <c r="BE1020" s="114">
        <f>IF(U1020="základná",N1020,0)</f>
        <v>0</v>
      </c>
      <c r="BF1020" s="114">
        <f>IF(U1020="znížená",N1020,0)</f>
        <v>0</v>
      </c>
      <c r="BG1020" s="114">
        <f>IF(U1020="zákl. prenesená",N1020,0)</f>
        <v>0</v>
      </c>
      <c r="BH1020" s="114">
        <f>IF(U1020="zníž. prenesená",N1020,0)</f>
        <v>0</v>
      </c>
      <c r="BI1020" s="114">
        <f>IF(U1020="nulová",N1020,0)</f>
        <v>0</v>
      </c>
      <c r="BJ1020" s="23" t="s">
        <v>94</v>
      </c>
      <c r="BK1020" s="175">
        <f>ROUND(L1020*K1020,3)</f>
        <v>0</v>
      </c>
      <c r="BL1020" s="23" t="s">
        <v>300</v>
      </c>
      <c r="BM1020" s="23" t="s">
        <v>1538</v>
      </c>
    </row>
    <row r="1021" spans="2:65" s="11" customFormat="1" ht="16.5" customHeight="1">
      <c r="B1021" s="176"/>
      <c r="C1021" s="177"/>
      <c r="D1021" s="177"/>
      <c r="E1021" s="178" t="s">
        <v>4</v>
      </c>
      <c r="F1021" s="267" t="s">
        <v>1539</v>
      </c>
      <c r="G1021" s="268"/>
      <c r="H1021" s="268"/>
      <c r="I1021" s="268"/>
      <c r="J1021" s="177"/>
      <c r="K1021" s="179">
        <v>7</v>
      </c>
      <c r="L1021" s="177"/>
      <c r="M1021" s="177"/>
      <c r="N1021" s="177"/>
      <c r="O1021" s="177"/>
      <c r="P1021" s="177"/>
      <c r="Q1021" s="177"/>
      <c r="R1021" s="180"/>
      <c r="T1021" s="181"/>
      <c r="U1021" s="177"/>
      <c r="V1021" s="177"/>
      <c r="W1021" s="177"/>
      <c r="X1021" s="177"/>
      <c r="Y1021" s="177"/>
      <c r="Z1021" s="177"/>
      <c r="AA1021" s="182"/>
      <c r="AT1021" s="183" t="s">
        <v>204</v>
      </c>
      <c r="AU1021" s="183" t="s">
        <v>94</v>
      </c>
      <c r="AV1021" s="11" t="s">
        <v>94</v>
      </c>
      <c r="AW1021" s="11" t="s">
        <v>31</v>
      </c>
      <c r="AX1021" s="11" t="s">
        <v>74</v>
      </c>
      <c r="AY1021" s="183" t="s">
        <v>196</v>
      </c>
    </row>
    <row r="1022" spans="2:65" s="12" customFormat="1" ht="16.5" customHeight="1">
      <c r="B1022" s="184"/>
      <c r="C1022" s="185"/>
      <c r="D1022" s="185"/>
      <c r="E1022" s="186" t="s">
        <v>4</v>
      </c>
      <c r="F1022" s="274" t="s">
        <v>213</v>
      </c>
      <c r="G1022" s="275"/>
      <c r="H1022" s="275"/>
      <c r="I1022" s="275"/>
      <c r="J1022" s="185"/>
      <c r="K1022" s="187">
        <v>7</v>
      </c>
      <c r="L1022" s="185"/>
      <c r="M1022" s="185"/>
      <c r="N1022" s="185"/>
      <c r="O1022" s="185"/>
      <c r="P1022" s="185"/>
      <c r="Q1022" s="185"/>
      <c r="R1022" s="188"/>
      <c r="T1022" s="189"/>
      <c r="U1022" s="185"/>
      <c r="V1022" s="185"/>
      <c r="W1022" s="185"/>
      <c r="X1022" s="185"/>
      <c r="Y1022" s="185"/>
      <c r="Z1022" s="185"/>
      <c r="AA1022" s="190"/>
      <c r="AT1022" s="191" t="s">
        <v>204</v>
      </c>
      <c r="AU1022" s="191" t="s">
        <v>94</v>
      </c>
      <c r="AV1022" s="12" t="s">
        <v>214</v>
      </c>
      <c r="AW1022" s="12" t="s">
        <v>31</v>
      </c>
      <c r="AX1022" s="12" t="s">
        <v>74</v>
      </c>
      <c r="AY1022" s="191" t="s">
        <v>196</v>
      </c>
    </row>
    <row r="1023" spans="2:65" s="13" customFormat="1" ht="16.5" customHeight="1">
      <c r="B1023" s="192"/>
      <c r="C1023" s="193"/>
      <c r="D1023" s="193"/>
      <c r="E1023" s="194" t="s">
        <v>4</v>
      </c>
      <c r="F1023" s="276" t="s">
        <v>215</v>
      </c>
      <c r="G1023" s="277"/>
      <c r="H1023" s="277"/>
      <c r="I1023" s="277"/>
      <c r="J1023" s="193"/>
      <c r="K1023" s="195">
        <v>7</v>
      </c>
      <c r="L1023" s="193"/>
      <c r="M1023" s="193"/>
      <c r="N1023" s="193"/>
      <c r="O1023" s="193"/>
      <c r="P1023" s="193"/>
      <c r="Q1023" s="193"/>
      <c r="R1023" s="196"/>
      <c r="T1023" s="197"/>
      <c r="U1023" s="193"/>
      <c r="V1023" s="193"/>
      <c r="W1023" s="193"/>
      <c r="X1023" s="193"/>
      <c r="Y1023" s="193"/>
      <c r="Z1023" s="193"/>
      <c r="AA1023" s="198"/>
      <c r="AT1023" s="199" t="s">
        <v>204</v>
      </c>
      <c r="AU1023" s="199" t="s">
        <v>94</v>
      </c>
      <c r="AV1023" s="13" t="s">
        <v>201</v>
      </c>
      <c r="AW1023" s="13" t="s">
        <v>31</v>
      </c>
      <c r="AX1023" s="13" t="s">
        <v>82</v>
      </c>
      <c r="AY1023" s="199" t="s">
        <v>196</v>
      </c>
    </row>
    <row r="1024" spans="2:65" s="1" customFormat="1" ht="38.25" customHeight="1">
      <c r="B1024" s="138"/>
      <c r="C1024" s="167" t="s">
        <v>1540</v>
      </c>
      <c r="D1024" s="167" t="s">
        <v>197</v>
      </c>
      <c r="E1024" s="168" t="s">
        <v>1541</v>
      </c>
      <c r="F1024" s="264" t="s">
        <v>1542</v>
      </c>
      <c r="G1024" s="264"/>
      <c r="H1024" s="264"/>
      <c r="I1024" s="264"/>
      <c r="J1024" s="169" t="s">
        <v>307</v>
      </c>
      <c r="K1024" s="170">
        <v>2</v>
      </c>
      <c r="L1024" s="265">
        <v>0</v>
      </c>
      <c r="M1024" s="265"/>
      <c r="N1024" s="266">
        <f>ROUND(L1024*K1024,3)</f>
        <v>0</v>
      </c>
      <c r="O1024" s="266"/>
      <c r="P1024" s="266"/>
      <c r="Q1024" s="266"/>
      <c r="R1024" s="141"/>
      <c r="T1024" s="172" t="s">
        <v>4</v>
      </c>
      <c r="U1024" s="48" t="s">
        <v>41</v>
      </c>
      <c r="V1024" s="40"/>
      <c r="W1024" s="173">
        <f>V1024*K1024</f>
        <v>0</v>
      </c>
      <c r="X1024" s="173">
        <v>2.82E-3</v>
      </c>
      <c r="Y1024" s="173">
        <f>X1024*K1024</f>
        <v>5.64E-3</v>
      </c>
      <c r="Z1024" s="173">
        <v>0</v>
      </c>
      <c r="AA1024" s="174">
        <f>Z1024*K1024</f>
        <v>0</v>
      </c>
      <c r="AR1024" s="23" t="s">
        <v>300</v>
      </c>
      <c r="AT1024" s="23" t="s">
        <v>197</v>
      </c>
      <c r="AU1024" s="23" t="s">
        <v>94</v>
      </c>
      <c r="AY1024" s="23" t="s">
        <v>196</v>
      </c>
      <c r="BE1024" s="114">
        <f>IF(U1024="základná",N1024,0)</f>
        <v>0</v>
      </c>
      <c r="BF1024" s="114">
        <f>IF(U1024="znížená",N1024,0)</f>
        <v>0</v>
      </c>
      <c r="BG1024" s="114">
        <f>IF(U1024="zákl. prenesená",N1024,0)</f>
        <v>0</v>
      </c>
      <c r="BH1024" s="114">
        <f>IF(U1024="zníž. prenesená",N1024,0)</f>
        <v>0</v>
      </c>
      <c r="BI1024" s="114">
        <f>IF(U1024="nulová",N1024,0)</f>
        <v>0</v>
      </c>
      <c r="BJ1024" s="23" t="s">
        <v>94</v>
      </c>
      <c r="BK1024" s="175">
        <f>ROUND(L1024*K1024,3)</f>
        <v>0</v>
      </c>
      <c r="BL1024" s="23" t="s">
        <v>300</v>
      </c>
      <c r="BM1024" s="23" t="s">
        <v>1543</v>
      </c>
    </row>
    <row r="1025" spans="2:65" s="11" customFormat="1" ht="16.5" customHeight="1">
      <c r="B1025" s="176"/>
      <c r="C1025" s="177"/>
      <c r="D1025" s="177"/>
      <c r="E1025" s="178" t="s">
        <v>4</v>
      </c>
      <c r="F1025" s="267" t="s">
        <v>94</v>
      </c>
      <c r="G1025" s="268"/>
      <c r="H1025" s="268"/>
      <c r="I1025" s="268"/>
      <c r="J1025" s="177"/>
      <c r="K1025" s="179">
        <v>2</v>
      </c>
      <c r="L1025" s="177"/>
      <c r="M1025" s="177"/>
      <c r="N1025" s="177"/>
      <c r="O1025" s="177"/>
      <c r="P1025" s="177"/>
      <c r="Q1025" s="177"/>
      <c r="R1025" s="180"/>
      <c r="T1025" s="181"/>
      <c r="U1025" s="177"/>
      <c r="V1025" s="177"/>
      <c r="W1025" s="177"/>
      <c r="X1025" s="177"/>
      <c r="Y1025" s="177"/>
      <c r="Z1025" s="177"/>
      <c r="AA1025" s="182"/>
      <c r="AT1025" s="183" t="s">
        <v>204</v>
      </c>
      <c r="AU1025" s="183" t="s">
        <v>94</v>
      </c>
      <c r="AV1025" s="11" t="s">
        <v>94</v>
      </c>
      <c r="AW1025" s="11" t="s">
        <v>31</v>
      </c>
      <c r="AX1025" s="11" t="s">
        <v>74</v>
      </c>
      <c r="AY1025" s="183" t="s">
        <v>196</v>
      </c>
    </row>
    <row r="1026" spans="2:65" s="12" customFormat="1" ht="16.5" customHeight="1">
      <c r="B1026" s="184"/>
      <c r="C1026" s="185"/>
      <c r="D1026" s="185"/>
      <c r="E1026" s="186" t="s">
        <v>4</v>
      </c>
      <c r="F1026" s="274" t="s">
        <v>213</v>
      </c>
      <c r="G1026" s="275"/>
      <c r="H1026" s="275"/>
      <c r="I1026" s="275"/>
      <c r="J1026" s="185"/>
      <c r="K1026" s="187">
        <v>2</v>
      </c>
      <c r="L1026" s="185"/>
      <c r="M1026" s="185"/>
      <c r="N1026" s="185"/>
      <c r="O1026" s="185"/>
      <c r="P1026" s="185"/>
      <c r="Q1026" s="185"/>
      <c r="R1026" s="188"/>
      <c r="T1026" s="189"/>
      <c r="U1026" s="185"/>
      <c r="V1026" s="185"/>
      <c r="W1026" s="185"/>
      <c r="X1026" s="185"/>
      <c r="Y1026" s="185"/>
      <c r="Z1026" s="185"/>
      <c r="AA1026" s="190"/>
      <c r="AT1026" s="191" t="s">
        <v>204</v>
      </c>
      <c r="AU1026" s="191" t="s">
        <v>94</v>
      </c>
      <c r="AV1026" s="12" t="s">
        <v>214</v>
      </c>
      <c r="AW1026" s="12" t="s">
        <v>31</v>
      </c>
      <c r="AX1026" s="12" t="s">
        <v>74</v>
      </c>
      <c r="AY1026" s="191" t="s">
        <v>196</v>
      </c>
    </row>
    <row r="1027" spans="2:65" s="13" customFormat="1" ht="16.5" customHeight="1">
      <c r="B1027" s="192"/>
      <c r="C1027" s="193"/>
      <c r="D1027" s="193"/>
      <c r="E1027" s="194" t="s">
        <v>4</v>
      </c>
      <c r="F1027" s="276" t="s">
        <v>215</v>
      </c>
      <c r="G1027" s="277"/>
      <c r="H1027" s="277"/>
      <c r="I1027" s="277"/>
      <c r="J1027" s="193"/>
      <c r="K1027" s="195">
        <v>2</v>
      </c>
      <c r="L1027" s="193"/>
      <c r="M1027" s="193"/>
      <c r="N1027" s="193"/>
      <c r="O1027" s="193"/>
      <c r="P1027" s="193"/>
      <c r="Q1027" s="193"/>
      <c r="R1027" s="196"/>
      <c r="T1027" s="197"/>
      <c r="U1027" s="193"/>
      <c r="V1027" s="193"/>
      <c r="W1027" s="193"/>
      <c r="X1027" s="193"/>
      <c r="Y1027" s="193"/>
      <c r="Z1027" s="193"/>
      <c r="AA1027" s="198"/>
      <c r="AT1027" s="199" t="s">
        <v>204</v>
      </c>
      <c r="AU1027" s="199" t="s">
        <v>94</v>
      </c>
      <c r="AV1027" s="13" t="s">
        <v>201</v>
      </c>
      <c r="AW1027" s="13" t="s">
        <v>31</v>
      </c>
      <c r="AX1027" s="13" t="s">
        <v>82</v>
      </c>
      <c r="AY1027" s="199" t="s">
        <v>196</v>
      </c>
    </row>
    <row r="1028" spans="2:65" s="1" customFormat="1" ht="25.5" customHeight="1">
      <c r="B1028" s="138"/>
      <c r="C1028" s="167" t="s">
        <v>1544</v>
      </c>
      <c r="D1028" s="167" t="s">
        <v>197</v>
      </c>
      <c r="E1028" s="168" t="s">
        <v>1545</v>
      </c>
      <c r="F1028" s="264" t="s">
        <v>1546</v>
      </c>
      <c r="G1028" s="264"/>
      <c r="H1028" s="264"/>
      <c r="I1028" s="264"/>
      <c r="J1028" s="169" t="s">
        <v>307</v>
      </c>
      <c r="K1028" s="170">
        <v>7.3</v>
      </c>
      <c r="L1028" s="265">
        <v>0</v>
      </c>
      <c r="M1028" s="265"/>
      <c r="N1028" s="266">
        <f>ROUND(L1028*K1028,3)</f>
        <v>0</v>
      </c>
      <c r="O1028" s="266"/>
      <c r="P1028" s="266"/>
      <c r="Q1028" s="266"/>
      <c r="R1028" s="141"/>
      <c r="T1028" s="172" t="s">
        <v>4</v>
      </c>
      <c r="U1028" s="48" t="s">
        <v>41</v>
      </c>
      <c r="V1028" s="40"/>
      <c r="W1028" s="173">
        <f>V1028*K1028</f>
        <v>0</v>
      </c>
      <c r="X1028" s="173">
        <v>2.82E-3</v>
      </c>
      <c r="Y1028" s="173">
        <f>X1028*K1028</f>
        <v>2.0586E-2</v>
      </c>
      <c r="Z1028" s="173">
        <v>0</v>
      </c>
      <c r="AA1028" s="174">
        <f>Z1028*K1028</f>
        <v>0</v>
      </c>
      <c r="AR1028" s="23" t="s">
        <v>300</v>
      </c>
      <c r="AT1028" s="23" t="s">
        <v>197</v>
      </c>
      <c r="AU1028" s="23" t="s">
        <v>94</v>
      </c>
      <c r="AY1028" s="23" t="s">
        <v>196</v>
      </c>
      <c r="BE1028" s="114">
        <f>IF(U1028="základná",N1028,0)</f>
        <v>0</v>
      </c>
      <c r="BF1028" s="114">
        <f>IF(U1028="znížená",N1028,0)</f>
        <v>0</v>
      </c>
      <c r="BG1028" s="114">
        <f>IF(U1028="zákl. prenesená",N1028,0)</f>
        <v>0</v>
      </c>
      <c r="BH1028" s="114">
        <f>IF(U1028="zníž. prenesená",N1028,0)</f>
        <v>0</v>
      </c>
      <c r="BI1028" s="114">
        <f>IF(U1028="nulová",N1028,0)</f>
        <v>0</v>
      </c>
      <c r="BJ1028" s="23" t="s">
        <v>94</v>
      </c>
      <c r="BK1028" s="175">
        <f>ROUND(L1028*K1028,3)</f>
        <v>0</v>
      </c>
      <c r="BL1028" s="23" t="s">
        <v>300</v>
      </c>
      <c r="BM1028" s="23" t="s">
        <v>1547</v>
      </c>
    </row>
    <row r="1029" spans="2:65" s="11" customFormat="1" ht="16.5" customHeight="1">
      <c r="B1029" s="176"/>
      <c r="C1029" s="177"/>
      <c r="D1029" s="177"/>
      <c r="E1029" s="178" t="s">
        <v>4</v>
      </c>
      <c r="F1029" s="267" t="s">
        <v>1548</v>
      </c>
      <c r="G1029" s="268"/>
      <c r="H1029" s="268"/>
      <c r="I1029" s="268"/>
      <c r="J1029" s="177"/>
      <c r="K1029" s="179">
        <v>7.3</v>
      </c>
      <c r="L1029" s="177"/>
      <c r="M1029" s="177"/>
      <c r="N1029" s="177"/>
      <c r="O1029" s="177"/>
      <c r="P1029" s="177"/>
      <c r="Q1029" s="177"/>
      <c r="R1029" s="180"/>
      <c r="T1029" s="181"/>
      <c r="U1029" s="177"/>
      <c r="V1029" s="177"/>
      <c r="W1029" s="177"/>
      <c r="X1029" s="177"/>
      <c r="Y1029" s="177"/>
      <c r="Z1029" s="177"/>
      <c r="AA1029" s="182"/>
      <c r="AT1029" s="183" t="s">
        <v>204</v>
      </c>
      <c r="AU1029" s="183" t="s">
        <v>94</v>
      </c>
      <c r="AV1029" s="11" t="s">
        <v>94</v>
      </c>
      <c r="AW1029" s="11" t="s">
        <v>31</v>
      </c>
      <c r="AX1029" s="11" t="s">
        <v>74</v>
      </c>
      <c r="AY1029" s="183" t="s">
        <v>196</v>
      </c>
    </row>
    <row r="1030" spans="2:65" s="12" customFormat="1" ht="16.5" customHeight="1">
      <c r="B1030" s="184"/>
      <c r="C1030" s="185"/>
      <c r="D1030" s="185"/>
      <c r="E1030" s="186" t="s">
        <v>4</v>
      </c>
      <c r="F1030" s="274" t="s">
        <v>213</v>
      </c>
      <c r="G1030" s="275"/>
      <c r="H1030" s="275"/>
      <c r="I1030" s="275"/>
      <c r="J1030" s="185"/>
      <c r="K1030" s="187">
        <v>7.3</v>
      </c>
      <c r="L1030" s="185"/>
      <c r="M1030" s="185"/>
      <c r="N1030" s="185"/>
      <c r="O1030" s="185"/>
      <c r="P1030" s="185"/>
      <c r="Q1030" s="185"/>
      <c r="R1030" s="188"/>
      <c r="T1030" s="189"/>
      <c r="U1030" s="185"/>
      <c r="V1030" s="185"/>
      <c r="W1030" s="185"/>
      <c r="X1030" s="185"/>
      <c r="Y1030" s="185"/>
      <c r="Z1030" s="185"/>
      <c r="AA1030" s="190"/>
      <c r="AT1030" s="191" t="s">
        <v>204</v>
      </c>
      <c r="AU1030" s="191" t="s">
        <v>94</v>
      </c>
      <c r="AV1030" s="12" t="s">
        <v>214</v>
      </c>
      <c r="AW1030" s="12" t="s">
        <v>31</v>
      </c>
      <c r="AX1030" s="12" t="s">
        <v>74</v>
      </c>
      <c r="AY1030" s="191" t="s">
        <v>196</v>
      </c>
    </row>
    <row r="1031" spans="2:65" s="13" customFormat="1" ht="16.5" customHeight="1">
      <c r="B1031" s="192"/>
      <c r="C1031" s="193"/>
      <c r="D1031" s="193"/>
      <c r="E1031" s="194" t="s">
        <v>4</v>
      </c>
      <c r="F1031" s="276" t="s">
        <v>215</v>
      </c>
      <c r="G1031" s="277"/>
      <c r="H1031" s="277"/>
      <c r="I1031" s="277"/>
      <c r="J1031" s="193"/>
      <c r="K1031" s="195">
        <v>7.3</v>
      </c>
      <c r="L1031" s="193"/>
      <c r="M1031" s="193"/>
      <c r="N1031" s="193"/>
      <c r="O1031" s="193"/>
      <c r="P1031" s="193"/>
      <c r="Q1031" s="193"/>
      <c r="R1031" s="196"/>
      <c r="T1031" s="197"/>
      <c r="U1031" s="193"/>
      <c r="V1031" s="193"/>
      <c r="W1031" s="193"/>
      <c r="X1031" s="193"/>
      <c r="Y1031" s="193"/>
      <c r="Z1031" s="193"/>
      <c r="AA1031" s="198"/>
      <c r="AT1031" s="199" t="s">
        <v>204</v>
      </c>
      <c r="AU1031" s="199" t="s">
        <v>94</v>
      </c>
      <c r="AV1031" s="13" t="s">
        <v>201</v>
      </c>
      <c r="AW1031" s="13" t="s">
        <v>31</v>
      </c>
      <c r="AX1031" s="13" t="s">
        <v>82</v>
      </c>
      <c r="AY1031" s="199" t="s">
        <v>196</v>
      </c>
    </row>
    <row r="1032" spans="2:65" s="1" customFormat="1" ht="25.5" customHeight="1">
      <c r="B1032" s="138"/>
      <c r="C1032" s="167" t="s">
        <v>1549</v>
      </c>
      <c r="D1032" s="167" t="s">
        <v>197</v>
      </c>
      <c r="E1032" s="168" t="s">
        <v>1550</v>
      </c>
      <c r="F1032" s="264" t="s">
        <v>1551</v>
      </c>
      <c r="G1032" s="264"/>
      <c r="H1032" s="264"/>
      <c r="I1032" s="264"/>
      <c r="J1032" s="169" t="s">
        <v>307</v>
      </c>
      <c r="K1032" s="170">
        <v>37.799999999999997</v>
      </c>
      <c r="L1032" s="265">
        <v>0</v>
      </c>
      <c r="M1032" s="265"/>
      <c r="N1032" s="266">
        <f>ROUND(L1032*K1032,3)</f>
        <v>0</v>
      </c>
      <c r="O1032" s="266"/>
      <c r="P1032" s="266"/>
      <c r="Q1032" s="266"/>
      <c r="R1032" s="141"/>
      <c r="T1032" s="172" t="s">
        <v>4</v>
      </c>
      <c r="U1032" s="48" t="s">
        <v>41</v>
      </c>
      <c r="V1032" s="40"/>
      <c r="W1032" s="173">
        <f>V1032*K1032</f>
        <v>0</v>
      </c>
      <c r="X1032" s="173">
        <v>0</v>
      </c>
      <c r="Y1032" s="173">
        <f>X1032*K1032</f>
        <v>0</v>
      </c>
      <c r="Z1032" s="173">
        <v>2.8500000000000001E-3</v>
      </c>
      <c r="AA1032" s="174">
        <f>Z1032*K1032</f>
        <v>0.10772999999999999</v>
      </c>
      <c r="AR1032" s="23" t="s">
        <v>300</v>
      </c>
      <c r="AT1032" s="23" t="s">
        <v>197</v>
      </c>
      <c r="AU1032" s="23" t="s">
        <v>94</v>
      </c>
      <c r="AY1032" s="23" t="s">
        <v>196</v>
      </c>
      <c r="BE1032" s="114">
        <f>IF(U1032="základná",N1032,0)</f>
        <v>0</v>
      </c>
      <c r="BF1032" s="114">
        <f>IF(U1032="znížená",N1032,0)</f>
        <v>0</v>
      </c>
      <c r="BG1032" s="114">
        <f>IF(U1032="zákl. prenesená",N1032,0)</f>
        <v>0</v>
      </c>
      <c r="BH1032" s="114">
        <f>IF(U1032="zníž. prenesená",N1032,0)</f>
        <v>0</v>
      </c>
      <c r="BI1032" s="114">
        <f>IF(U1032="nulová",N1032,0)</f>
        <v>0</v>
      </c>
      <c r="BJ1032" s="23" t="s">
        <v>94</v>
      </c>
      <c r="BK1032" s="175">
        <f>ROUND(L1032*K1032,3)</f>
        <v>0</v>
      </c>
      <c r="BL1032" s="23" t="s">
        <v>300</v>
      </c>
      <c r="BM1032" s="23" t="s">
        <v>1552</v>
      </c>
    </row>
    <row r="1033" spans="2:65" s="1" customFormat="1" ht="38.25" customHeight="1">
      <c r="B1033" s="138"/>
      <c r="C1033" s="167" t="s">
        <v>1553</v>
      </c>
      <c r="D1033" s="167" t="s">
        <v>197</v>
      </c>
      <c r="E1033" s="168" t="s">
        <v>1554</v>
      </c>
      <c r="F1033" s="264" t="s">
        <v>1555</v>
      </c>
      <c r="G1033" s="264"/>
      <c r="H1033" s="264"/>
      <c r="I1033" s="264"/>
      <c r="J1033" s="169" t="s">
        <v>608</v>
      </c>
      <c r="K1033" s="170">
        <v>7</v>
      </c>
      <c r="L1033" s="265">
        <v>0</v>
      </c>
      <c r="M1033" s="265"/>
      <c r="N1033" s="266">
        <f>ROUND(L1033*K1033,3)</f>
        <v>0</v>
      </c>
      <c r="O1033" s="266"/>
      <c r="P1033" s="266"/>
      <c r="Q1033" s="266"/>
      <c r="R1033" s="141"/>
      <c r="T1033" s="172" t="s">
        <v>4</v>
      </c>
      <c r="U1033" s="48" t="s">
        <v>41</v>
      </c>
      <c r="V1033" s="40"/>
      <c r="W1033" s="173">
        <f>V1033*K1033</f>
        <v>0</v>
      </c>
      <c r="X1033" s="173">
        <v>0</v>
      </c>
      <c r="Y1033" s="173">
        <f>X1033*K1033</f>
        <v>0</v>
      </c>
      <c r="Z1033" s="173">
        <v>1.16E-3</v>
      </c>
      <c r="AA1033" s="174">
        <f>Z1033*K1033</f>
        <v>8.1200000000000005E-3</v>
      </c>
      <c r="AR1033" s="23" t="s">
        <v>300</v>
      </c>
      <c r="AT1033" s="23" t="s">
        <v>197</v>
      </c>
      <c r="AU1033" s="23" t="s">
        <v>94</v>
      </c>
      <c r="AY1033" s="23" t="s">
        <v>196</v>
      </c>
      <c r="BE1033" s="114">
        <f>IF(U1033="základná",N1033,0)</f>
        <v>0</v>
      </c>
      <c r="BF1033" s="114">
        <f>IF(U1033="znížená",N1033,0)</f>
        <v>0</v>
      </c>
      <c r="BG1033" s="114">
        <f>IF(U1033="zákl. prenesená",N1033,0)</f>
        <v>0</v>
      </c>
      <c r="BH1033" s="114">
        <f>IF(U1033="zníž. prenesená",N1033,0)</f>
        <v>0</v>
      </c>
      <c r="BI1033" s="114">
        <f>IF(U1033="nulová",N1033,0)</f>
        <v>0</v>
      </c>
      <c r="BJ1033" s="23" t="s">
        <v>94</v>
      </c>
      <c r="BK1033" s="175">
        <f>ROUND(L1033*K1033,3)</f>
        <v>0</v>
      </c>
      <c r="BL1033" s="23" t="s">
        <v>300</v>
      </c>
      <c r="BM1033" s="23" t="s">
        <v>1556</v>
      </c>
    </row>
    <row r="1034" spans="2:65" s="1" customFormat="1" ht="25.5" customHeight="1">
      <c r="B1034" s="138"/>
      <c r="C1034" s="167" t="s">
        <v>1557</v>
      </c>
      <c r="D1034" s="167" t="s">
        <v>197</v>
      </c>
      <c r="E1034" s="168" t="s">
        <v>1558</v>
      </c>
      <c r="F1034" s="264" t="s">
        <v>1559</v>
      </c>
      <c r="G1034" s="264"/>
      <c r="H1034" s="264"/>
      <c r="I1034" s="264"/>
      <c r="J1034" s="169" t="s">
        <v>307</v>
      </c>
      <c r="K1034" s="170">
        <v>71.825000000000003</v>
      </c>
      <c r="L1034" s="265">
        <v>0</v>
      </c>
      <c r="M1034" s="265"/>
      <c r="N1034" s="266">
        <f>ROUND(L1034*K1034,3)</f>
        <v>0</v>
      </c>
      <c r="O1034" s="266"/>
      <c r="P1034" s="266"/>
      <c r="Q1034" s="266"/>
      <c r="R1034" s="141"/>
      <c r="T1034" s="172" t="s">
        <v>4</v>
      </c>
      <c r="U1034" s="48" t="s">
        <v>41</v>
      </c>
      <c r="V1034" s="40"/>
      <c r="W1034" s="173">
        <f>V1034*K1034</f>
        <v>0</v>
      </c>
      <c r="X1034" s="173">
        <v>4.0000000000000001E-3</v>
      </c>
      <c r="Y1034" s="173">
        <f>X1034*K1034</f>
        <v>0.2873</v>
      </c>
      <c r="Z1034" s="173">
        <v>0</v>
      </c>
      <c r="AA1034" s="174">
        <f>Z1034*K1034</f>
        <v>0</v>
      </c>
      <c r="AR1034" s="23" t="s">
        <v>300</v>
      </c>
      <c r="AT1034" s="23" t="s">
        <v>197</v>
      </c>
      <c r="AU1034" s="23" t="s">
        <v>94</v>
      </c>
      <c r="AY1034" s="23" t="s">
        <v>196</v>
      </c>
      <c r="BE1034" s="114">
        <f>IF(U1034="základná",N1034,0)</f>
        <v>0</v>
      </c>
      <c r="BF1034" s="114">
        <f>IF(U1034="znížená",N1034,0)</f>
        <v>0</v>
      </c>
      <c r="BG1034" s="114">
        <f>IF(U1034="zákl. prenesená",N1034,0)</f>
        <v>0</v>
      </c>
      <c r="BH1034" s="114">
        <f>IF(U1034="zníž. prenesená",N1034,0)</f>
        <v>0</v>
      </c>
      <c r="BI1034" s="114">
        <f>IF(U1034="nulová",N1034,0)</f>
        <v>0</v>
      </c>
      <c r="BJ1034" s="23" t="s">
        <v>94</v>
      </c>
      <c r="BK1034" s="175">
        <f>ROUND(L1034*K1034,3)</f>
        <v>0</v>
      </c>
      <c r="BL1034" s="23" t="s">
        <v>300</v>
      </c>
      <c r="BM1034" s="23" t="s">
        <v>1560</v>
      </c>
    </row>
    <row r="1035" spans="2:65" s="11" customFormat="1" ht="16.5" customHeight="1">
      <c r="B1035" s="176"/>
      <c r="C1035" s="177"/>
      <c r="D1035" s="177"/>
      <c r="E1035" s="178" t="s">
        <v>4</v>
      </c>
      <c r="F1035" s="267" t="s">
        <v>1561</v>
      </c>
      <c r="G1035" s="268"/>
      <c r="H1035" s="268"/>
      <c r="I1035" s="268"/>
      <c r="J1035" s="177"/>
      <c r="K1035" s="179">
        <v>7.7249999999999996</v>
      </c>
      <c r="L1035" s="177"/>
      <c r="M1035" s="177"/>
      <c r="N1035" s="177"/>
      <c r="O1035" s="177"/>
      <c r="P1035" s="177"/>
      <c r="Q1035" s="177"/>
      <c r="R1035" s="180"/>
      <c r="T1035" s="181"/>
      <c r="U1035" s="177"/>
      <c r="V1035" s="177"/>
      <c r="W1035" s="177"/>
      <c r="X1035" s="177"/>
      <c r="Y1035" s="177"/>
      <c r="Z1035" s="177"/>
      <c r="AA1035" s="182"/>
      <c r="AT1035" s="183" t="s">
        <v>204</v>
      </c>
      <c r="AU1035" s="183" t="s">
        <v>94</v>
      </c>
      <c r="AV1035" s="11" t="s">
        <v>94</v>
      </c>
      <c r="AW1035" s="11" t="s">
        <v>31</v>
      </c>
      <c r="AX1035" s="11" t="s">
        <v>74</v>
      </c>
      <c r="AY1035" s="183" t="s">
        <v>196</v>
      </c>
    </row>
    <row r="1036" spans="2:65" s="11" customFormat="1" ht="16.5" customHeight="1">
      <c r="B1036" s="176"/>
      <c r="C1036" s="177"/>
      <c r="D1036" s="177"/>
      <c r="E1036" s="178" t="s">
        <v>4</v>
      </c>
      <c r="F1036" s="269" t="s">
        <v>1562</v>
      </c>
      <c r="G1036" s="270"/>
      <c r="H1036" s="270"/>
      <c r="I1036" s="270"/>
      <c r="J1036" s="177"/>
      <c r="K1036" s="179">
        <v>7.2</v>
      </c>
      <c r="L1036" s="177"/>
      <c r="M1036" s="177"/>
      <c r="N1036" s="177"/>
      <c r="O1036" s="177"/>
      <c r="P1036" s="177"/>
      <c r="Q1036" s="177"/>
      <c r="R1036" s="180"/>
      <c r="T1036" s="181"/>
      <c r="U1036" s="177"/>
      <c r="V1036" s="177"/>
      <c r="W1036" s="177"/>
      <c r="X1036" s="177"/>
      <c r="Y1036" s="177"/>
      <c r="Z1036" s="177"/>
      <c r="AA1036" s="182"/>
      <c r="AT1036" s="183" t="s">
        <v>204</v>
      </c>
      <c r="AU1036" s="183" t="s">
        <v>94</v>
      </c>
      <c r="AV1036" s="11" t="s">
        <v>94</v>
      </c>
      <c r="AW1036" s="11" t="s">
        <v>31</v>
      </c>
      <c r="AX1036" s="11" t="s">
        <v>74</v>
      </c>
      <c r="AY1036" s="183" t="s">
        <v>196</v>
      </c>
    </row>
    <row r="1037" spans="2:65" s="11" customFormat="1" ht="16.5" customHeight="1">
      <c r="B1037" s="176"/>
      <c r="C1037" s="177"/>
      <c r="D1037" s="177"/>
      <c r="E1037" s="178" t="s">
        <v>4</v>
      </c>
      <c r="F1037" s="269" t="s">
        <v>1563</v>
      </c>
      <c r="G1037" s="270"/>
      <c r="H1037" s="270"/>
      <c r="I1037" s="270"/>
      <c r="J1037" s="177"/>
      <c r="K1037" s="179">
        <v>16.2</v>
      </c>
      <c r="L1037" s="177"/>
      <c r="M1037" s="177"/>
      <c r="N1037" s="177"/>
      <c r="O1037" s="177"/>
      <c r="P1037" s="177"/>
      <c r="Q1037" s="177"/>
      <c r="R1037" s="180"/>
      <c r="T1037" s="181"/>
      <c r="U1037" s="177"/>
      <c r="V1037" s="177"/>
      <c r="W1037" s="177"/>
      <c r="X1037" s="177"/>
      <c r="Y1037" s="177"/>
      <c r="Z1037" s="177"/>
      <c r="AA1037" s="182"/>
      <c r="AT1037" s="183" t="s">
        <v>204</v>
      </c>
      <c r="AU1037" s="183" t="s">
        <v>94</v>
      </c>
      <c r="AV1037" s="11" t="s">
        <v>94</v>
      </c>
      <c r="AW1037" s="11" t="s">
        <v>31</v>
      </c>
      <c r="AX1037" s="11" t="s">
        <v>74</v>
      </c>
      <c r="AY1037" s="183" t="s">
        <v>196</v>
      </c>
    </row>
    <row r="1038" spans="2:65" s="11" customFormat="1" ht="16.5" customHeight="1">
      <c r="B1038" s="176"/>
      <c r="C1038" s="177"/>
      <c r="D1038" s="177"/>
      <c r="E1038" s="178" t="s">
        <v>4</v>
      </c>
      <c r="F1038" s="269" t="s">
        <v>1564</v>
      </c>
      <c r="G1038" s="270"/>
      <c r="H1038" s="270"/>
      <c r="I1038" s="270"/>
      <c r="J1038" s="177"/>
      <c r="K1038" s="179">
        <v>1.6</v>
      </c>
      <c r="L1038" s="177"/>
      <c r="M1038" s="177"/>
      <c r="N1038" s="177"/>
      <c r="O1038" s="177"/>
      <c r="P1038" s="177"/>
      <c r="Q1038" s="177"/>
      <c r="R1038" s="180"/>
      <c r="T1038" s="181"/>
      <c r="U1038" s="177"/>
      <c r="V1038" s="177"/>
      <c r="W1038" s="177"/>
      <c r="X1038" s="177"/>
      <c r="Y1038" s="177"/>
      <c r="Z1038" s="177"/>
      <c r="AA1038" s="182"/>
      <c r="AT1038" s="183" t="s">
        <v>204</v>
      </c>
      <c r="AU1038" s="183" t="s">
        <v>94</v>
      </c>
      <c r="AV1038" s="11" t="s">
        <v>94</v>
      </c>
      <c r="AW1038" s="11" t="s">
        <v>31</v>
      </c>
      <c r="AX1038" s="11" t="s">
        <v>74</v>
      </c>
      <c r="AY1038" s="183" t="s">
        <v>196</v>
      </c>
    </row>
    <row r="1039" spans="2:65" s="11" customFormat="1" ht="16.5" customHeight="1">
      <c r="B1039" s="176"/>
      <c r="C1039" s="177"/>
      <c r="D1039" s="177"/>
      <c r="E1039" s="178" t="s">
        <v>4</v>
      </c>
      <c r="F1039" s="269" t="s">
        <v>1565</v>
      </c>
      <c r="G1039" s="270"/>
      <c r="H1039" s="270"/>
      <c r="I1039" s="270"/>
      <c r="J1039" s="177"/>
      <c r="K1039" s="179">
        <v>16.2</v>
      </c>
      <c r="L1039" s="177"/>
      <c r="M1039" s="177"/>
      <c r="N1039" s="177"/>
      <c r="O1039" s="177"/>
      <c r="P1039" s="177"/>
      <c r="Q1039" s="177"/>
      <c r="R1039" s="180"/>
      <c r="T1039" s="181"/>
      <c r="U1039" s="177"/>
      <c r="V1039" s="177"/>
      <c r="W1039" s="177"/>
      <c r="X1039" s="177"/>
      <c r="Y1039" s="177"/>
      <c r="Z1039" s="177"/>
      <c r="AA1039" s="182"/>
      <c r="AT1039" s="183" t="s">
        <v>204</v>
      </c>
      <c r="AU1039" s="183" t="s">
        <v>94</v>
      </c>
      <c r="AV1039" s="11" t="s">
        <v>94</v>
      </c>
      <c r="AW1039" s="11" t="s">
        <v>31</v>
      </c>
      <c r="AX1039" s="11" t="s">
        <v>74</v>
      </c>
      <c r="AY1039" s="183" t="s">
        <v>196</v>
      </c>
    </row>
    <row r="1040" spans="2:65" s="11" customFormat="1" ht="16.5" customHeight="1">
      <c r="B1040" s="176"/>
      <c r="C1040" s="177"/>
      <c r="D1040" s="177"/>
      <c r="E1040" s="178" t="s">
        <v>4</v>
      </c>
      <c r="F1040" s="269" t="s">
        <v>1566</v>
      </c>
      <c r="G1040" s="270"/>
      <c r="H1040" s="270"/>
      <c r="I1040" s="270"/>
      <c r="J1040" s="177"/>
      <c r="K1040" s="179">
        <v>0.8</v>
      </c>
      <c r="L1040" s="177"/>
      <c r="M1040" s="177"/>
      <c r="N1040" s="177"/>
      <c r="O1040" s="177"/>
      <c r="P1040" s="177"/>
      <c r="Q1040" s="177"/>
      <c r="R1040" s="180"/>
      <c r="T1040" s="181"/>
      <c r="U1040" s="177"/>
      <c r="V1040" s="177"/>
      <c r="W1040" s="177"/>
      <c r="X1040" s="177"/>
      <c r="Y1040" s="177"/>
      <c r="Z1040" s="177"/>
      <c r="AA1040" s="182"/>
      <c r="AT1040" s="183" t="s">
        <v>204</v>
      </c>
      <c r="AU1040" s="183" t="s">
        <v>94</v>
      </c>
      <c r="AV1040" s="11" t="s">
        <v>94</v>
      </c>
      <c r="AW1040" s="11" t="s">
        <v>31</v>
      </c>
      <c r="AX1040" s="11" t="s">
        <v>74</v>
      </c>
      <c r="AY1040" s="183" t="s">
        <v>196</v>
      </c>
    </row>
    <row r="1041" spans="2:65" s="11" customFormat="1" ht="16.5" customHeight="1">
      <c r="B1041" s="176"/>
      <c r="C1041" s="177"/>
      <c r="D1041" s="177"/>
      <c r="E1041" s="178" t="s">
        <v>4</v>
      </c>
      <c r="F1041" s="269" t="s">
        <v>1567</v>
      </c>
      <c r="G1041" s="270"/>
      <c r="H1041" s="270"/>
      <c r="I1041" s="270"/>
      <c r="J1041" s="177"/>
      <c r="K1041" s="179">
        <v>9</v>
      </c>
      <c r="L1041" s="177"/>
      <c r="M1041" s="177"/>
      <c r="N1041" s="177"/>
      <c r="O1041" s="177"/>
      <c r="P1041" s="177"/>
      <c r="Q1041" s="177"/>
      <c r="R1041" s="180"/>
      <c r="T1041" s="181"/>
      <c r="U1041" s="177"/>
      <c r="V1041" s="177"/>
      <c r="W1041" s="177"/>
      <c r="X1041" s="177"/>
      <c r="Y1041" s="177"/>
      <c r="Z1041" s="177"/>
      <c r="AA1041" s="182"/>
      <c r="AT1041" s="183" t="s">
        <v>204</v>
      </c>
      <c r="AU1041" s="183" t="s">
        <v>94</v>
      </c>
      <c r="AV1041" s="11" t="s">
        <v>94</v>
      </c>
      <c r="AW1041" s="11" t="s">
        <v>31</v>
      </c>
      <c r="AX1041" s="11" t="s">
        <v>74</v>
      </c>
      <c r="AY1041" s="183" t="s">
        <v>196</v>
      </c>
    </row>
    <row r="1042" spans="2:65" s="11" customFormat="1" ht="16.5" customHeight="1">
      <c r="B1042" s="176"/>
      <c r="C1042" s="177"/>
      <c r="D1042" s="177"/>
      <c r="E1042" s="178" t="s">
        <v>4</v>
      </c>
      <c r="F1042" s="269" t="s">
        <v>1568</v>
      </c>
      <c r="G1042" s="270"/>
      <c r="H1042" s="270"/>
      <c r="I1042" s="270"/>
      <c r="J1042" s="177"/>
      <c r="K1042" s="179">
        <v>1.8</v>
      </c>
      <c r="L1042" s="177"/>
      <c r="M1042" s="177"/>
      <c r="N1042" s="177"/>
      <c r="O1042" s="177"/>
      <c r="P1042" s="177"/>
      <c r="Q1042" s="177"/>
      <c r="R1042" s="180"/>
      <c r="T1042" s="181"/>
      <c r="U1042" s="177"/>
      <c r="V1042" s="177"/>
      <c r="W1042" s="177"/>
      <c r="X1042" s="177"/>
      <c r="Y1042" s="177"/>
      <c r="Z1042" s="177"/>
      <c r="AA1042" s="182"/>
      <c r="AT1042" s="183" t="s">
        <v>204</v>
      </c>
      <c r="AU1042" s="183" t="s">
        <v>94</v>
      </c>
      <c r="AV1042" s="11" t="s">
        <v>94</v>
      </c>
      <c r="AW1042" s="11" t="s">
        <v>31</v>
      </c>
      <c r="AX1042" s="11" t="s">
        <v>74</v>
      </c>
      <c r="AY1042" s="183" t="s">
        <v>196</v>
      </c>
    </row>
    <row r="1043" spans="2:65" s="11" customFormat="1" ht="16.5" customHeight="1">
      <c r="B1043" s="176"/>
      <c r="C1043" s="177"/>
      <c r="D1043" s="177"/>
      <c r="E1043" s="178" t="s">
        <v>4</v>
      </c>
      <c r="F1043" s="269" t="s">
        <v>1569</v>
      </c>
      <c r="G1043" s="270"/>
      <c r="H1043" s="270"/>
      <c r="I1043" s="270"/>
      <c r="J1043" s="177"/>
      <c r="K1043" s="179">
        <v>11.3</v>
      </c>
      <c r="L1043" s="177"/>
      <c r="M1043" s="177"/>
      <c r="N1043" s="177"/>
      <c r="O1043" s="177"/>
      <c r="P1043" s="177"/>
      <c r="Q1043" s="177"/>
      <c r="R1043" s="180"/>
      <c r="T1043" s="181"/>
      <c r="U1043" s="177"/>
      <c r="V1043" s="177"/>
      <c r="W1043" s="177"/>
      <c r="X1043" s="177"/>
      <c r="Y1043" s="177"/>
      <c r="Z1043" s="177"/>
      <c r="AA1043" s="182"/>
      <c r="AT1043" s="183" t="s">
        <v>204</v>
      </c>
      <c r="AU1043" s="183" t="s">
        <v>94</v>
      </c>
      <c r="AV1043" s="11" t="s">
        <v>94</v>
      </c>
      <c r="AW1043" s="11" t="s">
        <v>31</v>
      </c>
      <c r="AX1043" s="11" t="s">
        <v>74</v>
      </c>
      <c r="AY1043" s="183" t="s">
        <v>196</v>
      </c>
    </row>
    <row r="1044" spans="2:65" s="12" customFormat="1" ht="16.5" customHeight="1">
      <c r="B1044" s="184"/>
      <c r="C1044" s="185"/>
      <c r="D1044" s="185"/>
      <c r="E1044" s="186" t="s">
        <v>4</v>
      </c>
      <c r="F1044" s="274" t="s">
        <v>213</v>
      </c>
      <c r="G1044" s="275"/>
      <c r="H1044" s="275"/>
      <c r="I1044" s="275"/>
      <c r="J1044" s="185"/>
      <c r="K1044" s="187">
        <v>71.825000000000003</v>
      </c>
      <c r="L1044" s="185"/>
      <c r="M1044" s="185"/>
      <c r="N1044" s="185"/>
      <c r="O1044" s="185"/>
      <c r="P1044" s="185"/>
      <c r="Q1044" s="185"/>
      <c r="R1044" s="188"/>
      <c r="T1044" s="189"/>
      <c r="U1044" s="185"/>
      <c r="V1044" s="185"/>
      <c r="W1044" s="185"/>
      <c r="X1044" s="185"/>
      <c r="Y1044" s="185"/>
      <c r="Z1044" s="185"/>
      <c r="AA1044" s="190"/>
      <c r="AT1044" s="191" t="s">
        <v>204</v>
      </c>
      <c r="AU1044" s="191" t="s">
        <v>94</v>
      </c>
      <c r="AV1044" s="12" t="s">
        <v>214</v>
      </c>
      <c r="AW1044" s="12" t="s">
        <v>31</v>
      </c>
      <c r="AX1044" s="12" t="s">
        <v>74</v>
      </c>
      <c r="AY1044" s="191" t="s">
        <v>196</v>
      </c>
    </row>
    <row r="1045" spans="2:65" s="13" customFormat="1" ht="16.5" customHeight="1">
      <c r="B1045" s="192"/>
      <c r="C1045" s="193"/>
      <c r="D1045" s="193"/>
      <c r="E1045" s="194" t="s">
        <v>4</v>
      </c>
      <c r="F1045" s="276" t="s">
        <v>215</v>
      </c>
      <c r="G1045" s="277"/>
      <c r="H1045" s="277"/>
      <c r="I1045" s="277"/>
      <c r="J1045" s="193"/>
      <c r="K1045" s="195">
        <v>71.825000000000003</v>
      </c>
      <c r="L1045" s="193"/>
      <c r="M1045" s="193"/>
      <c r="N1045" s="193"/>
      <c r="O1045" s="193"/>
      <c r="P1045" s="193"/>
      <c r="Q1045" s="193"/>
      <c r="R1045" s="196"/>
      <c r="T1045" s="197"/>
      <c r="U1045" s="193"/>
      <c r="V1045" s="193"/>
      <c r="W1045" s="193"/>
      <c r="X1045" s="193"/>
      <c r="Y1045" s="193"/>
      <c r="Z1045" s="193"/>
      <c r="AA1045" s="198"/>
      <c r="AT1045" s="199" t="s">
        <v>204</v>
      </c>
      <c r="AU1045" s="199" t="s">
        <v>94</v>
      </c>
      <c r="AV1045" s="13" t="s">
        <v>201</v>
      </c>
      <c r="AW1045" s="13" t="s">
        <v>31</v>
      </c>
      <c r="AX1045" s="13" t="s">
        <v>82</v>
      </c>
      <c r="AY1045" s="199" t="s">
        <v>196</v>
      </c>
    </row>
    <row r="1046" spans="2:65" s="1" customFormat="1" ht="38.25" customHeight="1">
      <c r="B1046" s="138"/>
      <c r="C1046" s="167" t="s">
        <v>1570</v>
      </c>
      <c r="D1046" s="167" t="s">
        <v>197</v>
      </c>
      <c r="E1046" s="168" t="s">
        <v>1571</v>
      </c>
      <c r="F1046" s="264" t="s">
        <v>1572</v>
      </c>
      <c r="G1046" s="264"/>
      <c r="H1046" s="264"/>
      <c r="I1046" s="264"/>
      <c r="J1046" s="169" t="s">
        <v>307</v>
      </c>
      <c r="K1046" s="170">
        <v>12</v>
      </c>
      <c r="L1046" s="265">
        <v>0</v>
      </c>
      <c r="M1046" s="265"/>
      <c r="N1046" s="266">
        <f>ROUND(L1046*K1046,3)</f>
        <v>0</v>
      </c>
      <c r="O1046" s="266"/>
      <c r="P1046" s="266"/>
      <c r="Q1046" s="266"/>
      <c r="R1046" s="141"/>
      <c r="T1046" s="172" t="s">
        <v>4</v>
      </c>
      <c r="U1046" s="48" t="s">
        <v>41</v>
      </c>
      <c r="V1046" s="40"/>
      <c r="W1046" s="173">
        <f>V1046*K1046</f>
        <v>0</v>
      </c>
      <c r="X1046" s="173">
        <v>7.7799999999999996E-3</v>
      </c>
      <c r="Y1046" s="173">
        <f>X1046*K1046</f>
        <v>9.3359999999999999E-2</v>
      </c>
      <c r="Z1046" s="173">
        <v>0</v>
      </c>
      <c r="AA1046" s="174">
        <f>Z1046*K1046</f>
        <v>0</v>
      </c>
      <c r="AR1046" s="23" t="s">
        <v>300</v>
      </c>
      <c r="AT1046" s="23" t="s">
        <v>197</v>
      </c>
      <c r="AU1046" s="23" t="s">
        <v>94</v>
      </c>
      <c r="AY1046" s="23" t="s">
        <v>196</v>
      </c>
      <c r="BE1046" s="114">
        <f>IF(U1046="základná",N1046,0)</f>
        <v>0</v>
      </c>
      <c r="BF1046" s="114">
        <f>IF(U1046="znížená",N1046,0)</f>
        <v>0</v>
      </c>
      <c r="BG1046" s="114">
        <f>IF(U1046="zákl. prenesená",N1046,0)</f>
        <v>0</v>
      </c>
      <c r="BH1046" s="114">
        <f>IF(U1046="zníž. prenesená",N1046,0)</f>
        <v>0</v>
      </c>
      <c r="BI1046" s="114">
        <f>IF(U1046="nulová",N1046,0)</f>
        <v>0</v>
      </c>
      <c r="BJ1046" s="23" t="s">
        <v>94</v>
      </c>
      <c r="BK1046" s="175">
        <f>ROUND(L1046*K1046,3)</f>
        <v>0</v>
      </c>
      <c r="BL1046" s="23" t="s">
        <v>300</v>
      </c>
      <c r="BM1046" s="23" t="s">
        <v>1573</v>
      </c>
    </row>
    <row r="1047" spans="2:65" s="11" customFormat="1" ht="16.5" customHeight="1">
      <c r="B1047" s="176"/>
      <c r="C1047" s="177"/>
      <c r="D1047" s="177"/>
      <c r="E1047" s="178" t="s">
        <v>4</v>
      </c>
      <c r="F1047" s="267" t="s">
        <v>1574</v>
      </c>
      <c r="G1047" s="268"/>
      <c r="H1047" s="268"/>
      <c r="I1047" s="268"/>
      <c r="J1047" s="177"/>
      <c r="K1047" s="179">
        <v>12</v>
      </c>
      <c r="L1047" s="177"/>
      <c r="M1047" s="177"/>
      <c r="N1047" s="177"/>
      <c r="O1047" s="177"/>
      <c r="P1047" s="177"/>
      <c r="Q1047" s="177"/>
      <c r="R1047" s="180"/>
      <c r="T1047" s="181"/>
      <c r="U1047" s="177"/>
      <c r="V1047" s="177"/>
      <c r="W1047" s="177"/>
      <c r="X1047" s="177"/>
      <c r="Y1047" s="177"/>
      <c r="Z1047" s="177"/>
      <c r="AA1047" s="182"/>
      <c r="AT1047" s="183" t="s">
        <v>204</v>
      </c>
      <c r="AU1047" s="183" t="s">
        <v>94</v>
      </c>
      <c r="AV1047" s="11" t="s">
        <v>94</v>
      </c>
      <c r="AW1047" s="11" t="s">
        <v>31</v>
      </c>
      <c r="AX1047" s="11" t="s">
        <v>74</v>
      </c>
      <c r="AY1047" s="183" t="s">
        <v>196</v>
      </c>
    </row>
    <row r="1048" spans="2:65" s="12" customFormat="1" ht="16.5" customHeight="1">
      <c r="B1048" s="184"/>
      <c r="C1048" s="185"/>
      <c r="D1048" s="185"/>
      <c r="E1048" s="186" t="s">
        <v>4</v>
      </c>
      <c r="F1048" s="274" t="s">
        <v>688</v>
      </c>
      <c r="G1048" s="275"/>
      <c r="H1048" s="275"/>
      <c r="I1048" s="275"/>
      <c r="J1048" s="185"/>
      <c r="K1048" s="187">
        <v>12</v>
      </c>
      <c r="L1048" s="185"/>
      <c r="M1048" s="185"/>
      <c r="N1048" s="185"/>
      <c r="O1048" s="185"/>
      <c r="P1048" s="185"/>
      <c r="Q1048" s="185"/>
      <c r="R1048" s="188"/>
      <c r="T1048" s="189"/>
      <c r="U1048" s="185"/>
      <c r="V1048" s="185"/>
      <c r="W1048" s="185"/>
      <c r="X1048" s="185"/>
      <c r="Y1048" s="185"/>
      <c r="Z1048" s="185"/>
      <c r="AA1048" s="190"/>
      <c r="AT1048" s="191" t="s">
        <v>204</v>
      </c>
      <c r="AU1048" s="191" t="s">
        <v>94</v>
      </c>
      <c r="AV1048" s="12" t="s">
        <v>214</v>
      </c>
      <c r="AW1048" s="12" t="s">
        <v>31</v>
      </c>
      <c r="AX1048" s="12" t="s">
        <v>74</v>
      </c>
      <c r="AY1048" s="191" t="s">
        <v>196</v>
      </c>
    </row>
    <row r="1049" spans="2:65" s="13" customFormat="1" ht="16.5" customHeight="1">
      <c r="B1049" s="192"/>
      <c r="C1049" s="193"/>
      <c r="D1049" s="193"/>
      <c r="E1049" s="194" t="s">
        <v>4</v>
      </c>
      <c r="F1049" s="276" t="s">
        <v>215</v>
      </c>
      <c r="G1049" s="277"/>
      <c r="H1049" s="277"/>
      <c r="I1049" s="277"/>
      <c r="J1049" s="193"/>
      <c r="K1049" s="195">
        <v>12</v>
      </c>
      <c r="L1049" s="193"/>
      <c r="M1049" s="193"/>
      <c r="N1049" s="193"/>
      <c r="O1049" s="193"/>
      <c r="P1049" s="193"/>
      <c r="Q1049" s="193"/>
      <c r="R1049" s="196"/>
      <c r="T1049" s="197"/>
      <c r="U1049" s="193"/>
      <c r="V1049" s="193"/>
      <c r="W1049" s="193"/>
      <c r="X1049" s="193"/>
      <c r="Y1049" s="193"/>
      <c r="Z1049" s="193"/>
      <c r="AA1049" s="198"/>
      <c r="AT1049" s="199" t="s">
        <v>204</v>
      </c>
      <c r="AU1049" s="199" t="s">
        <v>94</v>
      </c>
      <c r="AV1049" s="13" t="s">
        <v>201</v>
      </c>
      <c r="AW1049" s="13" t="s">
        <v>31</v>
      </c>
      <c r="AX1049" s="13" t="s">
        <v>82</v>
      </c>
      <c r="AY1049" s="199" t="s">
        <v>196</v>
      </c>
    </row>
    <row r="1050" spans="2:65" s="1" customFormat="1" ht="38.25" customHeight="1">
      <c r="B1050" s="138"/>
      <c r="C1050" s="167" t="s">
        <v>1575</v>
      </c>
      <c r="D1050" s="167" t="s">
        <v>197</v>
      </c>
      <c r="E1050" s="168" t="s">
        <v>1576</v>
      </c>
      <c r="F1050" s="264" t="s">
        <v>1577</v>
      </c>
      <c r="G1050" s="264"/>
      <c r="H1050" s="264"/>
      <c r="I1050" s="264"/>
      <c r="J1050" s="169" t="s">
        <v>307</v>
      </c>
      <c r="K1050" s="170">
        <v>16</v>
      </c>
      <c r="L1050" s="265">
        <v>0</v>
      </c>
      <c r="M1050" s="265"/>
      <c r="N1050" s="266">
        <f>ROUND(L1050*K1050,3)</f>
        <v>0</v>
      </c>
      <c r="O1050" s="266"/>
      <c r="P1050" s="266"/>
      <c r="Q1050" s="266"/>
      <c r="R1050" s="141"/>
      <c r="T1050" s="172" t="s">
        <v>4</v>
      </c>
      <c r="U1050" s="48" t="s">
        <v>41</v>
      </c>
      <c r="V1050" s="40"/>
      <c r="W1050" s="173">
        <f>V1050*K1050</f>
        <v>0</v>
      </c>
      <c r="X1050" s="173">
        <v>7.7799999999999996E-3</v>
      </c>
      <c r="Y1050" s="173">
        <f>X1050*K1050</f>
        <v>0.12447999999999999</v>
      </c>
      <c r="Z1050" s="173">
        <v>0</v>
      </c>
      <c r="AA1050" s="174">
        <f>Z1050*K1050</f>
        <v>0</v>
      </c>
      <c r="AR1050" s="23" t="s">
        <v>300</v>
      </c>
      <c r="AT1050" s="23" t="s">
        <v>197</v>
      </c>
      <c r="AU1050" s="23" t="s">
        <v>94</v>
      </c>
      <c r="AY1050" s="23" t="s">
        <v>196</v>
      </c>
      <c r="BE1050" s="114">
        <f>IF(U1050="základná",N1050,0)</f>
        <v>0</v>
      </c>
      <c r="BF1050" s="114">
        <f>IF(U1050="znížená",N1050,0)</f>
        <v>0</v>
      </c>
      <c r="BG1050" s="114">
        <f>IF(U1050="zákl. prenesená",N1050,0)</f>
        <v>0</v>
      </c>
      <c r="BH1050" s="114">
        <f>IF(U1050="zníž. prenesená",N1050,0)</f>
        <v>0</v>
      </c>
      <c r="BI1050" s="114">
        <f>IF(U1050="nulová",N1050,0)</f>
        <v>0</v>
      </c>
      <c r="BJ1050" s="23" t="s">
        <v>94</v>
      </c>
      <c r="BK1050" s="175">
        <f>ROUND(L1050*K1050,3)</f>
        <v>0</v>
      </c>
      <c r="BL1050" s="23" t="s">
        <v>300</v>
      </c>
      <c r="BM1050" s="23" t="s">
        <v>1578</v>
      </c>
    </row>
    <row r="1051" spans="2:65" s="11" customFormat="1" ht="16.5" customHeight="1">
      <c r="B1051" s="176"/>
      <c r="C1051" s="177"/>
      <c r="D1051" s="177"/>
      <c r="E1051" s="178" t="s">
        <v>4</v>
      </c>
      <c r="F1051" s="267" t="s">
        <v>1579</v>
      </c>
      <c r="G1051" s="268"/>
      <c r="H1051" s="268"/>
      <c r="I1051" s="268"/>
      <c r="J1051" s="177"/>
      <c r="K1051" s="179">
        <v>16</v>
      </c>
      <c r="L1051" s="177"/>
      <c r="M1051" s="177"/>
      <c r="N1051" s="177"/>
      <c r="O1051" s="177"/>
      <c r="P1051" s="177"/>
      <c r="Q1051" s="177"/>
      <c r="R1051" s="180"/>
      <c r="T1051" s="181"/>
      <c r="U1051" s="177"/>
      <c r="V1051" s="177"/>
      <c r="W1051" s="177"/>
      <c r="X1051" s="177"/>
      <c r="Y1051" s="177"/>
      <c r="Z1051" s="177"/>
      <c r="AA1051" s="182"/>
      <c r="AT1051" s="183" t="s">
        <v>204</v>
      </c>
      <c r="AU1051" s="183" t="s">
        <v>94</v>
      </c>
      <c r="AV1051" s="11" t="s">
        <v>94</v>
      </c>
      <c r="AW1051" s="11" t="s">
        <v>31</v>
      </c>
      <c r="AX1051" s="11" t="s">
        <v>74</v>
      </c>
      <c r="AY1051" s="183" t="s">
        <v>196</v>
      </c>
    </row>
    <row r="1052" spans="2:65" s="12" customFormat="1" ht="16.5" customHeight="1">
      <c r="B1052" s="184"/>
      <c r="C1052" s="185"/>
      <c r="D1052" s="185"/>
      <c r="E1052" s="186" t="s">
        <v>4</v>
      </c>
      <c r="F1052" s="274" t="s">
        <v>688</v>
      </c>
      <c r="G1052" s="275"/>
      <c r="H1052" s="275"/>
      <c r="I1052" s="275"/>
      <c r="J1052" s="185"/>
      <c r="K1052" s="187">
        <v>16</v>
      </c>
      <c r="L1052" s="185"/>
      <c r="M1052" s="185"/>
      <c r="N1052" s="185"/>
      <c r="O1052" s="185"/>
      <c r="P1052" s="185"/>
      <c r="Q1052" s="185"/>
      <c r="R1052" s="188"/>
      <c r="T1052" s="189"/>
      <c r="U1052" s="185"/>
      <c r="V1052" s="185"/>
      <c r="W1052" s="185"/>
      <c r="X1052" s="185"/>
      <c r="Y1052" s="185"/>
      <c r="Z1052" s="185"/>
      <c r="AA1052" s="190"/>
      <c r="AT1052" s="191" t="s">
        <v>204</v>
      </c>
      <c r="AU1052" s="191" t="s">
        <v>94</v>
      </c>
      <c r="AV1052" s="12" t="s">
        <v>214</v>
      </c>
      <c r="AW1052" s="12" t="s">
        <v>31</v>
      </c>
      <c r="AX1052" s="12" t="s">
        <v>74</v>
      </c>
      <c r="AY1052" s="191" t="s">
        <v>196</v>
      </c>
    </row>
    <row r="1053" spans="2:65" s="13" customFormat="1" ht="16.5" customHeight="1">
      <c r="B1053" s="192"/>
      <c r="C1053" s="193"/>
      <c r="D1053" s="193"/>
      <c r="E1053" s="194" t="s">
        <v>4</v>
      </c>
      <c r="F1053" s="276" t="s">
        <v>215</v>
      </c>
      <c r="G1053" s="277"/>
      <c r="H1053" s="277"/>
      <c r="I1053" s="277"/>
      <c r="J1053" s="193"/>
      <c r="K1053" s="195">
        <v>16</v>
      </c>
      <c r="L1053" s="193"/>
      <c r="M1053" s="193"/>
      <c r="N1053" s="193"/>
      <c r="O1053" s="193"/>
      <c r="P1053" s="193"/>
      <c r="Q1053" s="193"/>
      <c r="R1053" s="196"/>
      <c r="T1053" s="197"/>
      <c r="U1053" s="193"/>
      <c r="V1053" s="193"/>
      <c r="W1053" s="193"/>
      <c r="X1053" s="193"/>
      <c r="Y1053" s="193"/>
      <c r="Z1053" s="193"/>
      <c r="AA1053" s="198"/>
      <c r="AT1053" s="199" t="s">
        <v>204</v>
      </c>
      <c r="AU1053" s="199" t="s">
        <v>94</v>
      </c>
      <c r="AV1053" s="13" t="s">
        <v>201</v>
      </c>
      <c r="AW1053" s="13" t="s">
        <v>31</v>
      </c>
      <c r="AX1053" s="13" t="s">
        <v>82</v>
      </c>
      <c r="AY1053" s="199" t="s">
        <v>196</v>
      </c>
    </row>
    <row r="1054" spans="2:65" s="1" customFormat="1" ht="25.5" customHeight="1">
      <c r="B1054" s="138"/>
      <c r="C1054" s="167" t="s">
        <v>1580</v>
      </c>
      <c r="D1054" s="167" t="s">
        <v>197</v>
      </c>
      <c r="E1054" s="168" t="s">
        <v>1581</v>
      </c>
      <c r="F1054" s="264" t="s">
        <v>1582</v>
      </c>
      <c r="G1054" s="264"/>
      <c r="H1054" s="264"/>
      <c r="I1054" s="264"/>
      <c r="J1054" s="169" t="s">
        <v>361</v>
      </c>
      <c r="K1054" s="170">
        <v>2.661</v>
      </c>
      <c r="L1054" s="265">
        <v>0</v>
      </c>
      <c r="M1054" s="265"/>
      <c r="N1054" s="266">
        <f>ROUND(L1054*K1054,3)</f>
        <v>0</v>
      </c>
      <c r="O1054" s="266"/>
      <c r="P1054" s="266"/>
      <c r="Q1054" s="266"/>
      <c r="R1054" s="141"/>
      <c r="T1054" s="172" t="s">
        <v>4</v>
      </c>
      <c r="U1054" s="48" t="s">
        <v>41</v>
      </c>
      <c r="V1054" s="40"/>
      <c r="W1054" s="173">
        <f>V1054*K1054</f>
        <v>0</v>
      </c>
      <c r="X1054" s="173">
        <v>0</v>
      </c>
      <c r="Y1054" s="173">
        <f>X1054*K1054</f>
        <v>0</v>
      </c>
      <c r="Z1054" s="173">
        <v>0</v>
      </c>
      <c r="AA1054" s="174">
        <f>Z1054*K1054</f>
        <v>0</v>
      </c>
      <c r="AR1054" s="23" t="s">
        <v>300</v>
      </c>
      <c r="AT1054" s="23" t="s">
        <v>197</v>
      </c>
      <c r="AU1054" s="23" t="s">
        <v>94</v>
      </c>
      <c r="AY1054" s="23" t="s">
        <v>196</v>
      </c>
      <c r="BE1054" s="114">
        <f>IF(U1054="základná",N1054,0)</f>
        <v>0</v>
      </c>
      <c r="BF1054" s="114">
        <f>IF(U1054="znížená",N1054,0)</f>
        <v>0</v>
      </c>
      <c r="BG1054" s="114">
        <f>IF(U1054="zákl. prenesená",N1054,0)</f>
        <v>0</v>
      </c>
      <c r="BH1054" s="114">
        <f>IF(U1054="zníž. prenesená",N1054,0)</f>
        <v>0</v>
      </c>
      <c r="BI1054" s="114">
        <f>IF(U1054="nulová",N1054,0)</f>
        <v>0</v>
      </c>
      <c r="BJ1054" s="23" t="s">
        <v>94</v>
      </c>
      <c r="BK1054" s="175">
        <f>ROUND(L1054*K1054,3)</f>
        <v>0</v>
      </c>
      <c r="BL1054" s="23" t="s">
        <v>300</v>
      </c>
      <c r="BM1054" s="23" t="s">
        <v>1583</v>
      </c>
    </row>
    <row r="1055" spans="2:65" s="10" customFormat="1" ht="29.85" customHeight="1">
      <c r="B1055" s="156"/>
      <c r="C1055" s="157"/>
      <c r="D1055" s="166" t="s">
        <v>156</v>
      </c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271">
        <f>BK1055</f>
        <v>0</v>
      </c>
      <c r="O1055" s="272"/>
      <c r="P1055" s="272"/>
      <c r="Q1055" s="272"/>
      <c r="R1055" s="159"/>
      <c r="T1055" s="160"/>
      <c r="U1055" s="157"/>
      <c r="V1055" s="157"/>
      <c r="W1055" s="161">
        <f>SUM(W1056:W1159)</f>
        <v>0</v>
      </c>
      <c r="X1055" s="157"/>
      <c r="Y1055" s="161">
        <f>SUM(Y1056:Y1159)</f>
        <v>4.2732365799999998</v>
      </c>
      <c r="Z1055" s="157"/>
      <c r="AA1055" s="162">
        <f>SUM(AA1056:AA1159)</f>
        <v>0</v>
      </c>
      <c r="AR1055" s="163" t="s">
        <v>94</v>
      </c>
      <c r="AT1055" s="164" t="s">
        <v>73</v>
      </c>
      <c r="AU1055" s="164" t="s">
        <v>82</v>
      </c>
      <c r="AY1055" s="163" t="s">
        <v>196</v>
      </c>
      <c r="BK1055" s="165">
        <f>SUM(BK1056:BK1159)</f>
        <v>0</v>
      </c>
    </row>
    <row r="1056" spans="2:65" s="1" customFormat="1" ht="38.25" customHeight="1">
      <c r="B1056" s="138"/>
      <c r="C1056" s="167" t="s">
        <v>1584</v>
      </c>
      <c r="D1056" s="167" t="s">
        <v>197</v>
      </c>
      <c r="E1056" s="168" t="s">
        <v>1585</v>
      </c>
      <c r="F1056" s="264" t="s">
        <v>1586</v>
      </c>
      <c r="G1056" s="264"/>
      <c r="H1056" s="264"/>
      <c r="I1056" s="264"/>
      <c r="J1056" s="169" t="s">
        <v>262</v>
      </c>
      <c r="K1056" s="170">
        <v>42.835000000000001</v>
      </c>
      <c r="L1056" s="265">
        <v>0</v>
      </c>
      <c r="M1056" s="265"/>
      <c r="N1056" s="266">
        <f>ROUND(L1056*K1056,3)</f>
        <v>0</v>
      </c>
      <c r="O1056" s="266"/>
      <c r="P1056" s="266"/>
      <c r="Q1056" s="266"/>
      <c r="R1056" s="141"/>
      <c r="T1056" s="172" t="s">
        <v>4</v>
      </c>
      <c r="U1056" s="48" t="s">
        <v>41</v>
      </c>
      <c r="V1056" s="40"/>
      <c r="W1056" s="173">
        <f>V1056*K1056</f>
        <v>0</v>
      </c>
      <c r="X1056" s="173">
        <v>2.0000000000000002E-5</v>
      </c>
      <c r="Y1056" s="173">
        <f>X1056*K1056</f>
        <v>8.5670000000000006E-4</v>
      </c>
      <c r="Z1056" s="173">
        <v>0</v>
      </c>
      <c r="AA1056" s="174">
        <f>Z1056*K1056</f>
        <v>0</v>
      </c>
      <c r="AR1056" s="23" t="s">
        <v>201</v>
      </c>
      <c r="AT1056" s="23" t="s">
        <v>197</v>
      </c>
      <c r="AU1056" s="23" t="s">
        <v>94</v>
      </c>
      <c r="AY1056" s="23" t="s">
        <v>196</v>
      </c>
      <c r="BE1056" s="114">
        <f>IF(U1056="základná",N1056,0)</f>
        <v>0</v>
      </c>
      <c r="BF1056" s="114">
        <f>IF(U1056="znížená",N1056,0)</f>
        <v>0</v>
      </c>
      <c r="BG1056" s="114">
        <f>IF(U1056="zákl. prenesená",N1056,0)</f>
        <v>0</v>
      </c>
      <c r="BH1056" s="114">
        <f>IF(U1056="zníž. prenesená",N1056,0)</f>
        <v>0</v>
      </c>
      <c r="BI1056" s="114">
        <f>IF(U1056="nulová",N1056,0)</f>
        <v>0</v>
      </c>
      <c r="BJ1056" s="23" t="s">
        <v>94</v>
      </c>
      <c r="BK1056" s="175">
        <f>ROUND(L1056*K1056,3)</f>
        <v>0</v>
      </c>
      <c r="BL1056" s="23" t="s">
        <v>201</v>
      </c>
      <c r="BM1056" s="23" t="s">
        <v>1587</v>
      </c>
    </row>
    <row r="1057" spans="2:65" s="11" customFormat="1" ht="16.5" customHeight="1">
      <c r="B1057" s="176"/>
      <c r="C1057" s="177"/>
      <c r="D1057" s="177"/>
      <c r="E1057" s="178" t="s">
        <v>4</v>
      </c>
      <c r="F1057" s="267" t="s">
        <v>1588</v>
      </c>
      <c r="G1057" s="268"/>
      <c r="H1057" s="268"/>
      <c r="I1057" s="268"/>
      <c r="J1057" s="177"/>
      <c r="K1057" s="179">
        <v>16.475000000000001</v>
      </c>
      <c r="L1057" s="177"/>
      <c r="M1057" s="177"/>
      <c r="N1057" s="177"/>
      <c r="O1057" s="177"/>
      <c r="P1057" s="177"/>
      <c r="Q1057" s="177"/>
      <c r="R1057" s="180"/>
      <c r="T1057" s="181"/>
      <c r="U1057" s="177"/>
      <c r="V1057" s="177"/>
      <c r="W1057" s="177"/>
      <c r="X1057" s="177"/>
      <c r="Y1057" s="177"/>
      <c r="Z1057" s="177"/>
      <c r="AA1057" s="182"/>
      <c r="AT1057" s="183" t="s">
        <v>204</v>
      </c>
      <c r="AU1057" s="183" t="s">
        <v>94</v>
      </c>
      <c r="AV1057" s="11" t="s">
        <v>94</v>
      </c>
      <c r="AW1057" s="11" t="s">
        <v>31</v>
      </c>
      <c r="AX1057" s="11" t="s">
        <v>74</v>
      </c>
      <c r="AY1057" s="183" t="s">
        <v>196</v>
      </c>
    </row>
    <row r="1058" spans="2:65" s="12" customFormat="1" ht="16.5" customHeight="1">
      <c r="B1058" s="184"/>
      <c r="C1058" s="185"/>
      <c r="D1058" s="185"/>
      <c r="E1058" s="186" t="s">
        <v>4</v>
      </c>
      <c r="F1058" s="274" t="s">
        <v>1589</v>
      </c>
      <c r="G1058" s="275"/>
      <c r="H1058" s="275"/>
      <c r="I1058" s="275"/>
      <c r="J1058" s="185"/>
      <c r="K1058" s="187">
        <v>16.475000000000001</v>
      </c>
      <c r="L1058" s="185"/>
      <c r="M1058" s="185"/>
      <c r="N1058" s="185"/>
      <c r="O1058" s="185"/>
      <c r="P1058" s="185"/>
      <c r="Q1058" s="185"/>
      <c r="R1058" s="188"/>
      <c r="T1058" s="189"/>
      <c r="U1058" s="185"/>
      <c r="V1058" s="185"/>
      <c r="W1058" s="185"/>
      <c r="X1058" s="185"/>
      <c r="Y1058" s="185"/>
      <c r="Z1058" s="185"/>
      <c r="AA1058" s="190"/>
      <c r="AT1058" s="191" t="s">
        <v>204</v>
      </c>
      <c r="AU1058" s="191" t="s">
        <v>94</v>
      </c>
      <c r="AV1058" s="12" t="s">
        <v>214</v>
      </c>
      <c r="AW1058" s="12" t="s">
        <v>31</v>
      </c>
      <c r="AX1058" s="12" t="s">
        <v>74</v>
      </c>
      <c r="AY1058" s="191" t="s">
        <v>196</v>
      </c>
    </row>
    <row r="1059" spans="2:65" s="11" customFormat="1" ht="16.5" customHeight="1">
      <c r="B1059" s="176"/>
      <c r="C1059" s="177"/>
      <c r="D1059" s="177"/>
      <c r="E1059" s="178" t="s">
        <v>4</v>
      </c>
      <c r="F1059" s="269" t="s">
        <v>1590</v>
      </c>
      <c r="G1059" s="270"/>
      <c r="H1059" s="270"/>
      <c r="I1059" s="270"/>
      <c r="J1059" s="177"/>
      <c r="K1059" s="179">
        <v>26.36</v>
      </c>
      <c r="L1059" s="177"/>
      <c r="M1059" s="177"/>
      <c r="N1059" s="177"/>
      <c r="O1059" s="177"/>
      <c r="P1059" s="177"/>
      <c r="Q1059" s="177"/>
      <c r="R1059" s="180"/>
      <c r="T1059" s="181"/>
      <c r="U1059" s="177"/>
      <c r="V1059" s="177"/>
      <c r="W1059" s="177"/>
      <c r="X1059" s="177"/>
      <c r="Y1059" s="177"/>
      <c r="Z1059" s="177"/>
      <c r="AA1059" s="182"/>
      <c r="AT1059" s="183" t="s">
        <v>204</v>
      </c>
      <c r="AU1059" s="183" t="s">
        <v>94</v>
      </c>
      <c r="AV1059" s="11" t="s">
        <v>94</v>
      </c>
      <c r="AW1059" s="11" t="s">
        <v>31</v>
      </c>
      <c r="AX1059" s="11" t="s">
        <v>74</v>
      </c>
      <c r="AY1059" s="183" t="s">
        <v>196</v>
      </c>
    </row>
    <row r="1060" spans="2:65" s="12" customFormat="1" ht="16.5" customHeight="1">
      <c r="B1060" s="184"/>
      <c r="C1060" s="185"/>
      <c r="D1060" s="185"/>
      <c r="E1060" s="186" t="s">
        <v>4</v>
      </c>
      <c r="F1060" s="274" t="s">
        <v>1591</v>
      </c>
      <c r="G1060" s="275"/>
      <c r="H1060" s="275"/>
      <c r="I1060" s="275"/>
      <c r="J1060" s="185"/>
      <c r="K1060" s="187">
        <v>26.36</v>
      </c>
      <c r="L1060" s="185"/>
      <c r="M1060" s="185"/>
      <c r="N1060" s="185"/>
      <c r="O1060" s="185"/>
      <c r="P1060" s="185"/>
      <c r="Q1060" s="185"/>
      <c r="R1060" s="188"/>
      <c r="T1060" s="189"/>
      <c r="U1060" s="185"/>
      <c r="V1060" s="185"/>
      <c r="W1060" s="185"/>
      <c r="X1060" s="185"/>
      <c r="Y1060" s="185"/>
      <c r="Z1060" s="185"/>
      <c r="AA1060" s="190"/>
      <c r="AT1060" s="191" t="s">
        <v>204</v>
      </c>
      <c r="AU1060" s="191" t="s">
        <v>94</v>
      </c>
      <c r="AV1060" s="12" t="s">
        <v>214</v>
      </c>
      <c r="AW1060" s="12" t="s">
        <v>31</v>
      </c>
      <c r="AX1060" s="12" t="s">
        <v>74</v>
      </c>
      <c r="AY1060" s="191" t="s">
        <v>196</v>
      </c>
    </row>
    <row r="1061" spans="2:65" s="13" customFormat="1" ht="16.5" customHeight="1">
      <c r="B1061" s="192"/>
      <c r="C1061" s="193"/>
      <c r="D1061" s="193"/>
      <c r="E1061" s="194" t="s">
        <v>4</v>
      </c>
      <c r="F1061" s="276" t="s">
        <v>215</v>
      </c>
      <c r="G1061" s="277"/>
      <c r="H1061" s="277"/>
      <c r="I1061" s="277"/>
      <c r="J1061" s="193"/>
      <c r="K1061" s="195">
        <v>42.835000000000001</v>
      </c>
      <c r="L1061" s="193"/>
      <c r="M1061" s="193"/>
      <c r="N1061" s="193"/>
      <c r="O1061" s="193"/>
      <c r="P1061" s="193"/>
      <c r="Q1061" s="193"/>
      <c r="R1061" s="196"/>
      <c r="T1061" s="197"/>
      <c r="U1061" s="193"/>
      <c r="V1061" s="193"/>
      <c r="W1061" s="193"/>
      <c r="X1061" s="193"/>
      <c r="Y1061" s="193"/>
      <c r="Z1061" s="193"/>
      <c r="AA1061" s="198"/>
      <c r="AT1061" s="199" t="s">
        <v>204</v>
      </c>
      <c r="AU1061" s="199" t="s">
        <v>94</v>
      </c>
      <c r="AV1061" s="13" t="s">
        <v>201</v>
      </c>
      <c r="AW1061" s="13" t="s">
        <v>31</v>
      </c>
      <c r="AX1061" s="13" t="s">
        <v>82</v>
      </c>
      <c r="AY1061" s="199" t="s">
        <v>196</v>
      </c>
    </row>
    <row r="1062" spans="2:65" s="1" customFormat="1" ht="16.5" customHeight="1">
      <c r="B1062" s="138"/>
      <c r="C1062" s="200" t="s">
        <v>1592</v>
      </c>
      <c r="D1062" s="200" t="s">
        <v>612</v>
      </c>
      <c r="E1062" s="201" t="s">
        <v>1593</v>
      </c>
      <c r="F1062" s="282" t="s">
        <v>1594</v>
      </c>
      <c r="G1062" s="282"/>
      <c r="H1062" s="282"/>
      <c r="I1062" s="282"/>
      <c r="J1062" s="202" t="s">
        <v>262</v>
      </c>
      <c r="K1062" s="203">
        <v>44.548000000000002</v>
      </c>
      <c r="L1062" s="273">
        <v>0</v>
      </c>
      <c r="M1062" s="273"/>
      <c r="N1062" s="283">
        <f>ROUND(L1062*K1062,3)</f>
        <v>0</v>
      </c>
      <c r="O1062" s="266"/>
      <c r="P1062" s="266"/>
      <c r="Q1062" s="266"/>
      <c r="R1062" s="141"/>
      <c r="T1062" s="172" t="s">
        <v>4</v>
      </c>
      <c r="U1062" s="48" t="s">
        <v>41</v>
      </c>
      <c r="V1062" s="40"/>
      <c r="W1062" s="173">
        <f>V1062*K1062</f>
        <v>0</v>
      </c>
      <c r="X1062" s="173">
        <v>8.3599999999999994E-3</v>
      </c>
      <c r="Y1062" s="173">
        <f>X1062*K1062</f>
        <v>0.37242127999999997</v>
      </c>
      <c r="Z1062" s="173">
        <v>0</v>
      </c>
      <c r="AA1062" s="174">
        <f>Z1062*K1062</f>
        <v>0</v>
      </c>
      <c r="AR1062" s="23" t="s">
        <v>250</v>
      </c>
      <c r="AT1062" s="23" t="s">
        <v>612</v>
      </c>
      <c r="AU1062" s="23" t="s">
        <v>94</v>
      </c>
      <c r="AY1062" s="23" t="s">
        <v>196</v>
      </c>
      <c r="BE1062" s="114">
        <f>IF(U1062="základná",N1062,0)</f>
        <v>0</v>
      </c>
      <c r="BF1062" s="114">
        <f>IF(U1062="znížená",N1062,0)</f>
        <v>0</v>
      </c>
      <c r="BG1062" s="114">
        <f>IF(U1062="zákl. prenesená",N1062,0)</f>
        <v>0</v>
      </c>
      <c r="BH1062" s="114">
        <f>IF(U1062="zníž. prenesená",N1062,0)</f>
        <v>0</v>
      </c>
      <c r="BI1062" s="114">
        <f>IF(U1062="nulová",N1062,0)</f>
        <v>0</v>
      </c>
      <c r="BJ1062" s="23" t="s">
        <v>94</v>
      </c>
      <c r="BK1062" s="175">
        <f>ROUND(L1062*K1062,3)</f>
        <v>0</v>
      </c>
      <c r="BL1062" s="23" t="s">
        <v>201</v>
      </c>
      <c r="BM1062" s="23" t="s">
        <v>1595</v>
      </c>
    </row>
    <row r="1063" spans="2:65" s="1" customFormat="1" ht="38.25" customHeight="1">
      <c r="B1063" s="138"/>
      <c r="C1063" s="167" t="s">
        <v>1596</v>
      </c>
      <c r="D1063" s="167" t="s">
        <v>197</v>
      </c>
      <c r="E1063" s="168" t="s">
        <v>1597</v>
      </c>
      <c r="F1063" s="264" t="s">
        <v>1598</v>
      </c>
      <c r="G1063" s="264"/>
      <c r="H1063" s="264"/>
      <c r="I1063" s="264"/>
      <c r="J1063" s="169" t="s">
        <v>307</v>
      </c>
      <c r="K1063" s="170">
        <v>257.35000000000002</v>
      </c>
      <c r="L1063" s="265">
        <v>0</v>
      </c>
      <c r="M1063" s="265"/>
      <c r="N1063" s="266">
        <f>ROUND(L1063*K1063,3)</f>
        <v>0</v>
      </c>
      <c r="O1063" s="266"/>
      <c r="P1063" s="266"/>
      <c r="Q1063" s="266"/>
      <c r="R1063" s="141"/>
      <c r="T1063" s="172" t="s">
        <v>4</v>
      </c>
      <c r="U1063" s="48" t="s">
        <v>41</v>
      </c>
      <c r="V1063" s="40"/>
      <c r="W1063" s="173">
        <f>V1063*K1063</f>
        <v>0</v>
      </c>
      <c r="X1063" s="173">
        <v>2.1000000000000001E-4</v>
      </c>
      <c r="Y1063" s="173">
        <f>X1063*K1063</f>
        <v>5.4043500000000008E-2</v>
      </c>
      <c r="Z1063" s="173">
        <v>0</v>
      </c>
      <c r="AA1063" s="174">
        <f>Z1063*K1063</f>
        <v>0</v>
      </c>
      <c r="AR1063" s="23" t="s">
        <v>300</v>
      </c>
      <c r="AT1063" s="23" t="s">
        <v>197</v>
      </c>
      <c r="AU1063" s="23" t="s">
        <v>94</v>
      </c>
      <c r="AY1063" s="23" t="s">
        <v>196</v>
      </c>
      <c r="BE1063" s="114">
        <f>IF(U1063="základná",N1063,0)</f>
        <v>0</v>
      </c>
      <c r="BF1063" s="114">
        <f>IF(U1063="znížená",N1063,0)</f>
        <v>0</v>
      </c>
      <c r="BG1063" s="114">
        <f>IF(U1063="zákl. prenesená",N1063,0)</f>
        <v>0</v>
      </c>
      <c r="BH1063" s="114">
        <f>IF(U1063="zníž. prenesená",N1063,0)</f>
        <v>0</v>
      </c>
      <c r="BI1063" s="114">
        <f>IF(U1063="nulová",N1063,0)</f>
        <v>0</v>
      </c>
      <c r="BJ1063" s="23" t="s">
        <v>94</v>
      </c>
      <c r="BK1063" s="175">
        <f>ROUND(L1063*K1063,3)</f>
        <v>0</v>
      </c>
      <c r="BL1063" s="23" t="s">
        <v>300</v>
      </c>
      <c r="BM1063" s="23" t="s">
        <v>1599</v>
      </c>
    </row>
    <row r="1064" spans="2:65" s="11" customFormat="1" ht="16.5" customHeight="1">
      <c r="B1064" s="176"/>
      <c r="C1064" s="177"/>
      <c r="D1064" s="177"/>
      <c r="E1064" s="178" t="s">
        <v>4</v>
      </c>
      <c r="F1064" s="267" t="s">
        <v>1600</v>
      </c>
      <c r="G1064" s="268"/>
      <c r="H1064" s="268"/>
      <c r="I1064" s="268"/>
      <c r="J1064" s="177"/>
      <c r="K1064" s="179">
        <v>26.25</v>
      </c>
      <c r="L1064" s="177"/>
      <c r="M1064" s="177"/>
      <c r="N1064" s="177"/>
      <c r="O1064" s="177"/>
      <c r="P1064" s="177"/>
      <c r="Q1064" s="177"/>
      <c r="R1064" s="180"/>
      <c r="T1064" s="181"/>
      <c r="U1064" s="177"/>
      <c r="V1064" s="177"/>
      <c r="W1064" s="177"/>
      <c r="X1064" s="177"/>
      <c r="Y1064" s="177"/>
      <c r="Z1064" s="177"/>
      <c r="AA1064" s="182"/>
      <c r="AT1064" s="183" t="s">
        <v>204</v>
      </c>
      <c r="AU1064" s="183" t="s">
        <v>94</v>
      </c>
      <c r="AV1064" s="11" t="s">
        <v>94</v>
      </c>
      <c r="AW1064" s="11" t="s">
        <v>31</v>
      </c>
      <c r="AX1064" s="11" t="s">
        <v>74</v>
      </c>
      <c r="AY1064" s="183" t="s">
        <v>196</v>
      </c>
    </row>
    <row r="1065" spans="2:65" s="11" customFormat="1" ht="16.5" customHeight="1">
      <c r="B1065" s="176"/>
      <c r="C1065" s="177"/>
      <c r="D1065" s="177"/>
      <c r="E1065" s="178" t="s">
        <v>4</v>
      </c>
      <c r="F1065" s="269" t="s">
        <v>1601</v>
      </c>
      <c r="G1065" s="270"/>
      <c r="H1065" s="270"/>
      <c r="I1065" s="270"/>
      <c r="J1065" s="177"/>
      <c r="K1065" s="179">
        <v>28.8</v>
      </c>
      <c r="L1065" s="177"/>
      <c r="M1065" s="177"/>
      <c r="N1065" s="177"/>
      <c r="O1065" s="177"/>
      <c r="P1065" s="177"/>
      <c r="Q1065" s="177"/>
      <c r="R1065" s="180"/>
      <c r="T1065" s="181"/>
      <c r="U1065" s="177"/>
      <c r="V1065" s="177"/>
      <c r="W1065" s="177"/>
      <c r="X1065" s="177"/>
      <c r="Y1065" s="177"/>
      <c r="Z1065" s="177"/>
      <c r="AA1065" s="182"/>
      <c r="AT1065" s="183" t="s">
        <v>204</v>
      </c>
      <c r="AU1065" s="183" t="s">
        <v>94</v>
      </c>
      <c r="AV1065" s="11" t="s">
        <v>94</v>
      </c>
      <c r="AW1065" s="11" t="s">
        <v>31</v>
      </c>
      <c r="AX1065" s="11" t="s">
        <v>74</v>
      </c>
      <c r="AY1065" s="183" t="s">
        <v>196</v>
      </c>
    </row>
    <row r="1066" spans="2:65" s="11" customFormat="1" ht="16.5" customHeight="1">
      <c r="B1066" s="176"/>
      <c r="C1066" s="177"/>
      <c r="D1066" s="177"/>
      <c r="E1066" s="178" t="s">
        <v>4</v>
      </c>
      <c r="F1066" s="269" t="s">
        <v>1602</v>
      </c>
      <c r="G1066" s="270"/>
      <c r="H1066" s="270"/>
      <c r="I1066" s="270"/>
      <c r="J1066" s="177"/>
      <c r="K1066" s="179">
        <v>64.8</v>
      </c>
      <c r="L1066" s="177"/>
      <c r="M1066" s="177"/>
      <c r="N1066" s="177"/>
      <c r="O1066" s="177"/>
      <c r="P1066" s="177"/>
      <c r="Q1066" s="177"/>
      <c r="R1066" s="180"/>
      <c r="T1066" s="181"/>
      <c r="U1066" s="177"/>
      <c r="V1066" s="177"/>
      <c r="W1066" s="177"/>
      <c r="X1066" s="177"/>
      <c r="Y1066" s="177"/>
      <c r="Z1066" s="177"/>
      <c r="AA1066" s="182"/>
      <c r="AT1066" s="183" t="s">
        <v>204</v>
      </c>
      <c r="AU1066" s="183" t="s">
        <v>94</v>
      </c>
      <c r="AV1066" s="11" t="s">
        <v>94</v>
      </c>
      <c r="AW1066" s="11" t="s">
        <v>31</v>
      </c>
      <c r="AX1066" s="11" t="s">
        <v>74</v>
      </c>
      <c r="AY1066" s="183" t="s">
        <v>196</v>
      </c>
    </row>
    <row r="1067" spans="2:65" s="11" customFormat="1" ht="16.5" customHeight="1">
      <c r="B1067" s="176"/>
      <c r="C1067" s="177"/>
      <c r="D1067" s="177"/>
      <c r="E1067" s="178" t="s">
        <v>4</v>
      </c>
      <c r="F1067" s="269" t="s">
        <v>1603</v>
      </c>
      <c r="G1067" s="270"/>
      <c r="H1067" s="270"/>
      <c r="I1067" s="270"/>
      <c r="J1067" s="177"/>
      <c r="K1067" s="179">
        <v>10.4</v>
      </c>
      <c r="L1067" s="177"/>
      <c r="M1067" s="177"/>
      <c r="N1067" s="177"/>
      <c r="O1067" s="177"/>
      <c r="P1067" s="177"/>
      <c r="Q1067" s="177"/>
      <c r="R1067" s="180"/>
      <c r="T1067" s="181"/>
      <c r="U1067" s="177"/>
      <c r="V1067" s="177"/>
      <c r="W1067" s="177"/>
      <c r="X1067" s="177"/>
      <c r="Y1067" s="177"/>
      <c r="Z1067" s="177"/>
      <c r="AA1067" s="182"/>
      <c r="AT1067" s="183" t="s">
        <v>204</v>
      </c>
      <c r="AU1067" s="183" t="s">
        <v>94</v>
      </c>
      <c r="AV1067" s="11" t="s">
        <v>94</v>
      </c>
      <c r="AW1067" s="11" t="s">
        <v>31</v>
      </c>
      <c r="AX1067" s="11" t="s">
        <v>74</v>
      </c>
      <c r="AY1067" s="183" t="s">
        <v>196</v>
      </c>
    </row>
    <row r="1068" spans="2:65" s="11" customFormat="1" ht="16.5" customHeight="1">
      <c r="B1068" s="176"/>
      <c r="C1068" s="177"/>
      <c r="D1068" s="177"/>
      <c r="E1068" s="178" t="s">
        <v>4</v>
      </c>
      <c r="F1068" s="269" t="s">
        <v>1604</v>
      </c>
      <c r="G1068" s="270"/>
      <c r="H1068" s="270"/>
      <c r="I1068" s="270"/>
      <c r="J1068" s="177"/>
      <c r="K1068" s="179">
        <v>54</v>
      </c>
      <c r="L1068" s="177"/>
      <c r="M1068" s="177"/>
      <c r="N1068" s="177"/>
      <c r="O1068" s="177"/>
      <c r="P1068" s="177"/>
      <c r="Q1068" s="177"/>
      <c r="R1068" s="180"/>
      <c r="T1068" s="181"/>
      <c r="U1068" s="177"/>
      <c r="V1068" s="177"/>
      <c r="W1068" s="177"/>
      <c r="X1068" s="177"/>
      <c r="Y1068" s="177"/>
      <c r="Z1068" s="177"/>
      <c r="AA1068" s="182"/>
      <c r="AT1068" s="183" t="s">
        <v>204</v>
      </c>
      <c r="AU1068" s="183" t="s">
        <v>94</v>
      </c>
      <c r="AV1068" s="11" t="s">
        <v>94</v>
      </c>
      <c r="AW1068" s="11" t="s">
        <v>31</v>
      </c>
      <c r="AX1068" s="11" t="s">
        <v>74</v>
      </c>
      <c r="AY1068" s="183" t="s">
        <v>196</v>
      </c>
    </row>
    <row r="1069" spans="2:65" s="11" customFormat="1" ht="16.5" customHeight="1">
      <c r="B1069" s="176"/>
      <c r="C1069" s="177"/>
      <c r="D1069" s="177"/>
      <c r="E1069" s="178" t="s">
        <v>4</v>
      </c>
      <c r="F1069" s="269" t="s">
        <v>1605</v>
      </c>
      <c r="G1069" s="270"/>
      <c r="H1069" s="270"/>
      <c r="I1069" s="270"/>
      <c r="J1069" s="177"/>
      <c r="K1069" s="179">
        <v>5.2</v>
      </c>
      <c r="L1069" s="177"/>
      <c r="M1069" s="177"/>
      <c r="N1069" s="177"/>
      <c r="O1069" s="177"/>
      <c r="P1069" s="177"/>
      <c r="Q1069" s="177"/>
      <c r="R1069" s="180"/>
      <c r="T1069" s="181"/>
      <c r="U1069" s="177"/>
      <c r="V1069" s="177"/>
      <c r="W1069" s="177"/>
      <c r="X1069" s="177"/>
      <c r="Y1069" s="177"/>
      <c r="Z1069" s="177"/>
      <c r="AA1069" s="182"/>
      <c r="AT1069" s="183" t="s">
        <v>204</v>
      </c>
      <c r="AU1069" s="183" t="s">
        <v>94</v>
      </c>
      <c r="AV1069" s="11" t="s">
        <v>94</v>
      </c>
      <c r="AW1069" s="11" t="s">
        <v>31</v>
      </c>
      <c r="AX1069" s="11" t="s">
        <v>74</v>
      </c>
      <c r="AY1069" s="183" t="s">
        <v>196</v>
      </c>
    </row>
    <row r="1070" spans="2:65" s="11" customFormat="1" ht="16.5" customHeight="1">
      <c r="B1070" s="176"/>
      <c r="C1070" s="177"/>
      <c r="D1070" s="177"/>
      <c r="E1070" s="178" t="s">
        <v>4</v>
      </c>
      <c r="F1070" s="269" t="s">
        <v>1606</v>
      </c>
      <c r="G1070" s="270"/>
      <c r="H1070" s="270"/>
      <c r="I1070" s="270"/>
      <c r="J1070" s="177"/>
      <c r="K1070" s="179">
        <v>27.5</v>
      </c>
      <c r="L1070" s="177"/>
      <c r="M1070" s="177"/>
      <c r="N1070" s="177"/>
      <c r="O1070" s="177"/>
      <c r="P1070" s="177"/>
      <c r="Q1070" s="177"/>
      <c r="R1070" s="180"/>
      <c r="T1070" s="181"/>
      <c r="U1070" s="177"/>
      <c r="V1070" s="177"/>
      <c r="W1070" s="177"/>
      <c r="X1070" s="177"/>
      <c r="Y1070" s="177"/>
      <c r="Z1070" s="177"/>
      <c r="AA1070" s="182"/>
      <c r="AT1070" s="183" t="s">
        <v>204</v>
      </c>
      <c r="AU1070" s="183" t="s">
        <v>94</v>
      </c>
      <c r="AV1070" s="11" t="s">
        <v>94</v>
      </c>
      <c r="AW1070" s="11" t="s">
        <v>31</v>
      </c>
      <c r="AX1070" s="11" t="s">
        <v>74</v>
      </c>
      <c r="AY1070" s="183" t="s">
        <v>196</v>
      </c>
    </row>
    <row r="1071" spans="2:65" s="11" customFormat="1" ht="16.5" customHeight="1">
      <c r="B1071" s="176"/>
      <c r="C1071" s="177"/>
      <c r="D1071" s="177"/>
      <c r="E1071" s="178" t="s">
        <v>4</v>
      </c>
      <c r="F1071" s="269" t="s">
        <v>1607</v>
      </c>
      <c r="G1071" s="270"/>
      <c r="H1071" s="270"/>
      <c r="I1071" s="270"/>
      <c r="J1071" s="177"/>
      <c r="K1071" s="179">
        <v>7.2</v>
      </c>
      <c r="L1071" s="177"/>
      <c r="M1071" s="177"/>
      <c r="N1071" s="177"/>
      <c r="O1071" s="177"/>
      <c r="P1071" s="177"/>
      <c r="Q1071" s="177"/>
      <c r="R1071" s="180"/>
      <c r="T1071" s="181"/>
      <c r="U1071" s="177"/>
      <c r="V1071" s="177"/>
      <c r="W1071" s="177"/>
      <c r="X1071" s="177"/>
      <c r="Y1071" s="177"/>
      <c r="Z1071" s="177"/>
      <c r="AA1071" s="182"/>
      <c r="AT1071" s="183" t="s">
        <v>204</v>
      </c>
      <c r="AU1071" s="183" t="s">
        <v>94</v>
      </c>
      <c r="AV1071" s="11" t="s">
        <v>94</v>
      </c>
      <c r="AW1071" s="11" t="s">
        <v>31</v>
      </c>
      <c r="AX1071" s="11" t="s">
        <v>74</v>
      </c>
      <c r="AY1071" s="183" t="s">
        <v>196</v>
      </c>
    </row>
    <row r="1072" spans="2:65" s="11" customFormat="1" ht="16.5" customHeight="1">
      <c r="B1072" s="176"/>
      <c r="C1072" s="177"/>
      <c r="D1072" s="177"/>
      <c r="E1072" s="178" t="s">
        <v>4</v>
      </c>
      <c r="F1072" s="269" t="s">
        <v>1608</v>
      </c>
      <c r="G1072" s="270"/>
      <c r="H1072" s="270"/>
      <c r="I1072" s="270"/>
      <c r="J1072" s="177"/>
      <c r="K1072" s="179">
        <v>33.200000000000003</v>
      </c>
      <c r="L1072" s="177"/>
      <c r="M1072" s="177"/>
      <c r="N1072" s="177"/>
      <c r="O1072" s="177"/>
      <c r="P1072" s="177"/>
      <c r="Q1072" s="177"/>
      <c r="R1072" s="180"/>
      <c r="T1072" s="181"/>
      <c r="U1072" s="177"/>
      <c r="V1072" s="177"/>
      <c r="W1072" s="177"/>
      <c r="X1072" s="177"/>
      <c r="Y1072" s="177"/>
      <c r="Z1072" s="177"/>
      <c r="AA1072" s="182"/>
      <c r="AT1072" s="183" t="s">
        <v>204</v>
      </c>
      <c r="AU1072" s="183" t="s">
        <v>94</v>
      </c>
      <c r="AV1072" s="11" t="s">
        <v>94</v>
      </c>
      <c r="AW1072" s="11" t="s">
        <v>31</v>
      </c>
      <c r="AX1072" s="11" t="s">
        <v>74</v>
      </c>
      <c r="AY1072" s="183" t="s">
        <v>196</v>
      </c>
    </row>
    <row r="1073" spans="2:65" s="12" customFormat="1" ht="16.5" customHeight="1">
      <c r="B1073" s="184"/>
      <c r="C1073" s="185"/>
      <c r="D1073" s="185"/>
      <c r="E1073" s="186" t="s">
        <v>4</v>
      </c>
      <c r="F1073" s="274" t="s">
        <v>213</v>
      </c>
      <c r="G1073" s="275"/>
      <c r="H1073" s="275"/>
      <c r="I1073" s="275"/>
      <c r="J1073" s="185"/>
      <c r="K1073" s="187">
        <v>257.35000000000002</v>
      </c>
      <c r="L1073" s="185"/>
      <c r="M1073" s="185"/>
      <c r="N1073" s="185"/>
      <c r="O1073" s="185"/>
      <c r="P1073" s="185"/>
      <c r="Q1073" s="185"/>
      <c r="R1073" s="188"/>
      <c r="T1073" s="189"/>
      <c r="U1073" s="185"/>
      <c r="V1073" s="185"/>
      <c r="W1073" s="185"/>
      <c r="X1073" s="185"/>
      <c r="Y1073" s="185"/>
      <c r="Z1073" s="185"/>
      <c r="AA1073" s="190"/>
      <c r="AT1073" s="191" t="s">
        <v>204</v>
      </c>
      <c r="AU1073" s="191" t="s">
        <v>94</v>
      </c>
      <c r="AV1073" s="12" t="s">
        <v>214</v>
      </c>
      <c r="AW1073" s="12" t="s">
        <v>31</v>
      </c>
      <c r="AX1073" s="12" t="s">
        <v>74</v>
      </c>
      <c r="AY1073" s="191" t="s">
        <v>196</v>
      </c>
    </row>
    <row r="1074" spans="2:65" s="13" customFormat="1" ht="16.5" customHeight="1">
      <c r="B1074" s="192"/>
      <c r="C1074" s="193"/>
      <c r="D1074" s="193"/>
      <c r="E1074" s="194" t="s">
        <v>4</v>
      </c>
      <c r="F1074" s="276" t="s">
        <v>215</v>
      </c>
      <c r="G1074" s="277"/>
      <c r="H1074" s="277"/>
      <c r="I1074" s="277"/>
      <c r="J1074" s="193"/>
      <c r="K1074" s="195">
        <v>257.35000000000002</v>
      </c>
      <c r="L1074" s="193"/>
      <c r="M1074" s="193"/>
      <c r="N1074" s="193"/>
      <c r="O1074" s="193"/>
      <c r="P1074" s="193"/>
      <c r="Q1074" s="193"/>
      <c r="R1074" s="196"/>
      <c r="T1074" s="197"/>
      <c r="U1074" s="193"/>
      <c r="V1074" s="193"/>
      <c r="W1074" s="193"/>
      <c r="X1074" s="193"/>
      <c r="Y1074" s="193"/>
      <c r="Z1074" s="193"/>
      <c r="AA1074" s="198"/>
      <c r="AT1074" s="199" t="s">
        <v>204</v>
      </c>
      <c r="AU1074" s="199" t="s">
        <v>94</v>
      </c>
      <c r="AV1074" s="13" t="s">
        <v>201</v>
      </c>
      <c r="AW1074" s="13" t="s">
        <v>31</v>
      </c>
      <c r="AX1074" s="13" t="s">
        <v>82</v>
      </c>
      <c r="AY1074" s="199" t="s">
        <v>196</v>
      </c>
    </row>
    <row r="1075" spans="2:65" s="1" customFormat="1" ht="63.75" customHeight="1">
      <c r="B1075" s="138"/>
      <c r="C1075" s="200" t="s">
        <v>1609</v>
      </c>
      <c r="D1075" s="200" t="s">
        <v>612</v>
      </c>
      <c r="E1075" s="201" t="s">
        <v>1610</v>
      </c>
      <c r="F1075" s="282" t="s">
        <v>1611</v>
      </c>
      <c r="G1075" s="282"/>
      <c r="H1075" s="282"/>
      <c r="I1075" s="282"/>
      <c r="J1075" s="202" t="s">
        <v>307</v>
      </c>
      <c r="K1075" s="203">
        <v>540.43499999999995</v>
      </c>
      <c r="L1075" s="273">
        <v>0</v>
      </c>
      <c r="M1075" s="273"/>
      <c r="N1075" s="283">
        <f>ROUND(L1075*K1075,3)</f>
        <v>0</v>
      </c>
      <c r="O1075" s="266"/>
      <c r="P1075" s="266"/>
      <c r="Q1075" s="266"/>
      <c r="R1075" s="141"/>
      <c r="T1075" s="172" t="s">
        <v>4</v>
      </c>
      <c r="U1075" s="48" t="s">
        <v>41</v>
      </c>
      <c r="V1075" s="40"/>
      <c r="W1075" s="173">
        <f>V1075*K1075</f>
        <v>0</v>
      </c>
      <c r="X1075" s="173">
        <v>1E-4</v>
      </c>
      <c r="Y1075" s="173">
        <f>X1075*K1075</f>
        <v>5.4043499999999994E-2</v>
      </c>
      <c r="Z1075" s="173">
        <v>0</v>
      </c>
      <c r="AA1075" s="174">
        <f>Z1075*K1075</f>
        <v>0</v>
      </c>
      <c r="AR1075" s="23" t="s">
        <v>423</v>
      </c>
      <c r="AT1075" s="23" t="s">
        <v>612</v>
      </c>
      <c r="AU1075" s="23" t="s">
        <v>94</v>
      </c>
      <c r="AY1075" s="23" t="s">
        <v>196</v>
      </c>
      <c r="BE1075" s="114">
        <f>IF(U1075="základná",N1075,0)</f>
        <v>0</v>
      </c>
      <c r="BF1075" s="114">
        <f>IF(U1075="znížená",N1075,0)</f>
        <v>0</v>
      </c>
      <c r="BG1075" s="114">
        <f>IF(U1075="zákl. prenesená",N1075,0)</f>
        <v>0</v>
      </c>
      <c r="BH1075" s="114">
        <f>IF(U1075="zníž. prenesená",N1075,0)</f>
        <v>0</v>
      </c>
      <c r="BI1075" s="114">
        <f>IF(U1075="nulová",N1075,0)</f>
        <v>0</v>
      </c>
      <c r="BJ1075" s="23" t="s">
        <v>94</v>
      </c>
      <c r="BK1075" s="175">
        <f>ROUND(L1075*K1075,3)</f>
        <v>0</v>
      </c>
      <c r="BL1075" s="23" t="s">
        <v>300</v>
      </c>
      <c r="BM1075" s="23" t="s">
        <v>1612</v>
      </c>
    </row>
    <row r="1076" spans="2:65" s="1" customFormat="1" ht="25.5" customHeight="1">
      <c r="B1076" s="138"/>
      <c r="C1076" s="200" t="s">
        <v>1613</v>
      </c>
      <c r="D1076" s="200" t="s">
        <v>612</v>
      </c>
      <c r="E1076" s="201" t="s">
        <v>1614</v>
      </c>
      <c r="F1076" s="282" t="s">
        <v>1615</v>
      </c>
      <c r="G1076" s="282"/>
      <c r="H1076" s="282"/>
      <c r="I1076" s="282"/>
      <c r="J1076" s="202" t="s">
        <v>608</v>
      </c>
      <c r="K1076" s="203">
        <v>3</v>
      </c>
      <c r="L1076" s="273">
        <v>0</v>
      </c>
      <c r="M1076" s="273"/>
      <c r="N1076" s="283">
        <f>ROUND(L1076*K1076,3)</f>
        <v>0</v>
      </c>
      <c r="O1076" s="266"/>
      <c r="P1076" s="266"/>
      <c r="Q1076" s="266"/>
      <c r="R1076" s="141"/>
      <c r="T1076" s="172" t="s">
        <v>4</v>
      </c>
      <c r="U1076" s="48" t="s">
        <v>41</v>
      </c>
      <c r="V1076" s="40"/>
      <c r="W1076" s="173">
        <f>V1076*K1076</f>
        <v>0</v>
      </c>
      <c r="X1076" s="173">
        <v>5.1999999999999998E-2</v>
      </c>
      <c r="Y1076" s="173">
        <f>X1076*K1076</f>
        <v>0.156</v>
      </c>
      <c r="Z1076" s="173">
        <v>0</v>
      </c>
      <c r="AA1076" s="174">
        <f>Z1076*K1076</f>
        <v>0</v>
      </c>
      <c r="AR1076" s="23" t="s">
        <v>423</v>
      </c>
      <c r="AT1076" s="23" t="s">
        <v>612</v>
      </c>
      <c r="AU1076" s="23" t="s">
        <v>94</v>
      </c>
      <c r="AY1076" s="23" t="s">
        <v>196</v>
      </c>
      <c r="BE1076" s="114">
        <f>IF(U1076="základná",N1076,0)</f>
        <v>0</v>
      </c>
      <c r="BF1076" s="114">
        <f>IF(U1076="znížená",N1076,0)</f>
        <v>0</v>
      </c>
      <c r="BG1076" s="114">
        <f>IF(U1076="zákl. prenesená",N1076,0)</f>
        <v>0</v>
      </c>
      <c r="BH1076" s="114">
        <f>IF(U1076="zníž. prenesená",N1076,0)</f>
        <v>0</v>
      </c>
      <c r="BI1076" s="114">
        <f>IF(U1076="nulová",N1076,0)</f>
        <v>0</v>
      </c>
      <c r="BJ1076" s="23" t="s">
        <v>94</v>
      </c>
      <c r="BK1076" s="175">
        <f>ROUND(L1076*K1076,3)</f>
        <v>0</v>
      </c>
      <c r="BL1076" s="23" t="s">
        <v>300</v>
      </c>
      <c r="BM1076" s="23" t="s">
        <v>1616</v>
      </c>
    </row>
    <row r="1077" spans="2:65" s="11" customFormat="1" ht="16.5" customHeight="1">
      <c r="B1077" s="176"/>
      <c r="C1077" s="177"/>
      <c r="D1077" s="177"/>
      <c r="E1077" s="178" t="s">
        <v>4</v>
      </c>
      <c r="F1077" s="267" t="s">
        <v>214</v>
      </c>
      <c r="G1077" s="268"/>
      <c r="H1077" s="268"/>
      <c r="I1077" s="268"/>
      <c r="J1077" s="177"/>
      <c r="K1077" s="179">
        <v>3</v>
      </c>
      <c r="L1077" s="177"/>
      <c r="M1077" s="177"/>
      <c r="N1077" s="177"/>
      <c r="O1077" s="177"/>
      <c r="P1077" s="177"/>
      <c r="Q1077" s="177"/>
      <c r="R1077" s="180"/>
      <c r="T1077" s="181"/>
      <c r="U1077" s="177"/>
      <c r="V1077" s="177"/>
      <c r="W1077" s="177"/>
      <c r="X1077" s="177"/>
      <c r="Y1077" s="177"/>
      <c r="Z1077" s="177"/>
      <c r="AA1077" s="182"/>
      <c r="AT1077" s="183" t="s">
        <v>204</v>
      </c>
      <c r="AU1077" s="183" t="s">
        <v>94</v>
      </c>
      <c r="AV1077" s="11" t="s">
        <v>94</v>
      </c>
      <c r="AW1077" s="11" t="s">
        <v>31</v>
      </c>
      <c r="AX1077" s="11" t="s">
        <v>74</v>
      </c>
      <c r="AY1077" s="183" t="s">
        <v>196</v>
      </c>
    </row>
    <row r="1078" spans="2:65" s="12" customFormat="1" ht="16.5" customHeight="1">
      <c r="B1078" s="184"/>
      <c r="C1078" s="185"/>
      <c r="D1078" s="185"/>
      <c r="E1078" s="186" t="s">
        <v>4</v>
      </c>
      <c r="F1078" s="274" t="s">
        <v>213</v>
      </c>
      <c r="G1078" s="275"/>
      <c r="H1078" s="275"/>
      <c r="I1078" s="275"/>
      <c r="J1078" s="185"/>
      <c r="K1078" s="187">
        <v>3</v>
      </c>
      <c r="L1078" s="185"/>
      <c r="M1078" s="185"/>
      <c r="N1078" s="185"/>
      <c r="O1078" s="185"/>
      <c r="P1078" s="185"/>
      <c r="Q1078" s="185"/>
      <c r="R1078" s="188"/>
      <c r="T1078" s="189"/>
      <c r="U1078" s="185"/>
      <c r="V1078" s="185"/>
      <c r="W1078" s="185"/>
      <c r="X1078" s="185"/>
      <c r="Y1078" s="185"/>
      <c r="Z1078" s="185"/>
      <c r="AA1078" s="190"/>
      <c r="AT1078" s="191" t="s">
        <v>204</v>
      </c>
      <c r="AU1078" s="191" t="s">
        <v>94</v>
      </c>
      <c r="AV1078" s="12" t="s">
        <v>214</v>
      </c>
      <c r="AW1078" s="12" t="s">
        <v>31</v>
      </c>
      <c r="AX1078" s="12" t="s">
        <v>74</v>
      </c>
      <c r="AY1078" s="191" t="s">
        <v>196</v>
      </c>
    </row>
    <row r="1079" spans="2:65" s="13" customFormat="1" ht="16.5" customHeight="1">
      <c r="B1079" s="192"/>
      <c r="C1079" s="193"/>
      <c r="D1079" s="193"/>
      <c r="E1079" s="194" t="s">
        <v>4</v>
      </c>
      <c r="F1079" s="276" t="s">
        <v>215</v>
      </c>
      <c r="G1079" s="277"/>
      <c r="H1079" s="277"/>
      <c r="I1079" s="277"/>
      <c r="J1079" s="193"/>
      <c r="K1079" s="195">
        <v>3</v>
      </c>
      <c r="L1079" s="193"/>
      <c r="M1079" s="193"/>
      <c r="N1079" s="193"/>
      <c r="O1079" s="193"/>
      <c r="P1079" s="193"/>
      <c r="Q1079" s="193"/>
      <c r="R1079" s="196"/>
      <c r="T1079" s="197"/>
      <c r="U1079" s="193"/>
      <c r="V1079" s="193"/>
      <c r="W1079" s="193"/>
      <c r="X1079" s="193"/>
      <c r="Y1079" s="193"/>
      <c r="Z1079" s="193"/>
      <c r="AA1079" s="198"/>
      <c r="AT1079" s="199" t="s">
        <v>204</v>
      </c>
      <c r="AU1079" s="199" t="s">
        <v>94</v>
      </c>
      <c r="AV1079" s="13" t="s">
        <v>201</v>
      </c>
      <c r="AW1079" s="13" t="s">
        <v>31</v>
      </c>
      <c r="AX1079" s="13" t="s">
        <v>82</v>
      </c>
      <c r="AY1079" s="199" t="s">
        <v>196</v>
      </c>
    </row>
    <row r="1080" spans="2:65" s="1" customFormat="1" ht="25.5" customHeight="1">
      <c r="B1080" s="138"/>
      <c r="C1080" s="200" t="s">
        <v>1617</v>
      </c>
      <c r="D1080" s="200" t="s">
        <v>612</v>
      </c>
      <c r="E1080" s="201" t="s">
        <v>1618</v>
      </c>
      <c r="F1080" s="282" t="s">
        <v>1619</v>
      </c>
      <c r="G1080" s="282"/>
      <c r="H1080" s="282"/>
      <c r="I1080" s="282"/>
      <c r="J1080" s="202" t="s">
        <v>608</v>
      </c>
      <c r="K1080" s="203">
        <v>8</v>
      </c>
      <c r="L1080" s="273">
        <v>0</v>
      </c>
      <c r="M1080" s="273"/>
      <c r="N1080" s="283">
        <f>ROUND(L1080*K1080,3)</f>
        <v>0</v>
      </c>
      <c r="O1080" s="266"/>
      <c r="P1080" s="266"/>
      <c r="Q1080" s="266"/>
      <c r="R1080" s="141"/>
      <c r="T1080" s="172" t="s">
        <v>4</v>
      </c>
      <c r="U1080" s="48" t="s">
        <v>41</v>
      </c>
      <c r="V1080" s="40"/>
      <c r="W1080" s="173">
        <f>V1080*K1080</f>
        <v>0</v>
      </c>
      <c r="X1080" s="173">
        <v>5.1999999999999998E-2</v>
      </c>
      <c r="Y1080" s="173">
        <f>X1080*K1080</f>
        <v>0.41599999999999998</v>
      </c>
      <c r="Z1080" s="173">
        <v>0</v>
      </c>
      <c r="AA1080" s="174">
        <f>Z1080*K1080</f>
        <v>0</v>
      </c>
      <c r="AR1080" s="23" t="s">
        <v>423</v>
      </c>
      <c r="AT1080" s="23" t="s">
        <v>612</v>
      </c>
      <c r="AU1080" s="23" t="s">
        <v>94</v>
      </c>
      <c r="AY1080" s="23" t="s">
        <v>196</v>
      </c>
      <c r="BE1080" s="114">
        <f>IF(U1080="základná",N1080,0)</f>
        <v>0</v>
      </c>
      <c r="BF1080" s="114">
        <f>IF(U1080="znížená",N1080,0)</f>
        <v>0</v>
      </c>
      <c r="BG1080" s="114">
        <f>IF(U1080="zákl. prenesená",N1080,0)</f>
        <v>0</v>
      </c>
      <c r="BH1080" s="114">
        <f>IF(U1080="zníž. prenesená",N1080,0)</f>
        <v>0</v>
      </c>
      <c r="BI1080" s="114">
        <f>IF(U1080="nulová",N1080,0)</f>
        <v>0</v>
      </c>
      <c r="BJ1080" s="23" t="s">
        <v>94</v>
      </c>
      <c r="BK1080" s="175">
        <f>ROUND(L1080*K1080,3)</f>
        <v>0</v>
      </c>
      <c r="BL1080" s="23" t="s">
        <v>300</v>
      </c>
      <c r="BM1080" s="23" t="s">
        <v>1620</v>
      </c>
    </row>
    <row r="1081" spans="2:65" s="11" customFormat="1" ht="16.5" customHeight="1">
      <c r="B1081" s="176"/>
      <c r="C1081" s="177"/>
      <c r="D1081" s="177"/>
      <c r="E1081" s="178" t="s">
        <v>4</v>
      </c>
      <c r="F1081" s="267" t="s">
        <v>250</v>
      </c>
      <c r="G1081" s="268"/>
      <c r="H1081" s="268"/>
      <c r="I1081" s="268"/>
      <c r="J1081" s="177"/>
      <c r="K1081" s="179">
        <v>8</v>
      </c>
      <c r="L1081" s="177"/>
      <c r="M1081" s="177"/>
      <c r="N1081" s="177"/>
      <c r="O1081" s="177"/>
      <c r="P1081" s="177"/>
      <c r="Q1081" s="177"/>
      <c r="R1081" s="180"/>
      <c r="T1081" s="181"/>
      <c r="U1081" s="177"/>
      <c r="V1081" s="177"/>
      <c r="W1081" s="177"/>
      <c r="X1081" s="177"/>
      <c r="Y1081" s="177"/>
      <c r="Z1081" s="177"/>
      <c r="AA1081" s="182"/>
      <c r="AT1081" s="183" t="s">
        <v>204</v>
      </c>
      <c r="AU1081" s="183" t="s">
        <v>94</v>
      </c>
      <c r="AV1081" s="11" t="s">
        <v>94</v>
      </c>
      <c r="AW1081" s="11" t="s">
        <v>31</v>
      </c>
      <c r="AX1081" s="11" t="s">
        <v>74</v>
      </c>
      <c r="AY1081" s="183" t="s">
        <v>196</v>
      </c>
    </row>
    <row r="1082" spans="2:65" s="12" customFormat="1" ht="16.5" customHeight="1">
      <c r="B1082" s="184"/>
      <c r="C1082" s="185"/>
      <c r="D1082" s="185"/>
      <c r="E1082" s="186" t="s">
        <v>4</v>
      </c>
      <c r="F1082" s="274" t="s">
        <v>213</v>
      </c>
      <c r="G1082" s="275"/>
      <c r="H1082" s="275"/>
      <c r="I1082" s="275"/>
      <c r="J1082" s="185"/>
      <c r="K1082" s="187">
        <v>8</v>
      </c>
      <c r="L1082" s="185"/>
      <c r="M1082" s="185"/>
      <c r="N1082" s="185"/>
      <c r="O1082" s="185"/>
      <c r="P1082" s="185"/>
      <c r="Q1082" s="185"/>
      <c r="R1082" s="188"/>
      <c r="T1082" s="189"/>
      <c r="U1082" s="185"/>
      <c r="V1082" s="185"/>
      <c r="W1082" s="185"/>
      <c r="X1082" s="185"/>
      <c r="Y1082" s="185"/>
      <c r="Z1082" s="185"/>
      <c r="AA1082" s="190"/>
      <c r="AT1082" s="191" t="s">
        <v>204</v>
      </c>
      <c r="AU1082" s="191" t="s">
        <v>94</v>
      </c>
      <c r="AV1082" s="12" t="s">
        <v>214</v>
      </c>
      <c r="AW1082" s="12" t="s">
        <v>31</v>
      </c>
      <c r="AX1082" s="12" t="s">
        <v>74</v>
      </c>
      <c r="AY1082" s="191" t="s">
        <v>196</v>
      </c>
    </row>
    <row r="1083" spans="2:65" s="13" customFormat="1" ht="16.5" customHeight="1">
      <c r="B1083" s="192"/>
      <c r="C1083" s="193"/>
      <c r="D1083" s="193"/>
      <c r="E1083" s="194" t="s">
        <v>4</v>
      </c>
      <c r="F1083" s="276" t="s">
        <v>215</v>
      </c>
      <c r="G1083" s="277"/>
      <c r="H1083" s="277"/>
      <c r="I1083" s="277"/>
      <c r="J1083" s="193"/>
      <c r="K1083" s="195">
        <v>8</v>
      </c>
      <c r="L1083" s="193"/>
      <c r="M1083" s="193"/>
      <c r="N1083" s="193"/>
      <c r="O1083" s="193"/>
      <c r="P1083" s="193"/>
      <c r="Q1083" s="193"/>
      <c r="R1083" s="196"/>
      <c r="T1083" s="197"/>
      <c r="U1083" s="193"/>
      <c r="V1083" s="193"/>
      <c r="W1083" s="193"/>
      <c r="X1083" s="193"/>
      <c r="Y1083" s="193"/>
      <c r="Z1083" s="193"/>
      <c r="AA1083" s="198"/>
      <c r="AT1083" s="199" t="s">
        <v>204</v>
      </c>
      <c r="AU1083" s="199" t="s">
        <v>94</v>
      </c>
      <c r="AV1083" s="13" t="s">
        <v>201</v>
      </c>
      <c r="AW1083" s="13" t="s">
        <v>31</v>
      </c>
      <c r="AX1083" s="13" t="s">
        <v>82</v>
      </c>
      <c r="AY1083" s="199" t="s">
        <v>196</v>
      </c>
    </row>
    <row r="1084" spans="2:65" s="1" customFormat="1" ht="25.5" customHeight="1">
      <c r="B1084" s="138"/>
      <c r="C1084" s="200" t="s">
        <v>1621</v>
      </c>
      <c r="D1084" s="200" t="s">
        <v>612</v>
      </c>
      <c r="E1084" s="201" t="s">
        <v>1622</v>
      </c>
      <c r="F1084" s="282" t="s">
        <v>1623</v>
      </c>
      <c r="G1084" s="282"/>
      <c r="H1084" s="282"/>
      <c r="I1084" s="282"/>
      <c r="J1084" s="202" t="s">
        <v>608</v>
      </c>
      <c r="K1084" s="203">
        <v>9</v>
      </c>
      <c r="L1084" s="273">
        <v>0</v>
      </c>
      <c r="M1084" s="273"/>
      <c r="N1084" s="283">
        <f>ROUND(L1084*K1084,3)</f>
        <v>0</v>
      </c>
      <c r="O1084" s="266"/>
      <c r="P1084" s="266"/>
      <c r="Q1084" s="266"/>
      <c r="R1084" s="141"/>
      <c r="T1084" s="172" t="s">
        <v>4</v>
      </c>
      <c r="U1084" s="48" t="s">
        <v>41</v>
      </c>
      <c r="V1084" s="40"/>
      <c r="W1084" s="173">
        <f>V1084*K1084</f>
        <v>0</v>
      </c>
      <c r="X1084" s="173">
        <v>5.1999999999999998E-2</v>
      </c>
      <c r="Y1084" s="173">
        <f>X1084*K1084</f>
        <v>0.46799999999999997</v>
      </c>
      <c r="Z1084" s="173">
        <v>0</v>
      </c>
      <c r="AA1084" s="174">
        <f>Z1084*K1084</f>
        <v>0</v>
      </c>
      <c r="AR1084" s="23" t="s">
        <v>423</v>
      </c>
      <c r="AT1084" s="23" t="s">
        <v>612</v>
      </c>
      <c r="AU1084" s="23" t="s">
        <v>94</v>
      </c>
      <c r="AY1084" s="23" t="s">
        <v>196</v>
      </c>
      <c r="BE1084" s="114">
        <f>IF(U1084="základná",N1084,0)</f>
        <v>0</v>
      </c>
      <c r="BF1084" s="114">
        <f>IF(U1084="znížená",N1084,0)</f>
        <v>0</v>
      </c>
      <c r="BG1084" s="114">
        <f>IF(U1084="zákl. prenesená",N1084,0)</f>
        <v>0</v>
      </c>
      <c r="BH1084" s="114">
        <f>IF(U1084="zníž. prenesená",N1084,0)</f>
        <v>0</v>
      </c>
      <c r="BI1084" s="114">
        <f>IF(U1084="nulová",N1084,0)</f>
        <v>0</v>
      </c>
      <c r="BJ1084" s="23" t="s">
        <v>94</v>
      </c>
      <c r="BK1084" s="175">
        <f>ROUND(L1084*K1084,3)</f>
        <v>0</v>
      </c>
      <c r="BL1084" s="23" t="s">
        <v>300</v>
      </c>
      <c r="BM1084" s="23" t="s">
        <v>1624</v>
      </c>
    </row>
    <row r="1085" spans="2:65" s="11" customFormat="1" ht="16.5" customHeight="1">
      <c r="B1085" s="176"/>
      <c r="C1085" s="177"/>
      <c r="D1085" s="177"/>
      <c r="E1085" s="178" t="s">
        <v>4</v>
      </c>
      <c r="F1085" s="267" t="s">
        <v>254</v>
      </c>
      <c r="G1085" s="268"/>
      <c r="H1085" s="268"/>
      <c r="I1085" s="268"/>
      <c r="J1085" s="177"/>
      <c r="K1085" s="179">
        <v>9</v>
      </c>
      <c r="L1085" s="177"/>
      <c r="M1085" s="177"/>
      <c r="N1085" s="177"/>
      <c r="O1085" s="177"/>
      <c r="P1085" s="177"/>
      <c r="Q1085" s="177"/>
      <c r="R1085" s="180"/>
      <c r="T1085" s="181"/>
      <c r="U1085" s="177"/>
      <c r="V1085" s="177"/>
      <c r="W1085" s="177"/>
      <c r="X1085" s="177"/>
      <c r="Y1085" s="177"/>
      <c r="Z1085" s="177"/>
      <c r="AA1085" s="182"/>
      <c r="AT1085" s="183" t="s">
        <v>204</v>
      </c>
      <c r="AU1085" s="183" t="s">
        <v>94</v>
      </c>
      <c r="AV1085" s="11" t="s">
        <v>94</v>
      </c>
      <c r="AW1085" s="11" t="s">
        <v>31</v>
      </c>
      <c r="AX1085" s="11" t="s">
        <v>74</v>
      </c>
      <c r="AY1085" s="183" t="s">
        <v>196</v>
      </c>
    </row>
    <row r="1086" spans="2:65" s="12" customFormat="1" ht="16.5" customHeight="1">
      <c r="B1086" s="184"/>
      <c r="C1086" s="185"/>
      <c r="D1086" s="185"/>
      <c r="E1086" s="186" t="s">
        <v>4</v>
      </c>
      <c r="F1086" s="274" t="s">
        <v>213</v>
      </c>
      <c r="G1086" s="275"/>
      <c r="H1086" s="275"/>
      <c r="I1086" s="275"/>
      <c r="J1086" s="185"/>
      <c r="K1086" s="187">
        <v>9</v>
      </c>
      <c r="L1086" s="185"/>
      <c r="M1086" s="185"/>
      <c r="N1086" s="185"/>
      <c r="O1086" s="185"/>
      <c r="P1086" s="185"/>
      <c r="Q1086" s="185"/>
      <c r="R1086" s="188"/>
      <c r="T1086" s="189"/>
      <c r="U1086" s="185"/>
      <c r="V1086" s="185"/>
      <c r="W1086" s="185"/>
      <c r="X1086" s="185"/>
      <c r="Y1086" s="185"/>
      <c r="Z1086" s="185"/>
      <c r="AA1086" s="190"/>
      <c r="AT1086" s="191" t="s">
        <v>204</v>
      </c>
      <c r="AU1086" s="191" t="s">
        <v>94</v>
      </c>
      <c r="AV1086" s="12" t="s">
        <v>214</v>
      </c>
      <c r="AW1086" s="12" t="s">
        <v>31</v>
      </c>
      <c r="AX1086" s="12" t="s">
        <v>74</v>
      </c>
      <c r="AY1086" s="191" t="s">
        <v>196</v>
      </c>
    </row>
    <row r="1087" spans="2:65" s="13" customFormat="1" ht="16.5" customHeight="1">
      <c r="B1087" s="192"/>
      <c r="C1087" s="193"/>
      <c r="D1087" s="193"/>
      <c r="E1087" s="194" t="s">
        <v>4</v>
      </c>
      <c r="F1087" s="276" t="s">
        <v>215</v>
      </c>
      <c r="G1087" s="277"/>
      <c r="H1087" s="277"/>
      <c r="I1087" s="277"/>
      <c r="J1087" s="193"/>
      <c r="K1087" s="195">
        <v>9</v>
      </c>
      <c r="L1087" s="193"/>
      <c r="M1087" s="193"/>
      <c r="N1087" s="193"/>
      <c r="O1087" s="193"/>
      <c r="P1087" s="193"/>
      <c r="Q1087" s="193"/>
      <c r="R1087" s="196"/>
      <c r="T1087" s="197"/>
      <c r="U1087" s="193"/>
      <c r="V1087" s="193"/>
      <c r="W1087" s="193"/>
      <c r="X1087" s="193"/>
      <c r="Y1087" s="193"/>
      <c r="Z1087" s="193"/>
      <c r="AA1087" s="198"/>
      <c r="AT1087" s="199" t="s">
        <v>204</v>
      </c>
      <c r="AU1087" s="199" t="s">
        <v>94</v>
      </c>
      <c r="AV1087" s="13" t="s">
        <v>201</v>
      </c>
      <c r="AW1087" s="13" t="s">
        <v>31</v>
      </c>
      <c r="AX1087" s="13" t="s">
        <v>82</v>
      </c>
      <c r="AY1087" s="199" t="s">
        <v>196</v>
      </c>
    </row>
    <row r="1088" spans="2:65" s="1" customFormat="1" ht="25.5" customHeight="1">
      <c r="B1088" s="138"/>
      <c r="C1088" s="200" t="s">
        <v>1625</v>
      </c>
      <c r="D1088" s="200" t="s">
        <v>612</v>
      </c>
      <c r="E1088" s="201" t="s">
        <v>1626</v>
      </c>
      <c r="F1088" s="282" t="s">
        <v>1627</v>
      </c>
      <c r="G1088" s="282"/>
      <c r="H1088" s="282"/>
      <c r="I1088" s="282"/>
      <c r="J1088" s="202" t="s">
        <v>608</v>
      </c>
      <c r="K1088" s="203">
        <v>2</v>
      </c>
      <c r="L1088" s="273">
        <v>0</v>
      </c>
      <c r="M1088" s="273"/>
      <c r="N1088" s="283">
        <f>ROUND(L1088*K1088,3)</f>
        <v>0</v>
      </c>
      <c r="O1088" s="266"/>
      <c r="P1088" s="266"/>
      <c r="Q1088" s="266"/>
      <c r="R1088" s="141"/>
      <c r="T1088" s="172" t="s">
        <v>4</v>
      </c>
      <c r="U1088" s="48" t="s">
        <v>41</v>
      </c>
      <c r="V1088" s="40"/>
      <c r="W1088" s="173">
        <f>V1088*K1088</f>
        <v>0</v>
      </c>
      <c r="X1088" s="173">
        <v>5.1999999999999998E-2</v>
      </c>
      <c r="Y1088" s="173">
        <f>X1088*K1088</f>
        <v>0.104</v>
      </c>
      <c r="Z1088" s="173">
        <v>0</v>
      </c>
      <c r="AA1088" s="174">
        <f>Z1088*K1088</f>
        <v>0</v>
      </c>
      <c r="AR1088" s="23" t="s">
        <v>423</v>
      </c>
      <c r="AT1088" s="23" t="s">
        <v>612</v>
      </c>
      <c r="AU1088" s="23" t="s">
        <v>94</v>
      </c>
      <c r="AY1088" s="23" t="s">
        <v>196</v>
      </c>
      <c r="BE1088" s="114">
        <f>IF(U1088="základná",N1088,0)</f>
        <v>0</v>
      </c>
      <c r="BF1088" s="114">
        <f>IF(U1088="znížená",N1088,0)</f>
        <v>0</v>
      </c>
      <c r="BG1088" s="114">
        <f>IF(U1088="zákl. prenesená",N1088,0)</f>
        <v>0</v>
      </c>
      <c r="BH1088" s="114">
        <f>IF(U1088="zníž. prenesená",N1088,0)</f>
        <v>0</v>
      </c>
      <c r="BI1088" s="114">
        <f>IF(U1088="nulová",N1088,0)</f>
        <v>0</v>
      </c>
      <c r="BJ1088" s="23" t="s">
        <v>94</v>
      </c>
      <c r="BK1088" s="175">
        <f>ROUND(L1088*K1088,3)</f>
        <v>0</v>
      </c>
      <c r="BL1088" s="23" t="s">
        <v>300</v>
      </c>
      <c r="BM1088" s="23" t="s">
        <v>1628</v>
      </c>
    </row>
    <row r="1089" spans="2:65" s="11" customFormat="1" ht="16.5" customHeight="1">
      <c r="B1089" s="176"/>
      <c r="C1089" s="177"/>
      <c r="D1089" s="177"/>
      <c r="E1089" s="178" t="s">
        <v>4</v>
      </c>
      <c r="F1089" s="267" t="s">
        <v>94</v>
      </c>
      <c r="G1089" s="268"/>
      <c r="H1089" s="268"/>
      <c r="I1089" s="268"/>
      <c r="J1089" s="177"/>
      <c r="K1089" s="179">
        <v>2</v>
      </c>
      <c r="L1089" s="177"/>
      <c r="M1089" s="177"/>
      <c r="N1089" s="177"/>
      <c r="O1089" s="177"/>
      <c r="P1089" s="177"/>
      <c r="Q1089" s="177"/>
      <c r="R1089" s="180"/>
      <c r="T1089" s="181"/>
      <c r="U1089" s="177"/>
      <c r="V1089" s="177"/>
      <c r="W1089" s="177"/>
      <c r="X1089" s="177"/>
      <c r="Y1089" s="177"/>
      <c r="Z1089" s="177"/>
      <c r="AA1089" s="182"/>
      <c r="AT1089" s="183" t="s">
        <v>204</v>
      </c>
      <c r="AU1089" s="183" t="s">
        <v>94</v>
      </c>
      <c r="AV1089" s="11" t="s">
        <v>94</v>
      </c>
      <c r="AW1089" s="11" t="s">
        <v>31</v>
      </c>
      <c r="AX1089" s="11" t="s">
        <v>74</v>
      </c>
      <c r="AY1089" s="183" t="s">
        <v>196</v>
      </c>
    </row>
    <row r="1090" spans="2:65" s="12" customFormat="1" ht="16.5" customHeight="1">
      <c r="B1090" s="184"/>
      <c r="C1090" s="185"/>
      <c r="D1090" s="185"/>
      <c r="E1090" s="186" t="s">
        <v>4</v>
      </c>
      <c r="F1090" s="274" t="s">
        <v>213</v>
      </c>
      <c r="G1090" s="275"/>
      <c r="H1090" s="275"/>
      <c r="I1090" s="275"/>
      <c r="J1090" s="185"/>
      <c r="K1090" s="187">
        <v>2</v>
      </c>
      <c r="L1090" s="185"/>
      <c r="M1090" s="185"/>
      <c r="N1090" s="185"/>
      <c r="O1090" s="185"/>
      <c r="P1090" s="185"/>
      <c r="Q1090" s="185"/>
      <c r="R1090" s="188"/>
      <c r="T1090" s="189"/>
      <c r="U1090" s="185"/>
      <c r="V1090" s="185"/>
      <c r="W1090" s="185"/>
      <c r="X1090" s="185"/>
      <c r="Y1090" s="185"/>
      <c r="Z1090" s="185"/>
      <c r="AA1090" s="190"/>
      <c r="AT1090" s="191" t="s">
        <v>204</v>
      </c>
      <c r="AU1090" s="191" t="s">
        <v>94</v>
      </c>
      <c r="AV1090" s="12" t="s">
        <v>214</v>
      </c>
      <c r="AW1090" s="12" t="s">
        <v>31</v>
      </c>
      <c r="AX1090" s="12" t="s">
        <v>74</v>
      </c>
      <c r="AY1090" s="191" t="s">
        <v>196</v>
      </c>
    </row>
    <row r="1091" spans="2:65" s="13" customFormat="1" ht="16.5" customHeight="1">
      <c r="B1091" s="192"/>
      <c r="C1091" s="193"/>
      <c r="D1091" s="193"/>
      <c r="E1091" s="194" t="s">
        <v>4</v>
      </c>
      <c r="F1091" s="276" t="s">
        <v>215</v>
      </c>
      <c r="G1091" s="277"/>
      <c r="H1091" s="277"/>
      <c r="I1091" s="277"/>
      <c r="J1091" s="193"/>
      <c r="K1091" s="195">
        <v>2</v>
      </c>
      <c r="L1091" s="193"/>
      <c r="M1091" s="193"/>
      <c r="N1091" s="193"/>
      <c r="O1091" s="193"/>
      <c r="P1091" s="193"/>
      <c r="Q1091" s="193"/>
      <c r="R1091" s="196"/>
      <c r="T1091" s="197"/>
      <c r="U1091" s="193"/>
      <c r="V1091" s="193"/>
      <c r="W1091" s="193"/>
      <c r="X1091" s="193"/>
      <c r="Y1091" s="193"/>
      <c r="Z1091" s="193"/>
      <c r="AA1091" s="198"/>
      <c r="AT1091" s="199" t="s">
        <v>204</v>
      </c>
      <c r="AU1091" s="199" t="s">
        <v>94</v>
      </c>
      <c r="AV1091" s="13" t="s">
        <v>201</v>
      </c>
      <c r="AW1091" s="13" t="s">
        <v>31</v>
      </c>
      <c r="AX1091" s="13" t="s">
        <v>82</v>
      </c>
      <c r="AY1091" s="199" t="s">
        <v>196</v>
      </c>
    </row>
    <row r="1092" spans="2:65" s="1" customFormat="1" ht="25.5" customHeight="1">
      <c r="B1092" s="138"/>
      <c r="C1092" s="200" t="s">
        <v>1629</v>
      </c>
      <c r="D1092" s="200" t="s">
        <v>612</v>
      </c>
      <c r="E1092" s="201" t="s">
        <v>1630</v>
      </c>
      <c r="F1092" s="282" t="s">
        <v>1631</v>
      </c>
      <c r="G1092" s="282"/>
      <c r="H1092" s="282"/>
      <c r="I1092" s="282"/>
      <c r="J1092" s="202" t="s">
        <v>608</v>
      </c>
      <c r="K1092" s="203">
        <v>6</v>
      </c>
      <c r="L1092" s="273">
        <v>0</v>
      </c>
      <c r="M1092" s="273"/>
      <c r="N1092" s="283">
        <f>ROUND(L1092*K1092,3)</f>
        <v>0</v>
      </c>
      <c r="O1092" s="266"/>
      <c r="P1092" s="266"/>
      <c r="Q1092" s="266"/>
      <c r="R1092" s="141"/>
      <c r="T1092" s="172" t="s">
        <v>4</v>
      </c>
      <c r="U1092" s="48" t="s">
        <v>41</v>
      </c>
      <c r="V1092" s="40"/>
      <c r="W1092" s="173">
        <f>V1092*K1092</f>
        <v>0</v>
      </c>
      <c r="X1092" s="173">
        <v>5.1999999999999998E-2</v>
      </c>
      <c r="Y1092" s="173">
        <f>X1092*K1092</f>
        <v>0.312</v>
      </c>
      <c r="Z1092" s="173">
        <v>0</v>
      </c>
      <c r="AA1092" s="174">
        <f>Z1092*K1092</f>
        <v>0</v>
      </c>
      <c r="AR1092" s="23" t="s">
        <v>423</v>
      </c>
      <c r="AT1092" s="23" t="s">
        <v>612</v>
      </c>
      <c r="AU1092" s="23" t="s">
        <v>94</v>
      </c>
      <c r="AY1092" s="23" t="s">
        <v>196</v>
      </c>
      <c r="BE1092" s="114">
        <f>IF(U1092="základná",N1092,0)</f>
        <v>0</v>
      </c>
      <c r="BF1092" s="114">
        <f>IF(U1092="znížená",N1092,0)</f>
        <v>0</v>
      </c>
      <c r="BG1092" s="114">
        <f>IF(U1092="zákl. prenesená",N1092,0)</f>
        <v>0</v>
      </c>
      <c r="BH1092" s="114">
        <f>IF(U1092="zníž. prenesená",N1092,0)</f>
        <v>0</v>
      </c>
      <c r="BI1092" s="114">
        <f>IF(U1092="nulová",N1092,0)</f>
        <v>0</v>
      </c>
      <c r="BJ1092" s="23" t="s">
        <v>94</v>
      </c>
      <c r="BK1092" s="175">
        <f>ROUND(L1092*K1092,3)</f>
        <v>0</v>
      </c>
      <c r="BL1092" s="23" t="s">
        <v>300</v>
      </c>
      <c r="BM1092" s="23" t="s">
        <v>1632</v>
      </c>
    </row>
    <row r="1093" spans="2:65" s="11" customFormat="1" ht="16.5" customHeight="1">
      <c r="B1093" s="176"/>
      <c r="C1093" s="177"/>
      <c r="D1093" s="177"/>
      <c r="E1093" s="178" t="s">
        <v>4</v>
      </c>
      <c r="F1093" s="267" t="s">
        <v>239</v>
      </c>
      <c r="G1093" s="268"/>
      <c r="H1093" s="268"/>
      <c r="I1093" s="268"/>
      <c r="J1093" s="177"/>
      <c r="K1093" s="179">
        <v>6</v>
      </c>
      <c r="L1093" s="177"/>
      <c r="M1093" s="177"/>
      <c r="N1093" s="177"/>
      <c r="O1093" s="177"/>
      <c r="P1093" s="177"/>
      <c r="Q1093" s="177"/>
      <c r="R1093" s="180"/>
      <c r="T1093" s="181"/>
      <c r="U1093" s="177"/>
      <c r="V1093" s="177"/>
      <c r="W1093" s="177"/>
      <c r="X1093" s="177"/>
      <c r="Y1093" s="177"/>
      <c r="Z1093" s="177"/>
      <c r="AA1093" s="182"/>
      <c r="AT1093" s="183" t="s">
        <v>204</v>
      </c>
      <c r="AU1093" s="183" t="s">
        <v>94</v>
      </c>
      <c r="AV1093" s="11" t="s">
        <v>94</v>
      </c>
      <c r="AW1093" s="11" t="s">
        <v>31</v>
      </c>
      <c r="AX1093" s="11" t="s">
        <v>74</v>
      </c>
      <c r="AY1093" s="183" t="s">
        <v>196</v>
      </c>
    </row>
    <row r="1094" spans="2:65" s="12" customFormat="1" ht="16.5" customHeight="1">
      <c r="B1094" s="184"/>
      <c r="C1094" s="185"/>
      <c r="D1094" s="185"/>
      <c r="E1094" s="186" t="s">
        <v>4</v>
      </c>
      <c r="F1094" s="274" t="s">
        <v>213</v>
      </c>
      <c r="G1094" s="275"/>
      <c r="H1094" s="275"/>
      <c r="I1094" s="275"/>
      <c r="J1094" s="185"/>
      <c r="K1094" s="187">
        <v>6</v>
      </c>
      <c r="L1094" s="185"/>
      <c r="M1094" s="185"/>
      <c r="N1094" s="185"/>
      <c r="O1094" s="185"/>
      <c r="P1094" s="185"/>
      <c r="Q1094" s="185"/>
      <c r="R1094" s="188"/>
      <c r="T1094" s="189"/>
      <c r="U1094" s="185"/>
      <c r="V1094" s="185"/>
      <c r="W1094" s="185"/>
      <c r="X1094" s="185"/>
      <c r="Y1094" s="185"/>
      <c r="Z1094" s="185"/>
      <c r="AA1094" s="190"/>
      <c r="AT1094" s="191" t="s">
        <v>204</v>
      </c>
      <c r="AU1094" s="191" t="s">
        <v>94</v>
      </c>
      <c r="AV1094" s="12" t="s">
        <v>214</v>
      </c>
      <c r="AW1094" s="12" t="s">
        <v>31</v>
      </c>
      <c r="AX1094" s="12" t="s">
        <v>74</v>
      </c>
      <c r="AY1094" s="191" t="s">
        <v>196</v>
      </c>
    </row>
    <row r="1095" spans="2:65" s="13" customFormat="1" ht="16.5" customHeight="1">
      <c r="B1095" s="192"/>
      <c r="C1095" s="193"/>
      <c r="D1095" s="193"/>
      <c r="E1095" s="194" t="s">
        <v>4</v>
      </c>
      <c r="F1095" s="276" t="s">
        <v>215</v>
      </c>
      <c r="G1095" s="277"/>
      <c r="H1095" s="277"/>
      <c r="I1095" s="277"/>
      <c r="J1095" s="193"/>
      <c r="K1095" s="195">
        <v>6</v>
      </c>
      <c r="L1095" s="193"/>
      <c r="M1095" s="193"/>
      <c r="N1095" s="193"/>
      <c r="O1095" s="193"/>
      <c r="P1095" s="193"/>
      <c r="Q1095" s="193"/>
      <c r="R1095" s="196"/>
      <c r="T1095" s="197"/>
      <c r="U1095" s="193"/>
      <c r="V1095" s="193"/>
      <c r="W1095" s="193"/>
      <c r="X1095" s="193"/>
      <c r="Y1095" s="193"/>
      <c r="Z1095" s="193"/>
      <c r="AA1095" s="198"/>
      <c r="AT1095" s="199" t="s">
        <v>204</v>
      </c>
      <c r="AU1095" s="199" t="s">
        <v>94</v>
      </c>
      <c r="AV1095" s="13" t="s">
        <v>201</v>
      </c>
      <c r="AW1095" s="13" t="s">
        <v>31</v>
      </c>
      <c r="AX1095" s="13" t="s">
        <v>82</v>
      </c>
      <c r="AY1095" s="199" t="s">
        <v>196</v>
      </c>
    </row>
    <row r="1096" spans="2:65" s="1" customFormat="1" ht="38.25" customHeight="1">
      <c r="B1096" s="138"/>
      <c r="C1096" s="200" t="s">
        <v>1633</v>
      </c>
      <c r="D1096" s="200" t="s">
        <v>612</v>
      </c>
      <c r="E1096" s="201" t="s">
        <v>1634</v>
      </c>
      <c r="F1096" s="282" t="s">
        <v>1635</v>
      </c>
      <c r="G1096" s="282"/>
      <c r="H1096" s="282"/>
      <c r="I1096" s="282"/>
      <c r="J1096" s="202" t="s">
        <v>608</v>
      </c>
      <c r="K1096" s="203">
        <v>1</v>
      </c>
      <c r="L1096" s="273">
        <v>0</v>
      </c>
      <c r="M1096" s="273"/>
      <c r="N1096" s="283">
        <f>ROUND(L1096*K1096,3)</f>
        <v>0</v>
      </c>
      <c r="O1096" s="266"/>
      <c r="P1096" s="266"/>
      <c r="Q1096" s="266"/>
      <c r="R1096" s="141"/>
      <c r="T1096" s="172" t="s">
        <v>4</v>
      </c>
      <c r="U1096" s="48" t="s">
        <v>41</v>
      </c>
      <c r="V1096" s="40"/>
      <c r="W1096" s="173">
        <f>V1096*K1096</f>
        <v>0</v>
      </c>
      <c r="X1096" s="173">
        <v>5.1999999999999998E-2</v>
      </c>
      <c r="Y1096" s="173">
        <f>X1096*K1096</f>
        <v>5.1999999999999998E-2</v>
      </c>
      <c r="Z1096" s="173">
        <v>0</v>
      </c>
      <c r="AA1096" s="174">
        <f>Z1096*K1096</f>
        <v>0</v>
      </c>
      <c r="AR1096" s="23" t="s">
        <v>423</v>
      </c>
      <c r="AT1096" s="23" t="s">
        <v>612</v>
      </c>
      <c r="AU1096" s="23" t="s">
        <v>94</v>
      </c>
      <c r="AY1096" s="23" t="s">
        <v>196</v>
      </c>
      <c r="BE1096" s="114">
        <f>IF(U1096="základná",N1096,0)</f>
        <v>0</v>
      </c>
      <c r="BF1096" s="114">
        <f>IF(U1096="znížená",N1096,0)</f>
        <v>0</v>
      </c>
      <c r="BG1096" s="114">
        <f>IF(U1096="zákl. prenesená",N1096,0)</f>
        <v>0</v>
      </c>
      <c r="BH1096" s="114">
        <f>IF(U1096="zníž. prenesená",N1096,0)</f>
        <v>0</v>
      </c>
      <c r="BI1096" s="114">
        <f>IF(U1096="nulová",N1096,0)</f>
        <v>0</v>
      </c>
      <c r="BJ1096" s="23" t="s">
        <v>94</v>
      </c>
      <c r="BK1096" s="175">
        <f>ROUND(L1096*K1096,3)</f>
        <v>0</v>
      </c>
      <c r="BL1096" s="23" t="s">
        <v>300</v>
      </c>
      <c r="BM1096" s="23" t="s">
        <v>1636</v>
      </c>
    </row>
    <row r="1097" spans="2:65" s="11" customFormat="1" ht="16.5" customHeight="1">
      <c r="B1097" s="176"/>
      <c r="C1097" s="177"/>
      <c r="D1097" s="177"/>
      <c r="E1097" s="178" t="s">
        <v>4</v>
      </c>
      <c r="F1097" s="267" t="s">
        <v>82</v>
      </c>
      <c r="G1097" s="268"/>
      <c r="H1097" s="268"/>
      <c r="I1097" s="268"/>
      <c r="J1097" s="177"/>
      <c r="K1097" s="179">
        <v>1</v>
      </c>
      <c r="L1097" s="177"/>
      <c r="M1097" s="177"/>
      <c r="N1097" s="177"/>
      <c r="O1097" s="177"/>
      <c r="P1097" s="177"/>
      <c r="Q1097" s="177"/>
      <c r="R1097" s="180"/>
      <c r="T1097" s="181"/>
      <c r="U1097" s="177"/>
      <c r="V1097" s="177"/>
      <c r="W1097" s="177"/>
      <c r="X1097" s="177"/>
      <c r="Y1097" s="177"/>
      <c r="Z1097" s="177"/>
      <c r="AA1097" s="182"/>
      <c r="AT1097" s="183" t="s">
        <v>204</v>
      </c>
      <c r="AU1097" s="183" t="s">
        <v>94</v>
      </c>
      <c r="AV1097" s="11" t="s">
        <v>94</v>
      </c>
      <c r="AW1097" s="11" t="s">
        <v>31</v>
      </c>
      <c r="AX1097" s="11" t="s">
        <v>74</v>
      </c>
      <c r="AY1097" s="183" t="s">
        <v>196</v>
      </c>
    </row>
    <row r="1098" spans="2:65" s="12" customFormat="1" ht="16.5" customHeight="1">
      <c r="B1098" s="184"/>
      <c r="C1098" s="185"/>
      <c r="D1098" s="185"/>
      <c r="E1098" s="186" t="s">
        <v>4</v>
      </c>
      <c r="F1098" s="274" t="s">
        <v>213</v>
      </c>
      <c r="G1098" s="275"/>
      <c r="H1098" s="275"/>
      <c r="I1098" s="275"/>
      <c r="J1098" s="185"/>
      <c r="K1098" s="187">
        <v>1</v>
      </c>
      <c r="L1098" s="185"/>
      <c r="M1098" s="185"/>
      <c r="N1098" s="185"/>
      <c r="O1098" s="185"/>
      <c r="P1098" s="185"/>
      <c r="Q1098" s="185"/>
      <c r="R1098" s="188"/>
      <c r="T1098" s="189"/>
      <c r="U1098" s="185"/>
      <c r="V1098" s="185"/>
      <c r="W1098" s="185"/>
      <c r="X1098" s="185"/>
      <c r="Y1098" s="185"/>
      <c r="Z1098" s="185"/>
      <c r="AA1098" s="190"/>
      <c r="AT1098" s="191" t="s">
        <v>204</v>
      </c>
      <c r="AU1098" s="191" t="s">
        <v>94</v>
      </c>
      <c r="AV1098" s="12" t="s">
        <v>214</v>
      </c>
      <c r="AW1098" s="12" t="s">
        <v>31</v>
      </c>
      <c r="AX1098" s="12" t="s">
        <v>74</v>
      </c>
      <c r="AY1098" s="191" t="s">
        <v>196</v>
      </c>
    </row>
    <row r="1099" spans="2:65" s="13" customFormat="1" ht="16.5" customHeight="1">
      <c r="B1099" s="192"/>
      <c r="C1099" s="193"/>
      <c r="D1099" s="193"/>
      <c r="E1099" s="194" t="s">
        <v>4</v>
      </c>
      <c r="F1099" s="276" t="s">
        <v>215</v>
      </c>
      <c r="G1099" s="277"/>
      <c r="H1099" s="277"/>
      <c r="I1099" s="277"/>
      <c r="J1099" s="193"/>
      <c r="K1099" s="195">
        <v>1</v>
      </c>
      <c r="L1099" s="193"/>
      <c r="M1099" s="193"/>
      <c r="N1099" s="193"/>
      <c r="O1099" s="193"/>
      <c r="P1099" s="193"/>
      <c r="Q1099" s="193"/>
      <c r="R1099" s="196"/>
      <c r="T1099" s="197"/>
      <c r="U1099" s="193"/>
      <c r="V1099" s="193"/>
      <c r="W1099" s="193"/>
      <c r="X1099" s="193"/>
      <c r="Y1099" s="193"/>
      <c r="Z1099" s="193"/>
      <c r="AA1099" s="198"/>
      <c r="AT1099" s="199" t="s">
        <v>204</v>
      </c>
      <c r="AU1099" s="199" t="s">
        <v>94</v>
      </c>
      <c r="AV1099" s="13" t="s">
        <v>201</v>
      </c>
      <c r="AW1099" s="13" t="s">
        <v>31</v>
      </c>
      <c r="AX1099" s="13" t="s">
        <v>82</v>
      </c>
      <c r="AY1099" s="199" t="s">
        <v>196</v>
      </c>
    </row>
    <row r="1100" spans="2:65" s="1" customFormat="1" ht="25.5" customHeight="1">
      <c r="B1100" s="138"/>
      <c r="C1100" s="200" t="s">
        <v>1637</v>
      </c>
      <c r="D1100" s="200" t="s">
        <v>612</v>
      </c>
      <c r="E1100" s="201" t="s">
        <v>1638</v>
      </c>
      <c r="F1100" s="282" t="s">
        <v>1639</v>
      </c>
      <c r="G1100" s="282"/>
      <c r="H1100" s="282"/>
      <c r="I1100" s="282"/>
      <c r="J1100" s="202" t="s">
        <v>608</v>
      </c>
      <c r="K1100" s="203">
        <v>5</v>
      </c>
      <c r="L1100" s="273">
        <v>0</v>
      </c>
      <c r="M1100" s="273"/>
      <c r="N1100" s="283">
        <f>ROUND(L1100*K1100,3)</f>
        <v>0</v>
      </c>
      <c r="O1100" s="266"/>
      <c r="P1100" s="266"/>
      <c r="Q1100" s="266"/>
      <c r="R1100" s="141"/>
      <c r="T1100" s="172" t="s">
        <v>4</v>
      </c>
      <c r="U1100" s="48" t="s">
        <v>41</v>
      </c>
      <c r="V1100" s="40"/>
      <c r="W1100" s="173">
        <f>V1100*K1100</f>
        <v>0</v>
      </c>
      <c r="X1100" s="173">
        <v>5.1999999999999998E-2</v>
      </c>
      <c r="Y1100" s="173">
        <f>X1100*K1100</f>
        <v>0.26</v>
      </c>
      <c r="Z1100" s="173">
        <v>0</v>
      </c>
      <c r="AA1100" s="174">
        <f>Z1100*K1100</f>
        <v>0</v>
      </c>
      <c r="AR1100" s="23" t="s">
        <v>423</v>
      </c>
      <c r="AT1100" s="23" t="s">
        <v>612</v>
      </c>
      <c r="AU1100" s="23" t="s">
        <v>94</v>
      </c>
      <c r="AY1100" s="23" t="s">
        <v>196</v>
      </c>
      <c r="BE1100" s="114">
        <f>IF(U1100="základná",N1100,0)</f>
        <v>0</v>
      </c>
      <c r="BF1100" s="114">
        <f>IF(U1100="znížená",N1100,0)</f>
        <v>0</v>
      </c>
      <c r="BG1100" s="114">
        <f>IF(U1100="zákl. prenesená",N1100,0)</f>
        <v>0</v>
      </c>
      <c r="BH1100" s="114">
        <f>IF(U1100="zníž. prenesená",N1100,0)</f>
        <v>0</v>
      </c>
      <c r="BI1100" s="114">
        <f>IF(U1100="nulová",N1100,0)</f>
        <v>0</v>
      </c>
      <c r="BJ1100" s="23" t="s">
        <v>94</v>
      </c>
      <c r="BK1100" s="175">
        <f>ROUND(L1100*K1100,3)</f>
        <v>0</v>
      </c>
      <c r="BL1100" s="23" t="s">
        <v>300</v>
      </c>
      <c r="BM1100" s="23" t="s">
        <v>1640</v>
      </c>
    </row>
    <row r="1101" spans="2:65" s="11" customFormat="1" ht="16.5" customHeight="1">
      <c r="B1101" s="176"/>
      <c r="C1101" s="177"/>
      <c r="D1101" s="177"/>
      <c r="E1101" s="178" t="s">
        <v>4</v>
      </c>
      <c r="F1101" s="267" t="s">
        <v>234</v>
      </c>
      <c r="G1101" s="268"/>
      <c r="H1101" s="268"/>
      <c r="I1101" s="268"/>
      <c r="J1101" s="177"/>
      <c r="K1101" s="179">
        <v>5</v>
      </c>
      <c r="L1101" s="177"/>
      <c r="M1101" s="177"/>
      <c r="N1101" s="177"/>
      <c r="O1101" s="177"/>
      <c r="P1101" s="177"/>
      <c r="Q1101" s="177"/>
      <c r="R1101" s="180"/>
      <c r="T1101" s="181"/>
      <c r="U1101" s="177"/>
      <c r="V1101" s="177"/>
      <c r="W1101" s="177"/>
      <c r="X1101" s="177"/>
      <c r="Y1101" s="177"/>
      <c r="Z1101" s="177"/>
      <c r="AA1101" s="182"/>
      <c r="AT1101" s="183" t="s">
        <v>204</v>
      </c>
      <c r="AU1101" s="183" t="s">
        <v>94</v>
      </c>
      <c r="AV1101" s="11" t="s">
        <v>94</v>
      </c>
      <c r="AW1101" s="11" t="s">
        <v>31</v>
      </c>
      <c r="AX1101" s="11" t="s">
        <v>74</v>
      </c>
      <c r="AY1101" s="183" t="s">
        <v>196</v>
      </c>
    </row>
    <row r="1102" spans="2:65" s="12" customFormat="1" ht="16.5" customHeight="1">
      <c r="B1102" s="184"/>
      <c r="C1102" s="185"/>
      <c r="D1102" s="185"/>
      <c r="E1102" s="186" t="s">
        <v>4</v>
      </c>
      <c r="F1102" s="274" t="s">
        <v>213</v>
      </c>
      <c r="G1102" s="275"/>
      <c r="H1102" s="275"/>
      <c r="I1102" s="275"/>
      <c r="J1102" s="185"/>
      <c r="K1102" s="187">
        <v>5</v>
      </c>
      <c r="L1102" s="185"/>
      <c r="M1102" s="185"/>
      <c r="N1102" s="185"/>
      <c r="O1102" s="185"/>
      <c r="P1102" s="185"/>
      <c r="Q1102" s="185"/>
      <c r="R1102" s="188"/>
      <c r="T1102" s="189"/>
      <c r="U1102" s="185"/>
      <c r="V1102" s="185"/>
      <c r="W1102" s="185"/>
      <c r="X1102" s="185"/>
      <c r="Y1102" s="185"/>
      <c r="Z1102" s="185"/>
      <c r="AA1102" s="190"/>
      <c r="AT1102" s="191" t="s">
        <v>204</v>
      </c>
      <c r="AU1102" s="191" t="s">
        <v>94</v>
      </c>
      <c r="AV1102" s="12" t="s">
        <v>214</v>
      </c>
      <c r="AW1102" s="12" t="s">
        <v>31</v>
      </c>
      <c r="AX1102" s="12" t="s">
        <v>74</v>
      </c>
      <c r="AY1102" s="191" t="s">
        <v>196</v>
      </c>
    </row>
    <row r="1103" spans="2:65" s="13" customFormat="1" ht="16.5" customHeight="1">
      <c r="B1103" s="192"/>
      <c r="C1103" s="193"/>
      <c r="D1103" s="193"/>
      <c r="E1103" s="194" t="s">
        <v>4</v>
      </c>
      <c r="F1103" s="276" t="s">
        <v>215</v>
      </c>
      <c r="G1103" s="277"/>
      <c r="H1103" s="277"/>
      <c r="I1103" s="277"/>
      <c r="J1103" s="193"/>
      <c r="K1103" s="195">
        <v>5</v>
      </c>
      <c r="L1103" s="193"/>
      <c r="M1103" s="193"/>
      <c r="N1103" s="193"/>
      <c r="O1103" s="193"/>
      <c r="P1103" s="193"/>
      <c r="Q1103" s="193"/>
      <c r="R1103" s="196"/>
      <c r="T1103" s="197"/>
      <c r="U1103" s="193"/>
      <c r="V1103" s="193"/>
      <c r="W1103" s="193"/>
      <c r="X1103" s="193"/>
      <c r="Y1103" s="193"/>
      <c r="Z1103" s="193"/>
      <c r="AA1103" s="198"/>
      <c r="AT1103" s="199" t="s">
        <v>204</v>
      </c>
      <c r="AU1103" s="199" t="s">
        <v>94</v>
      </c>
      <c r="AV1103" s="13" t="s">
        <v>201</v>
      </c>
      <c r="AW1103" s="13" t="s">
        <v>31</v>
      </c>
      <c r="AX1103" s="13" t="s">
        <v>82</v>
      </c>
      <c r="AY1103" s="199" t="s">
        <v>196</v>
      </c>
    </row>
    <row r="1104" spans="2:65" s="1" customFormat="1" ht="25.5" customHeight="1">
      <c r="B1104" s="138"/>
      <c r="C1104" s="200" t="s">
        <v>1641</v>
      </c>
      <c r="D1104" s="200" t="s">
        <v>612</v>
      </c>
      <c r="E1104" s="201" t="s">
        <v>1642</v>
      </c>
      <c r="F1104" s="282" t="s">
        <v>1643</v>
      </c>
      <c r="G1104" s="282"/>
      <c r="H1104" s="282"/>
      <c r="I1104" s="282"/>
      <c r="J1104" s="202" t="s">
        <v>608</v>
      </c>
      <c r="K1104" s="203">
        <v>2</v>
      </c>
      <c r="L1104" s="273">
        <v>0</v>
      </c>
      <c r="M1104" s="273"/>
      <c r="N1104" s="283">
        <f>ROUND(L1104*K1104,3)</f>
        <v>0</v>
      </c>
      <c r="O1104" s="266"/>
      <c r="P1104" s="266"/>
      <c r="Q1104" s="266"/>
      <c r="R1104" s="141"/>
      <c r="T1104" s="172" t="s">
        <v>4</v>
      </c>
      <c r="U1104" s="48" t="s">
        <v>41</v>
      </c>
      <c r="V1104" s="40"/>
      <c r="W1104" s="173">
        <f>V1104*K1104</f>
        <v>0</v>
      </c>
      <c r="X1104" s="173">
        <v>5.1999999999999998E-2</v>
      </c>
      <c r="Y1104" s="173">
        <f>X1104*K1104</f>
        <v>0.104</v>
      </c>
      <c r="Z1104" s="173">
        <v>0</v>
      </c>
      <c r="AA1104" s="174">
        <f>Z1104*K1104</f>
        <v>0</v>
      </c>
      <c r="AR1104" s="23" t="s">
        <v>423</v>
      </c>
      <c r="AT1104" s="23" t="s">
        <v>612</v>
      </c>
      <c r="AU1104" s="23" t="s">
        <v>94</v>
      </c>
      <c r="AY1104" s="23" t="s">
        <v>196</v>
      </c>
      <c r="BE1104" s="114">
        <f>IF(U1104="základná",N1104,0)</f>
        <v>0</v>
      </c>
      <c r="BF1104" s="114">
        <f>IF(U1104="znížená",N1104,0)</f>
        <v>0</v>
      </c>
      <c r="BG1104" s="114">
        <f>IF(U1104="zákl. prenesená",N1104,0)</f>
        <v>0</v>
      </c>
      <c r="BH1104" s="114">
        <f>IF(U1104="zníž. prenesená",N1104,0)</f>
        <v>0</v>
      </c>
      <c r="BI1104" s="114">
        <f>IF(U1104="nulová",N1104,0)</f>
        <v>0</v>
      </c>
      <c r="BJ1104" s="23" t="s">
        <v>94</v>
      </c>
      <c r="BK1104" s="175">
        <f>ROUND(L1104*K1104,3)</f>
        <v>0</v>
      </c>
      <c r="BL1104" s="23" t="s">
        <v>300</v>
      </c>
      <c r="BM1104" s="23" t="s">
        <v>1644</v>
      </c>
    </row>
    <row r="1105" spans="2:65" s="11" customFormat="1" ht="16.5" customHeight="1">
      <c r="B1105" s="176"/>
      <c r="C1105" s="177"/>
      <c r="D1105" s="177"/>
      <c r="E1105" s="178" t="s">
        <v>4</v>
      </c>
      <c r="F1105" s="267" t="s">
        <v>94</v>
      </c>
      <c r="G1105" s="268"/>
      <c r="H1105" s="268"/>
      <c r="I1105" s="268"/>
      <c r="J1105" s="177"/>
      <c r="K1105" s="179">
        <v>2</v>
      </c>
      <c r="L1105" s="177"/>
      <c r="M1105" s="177"/>
      <c r="N1105" s="177"/>
      <c r="O1105" s="177"/>
      <c r="P1105" s="177"/>
      <c r="Q1105" s="177"/>
      <c r="R1105" s="180"/>
      <c r="T1105" s="181"/>
      <c r="U1105" s="177"/>
      <c r="V1105" s="177"/>
      <c r="W1105" s="177"/>
      <c r="X1105" s="177"/>
      <c r="Y1105" s="177"/>
      <c r="Z1105" s="177"/>
      <c r="AA1105" s="182"/>
      <c r="AT1105" s="183" t="s">
        <v>204</v>
      </c>
      <c r="AU1105" s="183" t="s">
        <v>94</v>
      </c>
      <c r="AV1105" s="11" t="s">
        <v>94</v>
      </c>
      <c r="AW1105" s="11" t="s">
        <v>31</v>
      </c>
      <c r="AX1105" s="11" t="s">
        <v>74</v>
      </c>
      <c r="AY1105" s="183" t="s">
        <v>196</v>
      </c>
    </row>
    <row r="1106" spans="2:65" s="12" customFormat="1" ht="16.5" customHeight="1">
      <c r="B1106" s="184"/>
      <c r="C1106" s="185"/>
      <c r="D1106" s="185"/>
      <c r="E1106" s="186" t="s">
        <v>4</v>
      </c>
      <c r="F1106" s="274" t="s">
        <v>213</v>
      </c>
      <c r="G1106" s="275"/>
      <c r="H1106" s="275"/>
      <c r="I1106" s="275"/>
      <c r="J1106" s="185"/>
      <c r="K1106" s="187">
        <v>2</v>
      </c>
      <c r="L1106" s="185"/>
      <c r="M1106" s="185"/>
      <c r="N1106" s="185"/>
      <c r="O1106" s="185"/>
      <c r="P1106" s="185"/>
      <c r="Q1106" s="185"/>
      <c r="R1106" s="188"/>
      <c r="T1106" s="189"/>
      <c r="U1106" s="185"/>
      <c r="V1106" s="185"/>
      <c r="W1106" s="185"/>
      <c r="X1106" s="185"/>
      <c r="Y1106" s="185"/>
      <c r="Z1106" s="185"/>
      <c r="AA1106" s="190"/>
      <c r="AT1106" s="191" t="s">
        <v>204</v>
      </c>
      <c r="AU1106" s="191" t="s">
        <v>94</v>
      </c>
      <c r="AV1106" s="12" t="s">
        <v>214</v>
      </c>
      <c r="AW1106" s="12" t="s">
        <v>31</v>
      </c>
      <c r="AX1106" s="12" t="s">
        <v>74</v>
      </c>
      <c r="AY1106" s="191" t="s">
        <v>196</v>
      </c>
    </row>
    <row r="1107" spans="2:65" s="13" customFormat="1" ht="16.5" customHeight="1">
      <c r="B1107" s="192"/>
      <c r="C1107" s="193"/>
      <c r="D1107" s="193"/>
      <c r="E1107" s="194" t="s">
        <v>4</v>
      </c>
      <c r="F1107" s="276" t="s">
        <v>215</v>
      </c>
      <c r="G1107" s="277"/>
      <c r="H1107" s="277"/>
      <c r="I1107" s="277"/>
      <c r="J1107" s="193"/>
      <c r="K1107" s="195">
        <v>2</v>
      </c>
      <c r="L1107" s="193"/>
      <c r="M1107" s="193"/>
      <c r="N1107" s="193"/>
      <c r="O1107" s="193"/>
      <c r="P1107" s="193"/>
      <c r="Q1107" s="193"/>
      <c r="R1107" s="196"/>
      <c r="T1107" s="197"/>
      <c r="U1107" s="193"/>
      <c r="V1107" s="193"/>
      <c r="W1107" s="193"/>
      <c r="X1107" s="193"/>
      <c r="Y1107" s="193"/>
      <c r="Z1107" s="193"/>
      <c r="AA1107" s="198"/>
      <c r="AT1107" s="199" t="s">
        <v>204</v>
      </c>
      <c r="AU1107" s="199" t="s">
        <v>94</v>
      </c>
      <c r="AV1107" s="13" t="s">
        <v>201</v>
      </c>
      <c r="AW1107" s="13" t="s">
        <v>31</v>
      </c>
      <c r="AX1107" s="13" t="s">
        <v>82</v>
      </c>
      <c r="AY1107" s="199" t="s">
        <v>196</v>
      </c>
    </row>
    <row r="1108" spans="2:65" s="1" customFormat="1" ht="25.5" customHeight="1">
      <c r="B1108" s="138"/>
      <c r="C1108" s="200" t="s">
        <v>1645</v>
      </c>
      <c r="D1108" s="200" t="s">
        <v>612</v>
      </c>
      <c r="E1108" s="201" t="s">
        <v>1646</v>
      </c>
      <c r="F1108" s="282" t="s">
        <v>1647</v>
      </c>
      <c r="G1108" s="282"/>
      <c r="H1108" s="282"/>
      <c r="I1108" s="282"/>
      <c r="J1108" s="202" t="s">
        <v>608</v>
      </c>
      <c r="K1108" s="203">
        <v>2</v>
      </c>
      <c r="L1108" s="273">
        <v>0</v>
      </c>
      <c r="M1108" s="273"/>
      <c r="N1108" s="283">
        <f>ROUND(L1108*K1108,3)</f>
        <v>0</v>
      </c>
      <c r="O1108" s="266"/>
      <c r="P1108" s="266"/>
      <c r="Q1108" s="266"/>
      <c r="R1108" s="141"/>
      <c r="T1108" s="172" t="s">
        <v>4</v>
      </c>
      <c r="U1108" s="48" t="s">
        <v>41</v>
      </c>
      <c r="V1108" s="40"/>
      <c r="W1108" s="173">
        <f>V1108*K1108</f>
        <v>0</v>
      </c>
      <c r="X1108" s="173">
        <v>5.1999999999999998E-2</v>
      </c>
      <c r="Y1108" s="173">
        <f>X1108*K1108</f>
        <v>0.104</v>
      </c>
      <c r="Z1108" s="173">
        <v>0</v>
      </c>
      <c r="AA1108" s="174">
        <f>Z1108*K1108</f>
        <v>0</v>
      </c>
      <c r="AR1108" s="23" t="s">
        <v>423</v>
      </c>
      <c r="AT1108" s="23" t="s">
        <v>612</v>
      </c>
      <c r="AU1108" s="23" t="s">
        <v>94</v>
      </c>
      <c r="AY1108" s="23" t="s">
        <v>196</v>
      </c>
      <c r="BE1108" s="114">
        <f>IF(U1108="základná",N1108,0)</f>
        <v>0</v>
      </c>
      <c r="BF1108" s="114">
        <f>IF(U1108="znížená",N1108,0)</f>
        <v>0</v>
      </c>
      <c r="BG1108" s="114">
        <f>IF(U1108="zákl. prenesená",N1108,0)</f>
        <v>0</v>
      </c>
      <c r="BH1108" s="114">
        <f>IF(U1108="zníž. prenesená",N1108,0)</f>
        <v>0</v>
      </c>
      <c r="BI1108" s="114">
        <f>IF(U1108="nulová",N1108,0)</f>
        <v>0</v>
      </c>
      <c r="BJ1108" s="23" t="s">
        <v>94</v>
      </c>
      <c r="BK1108" s="175">
        <f>ROUND(L1108*K1108,3)</f>
        <v>0</v>
      </c>
      <c r="BL1108" s="23" t="s">
        <v>300</v>
      </c>
      <c r="BM1108" s="23" t="s">
        <v>1648</v>
      </c>
    </row>
    <row r="1109" spans="2:65" s="11" customFormat="1" ht="16.5" customHeight="1">
      <c r="B1109" s="176"/>
      <c r="C1109" s="177"/>
      <c r="D1109" s="177"/>
      <c r="E1109" s="178" t="s">
        <v>4</v>
      </c>
      <c r="F1109" s="267" t="s">
        <v>94</v>
      </c>
      <c r="G1109" s="268"/>
      <c r="H1109" s="268"/>
      <c r="I1109" s="268"/>
      <c r="J1109" s="177"/>
      <c r="K1109" s="179">
        <v>2</v>
      </c>
      <c r="L1109" s="177"/>
      <c r="M1109" s="177"/>
      <c r="N1109" s="177"/>
      <c r="O1109" s="177"/>
      <c r="P1109" s="177"/>
      <c r="Q1109" s="177"/>
      <c r="R1109" s="180"/>
      <c r="T1109" s="181"/>
      <c r="U1109" s="177"/>
      <c r="V1109" s="177"/>
      <c r="W1109" s="177"/>
      <c r="X1109" s="177"/>
      <c r="Y1109" s="177"/>
      <c r="Z1109" s="177"/>
      <c r="AA1109" s="182"/>
      <c r="AT1109" s="183" t="s">
        <v>204</v>
      </c>
      <c r="AU1109" s="183" t="s">
        <v>94</v>
      </c>
      <c r="AV1109" s="11" t="s">
        <v>94</v>
      </c>
      <c r="AW1109" s="11" t="s">
        <v>31</v>
      </c>
      <c r="AX1109" s="11" t="s">
        <v>74</v>
      </c>
      <c r="AY1109" s="183" t="s">
        <v>196</v>
      </c>
    </row>
    <row r="1110" spans="2:65" s="12" customFormat="1" ht="16.5" customHeight="1">
      <c r="B1110" s="184"/>
      <c r="C1110" s="185"/>
      <c r="D1110" s="185"/>
      <c r="E1110" s="186" t="s">
        <v>4</v>
      </c>
      <c r="F1110" s="274" t="s">
        <v>213</v>
      </c>
      <c r="G1110" s="275"/>
      <c r="H1110" s="275"/>
      <c r="I1110" s="275"/>
      <c r="J1110" s="185"/>
      <c r="K1110" s="187">
        <v>2</v>
      </c>
      <c r="L1110" s="185"/>
      <c r="M1110" s="185"/>
      <c r="N1110" s="185"/>
      <c r="O1110" s="185"/>
      <c r="P1110" s="185"/>
      <c r="Q1110" s="185"/>
      <c r="R1110" s="188"/>
      <c r="T1110" s="189"/>
      <c r="U1110" s="185"/>
      <c r="V1110" s="185"/>
      <c r="W1110" s="185"/>
      <c r="X1110" s="185"/>
      <c r="Y1110" s="185"/>
      <c r="Z1110" s="185"/>
      <c r="AA1110" s="190"/>
      <c r="AT1110" s="191" t="s">
        <v>204</v>
      </c>
      <c r="AU1110" s="191" t="s">
        <v>94</v>
      </c>
      <c r="AV1110" s="12" t="s">
        <v>214</v>
      </c>
      <c r="AW1110" s="12" t="s">
        <v>31</v>
      </c>
      <c r="AX1110" s="12" t="s">
        <v>74</v>
      </c>
      <c r="AY1110" s="191" t="s">
        <v>196</v>
      </c>
    </row>
    <row r="1111" spans="2:65" s="13" customFormat="1" ht="16.5" customHeight="1">
      <c r="B1111" s="192"/>
      <c r="C1111" s="193"/>
      <c r="D1111" s="193"/>
      <c r="E1111" s="194" t="s">
        <v>4</v>
      </c>
      <c r="F1111" s="276" t="s">
        <v>215</v>
      </c>
      <c r="G1111" s="277"/>
      <c r="H1111" s="277"/>
      <c r="I1111" s="277"/>
      <c r="J1111" s="193"/>
      <c r="K1111" s="195">
        <v>2</v>
      </c>
      <c r="L1111" s="193"/>
      <c r="M1111" s="193"/>
      <c r="N1111" s="193"/>
      <c r="O1111" s="193"/>
      <c r="P1111" s="193"/>
      <c r="Q1111" s="193"/>
      <c r="R1111" s="196"/>
      <c r="T1111" s="197"/>
      <c r="U1111" s="193"/>
      <c r="V1111" s="193"/>
      <c r="W1111" s="193"/>
      <c r="X1111" s="193"/>
      <c r="Y1111" s="193"/>
      <c r="Z1111" s="193"/>
      <c r="AA1111" s="198"/>
      <c r="AT1111" s="199" t="s">
        <v>204</v>
      </c>
      <c r="AU1111" s="199" t="s">
        <v>94</v>
      </c>
      <c r="AV1111" s="13" t="s">
        <v>201</v>
      </c>
      <c r="AW1111" s="13" t="s">
        <v>31</v>
      </c>
      <c r="AX1111" s="13" t="s">
        <v>82</v>
      </c>
      <c r="AY1111" s="199" t="s">
        <v>196</v>
      </c>
    </row>
    <row r="1112" spans="2:65" s="1" customFormat="1" ht="25.5" customHeight="1">
      <c r="B1112" s="138"/>
      <c r="C1112" s="167" t="s">
        <v>1649</v>
      </c>
      <c r="D1112" s="167" t="s">
        <v>197</v>
      </c>
      <c r="E1112" s="168" t="s">
        <v>1650</v>
      </c>
      <c r="F1112" s="264" t="s">
        <v>1651</v>
      </c>
      <c r="G1112" s="264"/>
      <c r="H1112" s="264"/>
      <c r="I1112" s="264"/>
      <c r="J1112" s="169" t="s">
        <v>307</v>
      </c>
      <c r="K1112" s="170">
        <v>43.98</v>
      </c>
      <c r="L1112" s="265">
        <v>0</v>
      </c>
      <c r="M1112" s="265"/>
      <c r="N1112" s="266">
        <f>ROUND(L1112*K1112,3)</f>
        <v>0</v>
      </c>
      <c r="O1112" s="266"/>
      <c r="P1112" s="266"/>
      <c r="Q1112" s="266"/>
      <c r="R1112" s="141"/>
      <c r="T1112" s="172" t="s">
        <v>4</v>
      </c>
      <c r="U1112" s="48" t="s">
        <v>41</v>
      </c>
      <c r="V1112" s="40"/>
      <c r="W1112" s="173">
        <f>V1112*K1112</f>
        <v>0</v>
      </c>
      <c r="X1112" s="173">
        <v>4.2000000000000002E-4</v>
      </c>
      <c r="Y1112" s="173">
        <f>X1112*K1112</f>
        <v>1.8471599999999998E-2</v>
      </c>
      <c r="Z1112" s="173">
        <v>0</v>
      </c>
      <c r="AA1112" s="174">
        <f>Z1112*K1112</f>
        <v>0</v>
      </c>
      <c r="AR1112" s="23" t="s">
        <v>300</v>
      </c>
      <c r="AT1112" s="23" t="s">
        <v>197</v>
      </c>
      <c r="AU1112" s="23" t="s">
        <v>94</v>
      </c>
      <c r="AY1112" s="23" t="s">
        <v>196</v>
      </c>
      <c r="BE1112" s="114">
        <f>IF(U1112="základná",N1112,0)</f>
        <v>0</v>
      </c>
      <c r="BF1112" s="114">
        <f>IF(U1112="znížená",N1112,0)</f>
        <v>0</v>
      </c>
      <c r="BG1112" s="114">
        <f>IF(U1112="zákl. prenesená",N1112,0)</f>
        <v>0</v>
      </c>
      <c r="BH1112" s="114">
        <f>IF(U1112="zníž. prenesená",N1112,0)</f>
        <v>0</v>
      </c>
      <c r="BI1112" s="114">
        <f>IF(U1112="nulová",N1112,0)</f>
        <v>0</v>
      </c>
      <c r="BJ1112" s="23" t="s">
        <v>94</v>
      </c>
      <c r="BK1112" s="175">
        <f>ROUND(L1112*K1112,3)</f>
        <v>0</v>
      </c>
      <c r="BL1112" s="23" t="s">
        <v>300</v>
      </c>
      <c r="BM1112" s="23" t="s">
        <v>1652</v>
      </c>
    </row>
    <row r="1113" spans="2:65" s="11" customFormat="1" ht="16.5" customHeight="1">
      <c r="B1113" s="176"/>
      <c r="C1113" s="177"/>
      <c r="D1113" s="177"/>
      <c r="E1113" s="178" t="s">
        <v>4</v>
      </c>
      <c r="F1113" s="267" t="s">
        <v>1653</v>
      </c>
      <c r="G1113" s="268"/>
      <c r="H1113" s="268"/>
      <c r="I1113" s="268"/>
      <c r="J1113" s="177"/>
      <c r="K1113" s="179">
        <v>9.08</v>
      </c>
      <c r="L1113" s="177"/>
      <c r="M1113" s="177"/>
      <c r="N1113" s="177"/>
      <c r="O1113" s="177"/>
      <c r="P1113" s="177"/>
      <c r="Q1113" s="177"/>
      <c r="R1113" s="180"/>
      <c r="T1113" s="181"/>
      <c r="U1113" s="177"/>
      <c r="V1113" s="177"/>
      <c r="W1113" s="177"/>
      <c r="X1113" s="177"/>
      <c r="Y1113" s="177"/>
      <c r="Z1113" s="177"/>
      <c r="AA1113" s="182"/>
      <c r="AT1113" s="183" t="s">
        <v>204</v>
      </c>
      <c r="AU1113" s="183" t="s">
        <v>94</v>
      </c>
      <c r="AV1113" s="11" t="s">
        <v>94</v>
      </c>
      <c r="AW1113" s="11" t="s">
        <v>31</v>
      </c>
      <c r="AX1113" s="11" t="s">
        <v>74</v>
      </c>
      <c r="AY1113" s="183" t="s">
        <v>196</v>
      </c>
    </row>
    <row r="1114" spans="2:65" s="11" customFormat="1" ht="16.5" customHeight="1">
      <c r="B1114" s="176"/>
      <c r="C1114" s="177"/>
      <c r="D1114" s="177"/>
      <c r="E1114" s="178" t="s">
        <v>4</v>
      </c>
      <c r="F1114" s="269" t="s">
        <v>1654</v>
      </c>
      <c r="G1114" s="270"/>
      <c r="H1114" s="270"/>
      <c r="I1114" s="270"/>
      <c r="J1114" s="177"/>
      <c r="K1114" s="179">
        <v>5.7</v>
      </c>
      <c r="L1114" s="177"/>
      <c r="M1114" s="177"/>
      <c r="N1114" s="177"/>
      <c r="O1114" s="177"/>
      <c r="P1114" s="177"/>
      <c r="Q1114" s="177"/>
      <c r="R1114" s="180"/>
      <c r="T1114" s="181"/>
      <c r="U1114" s="177"/>
      <c r="V1114" s="177"/>
      <c r="W1114" s="177"/>
      <c r="X1114" s="177"/>
      <c r="Y1114" s="177"/>
      <c r="Z1114" s="177"/>
      <c r="AA1114" s="182"/>
      <c r="AT1114" s="183" t="s">
        <v>204</v>
      </c>
      <c r="AU1114" s="183" t="s">
        <v>94</v>
      </c>
      <c r="AV1114" s="11" t="s">
        <v>94</v>
      </c>
      <c r="AW1114" s="11" t="s">
        <v>31</v>
      </c>
      <c r="AX1114" s="11" t="s">
        <v>74</v>
      </c>
      <c r="AY1114" s="183" t="s">
        <v>196</v>
      </c>
    </row>
    <row r="1115" spans="2:65" s="11" customFormat="1" ht="16.5" customHeight="1">
      <c r="B1115" s="176"/>
      <c r="C1115" s="177"/>
      <c r="D1115" s="177"/>
      <c r="E1115" s="178" t="s">
        <v>4</v>
      </c>
      <c r="F1115" s="269" t="s">
        <v>1655</v>
      </c>
      <c r="G1115" s="270"/>
      <c r="H1115" s="270"/>
      <c r="I1115" s="270"/>
      <c r="J1115" s="177"/>
      <c r="K1115" s="179">
        <v>7.52</v>
      </c>
      <c r="L1115" s="177"/>
      <c r="M1115" s="177"/>
      <c r="N1115" s="177"/>
      <c r="O1115" s="177"/>
      <c r="P1115" s="177"/>
      <c r="Q1115" s="177"/>
      <c r="R1115" s="180"/>
      <c r="T1115" s="181"/>
      <c r="U1115" s="177"/>
      <c r="V1115" s="177"/>
      <c r="W1115" s="177"/>
      <c r="X1115" s="177"/>
      <c r="Y1115" s="177"/>
      <c r="Z1115" s="177"/>
      <c r="AA1115" s="182"/>
      <c r="AT1115" s="183" t="s">
        <v>204</v>
      </c>
      <c r="AU1115" s="183" t="s">
        <v>94</v>
      </c>
      <c r="AV1115" s="11" t="s">
        <v>94</v>
      </c>
      <c r="AW1115" s="11" t="s">
        <v>31</v>
      </c>
      <c r="AX1115" s="11" t="s">
        <v>74</v>
      </c>
      <c r="AY1115" s="183" t="s">
        <v>196</v>
      </c>
    </row>
    <row r="1116" spans="2:65" s="11" customFormat="1" ht="16.5" customHeight="1">
      <c r="B1116" s="176"/>
      <c r="C1116" s="177"/>
      <c r="D1116" s="177"/>
      <c r="E1116" s="178" t="s">
        <v>4</v>
      </c>
      <c r="F1116" s="269" t="s">
        <v>1656</v>
      </c>
      <c r="G1116" s="270"/>
      <c r="H1116" s="270"/>
      <c r="I1116" s="270"/>
      <c r="J1116" s="177"/>
      <c r="K1116" s="179">
        <v>8.65</v>
      </c>
      <c r="L1116" s="177"/>
      <c r="M1116" s="177"/>
      <c r="N1116" s="177"/>
      <c r="O1116" s="177"/>
      <c r="P1116" s="177"/>
      <c r="Q1116" s="177"/>
      <c r="R1116" s="180"/>
      <c r="T1116" s="181"/>
      <c r="U1116" s="177"/>
      <c r="V1116" s="177"/>
      <c r="W1116" s="177"/>
      <c r="X1116" s="177"/>
      <c r="Y1116" s="177"/>
      <c r="Z1116" s="177"/>
      <c r="AA1116" s="182"/>
      <c r="AT1116" s="183" t="s">
        <v>204</v>
      </c>
      <c r="AU1116" s="183" t="s">
        <v>94</v>
      </c>
      <c r="AV1116" s="11" t="s">
        <v>94</v>
      </c>
      <c r="AW1116" s="11" t="s">
        <v>31</v>
      </c>
      <c r="AX1116" s="11" t="s">
        <v>74</v>
      </c>
      <c r="AY1116" s="183" t="s">
        <v>196</v>
      </c>
    </row>
    <row r="1117" spans="2:65" s="11" customFormat="1" ht="16.5" customHeight="1">
      <c r="B1117" s="176"/>
      <c r="C1117" s="177"/>
      <c r="D1117" s="177"/>
      <c r="E1117" s="178" t="s">
        <v>4</v>
      </c>
      <c r="F1117" s="269" t="s">
        <v>1657</v>
      </c>
      <c r="G1117" s="270"/>
      <c r="H1117" s="270"/>
      <c r="I1117" s="270"/>
      <c r="J1117" s="177"/>
      <c r="K1117" s="179">
        <v>13.03</v>
      </c>
      <c r="L1117" s="177"/>
      <c r="M1117" s="177"/>
      <c r="N1117" s="177"/>
      <c r="O1117" s="177"/>
      <c r="P1117" s="177"/>
      <c r="Q1117" s="177"/>
      <c r="R1117" s="180"/>
      <c r="T1117" s="181"/>
      <c r="U1117" s="177"/>
      <c r="V1117" s="177"/>
      <c r="W1117" s="177"/>
      <c r="X1117" s="177"/>
      <c r="Y1117" s="177"/>
      <c r="Z1117" s="177"/>
      <c r="AA1117" s="182"/>
      <c r="AT1117" s="183" t="s">
        <v>204</v>
      </c>
      <c r="AU1117" s="183" t="s">
        <v>94</v>
      </c>
      <c r="AV1117" s="11" t="s">
        <v>94</v>
      </c>
      <c r="AW1117" s="11" t="s">
        <v>31</v>
      </c>
      <c r="AX1117" s="11" t="s">
        <v>74</v>
      </c>
      <c r="AY1117" s="183" t="s">
        <v>196</v>
      </c>
    </row>
    <row r="1118" spans="2:65" s="12" customFormat="1" ht="16.5" customHeight="1">
      <c r="B1118" s="184"/>
      <c r="C1118" s="185"/>
      <c r="D1118" s="185"/>
      <c r="E1118" s="186" t="s">
        <v>4</v>
      </c>
      <c r="F1118" s="274" t="s">
        <v>213</v>
      </c>
      <c r="G1118" s="275"/>
      <c r="H1118" s="275"/>
      <c r="I1118" s="275"/>
      <c r="J1118" s="185"/>
      <c r="K1118" s="187">
        <v>43.98</v>
      </c>
      <c r="L1118" s="185"/>
      <c r="M1118" s="185"/>
      <c r="N1118" s="185"/>
      <c r="O1118" s="185"/>
      <c r="P1118" s="185"/>
      <c r="Q1118" s="185"/>
      <c r="R1118" s="188"/>
      <c r="T1118" s="189"/>
      <c r="U1118" s="185"/>
      <c r="V1118" s="185"/>
      <c r="W1118" s="185"/>
      <c r="X1118" s="185"/>
      <c r="Y1118" s="185"/>
      <c r="Z1118" s="185"/>
      <c r="AA1118" s="190"/>
      <c r="AT1118" s="191" t="s">
        <v>204</v>
      </c>
      <c r="AU1118" s="191" t="s">
        <v>94</v>
      </c>
      <c r="AV1118" s="12" t="s">
        <v>214</v>
      </c>
      <c r="AW1118" s="12" t="s">
        <v>31</v>
      </c>
      <c r="AX1118" s="12" t="s">
        <v>74</v>
      </c>
      <c r="AY1118" s="191" t="s">
        <v>196</v>
      </c>
    </row>
    <row r="1119" spans="2:65" s="13" customFormat="1" ht="16.5" customHeight="1">
      <c r="B1119" s="192"/>
      <c r="C1119" s="193"/>
      <c r="D1119" s="193"/>
      <c r="E1119" s="194" t="s">
        <v>4</v>
      </c>
      <c r="F1119" s="276" t="s">
        <v>215</v>
      </c>
      <c r="G1119" s="277"/>
      <c r="H1119" s="277"/>
      <c r="I1119" s="277"/>
      <c r="J1119" s="193"/>
      <c r="K1119" s="195">
        <v>43.98</v>
      </c>
      <c r="L1119" s="193"/>
      <c r="M1119" s="193"/>
      <c r="N1119" s="193"/>
      <c r="O1119" s="193"/>
      <c r="P1119" s="193"/>
      <c r="Q1119" s="193"/>
      <c r="R1119" s="196"/>
      <c r="T1119" s="197"/>
      <c r="U1119" s="193"/>
      <c r="V1119" s="193"/>
      <c r="W1119" s="193"/>
      <c r="X1119" s="193"/>
      <c r="Y1119" s="193"/>
      <c r="Z1119" s="193"/>
      <c r="AA1119" s="198"/>
      <c r="AT1119" s="199" t="s">
        <v>204</v>
      </c>
      <c r="AU1119" s="199" t="s">
        <v>94</v>
      </c>
      <c r="AV1119" s="13" t="s">
        <v>201</v>
      </c>
      <c r="AW1119" s="13" t="s">
        <v>31</v>
      </c>
      <c r="AX1119" s="13" t="s">
        <v>82</v>
      </c>
      <c r="AY1119" s="199" t="s">
        <v>196</v>
      </c>
    </row>
    <row r="1120" spans="2:65" s="1" customFormat="1" ht="25.5" customHeight="1">
      <c r="B1120" s="138"/>
      <c r="C1120" s="200" t="s">
        <v>1658</v>
      </c>
      <c r="D1120" s="200" t="s">
        <v>612</v>
      </c>
      <c r="E1120" s="201" t="s">
        <v>1659</v>
      </c>
      <c r="F1120" s="282" t="s">
        <v>1660</v>
      </c>
      <c r="G1120" s="282"/>
      <c r="H1120" s="282"/>
      <c r="I1120" s="282"/>
      <c r="J1120" s="202" t="s">
        <v>608</v>
      </c>
      <c r="K1120" s="203">
        <v>1</v>
      </c>
      <c r="L1120" s="273">
        <v>0</v>
      </c>
      <c r="M1120" s="273"/>
      <c r="N1120" s="283">
        <f t="shared" ref="N1120:N1128" si="45">ROUND(L1120*K1120,3)</f>
        <v>0</v>
      </c>
      <c r="O1120" s="266"/>
      <c r="P1120" s="266"/>
      <c r="Q1120" s="266"/>
      <c r="R1120" s="141"/>
      <c r="T1120" s="172" t="s">
        <v>4</v>
      </c>
      <c r="U1120" s="48" t="s">
        <v>41</v>
      </c>
      <c r="V1120" s="40"/>
      <c r="W1120" s="173">
        <f t="shared" ref="W1120:W1128" si="46">V1120*K1120</f>
        <v>0</v>
      </c>
      <c r="X1120" s="173">
        <v>0.14299999999999999</v>
      </c>
      <c r="Y1120" s="173">
        <f t="shared" ref="Y1120:Y1128" si="47">X1120*K1120</f>
        <v>0.14299999999999999</v>
      </c>
      <c r="Z1120" s="173">
        <v>0</v>
      </c>
      <c r="AA1120" s="174">
        <f t="shared" ref="AA1120:AA1128" si="48">Z1120*K1120</f>
        <v>0</v>
      </c>
      <c r="AR1120" s="23" t="s">
        <v>423</v>
      </c>
      <c r="AT1120" s="23" t="s">
        <v>612</v>
      </c>
      <c r="AU1120" s="23" t="s">
        <v>94</v>
      </c>
      <c r="AY1120" s="23" t="s">
        <v>196</v>
      </c>
      <c r="BE1120" s="114">
        <f t="shared" ref="BE1120:BE1128" si="49">IF(U1120="základná",N1120,0)</f>
        <v>0</v>
      </c>
      <c r="BF1120" s="114">
        <f t="shared" ref="BF1120:BF1128" si="50">IF(U1120="znížená",N1120,0)</f>
        <v>0</v>
      </c>
      <c r="BG1120" s="114">
        <f t="shared" ref="BG1120:BG1128" si="51">IF(U1120="zákl. prenesená",N1120,0)</f>
        <v>0</v>
      </c>
      <c r="BH1120" s="114">
        <f t="shared" ref="BH1120:BH1128" si="52">IF(U1120="zníž. prenesená",N1120,0)</f>
        <v>0</v>
      </c>
      <c r="BI1120" s="114">
        <f t="shared" ref="BI1120:BI1128" si="53">IF(U1120="nulová",N1120,0)</f>
        <v>0</v>
      </c>
      <c r="BJ1120" s="23" t="s">
        <v>94</v>
      </c>
      <c r="BK1120" s="175">
        <f t="shared" ref="BK1120:BK1128" si="54">ROUND(L1120*K1120,3)</f>
        <v>0</v>
      </c>
      <c r="BL1120" s="23" t="s">
        <v>300</v>
      </c>
      <c r="BM1120" s="23" t="s">
        <v>1661</v>
      </c>
    </row>
    <row r="1121" spans="2:65" s="1" customFormat="1" ht="25.5" customHeight="1">
      <c r="B1121" s="138"/>
      <c r="C1121" s="200" t="s">
        <v>1662</v>
      </c>
      <c r="D1121" s="200" t="s">
        <v>612</v>
      </c>
      <c r="E1121" s="201" t="s">
        <v>1663</v>
      </c>
      <c r="F1121" s="282" t="s">
        <v>1664</v>
      </c>
      <c r="G1121" s="282"/>
      <c r="H1121" s="282"/>
      <c r="I1121" s="282"/>
      <c r="J1121" s="202" t="s">
        <v>608</v>
      </c>
      <c r="K1121" s="203">
        <v>1</v>
      </c>
      <c r="L1121" s="273">
        <v>0</v>
      </c>
      <c r="M1121" s="273"/>
      <c r="N1121" s="283">
        <f t="shared" si="45"/>
        <v>0</v>
      </c>
      <c r="O1121" s="266"/>
      <c r="P1121" s="266"/>
      <c r="Q1121" s="266"/>
      <c r="R1121" s="141"/>
      <c r="T1121" s="172" t="s">
        <v>4</v>
      </c>
      <c r="U1121" s="48" t="s">
        <v>41</v>
      </c>
      <c r="V1121" s="40"/>
      <c r="W1121" s="173">
        <f t="shared" si="46"/>
        <v>0</v>
      </c>
      <c r="X1121" s="173">
        <v>0.14299999999999999</v>
      </c>
      <c r="Y1121" s="173">
        <f t="shared" si="47"/>
        <v>0.14299999999999999</v>
      </c>
      <c r="Z1121" s="173">
        <v>0</v>
      </c>
      <c r="AA1121" s="174">
        <f t="shared" si="48"/>
        <v>0</v>
      </c>
      <c r="AR1121" s="23" t="s">
        <v>423</v>
      </c>
      <c r="AT1121" s="23" t="s">
        <v>612</v>
      </c>
      <c r="AU1121" s="23" t="s">
        <v>94</v>
      </c>
      <c r="AY1121" s="23" t="s">
        <v>196</v>
      </c>
      <c r="BE1121" s="114">
        <f t="shared" si="49"/>
        <v>0</v>
      </c>
      <c r="BF1121" s="114">
        <f t="shared" si="50"/>
        <v>0</v>
      </c>
      <c r="BG1121" s="114">
        <f t="shared" si="51"/>
        <v>0</v>
      </c>
      <c r="BH1121" s="114">
        <f t="shared" si="52"/>
        <v>0</v>
      </c>
      <c r="BI1121" s="114">
        <f t="shared" si="53"/>
        <v>0</v>
      </c>
      <c r="BJ1121" s="23" t="s">
        <v>94</v>
      </c>
      <c r="BK1121" s="175">
        <f t="shared" si="54"/>
        <v>0</v>
      </c>
      <c r="BL1121" s="23" t="s">
        <v>300</v>
      </c>
      <c r="BM1121" s="23" t="s">
        <v>1665</v>
      </c>
    </row>
    <row r="1122" spans="2:65" s="1" customFormat="1" ht="25.5" customHeight="1">
      <c r="B1122" s="138"/>
      <c r="C1122" s="200" t="s">
        <v>1666</v>
      </c>
      <c r="D1122" s="200" t="s">
        <v>612</v>
      </c>
      <c r="E1122" s="201" t="s">
        <v>1667</v>
      </c>
      <c r="F1122" s="282" t="s">
        <v>1668</v>
      </c>
      <c r="G1122" s="282"/>
      <c r="H1122" s="282"/>
      <c r="I1122" s="282"/>
      <c r="J1122" s="202" t="s">
        <v>608</v>
      </c>
      <c r="K1122" s="203">
        <v>1</v>
      </c>
      <c r="L1122" s="273">
        <v>0</v>
      </c>
      <c r="M1122" s="273"/>
      <c r="N1122" s="283">
        <f t="shared" si="45"/>
        <v>0</v>
      </c>
      <c r="O1122" s="266"/>
      <c r="P1122" s="266"/>
      <c r="Q1122" s="266"/>
      <c r="R1122" s="141"/>
      <c r="T1122" s="172" t="s">
        <v>4</v>
      </c>
      <c r="U1122" s="48" t="s">
        <v>41</v>
      </c>
      <c r="V1122" s="40"/>
      <c r="W1122" s="173">
        <f t="shared" si="46"/>
        <v>0</v>
      </c>
      <c r="X1122" s="173">
        <v>0.14299999999999999</v>
      </c>
      <c r="Y1122" s="173">
        <f t="shared" si="47"/>
        <v>0.14299999999999999</v>
      </c>
      <c r="Z1122" s="173">
        <v>0</v>
      </c>
      <c r="AA1122" s="174">
        <f t="shared" si="48"/>
        <v>0</v>
      </c>
      <c r="AR1122" s="23" t="s">
        <v>423</v>
      </c>
      <c r="AT1122" s="23" t="s">
        <v>612</v>
      </c>
      <c r="AU1122" s="23" t="s">
        <v>94</v>
      </c>
      <c r="AY1122" s="23" t="s">
        <v>196</v>
      </c>
      <c r="BE1122" s="114">
        <f t="shared" si="49"/>
        <v>0</v>
      </c>
      <c r="BF1122" s="114">
        <f t="shared" si="50"/>
        <v>0</v>
      </c>
      <c r="BG1122" s="114">
        <f t="shared" si="51"/>
        <v>0</v>
      </c>
      <c r="BH1122" s="114">
        <f t="shared" si="52"/>
        <v>0</v>
      </c>
      <c r="BI1122" s="114">
        <f t="shared" si="53"/>
        <v>0</v>
      </c>
      <c r="BJ1122" s="23" t="s">
        <v>94</v>
      </c>
      <c r="BK1122" s="175">
        <f t="shared" si="54"/>
        <v>0</v>
      </c>
      <c r="BL1122" s="23" t="s">
        <v>300</v>
      </c>
      <c r="BM1122" s="23" t="s">
        <v>1669</v>
      </c>
    </row>
    <row r="1123" spans="2:65" s="1" customFormat="1" ht="25.5" customHeight="1">
      <c r="B1123" s="138"/>
      <c r="C1123" s="200" t="s">
        <v>1670</v>
      </c>
      <c r="D1123" s="200" t="s">
        <v>612</v>
      </c>
      <c r="E1123" s="201" t="s">
        <v>1671</v>
      </c>
      <c r="F1123" s="282" t="s">
        <v>1672</v>
      </c>
      <c r="G1123" s="282"/>
      <c r="H1123" s="282"/>
      <c r="I1123" s="282"/>
      <c r="J1123" s="202" t="s">
        <v>608</v>
      </c>
      <c r="K1123" s="203">
        <v>1</v>
      </c>
      <c r="L1123" s="273">
        <v>0</v>
      </c>
      <c r="M1123" s="273"/>
      <c r="N1123" s="283">
        <f t="shared" si="45"/>
        <v>0</v>
      </c>
      <c r="O1123" s="266"/>
      <c r="P1123" s="266"/>
      <c r="Q1123" s="266"/>
      <c r="R1123" s="141"/>
      <c r="T1123" s="172" t="s">
        <v>4</v>
      </c>
      <c r="U1123" s="48" t="s">
        <v>41</v>
      </c>
      <c r="V1123" s="40"/>
      <c r="W1123" s="173">
        <f t="shared" si="46"/>
        <v>0</v>
      </c>
      <c r="X1123" s="173">
        <v>0.14299999999999999</v>
      </c>
      <c r="Y1123" s="173">
        <f t="shared" si="47"/>
        <v>0.14299999999999999</v>
      </c>
      <c r="Z1123" s="173">
        <v>0</v>
      </c>
      <c r="AA1123" s="174">
        <f t="shared" si="48"/>
        <v>0</v>
      </c>
      <c r="AR1123" s="23" t="s">
        <v>423</v>
      </c>
      <c r="AT1123" s="23" t="s">
        <v>612</v>
      </c>
      <c r="AU1123" s="23" t="s">
        <v>94</v>
      </c>
      <c r="AY1123" s="23" t="s">
        <v>196</v>
      </c>
      <c r="BE1123" s="114">
        <f t="shared" si="49"/>
        <v>0</v>
      </c>
      <c r="BF1123" s="114">
        <f t="shared" si="50"/>
        <v>0</v>
      </c>
      <c r="BG1123" s="114">
        <f t="shared" si="51"/>
        <v>0</v>
      </c>
      <c r="BH1123" s="114">
        <f t="shared" si="52"/>
        <v>0</v>
      </c>
      <c r="BI1123" s="114">
        <f t="shared" si="53"/>
        <v>0</v>
      </c>
      <c r="BJ1123" s="23" t="s">
        <v>94</v>
      </c>
      <c r="BK1123" s="175">
        <f t="shared" si="54"/>
        <v>0</v>
      </c>
      <c r="BL1123" s="23" t="s">
        <v>300</v>
      </c>
      <c r="BM1123" s="23" t="s">
        <v>1673</v>
      </c>
    </row>
    <row r="1124" spans="2:65" s="1" customFormat="1" ht="38.25" customHeight="1">
      <c r="B1124" s="138"/>
      <c r="C1124" s="167" t="s">
        <v>1674</v>
      </c>
      <c r="D1124" s="167" t="s">
        <v>197</v>
      </c>
      <c r="E1124" s="168" t="s">
        <v>1675</v>
      </c>
      <c r="F1124" s="264" t="s">
        <v>1676</v>
      </c>
      <c r="G1124" s="264"/>
      <c r="H1124" s="264"/>
      <c r="I1124" s="264"/>
      <c r="J1124" s="169" t="s">
        <v>608</v>
      </c>
      <c r="K1124" s="170">
        <v>1</v>
      </c>
      <c r="L1124" s="265">
        <v>0</v>
      </c>
      <c r="M1124" s="265"/>
      <c r="N1124" s="266">
        <f t="shared" si="45"/>
        <v>0</v>
      </c>
      <c r="O1124" s="266"/>
      <c r="P1124" s="266"/>
      <c r="Q1124" s="266"/>
      <c r="R1124" s="141"/>
      <c r="T1124" s="172" t="s">
        <v>4</v>
      </c>
      <c r="U1124" s="48" t="s">
        <v>41</v>
      </c>
      <c r="V1124" s="40"/>
      <c r="W1124" s="173">
        <f t="shared" si="46"/>
        <v>0</v>
      </c>
      <c r="X1124" s="173">
        <v>1.0499999999999999E-3</v>
      </c>
      <c r="Y1124" s="173">
        <f t="shared" si="47"/>
        <v>1.0499999999999999E-3</v>
      </c>
      <c r="Z1124" s="173">
        <v>0</v>
      </c>
      <c r="AA1124" s="174">
        <f t="shared" si="48"/>
        <v>0</v>
      </c>
      <c r="AR1124" s="23" t="s">
        <v>300</v>
      </c>
      <c r="AT1124" s="23" t="s">
        <v>197</v>
      </c>
      <c r="AU1124" s="23" t="s">
        <v>94</v>
      </c>
      <c r="AY1124" s="23" t="s">
        <v>196</v>
      </c>
      <c r="BE1124" s="114">
        <f t="shared" si="49"/>
        <v>0</v>
      </c>
      <c r="BF1124" s="114">
        <f t="shared" si="50"/>
        <v>0</v>
      </c>
      <c r="BG1124" s="114">
        <f t="shared" si="51"/>
        <v>0</v>
      </c>
      <c r="BH1124" s="114">
        <f t="shared" si="52"/>
        <v>0</v>
      </c>
      <c r="BI1124" s="114">
        <f t="shared" si="53"/>
        <v>0</v>
      </c>
      <c r="BJ1124" s="23" t="s">
        <v>94</v>
      </c>
      <c r="BK1124" s="175">
        <f t="shared" si="54"/>
        <v>0</v>
      </c>
      <c r="BL1124" s="23" t="s">
        <v>300</v>
      </c>
      <c r="BM1124" s="23" t="s">
        <v>1677</v>
      </c>
    </row>
    <row r="1125" spans="2:65" s="1" customFormat="1" ht="25.5" customHeight="1">
      <c r="B1125" s="138"/>
      <c r="C1125" s="200" t="s">
        <v>1678</v>
      </c>
      <c r="D1125" s="200" t="s">
        <v>612</v>
      </c>
      <c r="E1125" s="201" t="s">
        <v>1679</v>
      </c>
      <c r="F1125" s="282" t="s">
        <v>1680</v>
      </c>
      <c r="G1125" s="282"/>
      <c r="H1125" s="282"/>
      <c r="I1125" s="282"/>
      <c r="J1125" s="202" t="s">
        <v>608</v>
      </c>
      <c r="K1125" s="203">
        <v>1</v>
      </c>
      <c r="L1125" s="273">
        <v>0</v>
      </c>
      <c r="M1125" s="273"/>
      <c r="N1125" s="283">
        <f t="shared" si="45"/>
        <v>0</v>
      </c>
      <c r="O1125" s="266"/>
      <c r="P1125" s="266"/>
      <c r="Q1125" s="266"/>
      <c r="R1125" s="141"/>
      <c r="T1125" s="172" t="s">
        <v>4</v>
      </c>
      <c r="U1125" s="48" t="s">
        <v>41</v>
      </c>
      <c r="V1125" s="40"/>
      <c r="W1125" s="173">
        <f t="shared" si="46"/>
        <v>0</v>
      </c>
      <c r="X1125" s="173">
        <v>4.3499999999999997E-3</v>
      </c>
      <c r="Y1125" s="173">
        <f t="shared" si="47"/>
        <v>4.3499999999999997E-3</v>
      </c>
      <c r="Z1125" s="173">
        <v>0</v>
      </c>
      <c r="AA1125" s="174">
        <f t="shared" si="48"/>
        <v>0</v>
      </c>
      <c r="AR1125" s="23" t="s">
        <v>423</v>
      </c>
      <c r="AT1125" s="23" t="s">
        <v>612</v>
      </c>
      <c r="AU1125" s="23" t="s">
        <v>94</v>
      </c>
      <c r="AY1125" s="23" t="s">
        <v>196</v>
      </c>
      <c r="BE1125" s="114">
        <f t="shared" si="49"/>
        <v>0</v>
      </c>
      <c r="BF1125" s="114">
        <f t="shared" si="50"/>
        <v>0</v>
      </c>
      <c r="BG1125" s="114">
        <f t="shared" si="51"/>
        <v>0</v>
      </c>
      <c r="BH1125" s="114">
        <f t="shared" si="52"/>
        <v>0</v>
      </c>
      <c r="BI1125" s="114">
        <f t="shared" si="53"/>
        <v>0</v>
      </c>
      <c r="BJ1125" s="23" t="s">
        <v>94</v>
      </c>
      <c r="BK1125" s="175">
        <f t="shared" si="54"/>
        <v>0</v>
      </c>
      <c r="BL1125" s="23" t="s">
        <v>300</v>
      </c>
      <c r="BM1125" s="23" t="s">
        <v>1681</v>
      </c>
    </row>
    <row r="1126" spans="2:65" s="1" customFormat="1" ht="16.5" customHeight="1">
      <c r="B1126" s="138"/>
      <c r="C1126" s="200" t="s">
        <v>1682</v>
      </c>
      <c r="D1126" s="200" t="s">
        <v>612</v>
      </c>
      <c r="E1126" s="201" t="s">
        <v>1683</v>
      </c>
      <c r="F1126" s="282" t="s">
        <v>1684</v>
      </c>
      <c r="G1126" s="282"/>
      <c r="H1126" s="282"/>
      <c r="I1126" s="282"/>
      <c r="J1126" s="202" t="s">
        <v>1186</v>
      </c>
      <c r="K1126" s="203">
        <v>1</v>
      </c>
      <c r="L1126" s="273">
        <v>0</v>
      </c>
      <c r="M1126" s="273"/>
      <c r="N1126" s="283">
        <f t="shared" si="45"/>
        <v>0</v>
      </c>
      <c r="O1126" s="266"/>
      <c r="P1126" s="266"/>
      <c r="Q1126" s="266"/>
      <c r="R1126" s="141"/>
      <c r="T1126" s="172" t="s">
        <v>4</v>
      </c>
      <c r="U1126" s="48" t="s">
        <v>41</v>
      </c>
      <c r="V1126" s="40"/>
      <c r="W1126" s="173">
        <f t="shared" si="46"/>
        <v>0</v>
      </c>
      <c r="X1126" s="173">
        <v>2.2000000000000001E-3</v>
      </c>
      <c r="Y1126" s="173">
        <f t="shared" si="47"/>
        <v>2.2000000000000001E-3</v>
      </c>
      <c r="Z1126" s="173">
        <v>0</v>
      </c>
      <c r="AA1126" s="174">
        <f t="shared" si="48"/>
        <v>0</v>
      </c>
      <c r="AR1126" s="23" t="s">
        <v>423</v>
      </c>
      <c r="AT1126" s="23" t="s">
        <v>612</v>
      </c>
      <c r="AU1126" s="23" t="s">
        <v>94</v>
      </c>
      <c r="AY1126" s="23" t="s">
        <v>196</v>
      </c>
      <c r="BE1126" s="114">
        <f t="shared" si="49"/>
        <v>0</v>
      </c>
      <c r="BF1126" s="114">
        <f t="shared" si="50"/>
        <v>0</v>
      </c>
      <c r="BG1126" s="114">
        <f t="shared" si="51"/>
        <v>0</v>
      </c>
      <c r="BH1126" s="114">
        <f t="shared" si="52"/>
        <v>0</v>
      </c>
      <c r="BI1126" s="114">
        <f t="shared" si="53"/>
        <v>0</v>
      </c>
      <c r="BJ1126" s="23" t="s">
        <v>94</v>
      </c>
      <c r="BK1126" s="175">
        <f t="shared" si="54"/>
        <v>0</v>
      </c>
      <c r="BL1126" s="23" t="s">
        <v>300</v>
      </c>
      <c r="BM1126" s="23" t="s">
        <v>1685</v>
      </c>
    </row>
    <row r="1127" spans="2:65" s="1" customFormat="1" ht="38.25" customHeight="1">
      <c r="B1127" s="138"/>
      <c r="C1127" s="167" t="s">
        <v>1686</v>
      </c>
      <c r="D1127" s="167" t="s">
        <v>197</v>
      </c>
      <c r="E1127" s="168" t="s">
        <v>1687</v>
      </c>
      <c r="F1127" s="264" t="s">
        <v>1688</v>
      </c>
      <c r="G1127" s="264"/>
      <c r="H1127" s="264"/>
      <c r="I1127" s="264"/>
      <c r="J1127" s="169" t="s">
        <v>608</v>
      </c>
      <c r="K1127" s="170">
        <v>4</v>
      </c>
      <c r="L1127" s="265">
        <v>0</v>
      </c>
      <c r="M1127" s="265"/>
      <c r="N1127" s="266">
        <f t="shared" si="45"/>
        <v>0</v>
      </c>
      <c r="O1127" s="266"/>
      <c r="P1127" s="266"/>
      <c r="Q1127" s="266"/>
      <c r="R1127" s="141"/>
      <c r="T1127" s="172" t="s">
        <v>4</v>
      </c>
      <c r="U1127" s="48" t="s">
        <v>41</v>
      </c>
      <c r="V1127" s="40"/>
      <c r="W1127" s="173">
        <f t="shared" si="46"/>
        <v>0</v>
      </c>
      <c r="X1127" s="173">
        <v>1.1999999999999999E-3</v>
      </c>
      <c r="Y1127" s="173">
        <f t="shared" si="47"/>
        <v>4.7999999999999996E-3</v>
      </c>
      <c r="Z1127" s="173">
        <v>0</v>
      </c>
      <c r="AA1127" s="174">
        <f t="shared" si="48"/>
        <v>0</v>
      </c>
      <c r="AR1127" s="23" t="s">
        <v>300</v>
      </c>
      <c r="AT1127" s="23" t="s">
        <v>197</v>
      </c>
      <c r="AU1127" s="23" t="s">
        <v>94</v>
      </c>
      <c r="AY1127" s="23" t="s">
        <v>196</v>
      </c>
      <c r="BE1127" s="114">
        <f t="shared" si="49"/>
        <v>0</v>
      </c>
      <c r="BF1127" s="114">
        <f t="shared" si="50"/>
        <v>0</v>
      </c>
      <c r="BG1127" s="114">
        <f t="shared" si="51"/>
        <v>0</v>
      </c>
      <c r="BH1127" s="114">
        <f t="shared" si="52"/>
        <v>0</v>
      </c>
      <c r="BI1127" s="114">
        <f t="shared" si="53"/>
        <v>0</v>
      </c>
      <c r="BJ1127" s="23" t="s">
        <v>94</v>
      </c>
      <c r="BK1127" s="175">
        <f t="shared" si="54"/>
        <v>0</v>
      </c>
      <c r="BL1127" s="23" t="s">
        <v>300</v>
      </c>
      <c r="BM1127" s="23" t="s">
        <v>1689</v>
      </c>
    </row>
    <row r="1128" spans="2:65" s="1" customFormat="1" ht="38.25" customHeight="1">
      <c r="B1128" s="138"/>
      <c r="C1128" s="200" t="s">
        <v>1690</v>
      </c>
      <c r="D1128" s="200" t="s">
        <v>612</v>
      </c>
      <c r="E1128" s="201" t="s">
        <v>1691</v>
      </c>
      <c r="F1128" s="282" t="s">
        <v>1692</v>
      </c>
      <c r="G1128" s="282"/>
      <c r="H1128" s="282"/>
      <c r="I1128" s="282"/>
      <c r="J1128" s="202" t="s">
        <v>608</v>
      </c>
      <c r="K1128" s="203">
        <v>4</v>
      </c>
      <c r="L1128" s="273">
        <v>0</v>
      </c>
      <c r="M1128" s="273"/>
      <c r="N1128" s="283">
        <f t="shared" si="45"/>
        <v>0</v>
      </c>
      <c r="O1128" s="266"/>
      <c r="P1128" s="266"/>
      <c r="Q1128" s="266"/>
      <c r="R1128" s="141"/>
      <c r="T1128" s="172" t="s">
        <v>4</v>
      </c>
      <c r="U1128" s="48" t="s">
        <v>41</v>
      </c>
      <c r="V1128" s="40"/>
      <c r="W1128" s="173">
        <f t="shared" si="46"/>
        <v>0</v>
      </c>
      <c r="X1128" s="173">
        <v>0.03</v>
      </c>
      <c r="Y1128" s="173">
        <f t="shared" si="47"/>
        <v>0.12</v>
      </c>
      <c r="Z1128" s="173">
        <v>0</v>
      </c>
      <c r="AA1128" s="174">
        <f t="shared" si="48"/>
        <v>0</v>
      </c>
      <c r="AR1128" s="23" t="s">
        <v>423</v>
      </c>
      <c r="AT1128" s="23" t="s">
        <v>612</v>
      </c>
      <c r="AU1128" s="23" t="s">
        <v>94</v>
      </c>
      <c r="AY1128" s="23" t="s">
        <v>196</v>
      </c>
      <c r="BE1128" s="114">
        <f t="shared" si="49"/>
        <v>0</v>
      </c>
      <c r="BF1128" s="114">
        <f t="shared" si="50"/>
        <v>0</v>
      </c>
      <c r="BG1128" s="114">
        <f t="shared" si="51"/>
        <v>0</v>
      </c>
      <c r="BH1128" s="114">
        <f t="shared" si="52"/>
        <v>0</v>
      </c>
      <c r="BI1128" s="114">
        <f t="shared" si="53"/>
        <v>0</v>
      </c>
      <c r="BJ1128" s="23" t="s">
        <v>94</v>
      </c>
      <c r="BK1128" s="175">
        <f t="shared" si="54"/>
        <v>0</v>
      </c>
      <c r="BL1128" s="23" t="s">
        <v>300</v>
      </c>
      <c r="BM1128" s="23" t="s">
        <v>1693</v>
      </c>
    </row>
    <row r="1129" spans="2:65" s="1" customFormat="1" ht="24" customHeight="1">
      <c r="B1129" s="39"/>
      <c r="C1129" s="40"/>
      <c r="D1129" s="40"/>
      <c r="E1129" s="40"/>
      <c r="F1129" s="278" t="s">
        <v>1694</v>
      </c>
      <c r="G1129" s="279"/>
      <c r="H1129" s="279"/>
      <c r="I1129" s="279"/>
      <c r="J1129" s="40"/>
      <c r="K1129" s="40"/>
      <c r="L1129" s="40"/>
      <c r="M1129" s="40"/>
      <c r="N1129" s="40"/>
      <c r="O1129" s="40"/>
      <c r="P1129" s="40"/>
      <c r="Q1129" s="40"/>
      <c r="R1129" s="41"/>
      <c r="T1129" s="205"/>
      <c r="U1129" s="40"/>
      <c r="V1129" s="40"/>
      <c r="W1129" s="40"/>
      <c r="X1129" s="40"/>
      <c r="Y1129" s="40"/>
      <c r="Z1129" s="40"/>
      <c r="AA1129" s="78"/>
      <c r="AT1129" s="23" t="s">
        <v>621</v>
      </c>
      <c r="AU1129" s="23" t="s">
        <v>94</v>
      </c>
    </row>
    <row r="1130" spans="2:65" s="1" customFormat="1" ht="51" customHeight="1">
      <c r="B1130" s="138"/>
      <c r="C1130" s="167" t="s">
        <v>1695</v>
      </c>
      <c r="D1130" s="167" t="s">
        <v>197</v>
      </c>
      <c r="E1130" s="168" t="s">
        <v>1696</v>
      </c>
      <c r="F1130" s="264" t="s">
        <v>1697</v>
      </c>
      <c r="G1130" s="264"/>
      <c r="H1130" s="264"/>
      <c r="I1130" s="264"/>
      <c r="J1130" s="169" t="s">
        <v>608</v>
      </c>
      <c r="K1130" s="170">
        <v>35</v>
      </c>
      <c r="L1130" s="265">
        <v>0</v>
      </c>
      <c r="M1130" s="265"/>
      <c r="N1130" s="266">
        <f>ROUND(L1130*K1130,3)</f>
        <v>0</v>
      </c>
      <c r="O1130" s="266"/>
      <c r="P1130" s="266"/>
      <c r="Q1130" s="266"/>
      <c r="R1130" s="141"/>
      <c r="T1130" s="172" t="s">
        <v>4</v>
      </c>
      <c r="U1130" s="48" t="s">
        <v>41</v>
      </c>
      <c r="V1130" s="40"/>
      <c r="W1130" s="173">
        <f>V1130*K1130</f>
        <v>0</v>
      </c>
      <c r="X1130" s="173">
        <v>0</v>
      </c>
      <c r="Y1130" s="173">
        <f>X1130*K1130</f>
        <v>0</v>
      </c>
      <c r="Z1130" s="173">
        <v>0</v>
      </c>
      <c r="AA1130" s="174">
        <f>Z1130*K1130</f>
        <v>0</v>
      </c>
      <c r="AR1130" s="23" t="s">
        <v>300</v>
      </c>
      <c r="AT1130" s="23" t="s">
        <v>197</v>
      </c>
      <c r="AU1130" s="23" t="s">
        <v>94</v>
      </c>
      <c r="AY1130" s="23" t="s">
        <v>196</v>
      </c>
      <c r="BE1130" s="114">
        <f>IF(U1130="základná",N1130,0)</f>
        <v>0</v>
      </c>
      <c r="BF1130" s="114">
        <f>IF(U1130="znížená",N1130,0)</f>
        <v>0</v>
      </c>
      <c r="BG1130" s="114">
        <f>IF(U1130="zákl. prenesená",N1130,0)</f>
        <v>0</v>
      </c>
      <c r="BH1130" s="114">
        <f>IF(U1130="zníž. prenesená",N1130,0)</f>
        <v>0</v>
      </c>
      <c r="BI1130" s="114">
        <f>IF(U1130="nulová",N1130,0)</f>
        <v>0</v>
      </c>
      <c r="BJ1130" s="23" t="s">
        <v>94</v>
      </c>
      <c r="BK1130" s="175">
        <f>ROUND(L1130*K1130,3)</f>
        <v>0</v>
      </c>
      <c r="BL1130" s="23" t="s">
        <v>300</v>
      </c>
      <c r="BM1130" s="23" t="s">
        <v>1698</v>
      </c>
    </row>
    <row r="1131" spans="2:65" s="11" customFormat="1" ht="16.5" customHeight="1">
      <c r="B1131" s="176"/>
      <c r="C1131" s="177"/>
      <c r="D1131" s="177"/>
      <c r="E1131" s="178" t="s">
        <v>4</v>
      </c>
      <c r="F1131" s="267" t="s">
        <v>1699</v>
      </c>
      <c r="G1131" s="268"/>
      <c r="H1131" s="268"/>
      <c r="I1131" s="268"/>
      <c r="J1131" s="177"/>
      <c r="K1131" s="179">
        <v>14</v>
      </c>
      <c r="L1131" s="177"/>
      <c r="M1131" s="177"/>
      <c r="N1131" s="177"/>
      <c r="O1131" s="177"/>
      <c r="P1131" s="177"/>
      <c r="Q1131" s="177"/>
      <c r="R1131" s="180"/>
      <c r="T1131" s="181"/>
      <c r="U1131" s="177"/>
      <c r="V1131" s="177"/>
      <c r="W1131" s="177"/>
      <c r="X1131" s="177"/>
      <c r="Y1131" s="177"/>
      <c r="Z1131" s="177"/>
      <c r="AA1131" s="182"/>
      <c r="AT1131" s="183" t="s">
        <v>204</v>
      </c>
      <c r="AU1131" s="183" t="s">
        <v>94</v>
      </c>
      <c r="AV1131" s="11" t="s">
        <v>94</v>
      </c>
      <c r="AW1131" s="11" t="s">
        <v>31</v>
      </c>
      <c r="AX1131" s="11" t="s">
        <v>74</v>
      </c>
      <c r="AY1131" s="183" t="s">
        <v>196</v>
      </c>
    </row>
    <row r="1132" spans="2:65" s="11" customFormat="1" ht="16.5" customHeight="1">
      <c r="B1132" s="176"/>
      <c r="C1132" s="177"/>
      <c r="D1132" s="177"/>
      <c r="E1132" s="178" t="s">
        <v>4</v>
      </c>
      <c r="F1132" s="269" t="s">
        <v>1700</v>
      </c>
      <c r="G1132" s="270"/>
      <c r="H1132" s="270"/>
      <c r="I1132" s="270"/>
      <c r="J1132" s="177"/>
      <c r="K1132" s="179">
        <v>11</v>
      </c>
      <c r="L1132" s="177"/>
      <c r="M1132" s="177"/>
      <c r="N1132" s="177"/>
      <c r="O1132" s="177"/>
      <c r="P1132" s="177"/>
      <c r="Q1132" s="177"/>
      <c r="R1132" s="180"/>
      <c r="T1132" s="181"/>
      <c r="U1132" s="177"/>
      <c r="V1132" s="177"/>
      <c r="W1132" s="177"/>
      <c r="X1132" s="177"/>
      <c r="Y1132" s="177"/>
      <c r="Z1132" s="177"/>
      <c r="AA1132" s="182"/>
      <c r="AT1132" s="183" t="s">
        <v>204</v>
      </c>
      <c r="AU1132" s="183" t="s">
        <v>94</v>
      </c>
      <c r="AV1132" s="11" t="s">
        <v>94</v>
      </c>
      <c r="AW1132" s="11" t="s">
        <v>31</v>
      </c>
      <c r="AX1132" s="11" t="s">
        <v>74</v>
      </c>
      <c r="AY1132" s="183" t="s">
        <v>196</v>
      </c>
    </row>
    <row r="1133" spans="2:65" s="11" customFormat="1" ht="16.5" customHeight="1">
      <c r="B1133" s="176"/>
      <c r="C1133" s="177"/>
      <c r="D1133" s="177"/>
      <c r="E1133" s="178" t="s">
        <v>4</v>
      </c>
      <c r="F1133" s="269" t="s">
        <v>1701</v>
      </c>
      <c r="G1133" s="270"/>
      <c r="H1133" s="270"/>
      <c r="I1133" s="270"/>
      <c r="J1133" s="177"/>
      <c r="K1133" s="179">
        <v>1</v>
      </c>
      <c r="L1133" s="177"/>
      <c r="M1133" s="177"/>
      <c r="N1133" s="177"/>
      <c r="O1133" s="177"/>
      <c r="P1133" s="177"/>
      <c r="Q1133" s="177"/>
      <c r="R1133" s="180"/>
      <c r="T1133" s="181"/>
      <c r="U1133" s="177"/>
      <c r="V1133" s="177"/>
      <c r="W1133" s="177"/>
      <c r="X1133" s="177"/>
      <c r="Y1133" s="177"/>
      <c r="Z1133" s="177"/>
      <c r="AA1133" s="182"/>
      <c r="AT1133" s="183" t="s">
        <v>204</v>
      </c>
      <c r="AU1133" s="183" t="s">
        <v>94</v>
      </c>
      <c r="AV1133" s="11" t="s">
        <v>94</v>
      </c>
      <c r="AW1133" s="11" t="s">
        <v>31</v>
      </c>
      <c r="AX1133" s="11" t="s">
        <v>74</v>
      </c>
      <c r="AY1133" s="183" t="s">
        <v>196</v>
      </c>
    </row>
    <row r="1134" spans="2:65" s="11" customFormat="1" ht="16.5" customHeight="1">
      <c r="B1134" s="176"/>
      <c r="C1134" s="177"/>
      <c r="D1134" s="177"/>
      <c r="E1134" s="178" t="s">
        <v>4</v>
      </c>
      <c r="F1134" s="269" t="s">
        <v>1702</v>
      </c>
      <c r="G1134" s="270"/>
      <c r="H1134" s="270"/>
      <c r="I1134" s="270"/>
      <c r="J1134" s="177"/>
      <c r="K1134" s="179">
        <v>8</v>
      </c>
      <c r="L1134" s="177"/>
      <c r="M1134" s="177"/>
      <c r="N1134" s="177"/>
      <c r="O1134" s="177"/>
      <c r="P1134" s="177"/>
      <c r="Q1134" s="177"/>
      <c r="R1134" s="180"/>
      <c r="T1134" s="181"/>
      <c r="U1134" s="177"/>
      <c r="V1134" s="177"/>
      <c r="W1134" s="177"/>
      <c r="X1134" s="177"/>
      <c r="Y1134" s="177"/>
      <c r="Z1134" s="177"/>
      <c r="AA1134" s="182"/>
      <c r="AT1134" s="183" t="s">
        <v>204</v>
      </c>
      <c r="AU1134" s="183" t="s">
        <v>94</v>
      </c>
      <c r="AV1134" s="11" t="s">
        <v>94</v>
      </c>
      <c r="AW1134" s="11" t="s">
        <v>31</v>
      </c>
      <c r="AX1134" s="11" t="s">
        <v>74</v>
      </c>
      <c r="AY1134" s="183" t="s">
        <v>196</v>
      </c>
    </row>
    <row r="1135" spans="2:65" s="11" customFormat="1" ht="16.5" customHeight="1">
      <c r="B1135" s="176"/>
      <c r="C1135" s="177"/>
      <c r="D1135" s="177"/>
      <c r="E1135" s="178" t="s">
        <v>4</v>
      </c>
      <c r="F1135" s="269" t="s">
        <v>1703</v>
      </c>
      <c r="G1135" s="270"/>
      <c r="H1135" s="270"/>
      <c r="I1135" s="270"/>
      <c r="J1135" s="177"/>
      <c r="K1135" s="179">
        <v>1</v>
      </c>
      <c r="L1135" s="177"/>
      <c r="M1135" s="177"/>
      <c r="N1135" s="177"/>
      <c r="O1135" s="177"/>
      <c r="P1135" s="177"/>
      <c r="Q1135" s="177"/>
      <c r="R1135" s="180"/>
      <c r="T1135" s="181"/>
      <c r="U1135" s="177"/>
      <c r="V1135" s="177"/>
      <c r="W1135" s="177"/>
      <c r="X1135" s="177"/>
      <c r="Y1135" s="177"/>
      <c r="Z1135" s="177"/>
      <c r="AA1135" s="182"/>
      <c r="AT1135" s="183" t="s">
        <v>204</v>
      </c>
      <c r="AU1135" s="183" t="s">
        <v>94</v>
      </c>
      <c r="AV1135" s="11" t="s">
        <v>94</v>
      </c>
      <c r="AW1135" s="11" t="s">
        <v>31</v>
      </c>
      <c r="AX1135" s="11" t="s">
        <v>74</v>
      </c>
      <c r="AY1135" s="183" t="s">
        <v>196</v>
      </c>
    </row>
    <row r="1136" spans="2:65" s="12" customFormat="1" ht="16.5" customHeight="1">
      <c r="B1136" s="184"/>
      <c r="C1136" s="185"/>
      <c r="D1136" s="185"/>
      <c r="E1136" s="186" t="s">
        <v>4</v>
      </c>
      <c r="F1136" s="274" t="s">
        <v>213</v>
      </c>
      <c r="G1136" s="275"/>
      <c r="H1136" s="275"/>
      <c r="I1136" s="275"/>
      <c r="J1136" s="185"/>
      <c r="K1136" s="187">
        <v>35</v>
      </c>
      <c r="L1136" s="185"/>
      <c r="M1136" s="185"/>
      <c r="N1136" s="185"/>
      <c r="O1136" s="185"/>
      <c r="P1136" s="185"/>
      <c r="Q1136" s="185"/>
      <c r="R1136" s="188"/>
      <c r="T1136" s="189"/>
      <c r="U1136" s="185"/>
      <c r="V1136" s="185"/>
      <c r="W1136" s="185"/>
      <c r="X1136" s="185"/>
      <c r="Y1136" s="185"/>
      <c r="Z1136" s="185"/>
      <c r="AA1136" s="190"/>
      <c r="AT1136" s="191" t="s">
        <v>204</v>
      </c>
      <c r="AU1136" s="191" t="s">
        <v>94</v>
      </c>
      <c r="AV1136" s="12" t="s">
        <v>214</v>
      </c>
      <c r="AW1136" s="12" t="s">
        <v>31</v>
      </c>
      <c r="AX1136" s="12" t="s">
        <v>74</v>
      </c>
      <c r="AY1136" s="191" t="s">
        <v>196</v>
      </c>
    </row>
    <row r="1137" spans="2:65" s="13" customFormat="1" ht="16.5" customHeight="1">
      <c r="B1137" s="192"/>
      <c r="C1137" s="193"/>
      <c r="D1137" s="193"/>
      <c r="E1137" s="194" t="s">
        <v>4</v>
      </c>
      <c r="F1137" s="276" t="s">
        <v>215</v>
      </c>
      <c r="G1137" s="277"/>
      <c r="H1137" s="277"/>
      <c r="I1137" s="277"/>
      <c r="J1137" s="193"/>
      <c r="K1137" s="195">
        <v>35</v>
      </c>
      <c r="L1137" s="193"/>
      <c r="M1137" s="193"/>
      <c r="N1137" s="193"/>
      <c r="O1137" s="193"/>
      <c r="P1137" s="193"/>
      <c r="Q1137" s="193"/>
      <c r="R1137" s="196"/>
      <c r="T1137" s="197"/>
      <c r="U1137" s="193"/>
      <c r="V1137" s="193"/>
      <c r="W1137" s="193"/>
      <c r="X1137" s="193"/>
      <c r="Y1137" s="193"/>
      <c r="Z1137" s="193"/>
      <c r="AA1137" s="198"/>
      <c r="AT1137" s="199" t="s">
        <v>204</v>
      </c>
      <c r="AU1137" s="199" t="s">
        <v>94</v>
      </c>
      <c r="AV1137" s="13" t="s">
        <v>201</v>
      </c>
      <c r="AW1137" s="13" t="s">
        <v>31</v>
      </c>
      <c r="AX1137" s="13" t="s">
        <v>82</v>
      </c>
      <c r="AY1137" s="199" t="s">
        <v>196</v>
      </c>
    </row>
    <row r="1138" spans="2:65" s="1" customFormat="1" ht="38.25" customHeight="1">
      <c r="B1138" s="138"/>
      <c r="C1138" s="200" t="s">
        <v>1704</v>
      </c>
      <c r="D1138" s="200" t="s">
        <v>612</v>
      </c>
      <c r="E1138" s="201" t="s">
        <v>1705</v>
      </c>
      <c r="F1138" s="282" t="s">
        <v>1706</v>
      </c>
      <c r="G1138" s="282"/>
      <c r="H1138" s="282"/>
      <c r="I1138" s="282"/>
      <c r="J1138" s="202" t="s">
        <v>608</v>
      </c>
      <c r="K1138" s="203">
        <v>35</v>
      </c>
      <c r="L1138" s="273">
        <v>0</v>
      </c>
      <c r="M1138" s="273"/>
      <c r="N1138" s="283">
        <f>ROUND(L1138*K1138,3)</f>
        <v>0</v>
      </c>
      <c r="O1138" s="266"/>
      <c r="P1138" s="266"/>
      <c r="Q1138" s="266"/>
      <c r="R1138" s="141"/>
      <c r="T1138" s="172" t="s">
        <v>4</v>
      </c>
      <c r="U1138" s="48" t="s">
        <v>41</v>
      </c>
      <c r="V1138" s="40"/>
      <c r="W1138" s="173">
        <f>V1138*K1138</f>
        <v>0</v>
      </c>
      <c r="X1138" s="173">
        <v>1E-3</v>
      </c>
      <c r="Y1138" s="173">
        <f>X1138*K1138</f>
        <v>3.5000000000000003E-2</v>
      </c>
      <c r="Z1138" s="173">
        <v>0</v>
      </c>
      <c r="AA1138" s="174">
        <f>Z1138*K1138</f>
        <v>0</v>
      </c>
      <c r="AR1138" s="23" t="s">
        <v>423</v>
      </c>
      <c r="AT1138" s="23" t="s">
        <v>612</v>
      </c>
      <c r="AU1138" s="23" t="s">
        <v>94</v>
      </c>
      <c r="AY1138" s="23" t="s">
        <v>196</v>
      </c>
      <c r="BE1138" s="114">
        <f>IF(U1138="základná",N1138,0)</f>
        <v>0</v>
      </c>
      <c r="BF1138" s="114">
        <f>IF(U1138="znížená",N1138,0)</f>
        <v>0</v>
      </c>
      <c r="BG1138" s="114">
        <f>IF(U1138="zákl. prenesená",N1138,0)</f>
        <v>0</v>
      </c>
      <c r="BH1138" s="114">
        <f>IF(U1138="zníž. prenesená",N1138,0)</f>
        <v>0</v>
      </c>
      <c r="BI1138" s="114">
        <f>IF(U1138="nulová",N1138,0)</f>
        <v>0</v>
      </c>
      <c r="BJ1138" s="23" t="s">
        <v>94</v>
      </c>
      <c r="BK1138" s="175">
        <f>ROUND(L1138*K1138,3)</f>
        <v>0</v>
      </c>
      <c r="BL1138" s="23" t="s">
        <v>300</v>
      </c>
      <c r="BM1138" s="23" t="s">
        <v>1707</v>
      </c>
    </row>
    <row r="1139" spans="2:65" s="1" customFormat="1" ht="38.25" customHeight="1">
      <c r="B1139" s="138"/>
      <c r="C1139" s="200" t="s">
        <v>1708</v>
      </c>
      <c r="D1139" s="200" t="s">
        <v>612</v>
      </c>
      <c r="E1139" s="201" t="s">
        <v>1709</v>
      </c>
      <c r="F1139" s="282" t="s">
        <v>1710</v>
      </c>
      <c r="G1139" s="282"/>
      <c r="H1139" s="282"/>
      <c r="I1139" s="282"/>
      <c r="J1139" s="202" t="s">
        <v>608</v>
      </c>
      <c r="K1139" s="203">
        <v>34</v>
      </c>
      <c r="L1139" s="273">
        <v>0</v>
      </c>
      <c r="M1139" s="273"/>
      <c r="N1139" s="283">
        <f>ROUND(L1139*K1139,3)</f>
        <v>0</v>
      </c>
      <c r="O1139" s="266"/>
      <c r="P1139" s="266"/>
      <c r="Q1139" s="266"/>
      <c r="R1139" s="141"/>
      <c r="T1139" s="172" t="s">
        <v>4</v>
      </c>
      <c r="U1139" s="48" t="s">
        <v>41</v>
      </c>
      <c r="V1139" s="40"/>
      <c r="W1139" s="173">
        <f>V1139*K1139</f>
        <v>0</v>
      </c>
      <c r="X1139" s="173">
        <v>2.5000000000000001E-2</v>
      </c>
      <c r="Y1139" s="173">
        <f>X1139*K1139</f>
        <v>0.85000000000000009</v>
      </c>
      <c r="Z1139" s="173">
        <v>0</v>
      </c>
      <c r="AA1139" s="174">
        <f>Z1139*K1139</f>
        <v>0</v>
      </c>
      <c r="AR1139" s="23" t="s">
        <v>423</v>
      </c>
      <c r="AT1139" s="23" t="s">
        <v>612</v>
      </c>
      <c r="AU1139" s="23" t="s">
        <v>94</v>
      </c>
      <c r="AY1139" s="23" t="s">
        <v>196</v>
      </c>
      <c r="BE1139" s="114">
        <f>IF(U1139="základná",N1139,0)</f>
        <v>0</v>
      </c>
      <c r="BF1139" s="114">
        <f>IF(U1139="znížená",N1139,0)</f>
        <v>0</v>
      </c>
      <c r="BG1139" s="114">
        <f>IF(U1139="zákl. prenesená",N1139,0)</f>
        <v>0</v>
      </c>
      <c r="BH1139" s="114">
        <f>IF(U1139="zníž. prenesená",N1139,0)</f>
        <v>0</v>
      </c>
      <c r="BI1139" s="114">
        <f>IF(U1139="nulová",N1139,0)</f>
        <v>0</v>
      </c>
      <c r="BJ1139" s="23" t="s">
        <v>94</v>
      </c>
      <c r="BK1139" s="175">
        <f>ROUND(L1139*K1139,3)</f>
        <v>0</v>
      </c>
      <c r="BL1139" s="23" t="s">
        <v>300</v>
      </c>
      <c r="BM1139" s="23" t="s">
        <v>1711</v>
      </c>
    </row>
    <row r="1140" spans="2:65" s="1" customFormat="1" ht="25.5" customHeight="1">
      <c r="B1140" s="138"/>
      <c r="C1140" s="200" t="s">
        <v>1712</v>
      </c>
      <c r="D1140" s="200" t="s">
        <v>612</v>
      </c>
      <c r="E1140" s="201" t="s">
        <v>1713</v>
      </c>
      <c r="F1140" s="282" t="s">
        <v>1714</v>
      </c>
      <c r="G1140" s="282"/>
      <c r="H1140" s="282"/>
      <c r="I1140" s="282"/>
      <c r="J1140" s="202" t="s">
        <v>608</v>
      </c>
      <c r="K1140" s="203">
        <v>1</v>
      </c>
      <c r="L1140" s="273">
        <v>0</v>
      </c>
      <c r="M1140" s="273"/>
      <c r="N1140" s="283">
        <f>ROUND(L1140*K1140,3)</f>
        <v>0</v>
      </c>
      <c r="O1140" s="266"/>
      <c r="P1140" s="266"/>
      <c r="Q1140" s="266"/>
      <c r="R1140" s="141"/>
      <c r="T1140" s="172" t="s">
        <v>4</v>
      </c>
      <c r="U1140" s="48" t="s">
        <v>41</v>
      </c>
      <c r="V1140" s="40"/>
      <c r="W1140" s="173">
        <f>V1140*K1140</f>
        <v>0</v>
      </c>
      <c r="X1140" s="173">
        <v>0.06</v>
      </c>
      <c r="Y1140" s="173">
        <f>X1140*K1140</f>
        <v>0.06</v>
      </c>
      <c r="Z1140" s="173">
        <v>0</v>
      </c>
      <c r="AA1140" s="174">
        <f>Z1140*K1140</f>
        <v>0</v>
      </c>
      <c r="AR1140" s="23" t="s">
        <v>423</v>
      </c>
      <c r="AT1140" s="23" t="s">
        <v>612</v>
      </c>
      <c r="AU1140" s="23" t="s">
        <v>94</v>
      </c>
      <c r="AY1140" s="23" t="s">
        <v>196</v>
      </c>
      <c r="BE1140" s="114">
        <f>IF(U1140="základná",N1140,0)</f>
        <v>0</v>
      </c>
      <c r="BF1140" s="114">
        <f>IF(U1140="znížená",N1140,0)</f>
        <v>0</v>
      </c>
      <c r="BG1140" s="114">
        <f>IF(U1140="zákl. prenesená",N1140,0)</f>
        <v>0</v>
      </c>
      <c r="BH1140" s="114">
        <f>IF(U1140="zníž. prenesená",N1140,0)</f>
        <v>0</v>
      </c>
      <c r="BI1140" s="114">
        <f>IF(U1140="nulová",N1140,0)</f>
        <v>0</v>
      </c>
      <c r="BJ1140" s="23" t="s">
        <v>94</v>
      </c>
      <c r="BK1140" s="175">
        <f>ROUND(L1140*K1140,3)</f>
        <v>0</v>
      </c>
      <c r="BL1140" s="23" t="s">
        <v>300</v>
      </c>
      <c r="BM1140" s="23" t="s">
        <v>1715</v>
      </c>
    </row>
    <row r="1141" spans="2:65" s="1" customFormat="1" ht="60" customHeight="1">
      <c r="B1141" s="39"/>
      <c r="C1141" s="40"/>
      <c r="D1141" s="40"/>
      <c r="E1141" s="40"/>
      <c r="F1141" s="278" t="s">
        <v>1716</v>
      </c>
      <c r="G1141" s="279"/>
      <c r="H1141" s="279"/>
      <c r="I1141" s="279"/>
      <c r="J1141" s="40"/>
      <c r="K1141" s="40"/>
      <c r="L1141" s="40"/>
      <c r="M1141" s="40"/>
      <c r="N1141" s="40"/>
      <c r="O1141" s="40"/>
      <c r="P1141" s="40"/>
      <c r="Q1141" s="40"/>
      <c r="R1141" s="41"/>
      <c r="T1141" s="205"/>
      <c r="U1141" s="40"/>
      <c r="V1141" s="40"/>
      <c r="W1141" s="40"/>
      <c r="X1141" s="40"/>
      <c r="Y1141" s="40"/>
      <c r="Z1141" s="40"/>
      <c r="AA1141" s="78"/>
      <c r="AT1141" s="23" t="s">
        <v>621</v>
      </c>
      <c r="AU1141" s="23" t="s">
        <v>94</v>
      </c>
    </row>
    <row r="1142" spans="2:65" s="1" customFormat="1" ht="38.25" customHeight="1">
      <c r="B1142" s="138"/>
      <c r="C1142" s="167" t="s">
        <v>1717</v>
      </c>
      <c r="D1142" s="167" t="s">
        <v>197</v>
      </c>
      <c r="E1142" s="168" t="s">
        <v>1718</v>
      </c>
      <c r="F1142" s="264" t="s">
        <v>1719</v>
      </c>
      <c r="G1142" s="264"/>
      <c r="H1142" s="264"/>
      <c r="I1142" s="264"/>
      <c r="J1142" s="169" t="s">
        <v>608</v>
      </c>
      <c r="K1142" s="170">
        <v>2</v>
      </c>
      <c r="L1142" s="265">
        <v>0</v>
      </c>
      <c r="M1142" s="265"/>
      <c r="N1142" s="266">
        <f t="shared" ref="N1142:N1159" si="55">ROUND(L1142*K1142,3)</f>
        <v>0</v>
      </c>
      <c r="O1142" s="266"/>
      <c r="P1142" s="266"/>
      <c r="Q1142" s="266"/>
      <c r="R1142" s="141"/>
      <c r="T1142" s="172" t="s">
        <v>4</v>
      </c>
      <c r="U1142" s="48" t="s">
        <v>41</v>
      </c>
      <c r="V1142" s="40"/>
      <c r="W1142" s="173">
        <f t="shared" ref="W1142:W1159" si="56">V1142*K1142</f>
        <v>0</v>
      </c>
      <c r="X1142" s="173">
        <v>0</v>
      </c>
      <c r="Y1142" s="173">
        <f t="shared" ref="Y1142:Y1159" si="57">X1142*K1142</f>
        <v>0</v>
      </c>
      <c r="Z1142" s="173">
        <v>0</v>
      </c>
      <c r="AA1142" s="174">
        <f t="shared" ref="AA1142:AA1159" si="58">Z1142*K1142</f>
        <v>0</v>
      </c>
      <c r="AR1142" s="23" t="s">
        <v>300</v>
      </c>
      <c r="AT1142" s="23" t="s">
        <v>197</v>
      </c>
      <c r="AU1142" s="23" t="s">
        <v>94</v>
      </c>
      <c r="AY1142" s="23" t="s">
        <v>196</v>
      </c>
      <c r="BE1142" s="114">
        <f t="shared" ref="BE1142:BE1159" si="59">IF(U1142="základná",N1142,0)</f>
        <v>0</v>
      </c>
      <c r="BF1142" s="114">
        <f t="shared" ref="BF1142:BF1159" si="60">IF(U1142="znížená",N1142,0)</f>
        <v>0</v>
      </c>
      <c r="BG1142" s="114">
        <f t="shared" ref="BG1142:BG1159" si="61">IF(U1142="zákl. prenesená",N1142,0)</f>
        <v>0</v>
      </c>
      <c r="BH1142" s="114">
        <f t="shared" ref="BH1142:BH1159" si="62">IF(U1142="zníž. prenesená",N1142,0)</f>
        <v>0</v>
      </c>
      <c r="BI1142" s="114">
        <f t="shared" ref="BI1142:BI1159" si="63">IF(U1142="nulová",N1142,0)</f>
        <v>0</v>
      </c>
      <c r="BJ1142" s="23" t="s">
        <v>94</v>
      </c>
      <c r="BK1142" s="175">
        <f t="shared" ref="BK1142:BK1159" si="64">ROUND(L1142*K1142,3)</f>
        <v>0</v>
      </c>
      <c r="BL1142" s="23" t="s">
        <v>300</v>
      </c>
      <c r="BM1142" s="23" t="s">
        <v>1720</v>
      </c>
    </row>
    <row r="1143" spans="2:65" s="1" customFormat="1" ht="38.25" customHeight="1">
      <c r="B1143" s="138"/>
      <c r="C1143" s="200" t="s">
        <v>1721</v>
      </c>
      <c r="D1143" s="200" t="s">
        <v>612</v>
      </c>
      <c r="E1143" s="201" t="s">
        <v>1705</v>
      </c>
      <c r="F1143" s="282" t="s">
        <v>1706</v>
      </c>
      <c r="G1143" s="282"/>
      <c r="H1143" s="282"/>
      <c r="I1143" s="282"/>
      <c r="J1143" s="202" t="s">
        <v>608</v>
      </c>
      <c r="K1143" s="203">
        <v>2</v>
      </c>
      <c r="L1143" s="273">
        <v>0</v>
      </c>
      <c r="M1143" s="273"/>
      <c r="N1143" s="283">
        <f t="shared" si="55"/>
        <v>0</v>
      </c>
      <c r="O1143" s="266"/>
      <c r="P1143" s="266"/>
      <c r="Q1143" s="266"/>
      <c r="R1143" s="141"/>
      <c r="T1143" s="172" t="s">
        <v>4</v>
      </c>
      <c r="U1143" s="48" t="s">
        <v>41</v>
      </c>
      <c r="V1143" s="40"/>
      <c r="W1143" s="173">
        <f t="shared" si="56"/>
        <v>0</v>
      </c>
      <c r="X1143" s="173">
        <v>1E-3</v>
      </c>
      <c r="Y1143" s="173">
        <f t="shared" si="57"/>
        <v>2E-3</v>
      </c>
      <c r="Z1143" s="173">
        <v>0</v>
      </c>
      <c r="AA1143" s="174">
        <f t="shared" si="58"/>
        <v>0</v>
      </c>
      <c r="AR1143" s="23" t="s">
        <v>423</v>
      </c>
      <c r="AT1143" s="23" t="s">
        <v>612</v>
      </c>
      <c r="AU1143" s="23" t="s">
        <v>94</v>
      </c>
      <c r="AY1143" s="23" t="s">
        <v>196</v>
      </c>
      <c r="BE1143" s="114">
        <f t="shared" si="59"/>
        <v>0</v>
      </c>
      <c r="BF1143" s="114">
        <f t="shared" si="60"/>
        <v>0</v>
      </c>
      <c r="BG1143" s="114">
        <f t="shared" si="61"/>
        <v>0</v>
      </c>
      <c r="BH1143" s="114">
        <f t="shared" si="62"/>
        <v>0</v>
      </c>
      <c r="BI1143" s="114">
        <f t="shared" si="63"/>
        <v>0</v>
      </c>
      <c r="BJ1143" s="23" t="s">
        <v>94</v>
      </c>
      <c r="BK1143" s="175">
        <f t="shared" si="64"/>
        <v>0</v>
      </c>
      <c r="BL1143" s="23" t="s">
        <v>300</v>
      </c>
      <c r="BM1143" s="23" t="s">
        <v>1722</v>
      </c>
    </row>
    <row r="1144" spans="2:65" s="1" customFormat="1" ht="25.5" customHeight="1">
      <c r="B1144" s="138"/>
      <c r="C1144" s="200" t="s">
        <v>1723</v>
      </c>
      <c r="D1144" s="200" t="s">
        <v>612</v>
      </c>
      <c r="E1144" s="201" t="s">
        <v>1724</v>
      </c>
      <c r="F1144" s="282" t="s">
        <v>1725</v>
      </c>
      <c r="G1144" s="282"/>
      <c r="H1144" s="282"/>
      <c r="I1144" s="282"/>
      <c r="J1144" s="202" t="s">
        <v>608</v>
      </c>
      <c r="K1144" s="203">
        <v>1</v>
      </c>
      <c r="L1144" s="273">
        <v>0</v>
      </c>
      <c r="M1144" s="273"/>
      <c r="N1144" s="283">
        <f t="shared" si="55"/>
        <v>0</v>
      </c>
      <c r="O1144" s="266"/>
      <c r="P1144" s="266"/>
      <c r="Q1144" s="266"/>
      <c r="R1144" s="141"/>
      <c r="T1144" s="172" t="s">
        <v>4</v>
      </c>
      <c r="U1144" s="48" t="s">
        <v>41</v>
      </c>
      <c r="V1144" s="40"/>
      <c r="W1144" s="173">
        <f t="shared" si="56"/>
        <v>0</v>
      </c>
      <c r="X1144" s="173">
        <v>3.6999999999999998E-2</v>
      </c>
      <c r="Y1144" s="173">
        <f t="shared" si="57"/>
        <v>3.6999999999999998E-2</v>
      </c>
      <c r="Z1144" s="173">
        <v>0</v>
      </c>
      <c r="AA1144" s="174">
        <f t="shared" si="58"/>
        <v>0</v>
      </c>
      <c r="AR1144" s="23" t="s">
        <v>423</v>
      </c>
      <c r="AT1144" s="23" t="s">
        <v>612</v>
      </c>
      <c r="AU1144" s="23" t="s">
        <v>94</v>
      </c>
      <c r="AY1144" s="23" t="s">
        <v>196</v>
      </c>
      <c r="BE1144" s="114">
        <f t="shared" si="59"/>
        <v>0</v>
      </c>
      <c r="BF1144" s="114">
        <f t="shared" si="60"/>
        <v>0</v>
      </c>
      <c r="BG1144" s="114">
        <f t="shared" si="61"/>
        <v>0</v>
      </c>
      <c r="BH1144" s="114">
        <f t="shared" si="62"/>
        <v>0</v>
      </c>
      <c r="BI1144" s="114">
        <f t="shared" si="63"/>
        <v>0</v>
      </c>
      <c r="BJ1144" s="23" t="s">
        <v>94</v>
      </c>
      <c r="BK1144" s="175">
        <f t="shared" si="64"/>
        <v>0</v>
      </c>
      <c r="BL1144" s="23" t="s">
        <v>300</v>
      </c>
      <c r="BM1144" s="23" t="s">
        <v>1726</v>
      </c>
    </row>
    <row r="1145" spans="2:65" s="1" customFormat="1" ht="25.5" customHeight="1">
      <c r="B1145" s="138"/>
      <c r="C1145" s="200" t="s">
        <v>1727</v>
      </c>
      <c r="D1145" s="200" t="s">
        <v>612</v>
      </c>
      <c r="E1145" s="201" t="s">
        <v>1728</v>
      </c>
      <c r="F1145" s="282" t="s">
        <v>1729</v>
      </c>
      <c r="G1145" s="282"/>
      <c r="H1145" s="282"/>
      <c r="I1145" s="282"/>
      <c r="J1145" s="202" t="s">
        <v>608</v>
      </c>
      <c r="K1145" s="203">
        <v>1</v>
      </c>
      <c r="L1145" s="273">
        <v>0</v>
      </c>
      <c r="M1145" s="273"/>
      <c r="N1145" s="283">
        <f t="shared" si="55"/>
        <v>0</v>
      </c>
      <c r="O1145" s="266"/>
      <c r="P1145" s="266"/>
      <c r="Q1145" s="266"/>
      <c r="R1145" s="141"/>
      <c r="T1145" s="172" t="s">
        <v>4</v>
      </c>
      <c r="U1145" s="48" t="s">
        <v>41</v>
      </c>
      <c r="V1145" s="40"/>
      <c r="W1145" s="173">
        <f t="shared" si="56"/>
        <v>0</v>
      </c>
      <c r="X1145" s="173">
        <v>3.2000000000000001E-2</v>
      </c>
      <c r="Y1145" s="173">
        <f t="shared" si="57"/>
        <v>3.2000000000000001E-2</v>
      </c>
      <c r="Z1145" s="173">
        <v>0</v>
      </c>
      <c r="AA1145" s="174">
        <f t="shared" si="58"/>
        <v>0</v>
      </c>
      <c r="AR1145" s="23" t="s">
        <v>423</v>
      </c>
      <c r="AT1145" s="23" t="s">
        <v>612</v>
      </c>
      <c r="AU1145" s="23" t="s">
        <v>94</v>
      </c>
      <c r="AY1145" s="23" t="s">
        <v>196</v>
      </c>
      <c r="BE1145" s="114">
        <f t="shared" si="59"/>
        <v>0</v>
      </c>
      <c r="BF1145" s="114">
        <f t="shared" si="60"/>
        <v>0</v>
      </c>
      <c r="BG1145" s="114">
        <f t="shared" si="61"/>
        <v>0</v>
      </c>
      <c r="BH1145" s="114">
        <f t="shared" si="62"/>
        <v>0</v>
      </c>
      <c r="BI1145" s="114">
        <f t="shared" si="63"/>
        <v>0</v>
      </c>
      <c r="BJ1145" s="23" t="s">
        <v>94</v>
      </c>
      <c r="BK1145" s="175">
        <f t="shared" si="64"/>
        <v>0</v>
      </c>
      <c r="BL1145" s="23" t="s">
        <v>300</v>
      </c>
      <c r="BM1145" s="23" t="s">
        <v>1730</v>
      </c>
    </row>
    <row r="1146" spans="2:65" s="1" customFormat="1" ht="38.25" customHeight="1">
      <c r="B1146" s="138"/>
      <c r="C1146" s="167" t="s">
        <v>1731</v>
      </c>
      <c r="D1146" s="167" t="s">
        <v>197</v>
      </c>
      <c r="E1146" s="168" t="s">
        <v>1732</v>
      </c>
      <c r="F1146" s="264" t="s">
        <v>1733</v>
      </c>
      <c r="G1146" s="264"/>
      <c r="H1146" s="264"/>
      <c r="I1146" s="264"/>
      <c r="J1146" s="169" t="s">
        <v>608</v>
      </c>
      <c r="K1146" s="170">
        <v>1</v>
      </c>
      <c r="L1146" s="265">
        <v>0</v>
      </c>
      <c r="M1146" s="265"/>
      <c r="N1146" s="266">
        <f t="shared" si="55"/>
        <v>0</v>
      </c>
      <c r="O1146" s="266"/>
      <c r="P1146" s="266"/>
      <c r="Q1146" s="266"/>
      <c r="R1146" s="141"/>
      <c r="T1146" s="172" t="s">
        <v>4</v>
      </c>
      <c r="U1146" s="48" t="s">
        <v>41</v>
      </c>
      <c r="V1146" s="40"/>
      <c r="W1146" s="173">
        <f t="shared" si="56"/>
        <v>0</v>
      </c>
      <c r="X1146" s="173">
        <v>0</v>
      </c>
      <c r="Y1146" s="173">
        <f t="shared" si="57"/>
        <v>0</v>
      </c>
      <c r="Z1146" s="173">
        <v>0</v>
      </c>
      <c r="AA1146" s="174">
        <f t="shared" si="58"/>
        <v>0</v>
      </c>
      <c r="AR1146" s="23" t="s">
        <v>300</v>
      </c>
      <c r="AT1146" s="23" t="s">
        <v>197</v>
      </c>
      <c r="AU1146" s="23" t="s">
        <v>94</v>
      </c>
      <c r="AY1146" s="23" t="s">
        <v>196</v>
      </c>
      <c r="BE1146" s="114">
        <f t="shared" si="59"/>
        <v>0</v>
      </c>
      <c r="BF1146" s="114">
        <f t="shared" si="60"/>
        <v>0</v>
      </c>
      <c r="BG1146" s="114">
        <f t="shared" si="61"/>
        <v>0</v>
      </c>
      <c r="BH1146" s="114">
        <f t="shared" si="62"/>
        <v>0</v>
      </c>
      <c r="BI1146" s="114">
        <f t="shared" si="63"/>
        <v>0</v>
      </c>
      <c r="BJ1146" s="23" t="s">
        <v>94</v>
      </c>
      <c r="BK1146" s="175">
        <f t="shared" si="64"/>
        <v>0</v>
      </c>
      <c r="BL1146" s="23" t="s">
        <v>300</v>
      </c>
      <c r="BM1146" s="23" t="s">
        <v>1734</v>
      </c>
    </row>
    <row r="1147" spans="2:65" s="1" customFormat="1" ht="38.25" customHeight="1">
      <c r="B1147" s="138"/>
      <c r="C1147" s="200" t="s">
        <v>1735</v>
      </c>
      <c r="D1147" s="200" t="s">
        <v>612</v>
      </c>
      <c r="E1147" s="201" t="s">
        <v>1705</v>
      </c>
      <c r="F1147" s="282" t="s">
        <v>1706</v>
      </c>
      <c r="G1147" s="282"/>
      <c r="H1147" s="282"/>
      <c r="I1147" s="282"/>
      <c r="J1147" s="202" t="s">
        <v>608</v>
      </c>
      <c r="K1147" s="203">
        <v>2</v>
      </c>
      <c r="L1147" s="273">
        <v>0</v>
      </c>
      <c r="M1147" s="273"/>
      <c r="N1147" s="283">
        <f t="shared" si="55"/>
        <v>0</v>
      </c>
      <c r="O1147" s="266"/>
      <c r="P1147" s="266"/>
      <c r="Q1147" s="266"/>
      <c r="R1147" s="141"/>
      <c r="T1147" s="172" t="s">
        <v>4</v>
      </c>
      <c r="U1147" s="48" t="s">
        <v>41</v>
      </c>
      <c r="V1147" s="40"/>
      <c r="W1147" s="173">
        <f t="shared" si="56"/>
        <v>0</v>
      </c>
      <c r="X1147" s="173">
        <v>1E-3</v>
      </c>
      <c r="Y1147" s="173">
        <f t="shared" si="57"/>
        <v>2E-3</v>
      </c>
      <c r="Z1147" s="173">
        <v>0</v>
      </c>
      <c r="AA1147" s="174">
        <f t="shared" si="58"/>
        <v>0</v>
      </c>
      <c r="AR1147" s="23" t="s">
        <v>423</v>
      </c>
      <c r="AT1147" s="23" t="s">
        <v>612</v>
      </c>
      <c r="AU1147" s="23" t="s">
        <v>94</v>
      </c>
      <c r="AY1147" s="23" t="s">
        <v>196</v>
      </c>
      <c r="BE1147" s="114">
        <f t="shared" si="59"/>
        <v>0</v>
      </c>
      <c r="BF1147" s="114">
        <f t="shared" si="60"/>
        <v>0</v>
      </c>
      <c r="BG1147" s="114">
        <f t="shared" si="61"/>
        <v>0</v>
      </c>
      <c r="BH1147" s="114">
        <f t="shared" si="62"/>
        <v>0</v>
      </c>
      <c r="BI1147" s="114">
        <f t="shared" si="63"/>
        <v>0</v>
      </c>
      <c r="BJ1147" s="23" t="s">
        <v>94</v>
      </c>
      <c r="BK1147" s="175">
        <f t="shared" si="64"/>
        <v>0</v>
      </c>
      <c r="BL1147" s="23" t="s">
        <v>300</v>
      </c>
      <c r="BM1147" s="23" t="s">
        <v>1736</v>
      </c>
    </row>
    <row r="1148" spans="2:65" s="1" customFormat="1" ht="38.25" customHeight="1">
      <c r="B1148" s="138"/>
      <c r="C1148" s="200" t="s">
        <v>1737</v>
      </c>
      <c r="D1148" s="200" t="s">
        <v>612</v>
      </c>
      <c r="E1148" s="201" t="s">
        <v>1738</v>
      </c>
      <c r="F1148" s="282" t="s">
        <v>1739</v>
      </c>
      <c r="G1148" s="282"/>
      <c r="H1148" s="282"/>
      <c r="I1148" s="282"/>
      <c r="J1148" s="202" t="s">
        <v>608</v>
      </c>
      <c r="K1148" s="203">
        <v>2</v>
      </c>
      <c r="L1148" s="273">
        <v>0</v>
      </c>
      <c r="M1148" s="273"/>
      <c r="N1148" s="283">
        <f t="shared" si="55"/>
        <v>0</v>
      </c>
      <c r="O1148" s="266"/>
      <c r="P1148" s="266"/>
      <c r="Q1148" s="266"/>
      <c r="R1148" s="141"/>
      <c r="T1148" s="172" t="s">
        <v>4</v>
      </c>
      <c r="U1148" s="48" t="s">
        <v>41</v>
      </c>
      <c r="V1148" s="40"/>
      <c r="W1148" s="173">
        <f t="shared" si="56"/>
        <v>0</v>
      </c>
      <c r="X1148" s="173">
        <v>2.5000000000000001E-2</v>
      </c>
      <c r="Y1148" s="173">
        <f t="shared" si="57"/>
        <v>0.05</v>
      </c>
      <c r="Z1148" s="173">
        <v>0</v>
      </c>
      <c r="AA1148" s="174">
        <f t="shared" si="58"/>
        <v>0</v>
      </c>
      <c r="AR1148" s="23" t="s">
        <v>423</v>
      </c>
      <c r="AT1148" s="23" t="s">
        <v>612</v>
      </c>
      <c r="AU1148" s="23" t="s">
        <v>94</v>
      </c>
      <c r="AY1148" s="23" t="s">
        <v>196</v>
      </c>
      <c r="BE1148" s="114">
        <f t="shared" si="59"/>
        <v>0</v>
      </c>
      <c r="BF1148" s="114">
        <f t="shared" si="60"/>
        <v>0</v>
      </c>
      <c r="BG1148" s="114">
        <f t="shared" si="61"/>
        <v>0</v>
      </c>
      <c r="BH1148" s="114">
        <f t="shared" si="62"/>
        <v>0</v>
      </c>
      <c r="BI1148" s="114">
        <f t="shared" si="63"/>
        <v>0</v>
      </c>
      <c r="BJ1148" s="23" t="s">
        <v>94</v>
      </c>
      <c r="BK1148" s="175">
        <f t="shared" si="64"/>
        <v>0</v>
      </c>
      <c r="BL1148" s="23" t="s">
        <v>300</v>
      </c>
      <c r="BM1148" s="23" t="s">
        <v>1740</v>
      </c>
    </row>
    <row r="1149" spans="2:65" s="1" customFormat="1" ht="25.5" customHeight="1">
      <c r="B1149" s="138"/>
      <c r="C1149" s="167" t="s">
        <v>1741</v>
      </c>
      <c r="D1149" s="167" t="s">
        <v>197</v>
      </c>
      <c r="E1149" s="168" t="s">
        <v>1742</v>
      </c>
      <c r="F1149" s="264" t="s">
        <v>1743</v>
      </c>
      <c r="G1149" s="264"/>
      <c r="H1149" s="264"/>
      <c r="I1149" s="264"/>
      <c r="J1149" s="169" t="s">
        <v>608</v>
      </c>
      <c r="K1149" s="170">
        <v>1</v>
      </c>
      <c r="L1149" s="265">
        <v>0</v>
      </c>
      <c r="M1149" s="265"/>
      <c r="N1149" s="266">
        <f t="shared" si="55"/>
        <v>0</v>
      </c>
      <c r="O1149" s="266"/>
      <c r="P1149" s="266"/>
      <c r="Q1149" s="266"/>
      <c r="R1149" s="141"/>
      <c r="T1149" s="172" t="s">
        <v>4</v>
      </c>
      <c r="U1149" s="48" t="s">
        <v>41</v>
      </c>
      <c r="V1149" s="40"/>
      <c r="W1149" s="173">
        <f t="shared" si="56"/>
        <v>0</v>
      </c>
      <c r="X1149" s="173">
        <v>0</v>
      </c>
      <c r="Y1149" s="173">
        <f t="shared" si="57"/>
        <v>0</v>
      </c>
      <c r="Z1149" s="173">
        <v>0</v>
      </c>
      <c r="AA1149" s="174">
        <f t="shared" si="58"/>
        <v>0</v>
      </c>
      <c r="AR1149" s="23" t="s">
        <v>300</v>
      </c>
      <c r="AT1149" s="23" t="s">
        <v>197</v>
      </c>
      <c r="AU1149" s="23" t="s">
        <v>94</v>
      </c>
      <c r="AY1149" s="23" t="s">
        <v>196</v>
      </c>
      <c r="BE1149" s="114">
        <f t="shared" si="59"/>
        <v>0</v>
      </c>
      <c r="BF1149" s="114">
        <f t="shared" si="60"/>
        <v>0</v>
      </c>
      <c r="BG1149" s="114">
        <f t="shared" si="61"/>
        <v>0</v>
      </c>
      <c r="BH1149" s="114">
        <f t="shared" si="62"/>
        <v>0</v>
      </c>
      <c r="BI1149" s="114">
        <f t="shared" si="63"/>
        <v>0</v>
      </c>
      <c r="BJ1149" s="23" t="s">
        <v>94</v>
      </c>
      <c r="BK1149" s="175">
        <f t="shared" si="64"/>
        <v>0</v>
      </c>
      <c r="BL1149" s="23" t="s">
        <v>300</v>
      </c>
      <c r="BM1149" s="23" t="s">
        <v>1744</v>
      </c>
    </row>
    <row r="1150" spans="2:65" s="1" customFormat="1" ht="38.25" customHeight="1">
      <c r="B1150" s="138"/>
      <c r="C1150" s="200" t="s">
        <v>1745</v>
      </c>
      <c r="D1150" s="200" t="s">
        <v>612</v>
      </c>
      <c r="E1150" s="201" t="s">
        <v>1738</v>
      </c>
      <c r="F1150" s="282" t="s">
        <v>1739</v>
      </c>
      <c r="G1150" s="282"/>
      <c r="H1150" s="282"/>
      <c r="I1150" s="282"/>
      <c r="J1150" s="202" t="s">
        <v>608</v>
      </c>
      <c r="K1150" s="203">
        <v>1</v>
      </c>
      <c r="L1150" s="273">
        <v>0</v>
      </c>
      <c r="M1150" s="273"/>
      <c r="N1150" s="283">
        <f t="shared" si="55"/>
        <v>0</v>
      </c>
      <c r="O1150" s="266"/>
      <c r="P1150" s="266"/>
      <c r="Q1150" s="266"/>
      <c r="R1150" s="141"/>
      <c r="T1150" s="172" t="s">
        <v>4</v>
      </c>
      <c r="U1150" s="48" t="s">
        <v>41</v>
      </c>
      <c r="V1150" s="40"/>
      <c r="W1150" s="173">
        <f t="shared" si="56"/>
        <v>0</v>
      </c>
      <c r="X1150" s="173">
        <v>2.5000000000000001E-2</v>
      </c>
      <c r="Y1150" s="173">
        <f t="shared" si="57"/>
        <v>2.5000000000000001E-2</v>
      </c>
      <c r="Z1150" s="173">
        <v>0</v>
      </c>
      <c r="AA1150" s="174">
        <f t="shared" si="58"/>
        <v>0</v>
      </c>
      <c r="AR1150" s="23" t="s">
        <v>423</v>
      </c>
      <c r="AT1150" s="23" t="s">
        <v>612</v>
      </c>
      <c r="AU1150" s="23" t="s">
        <v>94</v>
      </c>
      <c r="AY1150" s="23" t="s">
        <v>196</v>
      </c>
      <c r="BE1150" s="114">
        <f t="shared" si="59"/>
        <v>0</v>
      </c>
      <c r="BF1150" s="114">
        <f t="shared" si="60"/>
        <v>0</v>
      </c>
      <c r="BG1150" s="114">
        <f t="shared" si="61"/>
        <v>0</v>
      </c>
      <c r="BH1150" s="114">
        <f t="shared" si="62"/>
        <v>0</v>
      </c>
      <c r="BI1150" s="114">
        <f t="shared" si="63"/>
        <v>0</v>
      </c>
      <c r="BJ1150" s="23" t="s">
        <v>94</v>
      </c>
      <c r="BK1150" s="175">
        <f t="shared" si="64"/>
        <v>0</v>
      </c>
      <c r="BL1150" s="23" t="s">
        <v>300</v>
      </c>
      <c r="BM1150" s="23" t="s">
        <v>1746</v>
      </c>
    </row>
    <row r="1151" spans="2:65" s="1" customFormat="1" ht="25.5" customHeight="1">
      <c r="B1151" s="138"/>
      <c r="C1151" s="200" t="s">
        <v>1747</v>
      </c>
      <c r="D1151" s="200" t="s">
        <v>612</v>
      </c>
      <c r="E1151" s="201" t="s">
        <v>1748</v>
      </c>
      <c r="F1151" s="282" t="s">
        <v>1749</v>
      </c>
      <c r="G1151" s="282"/>
      <c r="H1151" s="282"/>
      <c r="I1151" s="282"/>
      <c r="J1151" s="202" t="s">
        <v>1750</v>
      </c>
      <c r="K1151" s="203">
        <v>115</v>
      </c>
      <c r="L1151" s="273">
        <v>0</v>
      </c>
      <c r="M1151" s="273"/>
      <c r="N1151" s="283">
        <f t="shared" si="55"/>
        <v>0</v>
      </c>
      <c r="O1151" s="266"/>
      <c r="P1151" s="266"/>
      <c r="Q1151" s="266"/>
      <c r="R1151" s="141"/>
      <c r="T1151" s="172" t="s">
        <v>4</v>
      </c>
      <c r="U1151" s="48" t="s">
        <v>41</v>
      </c>
      <c r="V1151" s="40"/>
      <c r="W1151" s="173">
        <f t="shared" si="56"/>
        <v>0</v>
      </c>
      <c r="X1151" s="173">
        <v>0</v>
      </c>
      <c r="Y1151" s="173">
        <f t="shared" si="57"/>
        <v>0</v>
      </c>
      <c r="Z1151" s="173">
        <v>0</v>
      </c>
      <c r="AA1151" s="174">
        <f t="shared" si="58"/>
        <v>0</v>
      </c>
      <c r="AR1151" s="23" t="s">
        <v>423</v>
      </c>
      <c r="AT1151" s="23" t="s">
        <v>612</v>
      </c>
      <c r="AU1151" s="23" t="s">
        <v>94</v>
      </c>
      <c r="AY1151" s="23" t="s">
        <v>196</v>
      </c>
      <c r="BE1151" s="114">
        <f t="shared" si="59"/>
        <v>0</v>
      </c>
      <c r="BF1151" s="114">
        <f t="shared" si="60"/>
        <v>0</v>
      </c>
      <c r="BG1151" s="114">
        <f t="shared" si="61"/>
        <v>0</v>
      </c>
      <c r="BH1151" s="114">
        <f t="shared" si="62"/>
        <v>0</v>
      </c>
      <c r="BI1151" s="114">
        <f t="shared" si="63"/>
        <v>0</v>
      </c>
      <c r="BJ1151" s="23" t="s">
        <v>94</v>
      </c>
      <c r="BK1151" s="175">
        <f t="shared" si="64"/>
        <v>0</v>
      </c>
      <c r="BL1151" s="23" t="s">
        <v>300</v>
      </c>
      <c r="BM1151" s="23" t="s">
        <v>1751</v>
      </c>
    </row>
    <row r="1152" spans="2:65" s="1" customFormat="1" ht="25.5" customHeight="1">
      <c r="B1152" s="138"/>
      <c r="C1152" s="167" t="s">
        <v>1752</v>
      </c>
      <c r="D1152" s="167" t="s">
        <v>197</v>
      </c>
      <c r="E1152" s="168" t="s">
        <v>1753</v>
      </c>
      <c r="F1152" s="264" t="s">
        <v>1754</v>
      </c>
      <c r="G1152" s="264"/>
      <c r="H1152" s="264"/>
      <c r="I1152" s="264"/>
      <c r="J1152" s="169" t="s">
        <v>608</v>
      </c>
      <c r="K1152" s="170">
        <v>3</v>
      </c>
      <c r="L1152" s="265">
        <v>0</v>
      </c>
      <c r="M1152" s="265"/>
      <c r="N1152" s="266">
        <f t="shared" si="55"/>
        <v>0</v>
      </c>
      <c r="O1152" s="266"/>
      <c r="P1152" s="266"/>
      <c r="Q1152" s="266"/>
      <c r="R1152" s="141"/>
      <c r="T1152" s="172" t="s">
        <v>4</v>
      </c>
      <c r="U1152" s="48" t="s">
        <v>41</v>
      </c>
      <c r="V1152" s="40"/>
      <c r="W1152" s="173">
        <f t="shared" si="56"/>
        <v>0</v>
      </c>
      <c r="X1152" s="173">
        <v>0</v>
      </c>
      <c r="Y1152" s="173">
        <f t="shared" si="57"/>
        <v>0</v>
      </c>
      <c r="Z1152" s="173">
        <v>0</v>
      </c>
      <c r="AA1152" s="174">
        <f t="shared" si="58"/>
        <v>0</v>
      </c>
      <c r="AR1152" s="23" t="s">
        <v>300</v>
      </c>
      <c r="AT1152" s="23" t="s">
        <v>197</v>
      </c>
      <c r="AU1152" s="23" t="s">
        <v>94</v>
      </c>
      <c r="AY1152" s="23" t="s">
        <v>196</v>
      </c>
      <c r="BE1152" s="114">
        <f t="shared" si="59"/>
        <v>0</v>
      </c>
      <c r="BF1152" s="114">
        <f t="shared" si="60"/>
        <v>0</v>
      </c>
      <c r="BG1152" s="114">
        <f t="shared" si="61"/>
        <v>0</v>
      </c>
      <c r="BH1152" s="114">
        <f t="shared" si="62"/>
        <v>0</v>
      </c>
      <c r="BI1152" s="114">
        <f t="shared" si="63"/>
        <v>0</v>
      </c>
      <c r="BJ1152" s="23" t="s">
        <v>94</v>
      </c>
      <c r="BK1152" s="175">
        <f t="shared" si="64"/>
        <v>0</v>
      </c>
      <c r="BL1152" s="23" t="s">
        <v>300</v>
      </c>
      <c r="BM1152" s="23" t="s">
        <v>1755</v>
      </c>
    </row>
    <row r="1153" spans="2:65" s="1" customFormat="1" ht="25.5" customHeight="1">
      <c r="B1153" s="138"/>
      <c r="C1153" s="167" t="s">
        <v>1756</v>
      </c>
      <c r="D1153" s="167" t="s">
        <v>197</v>
      </c>
      <c r="E1153" s="168" t="s">
        <v>1757</v>
      </c>
      <c r="F1153" s="264" t="s">
        <v>1758</v>
      </c>
      <c r="G1153" s="264"/>
      <c r="H1153" s="264"/>
      <c r="I1153" s="264"/>
      <c r="J1153" s="169" t="s">
        <v>608</v>
      </c>
      <c r="K1153" s="170">
        <v>3</v>
      </c>
      <c r="L1153" s="265">
        <v>0</v>
      </c>
      <c r="M1153" s="265"/>
      <c r="N1153" s="266">
        <f t="shared" si="55"/>
        <v>0</v>
      </c>
      <c r="O1153" s="266"/>
      <c r="P1153" s="266"/>
      <c r="Q1153" s="266"/>
      <c r="R1153" s="141"/>
      <c r="T1153" s="172" t="s">
        <v>4</v>
      </c>
      <c r="U1153" s="48" t="s">
        <v>41</v>
      </c>
      <c r="V1153" s="40"/>
      <c r="W1153" s="173">
        <f t="shared" si="56"/>
        <v>0</v>
      </c>
      <c r="X1153" s="173">
        <v>0</v>
      </c>
      <c r="Y1153" s="173">
        <f t="shared" si="57"/>
        <v>0</v>
      </c>
      <c r="Z1153" s="173">
        <v>0</v>
      </c>
      <c r="AA1153" s="174">
        <f t="shared" si="58"/>
        <v>0</v>
      </c>
      <c r="AR1153" s="23" t="s">
        <v>300</v>
      </c>
      <c r="AT1153" s="23" t="s">
        <v>197</v>
      </c>
      <c r="AU1153" s="23" t="s">
        <v>94</v>
      </c>
      <c r="AY1153" s="23" t="s">
        <v>196</v>
      </c>
      <c r="BE1153" s="114">
        <f t="shared" si="59"/>
        <v>0</v>
      </c>
      <c r="BF1153" s="114">
        <f t="shared" si="60"/>
        <v>0</v>
      </c>
      <c r="BG1153" s="114">
        <f t="shared" si="61"/>
        <v>0</v>
      </c>
      <c r="BH1153" s="114">
        <f t="shared" si="62"/>
        <v>0</v>
      </c>
      <c r="BI1153" s="114">
        <f t="shared" si="63"/>
        <v>0</v>
      </c>
      <c r="BJ1153" s="23" t="s">
        <v>94</v>
      </c>
      <c r="BK1153" s="175">
        <f t="shared" si="64"/>
        <v>0</v>
      </c>
      <c r="BL1153" s="23" t="s">
        <v>300</v>
      </c>
      <c r="BM1153" s="23" t="s">
        <v>1759</v>
      </c>
    </row>
    <row r="1154" spans="2:65" s="1" customFormat="1" ht="25.5" customHeight="1">
      <c r="B1154" s="138"/>
      <c r="C1154" s="167" t="s">
        <v>1760</v>
      </c>
      <c r="D1154" s="167" t="s">
        <v>197</v>
      </c>
      <c r="E1154" s="168" t="s">
        <v>1761</v>
      </c>
      <c r="F1154" s="264" t="s">
        <v>1762</v>
      </c>
      <c r="G1154" s="264"/>
      <c r="H1154" s="264"/>
      <c r="I1154" s="264"/>
      <c r="J1154" s="169" t="s">
        <v>608</v>
      </c>
      <c r="K1154" s="170">
        <v>1</v>
      </c>
      <c r="L1154" s="265">
        <v>0</v>
      </c>
      <c r="M1154" s="265"/>
      <c r="N1154" s="266">
        <f t="shared" si="55"/>
        <v>0</v>
      </c>
      <c r="O1154" s="266"/>
      <c r="P1154" s="266"/>
      <c r="Q1154" s="266"/>
      <c r="R1154" s="141"/>
      <c r="T1154" s="172" t="s">
        <v>4</v>
      </c>
      <c r="U1154" s="48" t="s">
        <v>41</v>
      </c>
      <c r="V1154" s="40"/>
      <c r="W1154" s="173">
        <f t="shared" si="56"/>
        <v>0</v>
      </c>
      <c r="X1154" s="173">
        <v>0</v>
      </c>
      <c r="Y1154" s="173">
        <f t="shared" si="57"/>
        <v>0</v>
      </c>
      <c r="Z1154" s="173">
        <v>0</v>
      </c>
      <c r="AA1154" s="174">
        <f t="shared" si="58"/>
        <v>0</v>
      </c>
      <c r="AR1154" s="23" t="s">
        <v>300</v>
      </c>
      <c r="AT1154" s="23" t="s">
        <v>197</v>
      </c>
      <c r="AU1154" s="23" t="s">
        <v>94</v>
      </c>
      <c r="AY1154" s="23" t="s">
        <v>196</v>
      </c>
      <c r="BE1154" s="114">
        <f t="shared" si="59"/>
        <v>0</v>
      </c>
      <c r="BF1154" s="114">
        <f t="shared" si="60"/>
        <v>0</v>
      </c>
      <c r="BG1154" s="114">
        <f t="shared" si="61"/>
        <v>0</v>
      </c>
      <c r="BH1154" s="114">
        <f t="shared" si="62"/>
        <v>0</v>
      </c>
      <c r="BI1154" s="114">
        <f t="shared" si="63"/>
        <v>0</v>
      </c>
      <c r="BJ1154" s="23" t="s">
        <v>94</v>
      </c>
      <c r="BK1154" s="175">
        <f t="shared" si="64"/>
        <v>0</v>
      </c>
      <c r="BL1154" s="23" t="s">
        <v>300</v>
      </c>
      <c r="BM1154" s="23" t="s">
        <v>1763</v>
      </c>
    </row>
    <row r="1155" spans="2:65" s="1" customFormat="1" ht="16.5" customHeight="1">
      <c r="B1155" s="138"/>
      <c r="C1155" s="167" t="s">
        <v>1764</v>
      </c>
      <c r="D1155" s="167" t="s">
        <v>197</v>
      </c>
      <c r="E1155" s="168" t="s">
        <v>1765</v>
      </c>
      <c r="F1155" s="264" t="s">
        <v>1766</v>
      </c>
      <c r="G1155" s="264"/>
      <c r="H1155" s="264"/>
      <c r="I1155" s="264"/>
      <c r="J1155" s="169" t="s">
        <v>1767</v>
      </c>
      <c r="K1155" s="170">
        <v>1</v>
      </c>
      <c r="L1155" s="265">
        <v>0</v>
      </c>
      <c r="M1155" s="265"/>
      <c r="N1155" s="266">
        <f t="shared" si="55"/>
        <v>0</v>
      </c>
      <c r="O1155" s="266"/>
      <c r="P1155" s="266"/>
      <c r="Q1155" s="266"/>
      <c r="R1155" s="141"/>
      <c r="T1155" s="172" t="s">
        <v>4</v>
      </c>
      <c r="U1155" s="48" t="s">
        <v>41</v>
      </c>
      <c r="V1155" s="40"/>
      <c r="W1155" s="173">
        <f t="shared" si="56"/>
        <v>0</v>
      </c>
      <c r="X1155" s="173">
        <v>0</v>
      </c>
      <c r="Y1155" s="173">
        <f t="shared" si="57"/>
        <v>0</v>
      </c>
      <c r="Z1155" s="173">
        <v>0</v>
      </c>
      <c r="AA1155" s="174">
        <f t="shared" si="58"/>
        <v>0</v>
      </c>
      <c r="AR1155" s="23" t="s">
        <v>300</v>
      </c>
      <c r="AT1155" s="23" t="s">
        <v>197</v>
      </c>
      <c r="AU1155" s="23" t="s">
        <v>94</v>
      </c>
      <c r="AY1155" s="23" t="s">
        <v>196</v>
      </c>
      <c r="BE1155" s="114">
        <f t="shared" si="59"/>
        <v>0</v>
      </c>
      <c r="BF1155" s="114">
        <f t="shared" si="60"/>
        <v>0</v>
      </c>
      <c r="BG1155" s="114">
        <f t="shared" si="61"/>
        <v>0</v>
      </c>
      <c r="BH1155" s="114">
        <f t="shared" si="62"/>
        <v>0</v>
      </c>
      <c r="BI1155" s="114">
        <f t="shared" si="63"/>
        <v>0</v>
      </c>
      <c r="BJ1155" s="23" t="s">
        <v>94</v>
      </c>
      <c r="BK1155" s="175">
        <f t="shared" si="64"/>
        <v>0</v>
      </c>
      <c r="BL1155" s="23" t="s">
        <v>300</v>
      </c>
      <c r="BM1155" s="23" t="s">
        <v>1768</v>
      </c>
    </row>
    <row r="1156" spans="2:65" s="1" customFormat="1" ht="16.5" customHeight="1">
      <c r="B1156" s="138"/>
      <c r="C1156" s="200" t="s">
        <v>1769</v>
      </c>
      <c r="D1156" s="200" t="s">
        <v>612</v>
      </c>
      <c r="E1156" s="201" t="s">
        <v>1770</v>
      </c>
      <c r="F1156" s="282" t="s">
        <v>1771</v>
      </c>
      <c r="G1156" s="282"/>
      <c r="H1156" s="282"/>
      <c r="I1156" s="282"/>
      <c r="J1156" s="202" t="s">
        <v>608</v>
      </c>
      <c r="K1156" s="203">
        <v>1</v>
      </c>
      <c r="L1156" s="273">
        <v>0</v>
      </c>
      <c r="M1156" s="273"/>
      <c r="N1156" s="283">
        <f t="shared" si="55"/>
        <v>0</v>
      </c>
      <c r="O1156" s="266"/>
      <c r="P1156" s="266"/>
      <c r="Q1156" s="266"/>
      <c r="R1156" s="141"/>
      <c r="T1156" s="172" t="s">
        <v>4</v>
      </c>
      <c r="U1156" s="48" t="s">
        <v>41</v>
      </c>
      <c r="V1156" s="40"/>
      <c r="W1156" s="173">
        <f t="shared" si="56"/>
        <v>0</v>
      </c>
      <c r="X1156" s="173">
        <v>0</v>
      </c>
      <c r="Y1156" s="173">
        <f t="shared" si="57"/>
        <v>0</v>
      </c>
      <c r="Z1156" s="173">
        <v>0</v>
      </c>
      <c r="AA1156" s="174">
        <f t="shared" si="58"/>
        <v>0</v>
      </c>
      <c r="AR1156" s="23" t="s">
        <v>423</v>
      </c>
      <c r="AT1156" s="23" t="s">
        <v>612</v>
      </c>
      <c r="AU1156" s="23" t="s">
        <v>94</v>
      </c>
      <c r="AY1156" s="23" t="s">
        <v>196</v>
      </c>
      <c r="BE1156" s="114">
        <f t="shared" si="59"/>
        <v>0</v>
      </c>
      <c r="BF1156" s="114">
        <f t="shared" si="60"/>
        <v>0</v>
      </c>
      <c r="BG1156" s="114">
        <f t="shared" si="61"/>
        <v>0</v>
      </c>
      <c r="BH1156" s="114">
        <f t="shared" si="62"/>
        <v>0</v>
      </c>
      <c r="BI1156" s="114">
        <f t="shared" si="63"/>
        <v>0</v>
      </c>
      <c r="BJ1156" s="23" t="s">
        <v>94</v>
      </c>
      <c r="BK1156" s="175">
        <f t="shared" si="64"/>
        <v>0</v>
      </c>
      <c r="BL1156" s="23" t="s">
        <v>300</v>
      </c>
      <c r="BM1156" s="23" t="s">
        <v>1772</v>
      </c>
    </row>
    <row r="1157" spans="2:65" s="1" customFormat="1" ht="16.5" customHeight="1">
      <c r="B1157" s="138"/>
      <c r="C1157" s="200" t="s">
        <v>1773</v>
      </c>
      <c r="D1157" s="200" t="s">
        <v>612</v>
      </c>
      <c r="E1157" s="201" t="s">
        <v>1774</v>
      </c>
      <c r="F1157" s="282" t="s">
        <v>1775</v>
      </c>
      <c r="G1157" s="282"/>
      <c r="H1157" s="282"/>
      <c r="I1157" s="282"/>
      <c r="J1157" s="202" t="s">
        <v>608</v>
      </c>
      <c r="K1157" s="203">
        <v>1</v>
      </c>
      <c r="L1157" s="273">
        <v>0</v>
      </c>
      <c r="M1157" s="273"/>
      <c r="N1157" s="283">
        <f t="shared" si="55"/>
        <v>0</v>
      </c>
      <c r="O1157" s="266"/>
      <c r="P1157" s="266"/>
      <c r="Q1157" s="266"/>
      <c r="R1157" s="141"/>
      <c r="T1157" s="172" t="s">
        <v>4</v>
      </c>
      <c r="U1157" s="48" t="s">
        <v>41</v>
      </c>
      <c r="V1157" s="40"/>
      <c r="W1157" s="173">
        <f t="shared" si="56"/>
        <v>0</v>
      </c>
      <c r="X1157" s="173">
        <v>0</v>
      </c>
      <c r="Y1157" s="173">
        <f t="shared" si="57"/>
        <v>0</v>
      </c>
      <c r="Z1157" s="173">
        <v>0</v>
      </c>
      <c r="AA1157" s="174">
        <f t="shared" si="58"/>
        <v>0</v>
      </c>
      <c r="AR1157" s="23" t="s">
        <v>423</v>
      </c>
      <c r="AT1157" s="23" t="s">
        <v>612</v>
      </c>
      <c r="AU1157" s="23" t="s">
        <v>94</v>
      </c>
      <c r="AY1157" s="23" t="s">
        <v>196</v>
      </c>
      <c r="BE1157" s="114">
        <f t="shared" si="59"/>
        <v>0</v>
      </c>
      <c r="BF1157" s="114">
        <f t="shared" si="60"/>
        <v>0</v>
      </c>
      <c r="BG1157" s="114">
        <f t="shared" si="61"/>
        <v>0</v>
      </c>
      <c r="BH1157" s="114">
        <f t="shared" si="62"/>
        <v>0</v>
      </c>
      <c r="BI1157" s="114">
        <f t="shared" si="63"/>
        <v>0</v>
      </c>
      <c r="BJ1157" s="23" t="s">
        <v>94</v>
      </c>
      <c r="BK1157" s="175">
        <f t="shared" si="64"/>
        <v>0</v>
      </c>
      <c r="BL1157" s="23" t="s">
        <v>300</v>
      </c>
      <c r="BM1157" s="23" t="s">
        <v>1776</v>
      </c>
    </row>
    <row r="1158" spans="2:65" s="1" customFormat="1" ht="16.5" customHeight="1">
      <c r="B1158" s="138"/>
      <c r="C1158" s="200" t="s">
        <v>1777</v>
      </c>
      <c r="D1158" s="200" t="s">
        <v>612</v>
      </c>
      <c r="E1158" s="201" t="s">
        <v>1778</v>
      </c>
      <c r="F1158" s="282" t="s">
        <v>1779</v>
      </c>
      <c r="G1158" s="282"/>
      <c r="H1158" s="282"/>
      <c r="I1158" s="282"/>
      <c r="J1158" s="202" t="s">
        <v>608</v>
      </c>
      <c r="K1158" s="203">
        <v>1</v>
      </c>
      <c r="L1158" s="273">
        <v>0</v>
      </c>
      <c r="M1158" s="273"/>
      <c r="N1158" s="283">
        <f t="shared" si="55"/>
        <v>0</v>
      </c>
      <c r="O1158" s="266"/>
      <c r="P1158" s="266"/>
      <c r="Q1158" s="266"/>
      <c r="R1158" s="141"/>
      <c r="T1158" s="172" t="s">
        <v>4</v>
      </c>
      <c r="U1158" s="48" t="s">
        <v>41</v>
      </c>
      <c r="V1158" s="40"/>
      <c r="W1158" s="173">
        <f t="shared" si="56"/>
        <v>0</v>
      </c>
      <c r="X1158" s="173">
        <v>0</v>
      </c>
      <c r="Y1158" s="173">
        <f t="shared" si="57"/>
        <v>0</v>
      </c>
      <c r="Z1158" s="173">
        <v>0</v>
      </c>
      <c r="AA1158" s="174">
        <f t="shared" si="58"/>
        <v>0</v>
      </c>
      <c r="AR1158" s="23" t="s">
        <v>423</v>
      </c>
      <c r="AT1158" s="23" t="s">
        <v>612</v>
      </c>
      <c r="AU1158" s="23" t="s">
        <v>94</v>
      </c>
      <c r="AY1158" s="23" t="s">
        <v>196</v>
      </c>
      <c r="BE1158" s="114">
        <f t="shared" si="59"/>
        <v>0</v>
      </c>
      <c r="BF1158" s="114">
        <f t="shared" si="60"/>
        <v>0</v>
      </c>
      <c r="BG1158" s="114">
        <f t="shared" si="61"/>
        <v>0</v>
      </c>
      <c r="BH1158" s="114">
        <f t="shared" si="62"/>
        <v>0</v>
      </c>
      <c r="BI1158" s="114">
        <f t="shared" si="63"/>
        <v>0</v>
      </c>
      <c r="BJ1158" s="23" t="s">
        <v>94</v>
      </c>
      <c r="BK1158" s="175">
        <f t="shared" si="64"/>
        <v>0</v>
      </c>
      <c r="BL1158" s="23" t="s">
        <v>300</v>
      </c>
      <c r="BM1158" s="23" t="s">
        <v>1780</v>
      </c>
    </row>
    <row r="1159" spans="2:65" s="1" customFormat="1" ht="16.5" customHeight="1">
      <c r="B1159" s="138"/>
      <c r="C1159" s="200" t="s">
        <v>1781</v>
      </c>
      <c r="D1159" s="200" t="s">
        <v>612</v>
      </c>
      <c r="E1159" s="201" t="s">
        <v>1782</v>
      </c>
      <c r="F1159" s="282" t="s">
        <v>1783</v>
      </c>
      <c r="G1159" s="282"/>
      <c r="H1159" s="282"/>
      <c r="I1159" s="282"/>
      <c r="J1159" s="202" t="s">
        <v>608</v>
      </c>
      <c r="K1159" s="203">
        <v>1</v>
      </c>
      <c r="L1159" s="273">
        <v>0</v>
      </c>
      <c r="M1159" s="273"/>
      <c r="N1159" s="283">
        <f t="shared" si="55"/>
        <v>0</v>
      </c>
      <c r="O1159" s="266"/>
      <c r="P1159" s="266"/>
      <c r="Q1159" s="266"/>
      <c r="R1159" s="141"/>
      <c r="T1159" s="172" t="s">
        <v>4</v>
      </c>
      <c r="U1159" s="48" t="s">
        <v>41</v>
      </c>
      <c r="V1159" s="40"/>
      <c r="W1159" s="173">
        <f t="shared" si="56"/>
        <v>0</v>
      </c>
      <c r="X1159" s="173">
        <v>0</v>
      </c>
      <c r="Y1159" s="173">
        <f t="shared" si="57"/>
        <v>0</v>
      </c>
      <c r="Z1159" s="173">
        <v>0</v>
      </c>
      <c r="AA1159" s="174">
        <f t="shared" si="58"/>
        <v>0</v>
      </c>
      <c r="AR1159" s="23" t="s">
        <v>423</v>
      </c>
      <c r="AT1159" s="23" t="s">
        <v>612</v>
      </c>
      <c r="AU1159" s="23" t="s">
        <v>94</v>
      </c>
      <c r="AY1159" s="23" t="s">
        <v>196</v>
      </c>
      <c r="BE1159" s="114">
        <f t="shared" si="59"/>
        <v>0</v>
      </c>
      <c r="BF1159" s="114">
        <f t="shared" si="60"/>
        <v>0</v>
      </c>
      <c r="BG1159" s="114">
        <f t="shared" si="61"/>
        <v>0</v>
      </c>
      <c r="BH1159" s="114">
        <f t="shared" si="62"/>
        <v>0</v>
      </c>
      <c r="BI1159" s="114">
        <f t="shared" si="63"/>
        <v>0</v>
      </c>
      <c r="BJ1159" s="23" t="s">
        <v>94</v>
      </c>
      <c r="BK1159" s="175">
        <f t="shared" si="64"/>
        <v>0</v>
      </c>
      <c r="BL1159" s="23" t="s">
        <v>300</v>
      </c>
      <c r="BM1159" s="23" t="s">
        <v>1784</v>
      </c>
    </row>
    <row r="1160" spans="2:65" s="10" customFormat="1" ht="29.85" customHeight="1">
      <c r="B1160" s="156"/>
      <c r="C1160" s="157"/>
      <c r="D1160" s="166" t="s">
        <v>157</v>
      </c>
      <c r="E1160" s="166"/>
      <c r="F1160" s="166"/>
      <c r="G1160" s="166"/>
      <c r="H1160" s="166"/>
      <c r="I1160" s="166"/>
      <c r="J1160" s="166"/>
      <c r="K1160" s="166"/>
      <c r="L1160" s="166"/>
      <c r="M1160" s="166"/>
      <c r="N1160" s="271">
        <f>BK1160</f>
        <v>0</v>
      </c>
      <c r="O1160" s="272"/>
      <c r="P1160" s="272"/>
      <c r="Q1160" s="272"/>
      <c r="R1160" s="159"/>
      <c r="T1160" s="160"/>
      <c r="U1160" s="157"/>
      <c r="V1160" s="157"/>
      <c r="W1160" s="161">
        <f>SUM(W1161:W1220)</f>
        <v>0</v>
      </c>
      <c r="X1160" s="157"/>
      <c r="Y1160" s="161">
        <f>SUM(Y1161:Y1220)</f>
        <v>2.2578571800000002</v>
      </c>
      <c r="Z1160" s="157"/>
      <c r="AA1160" s="162">
        <f>SUM(AA1161:AA1220)</f>
        <v>0.26</v>
      </c>
      <c r="AR1160" s="163" t="s">
        <v>94</v>
      </c>
      <c r="AT1160" s="164" t="s">
        <v>73</v>
      </c>
      <c r="AU1160" s="164" t="s">
        <v>82</v>
      </c>
      <c r="AY1160" s="163" t="s">
        <v>196</v>
      </c>
      <c r="BK1160" s="165">
        <f>SUM(BK1161:BK1220)</f>
        <v>0</v>
      </c>
    </row>
    <row r="1161" spans="2:65" s="1" customFormat="1" ht="16.5" customHeight="1">
      <c r="B1161" s="138"/>
      <c r="C1161" s="167" t="s">
        <v>1785</v>
      </c>
      <c r="D1161" s="167" t="s">
        <v>197</v>
      </c>
      <c r="E1161" s="168" t="s">
        <v>1786</v>
      </c>
      <c r="F1161" s="264" t="s">
        <v>1787</v>
      </c>
      <c r="G1161" s="264"/>
      <c r="H1161" s="264"/>
      <c r="I1161" s="264"/>
      <c r="J1161" s="169" t="s">
        <v>1788</v>
      </c>
      <c r="K1161" s="170">
        <v>1</v>
      </c>
      <c r="L1161" s="265">
        <v>0</v>
      </c>
      <c r="M1161" s="265"/>
      <c r="N1161" s="266">
        <f>ROUND(L1161*K1161,3)</f>
        <v>0</v>
      </c>
      <c r="O1161" s="266"/>
      <c r="P1161" s="266"/>
      <c r="Q1161" s="266"/>
      <c r="R1161" s="141"/>
      <c r="T1161" s="172" t="s">
        <v>4</v>
      </c>
      <c r="U1161" s="48" t="s">
        <v>41</v>
      </c>
      <c r="V1161" s="40"/>
      <c r="W1161" s="173">
        <f>V1161*K1161</f>
        <v>0</v>
      </c>
      <c r="X1161" s="173">
        <v>0</v>
      </c>
      <c r="Y1161" s="173">
        <f>X1161*K1161</f>
        <v>0</v>
      </c>
      <c r="Z1161" s="173">
        <v>0</v>
      </c>
      <c r="AA1161" s="174">
        <f>Z1161*K1161</f>
        <v>0</v>
      </c>
      <c r="AR1161" s="23" t="s">
        <v>300</v>
      </c>
      <c r="AT1161" s="23" t="s">
        <v>197</v>
      </c>
      <c r="AU1161" s="23" t="s">
        <v>94</v>
      </c>
      <c r="AY1161" s="23" t="s">
        <v>196</v>
      </c>
      <c r="BE1161" s="114">
        <f>IF(U1161="základná",N1161,0)</f>
        <v>0</v>
      </c>
      <c r="BF1161" s="114">
        <f>IF(U1161="znížená",N1161,0)</f>
        <v>0</v>
      </c>
      <c r="BG1161" s="114">
        <f>IF(U1161="zákl. prenesená",N1161,0)</f>
        <v>0</v>
      </c>
      <c r="BH1161" s="114">
        <f>IF(U1161="zníž. prenesená",N1161,0)</f>
        <v>0</v>
      </c>
      <c r="BI1161" s="114">
        <f>IF(U1161="nulová",N1161,0)</f>
        <v>0</v>
      </c>
      <c r="BJ1161" s="23" t="s">
        <v>94</v>
      </c>
      <c r="BK1161" s="175">
        <f>ROUND(L1161*K1161,3)</f>
        <v>0</v>
      </c>
      <c r="BL1161" s="23" t="s">
        <v>300</v>
      </c>
      <c r="BM1161" s="23" t="s">
        <v>1789</v>
      </c>
    </row>
    <row r="1162" spans="2:65" s="1" customFormat="1" ht="16.5" customHeight="1">
      <c r="B1162" s="138"/>
      <c r="C1162" s="167" t="s">
        <v>1790</v>
      </c>
      <c r="D1162" s="167" t="s">
        <v>197</v>
      </c>
      <c r="E1162" s="168" t="s">
        <v>1791</v>
      </c>
      <c r="F1162" s="264" t="s">
        <v>1792</v>
      </c>
      <c r="G1162" s="264"/>
      <c r="H1162" s="264"/>
      <c r="I1162" s="264"/>
      <c r="J1162" s="169" t="s">
        <v>307</v>
      </c>
      <c r="K1162" s="170">
        <v>21.16</v>
      </c>
      <c r="L1162" s="265">
        <v>0</v>
      </c>
      <c r="M1162" s="265"/>
      <c r="N1162" s="266">
        <f>ROUND(L1162*K1162,3)</f>
        <v>0</v>
      </c>
      <c r="O1162" s="266"/>
      <c r="P1162" s="266"/>
      <c r="Q1162" s="266"/>
      <c r="R1162" s="141"/>
      <c r="T1162" s="172" t="s">
        <v>4</v>
      </c>
      <c r="U1162" s="48" t="s">
        <v>41</v>
      </c>
      <c r="V1162" s="40"/>
      <c r="W1162" s="173">
        <f>V1162*K1162</f>
        <v>0</v>
      </c>
      <c r="X1162" s="173">
        <v>1.72E-3</v>
      </c>
      <c r="Y1162" s="173">
        <f>X1162*K1162</f>
        <v>3.6395200000000003E-2</v>
      </c>
      <c r="Z1162" s="173">
        <v>0</v>
      </c>
      <c r="AA1162" s="174">
        <f>Z1162*K1162</f>
        <v>0</v>
      </c>
      <c r="AR1162" s="23" t="s">
        <v>300</v>
      </c>
      <c r="AT1162" s="23" t="s">
        <v>197</v>
      </c>
      <c r="AU1162" s="23" t="s">
        <v>94</v>
      </c>
      <c r="AY1162" s="23" t="s">
        <v>196</v>
      </c>
      <c r="BE1162" s="114">
        <f>IF(U1162="základná",N1162,0)</f>
        <v>0</v>
      </c>
      <c r="BF1162" s="114">
        <f>IF(U1162="znížená",N1162,0)</f>
        <v>0</v>
      </c>
      <c r="BG1162" s="114">
        <f>IF(U1162="zákl. prenesená",N1162,0)</f>
        <v>0</v>
      </c>
      <c r="BH1162" s="114">
        <f>IF(U1162="zníž. prenesená",N1162,0)</f>
        <v>0</v>
      </c>
      <c r="BI1162" s="114">
        <f>IF(U1162="nulová",N1162,0)</f>
        <v>0</v>
      </c>
      <c r="BJ1162" s="23" t="s">
        <v>94</v>
      </c>
      <c r="BK1162" s="175">
        <f>ROUND(L1162*K1162,3)</f>
        <v>0</v>
      </c>
      <c r="BL1162" s="23" t="s">
        <v>300</v>
      </c>
      <c r="BM1162" s="23" t="s">
        <v>1793</v>
      </c>
    </row>
    <row r="1163" spans="2:65" s="11" customFormat="1" ht="16.5" customHeight="1">
      <c r="B1163" s="176"/>
      <c r="C1163" s="177"/>
      <c r="D1163" s="177"/>
      <c r="E1163" s="178" t="s">
        <v>4</v>
      </c>
      <c r="F1163" s="267" t="s">
        <v>1794</v>
      </c>
      <c r="G1163" s="268"/>
      <c r="H1163" s="268"/>
      <c r="I1163" s="268"/>
      <c r="J1163" s="177"/>
      <c r="K1163" s="179">
        <v>5.44</v>
      </c>
      <c r="L1163" s="177"/>
      <c r="M1163" s="177"/>
      <c r="N1163" s="177"/>
      <c r="O1163" s="177"/>
      <c r="P1163" s="177"/>
      <c r="Q1163" s="177"/>
      <c r="R1163" s="180"/>
      <c r="T1163" s="181"/>
      <c r="U1163" s="177"/>
      <c r="V1163" s="177"/>
      <c r="W1163" s="177"/>
      <c r="X1163" s="177"/>
      <c r="Y1163" s="177"/>
      <c r="Z1163" s="177"/>
      <c r="AA1163" s="182"/>
      <c r="AT1163" s="183" t="s">
        <v>204</v>
      </c>
      <c r="AU1163" s="183" t="s">
        <v>94</v>
      </c>
      <c r="AV1163" s="11" t="s">
        <v>94</v>
      </c>
      <c r="AW1163" s="11" t="s">
        <v>31</v>
      </c>
      <c r="AX1163" s="11" t="s">
        <v>74</v>
      </c>
      <c r="AY1163" s="183" t="s">
        <v>196</v>
      </c>
    </row>
    <row r="1164" spans="2:65" s="11" customFormat="1" ht="16.5" customHeight="1">
      <c r="B1164" s="176"/>
      <c r="C1164" s="177"/>
      <c r="D1164" s="177"/>
      <c r="E1164" s="178" t="s">
        <v>4</v>
      </c>
      <c r="F1164" s="269" t="s">
        <v>1795</v>
      </c>
      <c r="G1164" s="270"/>
      <c r="H1164" s="270"/>
      <c r="I1164" s="270"/>
      <c r="J1164" s="177"/>
      <c r="K1164" s="179">
        <v>5.76</v>
      </c>
      <c r="L1164" s="177"/>
      <c r="M1164" s="177"/>
      <c r="N1164" s="177"/>
      <c r="O1164" s="177"/>
      <c r="P1164" s="177"/>
      <c r="Q1164" s="177"/>
      <c r="R1164" s="180"/>
      <c r="T1164" s="181"/>
      <c r="U1164" s="177"/>
      <c r="V1164" s="177"/>
      <c r="W1164" s="177"/>
      <c r="X1164" s="177"/>
      <c r="Y1164" s="177"/>
      <c r="Z1164" s="177"/>
      <c r="AA1164" s="182"/>
      <c r="AT1164" s="183" t="s">
        <v>204</v>
      </c>
      <c r="AU1164" s="183" t="s">
        <v>94</v>
      </c>
      <c r="AV1164" s="11" t="s">
        <v>94</v>
      </c>
      <c r="AW1164" s="11" t="s">
        <v>31</v>
      </c>
      <c r="AX1164" s="11" t="s">
        <v>74</v>
      </c>
      <c r="AY1164" s="183" t="s">
        <v>196</v>
      </c>
    </row>
    <row r="1165" spans="2:65" s="11" customFormat="1" ht="16.5" customHeight="1">
      <c r="B1165" s="176"/>
      <c r="C1165" s="177"/>
      <c r="D1165" s="177"/>
      <c r="E1165" s="178" t="s">
        <v>4</v>
      </c>
      <c r="F1165" s="269" t="s">
        <v>1796</v>
      </c>
      <c r="G1165" s="270"/>
      <c r="H1165" s="270"/>
      <c r="I1165" s="270"/>
      <c r="J1165" s="177"/>
      <c r="K1165" s="179">
        <v>6</v>
      </c>
      <c r="L1165" s="177"/>
      <c r="M1165" s="177"/>
      <c r="N1165" s="177"/>
      <c r="O1165" s="177"/>
      <c r="P1165" s="177"/>
      <c r="Q1165" s="177"/>
      <c r="R1165" s="180"/>
      <c r="T1165" s="181"/>
      <c r="U1165" s="177"/>
      <c r="V1165" s="177"/>
      <c r="W1165" s="177"/>
      <c r="X1165" s="177"/>
      <c r="Y1165" s="177"/>
      <c r="Z1165" s="177"/>
      <c r="AA1165" s="182"/>
      <c r="AT1165" s="183" t="s">
        <v>204</v>
      </c>
      <c r="AU1165" s="183" t="s">
        <v>94</v>
      </c>
      <c r="AV1165" s="11" t="s">
        <v>94</v>
      </c>
      <c r="AW1165" s="11" t="s">
        <v>31</v>
      </c>
      <c r="AX1165" s="11" t="s">
        <v>74</v>
      </c>
      <c r="AY1165" s="183" t="s">
        <v>196</v>
      </c>
    </row>
    <row r="1166" spans="2:65" s="11" customFormat="1" ht="16.5" customHeight="1">
      <c r="B1166" s="176"/>
      <c r="C1166" s="177"/>
      <c r="D1166" s="177"/>
      <c r="E1166" s="178" t="s">
        <v>4</v>
      </c>
      <c r="F1166" s="269" t="s">
        <v>1797</v>
      </c>
      <c r="G1166" s="270"/>
      <c r="H1166" s="270"/>
      <c r="I1166" s="270"/>
      <c r="J1166" s="177"/>
      <c r="K1166" s="179">
        <v>3.96</v>
      </c>
      <c r="L1166" s="177"/>
      <c r="M1166" s="177"/>
      <c r="N1166" s="177"/>
      <c r="O1166" s="177"/>
      <c r="P1166" s="177"/>
      <c r="Q1166" s="177"/>
      <c r="R1166" s="180"/>
      <c r="T1166" s="181"/>
      <c r="U1166" s="177"/>
      <c r="V1166" s="177"/>
      <c r="W1166" s="177"/>
      <c r="X1166" s="177"/>
      <c r="Y1166" s="177"/>
      <c r="Z1166" s="177"/>
      <c r="AA1166" s="182"/>
      <c r="AT1166" s="183" t="s">
        <v>204</v>
      </c>
      <c r="AU1166" s="183" t="s">
        <v>94</v>
      </c>
      <c r="AV1166" s="11" t="s">
        <v>94</v>
      </c>
      <c r="AW1166" s="11" t="s">
        <v>31</v>
      </c>
      <c r="AX1166" s="11" t="s">
        <v>74</v>
      </c>
      <c r="AY1166" s="183" t="s">
        <v>196</v>
      </c>
    </row>
    <row r="1167" spans="2:65" s="12" customFormat="1" ht="16.5" customHeight="1">
      <c r="B1167" s="184"/>
      <c r="C1167" s="185"/>
      <c r="D1167" s="185"/>
      <c r="E1167" s="186" t="s">
        <v>4</v>
      </c>
      <c r="F1167" s="274" t="s">
        <v>213</v>
      </c>
      <c r="G1167" s="275"/>
      <c r="H1167" s="275"/>
      <c r="I1167" s="275"/>
      <c r="J1167" s="185"/>
      <c r="K1167" s="187">
        <v>21.16</v>
      </c>
      <c r="L1167" s="185"/>
      <c r="M1167" s="185"/>
      <c r="N1167" s="185"/>
      <c r="O1167" s="185"/>
      <c r="P1167" s="185"/>
      <c r="Q1167" s="185"/>
      <c r="R1167" s="188"/>
      <c r="T1167" s="189"/>
      <c r="U1167" s="185"/>
      <c r="V1167" s="185"/>
      <c r="W1167" s="185"/>
      <c r="X1167" s="185"/>
      <c r="Y1167" s="185"/>
      <c r="Z1167" s="185"/>
      <c r="AA1167" s="190"/>
      <c r="AT1167" s="191" t="s">
        <v>204</v>
      </c>
      <c r="AU1167" s="191" t="s">
        <v>94</v>
      </c>
      <c r="AV1167" s="12" t="s">
        <v>214</v>
      </c>
      <c r="AW1167" s="12" t="s">
        <v>31</v>
      </c>
      <c r="AX1167" s="12" t="s">
        <v>74</v>
      </c>
      <c r="AY1167" s="191" t="s">
        <v>196</v>
      </c>
    </row>
    <row r="1168" spans="2:65" s="13" customFormat="1" ht="16.5" customHeight="1">
      <c r="B1168" s="192"/>
      <c r="C1168" s="193"/>
      <c r="D1168" s="193"/>
      <c r="E1168" s="194" t="s">
        <v>4</v>
      </c>
      <c r="F1168" s="276" t="s">
        <v>215</v>
      </c>
      <c r="G1168" s="277"/>
      <c r="H1168" s="277"/>
      <c r="I1168" s="277"/>
      <c r="J1168" s="193"/>
      <c r="K1168" s="195">
        <v>21.16</v>
      </c>
      <c r="L1168" s="193"/>
      <c r="M1168" s="193"/>
      <c r="N1168" s="193"/>
      <c r="O1168" s="193"/>
      <c r="P1168" s="193"/>
      <c r="Q1168" s="193"/>
      <c r="R1168" s="196"/>
      <c r="T1168" s="197"/>
      <c r="U1168" s="193"/>
      <c r="V1168" s="193"/>
      <c r="W1168" s="193"/>
      <c r="X1168" s="193"/>
      <c r="Y1168" s="193"/>
      <c r="Z1168" s="193"/>
      <c r="AA1168" s="198"/>
      <c r="AT1168" s="199" t="s">
        <v>204</v>
      </c>
      <c r="AU1168" s="199" t="s">
        <v>94</v>
      </c>
      <c r="AV1168" s="13" t="s">
        <v>201</v>
      </c>
      <c r="AW1168" s="13" t="s">
        <v>31</v>
      </c>
      <c r="AX1168" s="13" t="s">
        <v>82</v>
      </c>
      <c r="AY1168" s="199" t="s">
        <v>196</v>
      </c>
    </row>
    <row r="1169" spans="2:65" s="1" customFormat="1" ht="25.5" customHeight="1">
      <c r="B1169" s="138"/>
      <c r="C1169" s="200" t="s">
        <v>1798</v>
      </c>
      <c r="D1169" s="200" t="s">
        <v>612</v>
      </c>
      <c r="E1169" s="201" t="s">
        <v>1799</v>
      </c>
      <c r="F1169" s="282" t="s">
        <v>1800</v>
      </c>
      <c r="G1169" s="282"/>
      <c r="H1169" s="282"/>
      <c r="I1169" s="282"/>
      <c r="J1169" s="202" t="s">
        <v>307</v>
      </c>
      <c r="K1169" s="203">
        <v>21.16</v>
      </c>
      <c r="L1169" s="273">
        <v>0</v>
      </c>
      <c r="M1169" s="273"/>
      <c r="N1169" s="283">
        <f>ROUND(L1169*K1169,3)</f>
        <v>0</v>
      </c>
      <c r="O1169" s="266"/>
      <c r="P1169" s="266"/>
      <c r="Q1169" s="266"/>
      <c r="R1169" s="141"/>
      <c r="T1169" s="172" t="s">
        <v>4</v>
      </c>
      <c r="U1169" s="48" t="s">
        <v>41</v>
      </c>
      <c r="V1169" s="40"/>
      <c r="W1169" s="173">
        <f>V1169*K1169</f>
        <v>0</v>
      </c>
      <c r="X1169" s="173">
        <v>1.2E-2</v>
      </c>
      <c r="Y1169" s="173">
        <f>X1169*K1169</f>
        <v>0.25392000000000003</v>
      </c>
      <c r="Z1169" s="173">
        <v>0</v>
      </c>
      <c r="AA1169" s="174">
        <f>Z1169*K1169</f>
        <v>0</v>
      </c>
      <c r="AR1169" s="23" t="s">
        <v>423</v>
      </c>
      <c r="AT1169" s="23" t="s">
        <v>612</v>
      </c>
      <c r="AU1169" s="23" t="s">
        <v>94</v>
      </c>
      <c r="AY1169" s="23" t="s">
        <v>196</v>
      </c>
      <c r="BE1169" s="114">
        <f>IF(U1169="základná",N1169,0)</f>
        <v>0</v>
      </c>
      <c r="BF1169" s="114">
        <f>IF(U1169="znížená",N1169,0)</f>
        <v>0</v>
      </c>
      <c r="BG1169" s="114">
        <f>IF(U1169="zákl. prenesená",N1169,0)</f>
        <v>0</v>
      </c>
      <c r="BH1169" s="114">
        <f>IF(U1169="zníž. prenesená",N1169,0)</f>
        <v>0</v>
      </c>
      <c r="BI1169" s="114">
        <f>IF(U1169="nulová",N1169,0)</f>
        <v>0</v>
      </c>
      <c r="BJ1169" s="23" t="s">
        <v>94</v>
      </c>
      <c r="BK1169" s="175">
        <f>ROUND(L1169*K1169,3)</f>
        <v>0</v>
      </c>
      <c r="BL1169" s="23" t="s">
        <v>300</v>
      </c>
      <c r="BM1169" s="23" t="s">
        <v>1801</v>
      </c>
    </row>
    <row r="1170" spans="2:65" s="1" customFormat="1" ht="25.5" customHeight="1">
      <c r="B1170" s="138"/>
      <c r="C1170" s="167" t="s">
        <v>1802</v>
      </c>
      <c r="D1170" s="167" t="s">
        <v>197</v>
      </c>
      <c r="E1170" s="168" t="s">
        <v>1803</v>
      </c>
      <c r="F1170" s="264" t="s">
        <v>1804</v>
      </c>
      <c r="G1170" s="264"/>
      <c r="H1170" s="264"/>
      <c r="I1170" s="264"/>
      <c r="J1170" s="169" t="s">
        <v>307</v>
      </c>
      <c r="K1170" s="170">
        <v>35.441000000000003</v>
      </c>
      <c r="L1170" s="265">
        <v>0</v>
      </c>
      <c r="M1170" s="265"/>
      <c r="N1170" s="266">
        <f>ROUND(L1170*K1170,3)</f>
        <v>0</v>
      </c>
      <c r="O1170" s="266"/>
      <c r="P1170" s="266"/>
      <c r="Q1170" s="266"/>
      <c r="R1170" s="141"/>
      <c r="T1170" s="172" t="s">
        <v>4</v>
      </c>
      <c r="U1170" s="48" t="s">
        <v>41</v>
      </c>
      <c r="V1170" s="40"/>
      <c r="W1170" s="173">
        <f>V1170*K1170</f>
        <v>0</v>
      </c>
      <c r="X1170" s="173">
        <v>1.72E-3</v>
      </c>
      <c r="Y1170" s="173">
        <f>X1170*K1170</f>
        <v>6.0958520000000002E-2</v>
      </c>
      <c r="Z1170" s="173">
        <v>0</v>
      </c>
      <c r="AA1170" s="174">
        <f>Z1170*K1170</f>
        <v>0</v>
      </c>
      <c r="AR1170" s="23" t="s">
        <v>300</v>
      </c>
      <c r="AT1170" s="23" t="s">
        <v>197</v>
      </c>
      <c r="AU1170" s="23" t="s">
        <v>94</v>
      </c>
      <c r="AY1170" s="23" t="s">
        <v>196</v>
      </c>
      <c r="BE1170" s="114">
        <f>IF(U1170="základná",N1170,0)</f>
        <v>0</v>
      </c>
      <c r="BF1170" s="114">
        <f>IF(U1170="znížená",N1170,0)</f>
        <v>0</v>
      </c>
      <c r="BG1170" s="114">
        <f>IF(U1170="zákl. prenesená",N1170,0)</f>
        <v>0</v>
      </c>
      <c r="BH1170" s="114">
        <f>IF(U1170="zníž. prenesená",N1170,0)</f>
        <v>0</v>
      </c>
      <c r="BI1170" s="114">
        <f>IF(U1170="nulová",N1170,0)</f>
        <v>0</v>
      </c>
      <c r="BJ1170" s="23" t="s">
        <v>94</v>
      </c>
      <c r="BK1170" s="175">
        <f>ROUND(L1170*K1170,3)</f>
        <v>0</v>
      </c>
      <c r="BL1170" s="23" t="s">
        <v>300</v>
      </c>
      <c r="BM1170" s="23" t="s">
        <v>1805</v>
      </c>
    </row>
    <row r="1171" spans="2:65" s="11" customFormat="1" ht="16.5" customHeight="1">
      <c r="B1171" s="176"/>
      <c r="C1171" s="177"/>
      <c r="D1171" s="177"/>
      <c r="E1171" s="178" t="s">
        <v>4</v>
      </c>
      <c r="F1171" s="267" t="s">
        <v>4</v>
      </c>
      <c r="G1171" s="268"/>
      <c r="H1171" s="268"/>
      <c r="I1171" s="268"/>
      <c r="J1171" s="177"/>
      <c r="K1171" s="179">
        <v>0</v>
      </c>
      <c r="L1171" s="177"/>
      <c r="M1171" s="177"/>
      <c r="N1171" s="177"/>
      <c r="O1171" s="177"/>
      <c r="P1171" s="177"/>
      <c r="Q1171" s="177"/>
      <c r="R1171" s="180"/>
      <c r="T1171" s="181"/>
      <c r="U1171" s="177"/>
      <c r="V1171" s="177"/>
      <c r="W1171" s="177"/>
      <c r="X1171" s="177"/>
      <c r="Y1171" s="177"/>
      <c r="Z1171" s="177"/>
      <c r="AA1171" s="182"/>
      <c r="AT1171" s="183" t="s">
        <v>204</v>
      </c>
      <c r="AU1171" s="183" t="s">
        <v>94</v>
      </c>
      <c r="AV1171" s="11" t="s">
        <v>94</v>
      </c>
      <c r="AW1171" s="11" t="s">
        <v>31</v>
      </c>
      <c r="AX1171" s="11" t="s">
        <v>74</v>
      </c>
      <c r="AY1171" s="183" t="s">
        <v>196</v>
      </c>
    </row>
    <row r="1172" spans="2:65" s="11" customFormat="1" ht="16.5" customHeight="1">
      <c r="B1172" s="176"/>
      <c r="C1172" s="177"/>
      <c r="D1172" s="177"/>
      <c r="E1172" s="178" t="s">
        <v>4</v>
      </c>
      <c r="F1172" s="269" t="s">
        <v>1806</v>
      </c>
      <c r="G1172" s="270"/>
      <c r="H1172" s="270"/>
      <c r="I1172" s="270"/>
      <c r="J1172" s="177"/>
      <c r="K1172" s="179">
        <v>4.84</v>
      </c>
      <c r="L1172" s="177"/>
      <c r="M1172" s="177"/>
      <c r="N1172" s="177"/>
      <c r="O1172" s="177"/>
      <c r="P1172" s="177"/>
      <c r="Q1172" s="177"/>
      <c r="R1172" s="180"/>
      <c r="T1172" s="181"/>
      <c r="U1172" s="177"/>
      <c r="V1172" s="177"/>
      <c r="W1172" s="177"/>
      <c r="X1172" s="177"/>
      <c r="Y1172" s="177"/>
      <c r="Z1172" s="177"/>
      <c r="AA1172" s="182"/>
      <c r="AT1172" s="183" t="s">
        <v>204</v>
      </c>
      <c r="AU1172" s="183" t="s">
        <v>94</v>
      </c>
      <c r="AV1172" s="11" t="s">
        <v>94</v>
      </c>
      <c r="AW1172" s="11" t="s">
        <v>31</v>
      </c>
      <c r="AX1172" s="11" t="s">
        <v>74</v>
      </c>
      <c r="AY1172" s="183" t="s">
        <v>196</v>
      </c>
    </row>
    <row r="1173" spans="2:65" s="11" customFormat="1" ht="16.5" customHeight="1">
      <c r="B1173" s="176"/>
      <c r="C1173" s="177"/>
      <c r="D1173" s="177"/>
      <c r="E1173" s="178" t="s">
        <v>4</v>
      </c>
      <c r="F1173" s="269" t="s">
        <v>1807</v>
      </c>
      <c r="G1173" s="270"/>
      <c r="H1173" s="270"/>
      <c r="I1173" s="270"/>
      <c r="J1173" s="177"/>
      <c r="K1173" s="179">
        <v>2.64</v>
      </c>
      <c r="L1173" s="177"/>
      <c r="M1173" s="177"/>
      <c r="N1173" s="177"/>
      <c r="O1173" s="177"/>
      <c r="P1173" s="177"/>
      <c r="Q1173" s="177"/>
      <c r="R1173" s="180"/>
      <c r="T1173" s="181"/>
      <c r="U1173" s="177"/>
      <c r="V1173" s="177"/>
      <c r="W1173" s="177"/>
      <c r="X1173" s="177"/>
      <c r="Y1173" s="177"/>
      <c r="Z1173" s="177"/>
      <c r="AA1173" s="182"/>
      <c r="AT1173" s="183" t="s">
        <v>204</v>
      </c>
      <c r="AU1173" s="183" t="s">
        <v>94</v>
      </c>
      <c r="AV1173" s="11" t="s">
        <v>94</v>
      </c>
      <c r="AW1173" s="11" t="s">
        <v>31</v>
      </c>
      <c r="AX1173" s="11" t="s">
        <v>74</v>
      </c>
      <c r="AY1173" s="183" t="s">
        <v>196</v>
      </c>
    </row>
    <row r="1174" spans="2:65" s="11" customFormat="1" ht="16.5" customHeight="1">
      <c r="B1174" s="176"/>
      <c r="C1174" s="177"/>
      <c r="D1174" s="177"/>
      <c r="E1174" s="178" t="s">
        <v>4</v>
      </c>
      <c r="F1174" s="269" t="s">
        <v>1808</v>
      </c>
      <c r="G1174" s="270"/>
      <c r="H1174" s="270"/>
      <c r="I1174" s="270"/>
      <c r="J1174" s="177"/>
      <c r="K1174" s="179">
        <v>1.88</v>
      </c>
      <c r="L1174" s="177"/>
      <c r="M1174" s="177"/>
      <c r="N1174" s="177"/>
      <c r="O1174" s="177"/>
      <c r="P1174" s="177"/>
      <c r="Q1174" s="177"/>
      <c r="R1174" s="180"/>
      <c r="T1174" s="181"/>
      <c r="U1174" s="177"/>
      <c r="V1174" s="177"/>
      <c r="W1174" s="177"/>
      <c r="X1174" s="177"/>
      <c r="Y1174" s="177"/>
      <c r="Z1174" s="177"/>
      <c r="AA1174" s="182"/>
      <c r="AT1174" s="183" t="s">
        <v>204</v>
      </c>
      <c r="AU1174" s="183" t="s">
        <v>94</v>
      </c>
      <c r="AV1174" s="11" t="s">
        <v>94</v>
      </c>
      <c r="AW1174" s="11" t="s">
        <v>31</v>
      </c>
      <c r="AX1174" s="11" t="s">
        <v>74</v>
      </c>
      <c r="AY1174" s="183" t="s">
        <v>196</v>
      </c>
    </row>
    <row r="1175" spans="2:65" s="11" customFormat="1" ht="16.5" customHeight="1">
      <c r="B1175" s="176"/>
      <c r="C1175" s="177"/>
      <c r="D1175" s="177"/>
      <c r="E1175" s="178" t="s">
        <v>4</v>
      </c>
      <c r="F1175" s="269" t="s">
        <v>1809</v>
      </c>
      <c r="G1175" s="270"/>
      <c r="H1175" s="270"/>
      <c r="I1175" s="270"/>
      <c r="J1175" s="177"/>
      <c r="K1175" s="179">
        <v>0.89</v>
      </c>
      <c r="L1175" s="177"/>
      <c r="M1175" s="177"/>
      <c r="N1175" s="177"/>
      <c r="O1175" s="177"/>
      <c r="P1175" s="177"/>
      <c r="Q1175" s="177"/>
      <c r="R1175" s="180"/>
      <c r="T1175" s="181"/>
      <c r="U1175" s="177"/>
      <c r="V1175" s="177"/>
      <c r="W1175" s="177"/>
      <c r="X1175" s="177"/>
      <c r="Y1175" s="177"/>
      <c r="Z1175" s="177"/>
      <c r="AA1175" s="182"/>
      <c r="AT1175" s="183" t="s">
        <v>204</v>
      </c>
      <c r="AU1175" s="183" t="s">
        <v>94</v>
      </c>
      <c r="AV1175" s="11" t="s">
        <v>94</v>
      </c>
      <c r="AW1175" s="11" t="s">
        <v>31</v>
      </c>
      <c r="AX1175" s="11" t="s">
        <v>74</v>
      </c>
      <c r="AY1175" s="183" t="s">
        <v>196</v>
      </c>
    </row>
    <row r="1176" spans="2:65" s="11" customFormat="1" ht="16.5" customHeight="1">
      <c r="B1176" s="176"/>
      <c r="C1176" s="177"/>
      <c r="D1176" s="177"/>
      <c r="E1176" s="178" t="s">
        <v>4</v>
      </c>
      <c r="F1176" s="269" t="s">
        <v>1810</v>
      </c>
      <c r="G1176" s="270"/>
      <c r="H1176" s="270"/>
      <c r="I1176" s="270"/>
      <c r="J1176" s="177"/>
      <c r="K1176" s="179">
        <v>2.15</v>
      </c>
      <c r="L1176" s="177"/>
      <c r="M1176" s="177"/>
      <c r="N1176" s="177"/>
      <c r="O1176" s="177"/>
      <c r="P1176" s="177"/>
      <c r="Q1176" s="177"/>
      <c r="R1176" s="180"/>
      <c r="T1176" s="181"/>
      <c r="U1176" s="177"/>
      <c r="V1176" s="177"/>
      <c r="W1176" s="177"/>
      <c r="X1176" s="177"/>
      <c r="Y1176" s="177"/>
      <c r="Z1176" s="177"/>
      <c r="AA1176" s="182"/>
      <c r="AT1176" s="183" t="s">
        <v>204</v>
      </c>
      <c r="AU1176" s="183" t="s">
        <v>94</v>
      </c>
      <c r="AV1176" s="11" t="s">
        <v>94</v>
      </c>
      <c r="AW1176" s="11" t="s">
        <v>31</v>
      </c>
      <c r="AX1176" s="11" t="s">
        <v>74</v>
      </c>
      <c r="AY1176" s="183" t="s">
        <v>196</v>
      </c>
    </row>
    <row r="1177" spans="2:65" s="11" customFormat="1" ht="16.5" customHeight="1">
      <c r="B1177" s="176"/>
      <c r="C1177" s="177"/>
      <c r="D1177" s="177"/>
      <c r="E1177" s="178" t="s">
        <v>4</v>
      </c>
      <c r="F1177" s="269" t="s">
        <v>1811</v>
      </c>
      <c r="G1177" s="270"/>
      <c r="H1177" s="270"/>
      <c r="I1177" s="270"/>
      <c r="J1177" s="177"/>
      <c r="K1177" s="179">
        <v>4.8689999999999998</v>
      </c>
      <c r="L1177" s="177"/>
      <c r="M1177" s="177"/>
      <c r="N1177" s="177"/>
      <c r="O1177" s="177"/>
      <c r="P1177" s="177"/>
      <c r="Q1177" s="177"/>
      <c r="R1177" s="180"/>
      <c r="T1177" s="181"/>
      <c r="U1177" s="177"/>
      <c r="V1177" s="177"/>
      <c r="W1177" s="177"/>
      <c r="X1177" s="177"/>
      <c r="Y1177" s="177"/>
      <c r="Z1177" s="177"/>
      <c r="AA1177" s="182"/>
      <c r="AT1177" s="183" t="s">
        <v>204</v>
      </c>
      <c r="AU1177" s="183" t="s">
        <v>94</v>
      </c>
      <c r="AV1177" s="11" t="s">
        <v>94</v>
      </c>
      <c r="AW1177" s="11" t="s">
        <v>31</v>
      </c>
      <c r="AX1177" s="11" t="s">
        <v>74</v>
      </c>
      <c r="AY1177" s="183" t="s">
        <v>196</v>
      </c>
    </row>
    <row r="1178" spans="2:65" s="11" customFormat="1" ht="16.5" customHeight="1">
      <c r="B1178" s="176"/>
      <c r="C1178" s="177"/>
      <c r="D1178" s="177"/>
      <c r="E1178" s="178" t="s">
        <v>4</v>
      </c>
      <c r="F1178" s="269" t="s">
        <v>1812</v>
      </c>
      <c r="G1178" s="270"/>
      <c r="H1178" s="270"/>
      <c r="I1178" s="270"/>
      <c r="J1178" s="177"/>
      <c r="K1178" s="179">
        <v>0.97</v>
      </c>
      <c r="L1178" s="177"/>
      <c r="M1178" s="177"/>
      <c r="N1178" s="177"/>
      <c r="O1178" s="177"/>
      <c r="P1178" s="177"/>
      <c r="Q1178" s="177"/>
      <c r="R1178" s="180"/>
      <c r="T1178" s="181"/>
      <c r="U1178" s="177"/>
      <c r="V1178" s="177"/>
      <c r="W1178" s="177"/>
      <c r="X1178" s="177"/>
      <c r="Y1178" s="177"/>
      <c r="Z1178" s="177"/>
      <c r="AA1178" s="182"/>
      <c r="AT1178" s="183" t="s">
        <v>204</v>
      </c>
      <c r="AU1178" s="183" t="s">
        <v>94</v>
      </c>
      <c r="AV1178" s="11" t="s">
        <v>94</v>
      </c>
      <c r="AW1178" s="11" t="s">
        <v>31</v>
      </c>
      <c r="AX1178" s="11" t="s">
        <v>74</v>
      </c>
      <c r="AY1178" s="183" t="s">
        <v>196</v>
      </c>
    </row>
    <row r="1179" spans="2:65" s="11" customFormat="1" ht="16.5" customHeight="1">
      <c r="B1179" s="176"/>
      <c r="C1179" s="177"/>
      <c r="D1179" s="177"/>
      <c r="E1179" s="178" t="s">
        <v>4</v>
      </c>
      <c r="F1179" s="269" t="s">
        <v>1813</v>
      </c>
      <c r="G1179" s="270"/>
      <c r="H1179" s="270"/>
      <c r="I1179" s="270"/>
      <c r="J1179" s="177"/>
      <c r="K1179" s="179">
        <v>4.3449999999999998</v>
      </c>
      <c r="L1179" s="177"/>
      <c r="M1179" s="177"/>
      <c r="N1179" s="177"/>
      <c r="O1179" s="177"/>
      <c r="P1179" s="177"/>
      <c r="Q1179" s="177"/>
      <c r="R1179" s="180"/>
      <c r="T1179" s="181"/>
      <c r="U1179" s="177"/>
      <c r="V1179" s="177"/>
      <c r="W1179" s="177"/>
      <c r="X1179" s="177"/>
      <c r="Y1179" s="177"/>
      <c r="Z1179" s="177"/>
      <c r="AA1179" s="182"/>
      <c r="AT1179" s="183" t="s">
        <v>204</v>
      </c>
      <c r="AU1179" s="183" t="s">
        <v>94</v>
      </c>
      <c r="AV1179" s="11" t="s">
        <v>94</v>
      </c>
      <c r="AW1179" s="11" t="s">
        <v>31</v>
      </c>
      <c r="AX1179" s="11" t="s">
        <v>74</v>
      </c>
      <c r="AY1179" s="183" t="s">
        <v>196</v>
      </c>
    </row>
    <row r="1180" spans="2:65" s="11" customFormat="1" ht="16.5" customHeight="1">
      <c r="B1180" s="176"/>
      <c r="C1180" s="177"/>
      <c r="D1180" s="177"/>
      <c r="E1180" s="178" t="s">
        <v>4</v>
      </c>
      <c r="F1180" s="269" t="s">
        <v>1814</v>
      </c>
      <c r="G1180" s="270"/>
      <c r="H1180" s="270"/>
      <c r="I1180" s="270"/>
      <c r="J1180" s="177"/>
      <c r="K1180" s="179">
        <v>4.7990000000000004</v>
      </c>
      <c r="L1180" s="177"/>
      <c r="M1180" s="177"/>
      <c r="N1180" s="177"/>
      <c r="O1180" s="177"/>
      <c r="P1180" s="177"/>
      <c r="Q1180" s="177"/>
      <c r="R1180" s="180"/>
      <c r="T1180" s="181"/>
      <c r="U1180" s="177"/>
      <c r="V1180" s="177"/>
      <c r="W1180" s="177"/>
      <c r="X1180" s="177"/>
      <c r="Y1180" s="177"/>
      <c r="Z1180" s="177"/>
      <c r="AA1180" s="182"/>
      <c r="AT1180" s="183" t="s">
        <v>204</v>
      </c>
      <c r="AU1180" s="183" t="s">
        <v>94</v>
      </c>
      <c r="AV1180" s="11" t="s">
        <v>94</v>
      </c>
      <c r="AW1180" s="11" t="s">
        <v>31</v>
      </c>
      <c r="AX1180" s="11" t="s">
        <v>74</v>
      </c>
      <c r="AY1180" s="183" t="s">
        <v>196</v>
      </c>
    </row>
    <row r="1181" spans="2:65" s="11" customFormat="1" ht="16.5" customHeight="1">
      <c r="B1181" s="176"/>
      <c r="C1181" s="177"/>
      <c r="D1181" s="177"/>
      <c r="E1181" s="178" t="s">
        <v>4</v>
      </c>
      <c r="F1181" s="269" t="s">
        <v>1815</v>
      </c>
      <c r="G1181" s="270"/>
      <c r="H1181" s="270"/>
      <c r="I1181" s="270"/>
      <c r="J1181" s="177"/>
      <c r="K1181" s="179">
        <v>3.6469999999999998</v>
      </c>
      <c r="L1181" s="177"/>
      <c r="M1181" s="177"/>
      <c r="N1181" s="177"/>
      <c r="O1181" s="177"/>
      <c r="P1181" s="177"/>
      <c r="Q1181" s="177"/>
      <c r="R1181" s="180"/>
      <c r="T1181" s="181"/>
      <c r="U1181" s="177"/>
      <c r="V1181" s="177"/>
      <c r="W1181" s="177"/>
      <c r="X1181" s="177"/>
      <c r="Y1181" s="177"/>
      <c r="Z1181" s="177"/>
      <c r="AA1181" s="182"/>
      <c r="AT1181" s="183" t="s">
        <v>204</v>
      </c>
      <c r="AU1181" s="183" t="s">
        <v>94</v>
      </c>
      <c r="AV1181" s="11" t="s">
        <v>94</v>
      </c>
      <c r="AW1181" s="11" t="s">
        <v>31</v>
      </c>
      <c r="AX1181" s="11" t="s">
        <v>74</v>
      </c>
      <c r="AY1181" s="183" t="s">
        <v>196</v>
      </c>
    </row>
    <row r="1182" spans="2:65" s="11" customFormat="1" ht="16.5" customHeight="1">
      <c r="B1182" s="176"/>
      <c r="C1182" s="177"/>
      <c r="D1182" s="177"/>
      <c r="E1182" s="178" t="s">
        <v>4</v>
      </c>
      <c r="F1182" s="269" t="s">
        <v>1816</v>
      </c>
      <c r="G1182" s="270"/>
      <c r="H1182" s="270"/>
      <c r="I1182" s="270"/>
      <c r="J1182" s="177"/>
      <c r="K1182" s="179">
        <v>3.1259999999999999</v>
      </c>
      <c r="L1182" s="177"/>
      <c r="M1182" s="177"/>
      <c r="N1182" s="177"/>
      <c r="O1182" s="177"/>
      <c r="P1182" s="177"/>
      <c r="Q1182" s="177"/>
      <c r="R1182" s="180"/>
      <c r="T1182" s="181"/>
      <c r="U1182" s="177"/>
      <c r="V1182" s="177"/>
      <c r="W1182" s="177"/>
      <c r="X1182" s="177"/>
      <c r="Y1182" s="177"/>
      <c r="Z1182" s="177"/>
      <c r="AA1182" s="182"/>
      <c r="AT1182" s="183" t="s">
        <v>204</v>
      </c>
      <c r="AU1182" s="183" t="s">
        <v>94</v>
      </c>
      <c r="AV1182" s="11" t="s">
        <v>94</v>
      </c>
      <c r="AW1182" s="11" t="s">
        <v>31</v>
      </c>
      <c r="AX1182" s="11" t="s">
        <v>74</v>
      </c>
      <c r="AY1182" s="183" t="s">
        <v>196</v>
      </c>
    </row>
    <row r="1183" spans="2:65" s="11" customFormat="1" ht="16.5" customHeight="1">
      <c r="B1183" s="176"/>
      <c r="C1183" s="177"/>
      <c r="D1183" s="177"/>
      <c r="E1183" s="178" t="s">
        <v>4</v>
      </c>
      <c r="F1183" s="269" t="s">
        <v>1817</v>
      </c>
      <c r="G1183" s="270"/>
      <c r="H1183" s="270"/>
      <c r="I1183" s="270"/>
      <c r="J1183" s="177"/>
      <c r="K1183" s="179">
        <v>1.2849999999999999</v>
      </c>
      <c r="L1183" s="177"/>
      <c r="M1183" s="177"/>
      <c r="N1183" s="177"/>
      <c r="O1183" s="177"/>
      <c r="P1183" s="177"/>
      <c r="Q1183" s="177"/>
      <c r="R1183" s="180"/>
      <c r="T1183" s="181"/>
      <c r="U1183" s="177"/>
      <c r="V1183" s="177"/>
      <c r="W1183" s="177"/>
      <c r="X1183" s="177"/>
      <c r="Y1183" s="177"/>
      <c r="Z1183" s="177"/>
      <c r="AA1183" s="182"/>
      <c r="AT1183" s="183" t="s">
        <v>204</v>
      </c>
      <c r="AU1183" s="183" t="s">
        <v>94</v>
      </c>
      <c r="AV1183" s="11" t="s">
        <v>94</v>
      </c>
      <c r="AW1183" s="11" t="s">
        <v>31</v>
      </c>
      <c r="AX1183" s="11" t="s">
        <v>74</v>
      </c>
      <c r="AY1183" s="183" t="s">
        <v>196</v>
      </c>
    </row>
    <row r="1184" spans="2:65" s="12" customFormat="1" ht="16.5" customHeight="1">
      <c r="B1184" s="184"/>
      <c r="C1184" s="185"/>
      <c r="D1184" s="185"/>
      <c r="E1184" s="186" t="s">
        <v>4</v>
      </c>
      <c r="F1184" s="274" t="s">
        <v>213</v>
      </c>
      <c r="G1184" s="275"/>
      <c r="H1184" s="275"/>
      <c r="I1184" s="275"/>
      <c r="J1184" s="185"/>
      <c r="K1184" s="187">
        <v>35.441000000000003</v>
      </c>
      <c r="L1184" s="185"/>
      <c r="M1184" s="185"/>
      <c r="N1184" s="185"/>
      <c r="O1184" s="185"/>
      <c r="P1184" s="185"/>
      <c r="Q1184" s="185"/>
      <c r="R1184" s="188"/>
      <c r="T1184" s="189"/>
      <c r="U1184" s="185"/>
      <c r="V1184" s="185"/>
      <c r="W1184" s="185"/>
      <c r="X1184" s="185"/>
      <c r="Y1184" s="185"/>
      <c r="Z1184" s="185"/>
      <c r="AA1184" s="190"/>
      <c r="AT1184" s="191" t="s">
        <v>204</v>
      </c>
      <c r="AU1184" s="191" t="s">
        <v>94</v>
      </c>
      <c r="AV1184" s="12" t="s">
        <v>214</v>
      </c>
      <c r="AW1184" s="12" t="s">
        <v>31</v>
      </c>
      <c r="AX1184" s="12" t="s">
        <v>74</v>
      </c>
      <c r="AY1184" s="191" t="s">
        <v>196</v>
      </c>
    </row>
    <row r="1185" spans="2:65" s="13" customFormat="1" ht="16.5" customHeight="1">
      <c r="B1185" s="192"/>
      <c r="C1185" s="193"/>
      <c r="D1185" s="193"/>
      <c r="E1185" s="194" t="s">
        <v>4</v>
      </c>
      <c r="F1185" s="276" t="s">
        <v>215</v>
      </c>
      <c r="G1185" s="277"/>
      <c r="H1185" s="277"/>
      <c r="I1185" s="277"/>
      <c r="J1185" s="193"/>
      <c r="K1185" s="195">
        <v>35.441000000000003</v>
      </c>
      <c r="L1185" s="193"/>
      <c r="M1185" s="193"/>
      <c r="N1185" s="193"/>
      <c r="O1185" s="193"/>
      <c r="P1185" s="193"/>
      <c r="Q1185" s="193"/>
      <c r="R1185" s="196"/>
      <c r="T1185" s="197"/>
      <c r="U1185" s="193"/>
      <c r="V1185" s="193"/>
      <c r="W1185" s="193"/>
      <c r="X1185" s="193"/>
      <c r="Y1185" s="193"/>
      <c r="Z1185" s="193"/>
      <c r="AA1185" s="198"/>
      <c r="AT1185" s="199" t="s">
        <v>204</v>
      </c>
      <c r="AU1185" s="199" t="s">
        <v>94</v>
      </c>
      <c r="AV1185" s="13" t="s">
        <v>201</v>
      </c>
      <c r="AW1185" s="13" t="s">
        <v>31</v>
      </c>
      <c r="AX1185" s="13" t="s">
        <v>82</v>
      </c>
      <c r="AY1185" s="199" t="s">
        <v>196</v>
      </c>
    </row>
    <row r="1186" spans="2:65" s="1" customFormat="1" ht="38.25" customHeight="1">
      <c r="B1186" s="138"/>
      <c r="C1186" s="200" t="s">
        <v>1818</v>
      </c>
      <c r="D1186" s="200" t="s">
        <v>612</v>
      </c>
      <c r="E1186" s="201" t="s">
        <v>1819</v>
      </c>
      <c r="F1186" s="282" t="s">
        <v>1820</v>
      </c>
      <c r="G1186" s="282"/>
      <c r="H1186" s="282"/>
      <c r="I1186" s="282"/>
      <c r="J1186" s="202" t="s">
        <v>307</v>
      </c>
      <c r="K1186" s="203">
        <v>35.441000000000003</v>
      </c>
      <c r="L1186" s="273">
        <v>0</v>
      </c>
      <c r="M1186" s="273"/>
      <c r="N1186" s="283">
        <f>ROUND(L1186*K1186,3)</f>
        <v>0</v>
      </c>
      <c r="O1186" s="266"/>
      <c r="P1186" s="266"/>
      <c r="Q1186" s="266"/>
      <c r="R1186" s="141"/>
      <c r="T1186" s="172" t="s">
        <v>4</v>
      </c>
      <c r="U1186" s="48" t="s">
        <v>41</v>
      </c>
      <c r="V1186" s="40"/>
      <c r="W1186" s="173">
        <f>V1186*K1186</f>
        <v>0</v>
      </c>
      <c r="X1186" s="173">
        <v>1.7000000000000001E-2</v>
      </c>
      <c r="Y1186" s="173">
        <f>X1186*K1186</f>
        <v>0.60249700000000006</v>
      </c>
      <c r="Z1186" s="173">
        <v>0</v>
      </c>
      <c r="AA1186" s="174">
        <f>Z1186*K1186</f>
        <v>0</v>
      </c>
      <c r="AR1186" s="23" t="s">
        <v>423</v>
      </c>
      <c r="AT1186" s="23" t="s">
        <v>612</v>
      </c>
      <c r="AU1186" s="23" t="s">
        <v>94</v>
      </c>
      <c r="AY1186" s="23" t="s">
        <v>196</v>
      </c>
      <c r="BE1186" s="114">
        <f>IF(U1186="základná",N1186,0)</f>
        <v>0</v>
      </c>
      <c r="BF1186" s="114">
        <f>IF(U1186="znížená",N1186,0)</f>
        <v>0</v>
      </c>
      <c r="BG1186" s="114">
        <f>IF(U1186="zákl. prenesená",N1186,0)</f>
        <v>0</v>
      </c>
      <c r="BH1186" s="114">
        <f>IF(U1186="zníž. prenesená",N1186,0)</f>
        <v>0</v>
      </c>
      <c r="BI1186" s="114">
        <f>IF(U1186="nulová",N1186,0)</f>
        <v>0</v>
      </c>
      <c r="BJ1186" s="23" t="s">
        <v>94</v>
      </c>
      <c r="BK1186" s="175">
        <f>ROUND(L1186*K1186,3)</f>
        <v>0</v>
      </c>
      <c r="BL1186" s="23" t="s">
        <v>300</v>
      </c>
      <c r="BM1186" s="23" t="s">
        <v>1821</v>
      </c>
    </row>
    <row r="1187" spans="2:65" s="1" customFormat="1" ht="16.5" customHeight="1">
      <c r="B1187" s="138"/>
      <c r="C1187" s="167" t="s">
        <v>1822</v>
      </c>
      <c r="D1187" s="167" t="s">
        <v>197</v>
      </c>
      <c r="E1187" s="168" t="s">
        <v>1823</v>
      </c>
      <c r="F1187" s="264" t="s">
        <v>1824</v>
      </c>
      <c r="G1187" s="264"/>
      <c r="H1187" s="264"/>
      <c r="I1187" s="264"/>
      <c r="J1187" s="169" t="s">
        <v>307</v>
      </c>
      <c r="K1187" s="170">
        <v>3.3879999999999999</v>
      </c>
      <c r="L1187" s="265">
        <v>0</v>
      </c>
      <c r="M1187" s="265"/>
      <c r="N1187" s="266">
        <f>ROUND(L1187*K1187,3)</f>
        <v>0</v>
      </c>
      <c r="O1187" s="266"/>
      <c r="P1187" s="266"/>
      <c r="Q1187" s="266"/>
      <c r="R1187" s="141"/>
      <c r="T1187" s="172" t="s">
        <v>4</v>
      </c>
      <c r="U1187" s="48" t="s">
        <v>41</v>
      </c>
      <c r="V1187" s="40"/>
      <c r="W1187" s="173">
        <f>V1187*K1187</f>
        <v>0</v>
      </c>
      <c r="X1187" s="173">
        <v>1.72E-3</v>
      </c>
      <c r="Y1187" s="173">
        <f>X1187*K1187</f>
        <v>5.8273599999999993E-3</v>
      </c>
      <c r="Z1187" s="173">
        <v>0</v>
      </c>
      <c r="AA1187" s="174">
        <f>Z1187*K1187</f>
        <v>0</v>
      </c>
      <c r="AR1187" s="23" t="s">
        <v>300</v>
      </c>
      <c r="AT1187" s="23" t="s">
        <v>197</v>
      </c>
      <c r="AU1187" s="23" t="s">
        <v>94</v>
      </c>
      <c r="AY1187" s="23" t="s">
        <v>196</v>
      </c>
      <c r="BE1187" s="114">
        <f>IF(U1187="základná",N1187,0)</f>
        <v>0</v>
      </c>
      <c r="BF1187" s="114">
        <f>IF(U1187="znížená",N1187,0)</f>
        <v>0</v>
      </c>
      <c r="BG1187" s="114">
        <f>IF(U1187="zákl. prenesená",N1187,0)</f>
        <v>0</v>
      </c>
      <c r="BH1187" s="114">
        <f>IF(U1187="zníž. prenesená",N1187,0)</f>
        <v>0</v>
      </c>
      <c r="BI1187" s="114">
        <f>IF(U1187="nulová",N1187,0)</f>
        <v>0</v>
      </c>
      <c r="BJ1187" s="23" t="s">
        <v>94</v>
      </c>
      <c r="BK1187" s="175">
        <f>ROUND(L1187*K1187,3)</f>
        <v>0</v>
      </c>
      <c r="BL1187" s="23" t="s">
        <v>300</v>
      </c>
      <c r="BM1187" s="23" t="s">
        <v>1825</v>
      </c>
    </row>
    <row r="1188" spans="2:65" s="11" customFormat="1" ht="16.5" customHeight="1">
      <c r="B1188" s="176"/>
      <c r="C1188" s="177"/>
      <c r="D1188" s="177"/>
      <c r="E1188" s="178" t="s">
        <v>4</v>
      </c>
      <c r="F1188" s="267" t="s">
        <v>1826</v>
      </c>
      <c r="G1188" s="268"/>
      <c r="H1188" s="268"/>
      <c r="I1188" s="268"/>
      <c r="J1188" s="177"/>
      <c r="K1188" s="179">
        <v>3.3879999999999999</v>
      </c>
      <c r="L1188" s="177"/>
      <c r="M1188" s="177"/>
      <c r="N1188" s="177"/>
      <c r="O1188" s="177"/>
      <c r="P1188" s="177"/>
      <c r="Q1188" s="177"/>
      <c r="R1188" s="180"/>
      <c r="T1188" s="181"/>
      <c r="U1188" s="177"/>
      <c r="V1188" s="177"/>
      <c r="W1188" s="177"/>
      <c r="X1188" s="177"/>
      <c r="Y1188" s="177"/>
      <c r="Z1188" s="177"/>
      <c r="AA1188" s="182"/>
      <c r="AT1188" s="183" t="s">
        <v>204</v>
      </c>
      <c r="AU1188" s="183" t="s">
        <v>94</v>
      </c>
      <c r="AV1188" s="11" t="s">
        <v>94</v>
      </c>
      <c r="AW1188" s="11" t="s">
        <v>31</v>
      </c>
      <c r="AX1188" s="11" t="s">
        <v>74</v>
      </c>
      <c r="AY1188" s="183" t="s">
        <v>196</v>
      </c>
    </row>
    <row r="1189" spans="2:65" s="12" customFormat="1" ht="16.5" customHeight="1">
      <c r="B1189" s="184"/>
      <c r="C1189" s="185"/>
      <c r="D1189" s="185"/>
      <c r="E1189" s="186" t="s">
        <v>4</v>
      </c>
      <c r="F1189" s="274" t="s">
        <v>213</v>
      </c>
      <c r="G1189" s="275"/>
      <c r="H1189" s="275"/>
      <c r="I1189" s="275"/>
      <c r="J1189" s="185"/>
      <c r="K1189" s="187">
        <v>3.3879999999999999</v>
      </c>
      <c r="L1189" s="185"/>
      <c r="M1189" s="185"/>
      <c r="N1189" s="185"/>
      <c r="O1189" s="185"/>
      <c r="P1189" s="185"/>
      <c r="Q1189" s="185"/>
      <c r="R1189" s="188"/>
      <c r="T1189" s="189"/>
      <c r="U1189" s="185"/>
      <c r="V1189" s="185"/>
      <c r="W1189" s="185"/>
      <c r="X1189" s="185"/>
      <c r="Y1189" s="185"/>
      <c r="Z1189" s="185"/>
      <c r="AA1189" s="190"/>
      <c r="AT1189" s="191" t="s">
        <v>204</v>
      </c>
      <c r="AU1189" s="191" t="s">
        <v>94</v>
      </c>
      <c r="AV1189" s="12" t="s">
        <v>214</v>
      </c>
      <c r="AW1189" s="12" t="s">
        <v>31</v>
      </c>
      <c r="AX1189" s="12" t="s">
        <v>74</v>
      </c>
      <c r="AY1189" s="191" t="s">
        <v>196</v>
      </c>
    </row>
    <row r="1190" spans="2:65" s="13" customFormat="1" ht="16.5" customHeight="1">
      <c r="B1190" s="192"/>
      <c r="C1190" s="193"/>
      <c r="D1190" s="193"/>
      <c r="E1190" s="194" t="s">
        <v>4</v>
      </c>
      <c r="F1190" s="276" t="s">
        <v>215</v>
      </c>
      <c r="G1190" s="277"/>
      <c r="H1190" s="277"/>
      <c r="I1190" s="277"/>
      <c r="J1190" s="193"/>
      <c r="K1190" s="195">
        <v>3.3879999999999999</v>
      </c>
      <c r="L1190" s="193"/>
      <c r="M1190" s="193"/>
      <c r="N1190" s="193"/>
      <c r="O1190" s="193"/>
      <c r="P1190" s="193"/>
      <c r="Q1190" s="193"/>
      <c r="R1190" s="196"/>
      <c r="T1190" s="197"/>
      <c r="U1190" s="193"/>
      <c r="V1190" s="193"/>
      <c r="W1190" s="193"/>
      <c r="X1190" s="193"/>
      <c r="Y1190" s="193"/>
      <c r="Z1190" s="193"/>
      <c r="AA1190" s="198"/>
      <c r="AT1190" s="199" t="s">
        <v>204</v>
      </c>
      <c r="AU1190" s="199" t="s">
        <v>94</v>
      </c>
      <c r="AV1190" s="13" t="s">
        <v>201</v>
      </c>
      <c r="AW1190" s="13" t="s">
        <v>31</v>
      </c>
      <c r="AX1190" s="13" t="s">
        <v>82</v>
      </c>
      <c r="AY1190" s="199" t="s">
        <v>196</v>
      </c>
    </row>
    <row r="1191" spans="2:65" s="1" customFormat="1" ht="25.5" customHeight="1">
      <c r="B1191" s="138"/>
      <c r="C1191" s="200" t="s">
        <v>1827</v>
      </c>
      <c r="D1191" s="200" t="s">
        <v>612</v>
      </c>
      <c r="E1191" s="201" t="s">
        <v>1828</v>
      </c>
      <c r="F1191" s="282" t="s">
        <v>1829</v>
      </c>
      <c r="G1191" s="282"/>
      <c r="H1191" s="282"/>
      <c r="I1191" s="282"/>
      <c r="J1191" s="202" t="s">
        <v>307</v>
      </c>
      <c r="K1191" s="203">
        <v>3.3879999999999999</v>
      </c>
      <c r="L1191" s="273">
        <v>0</v>
      </c>
      <c r="M1191" s="273"/>
      <c r="N1191" s="283">
        <f>ROUND(L1191*K1191,3)</f>
        <v>0</v>
      </c>
      <c r="O1191" s="266"/>
      <c r="P1191" s="266"/>
      <c r="Q1191" s="266"/>
      <c r="R1191" s="141"/>
      <c r="T1191" s="172" t="s">
        <v>4</v>
      </c>
      <c r="U1191" s="48" t="s">
        <v>41</v>
      </c>
      <c r="V1191" s="40"/>
      <c r="W1191" s="173">
        <f>V1191*K1191</f>
        <v>0</v>
      </c>
      <c r="X1191" s="173">
        <v>1.1999999999999999E-3</v>
      </c>
      <c r="Y1191" s="173">
        <f>X1191*K1191</f>
        <v>4.0655999999999999E-3</v>
      </c>
      <c r="Z1191" s="173">
        <v>0</v>
      </c>
      <c r="AA1191" s="174">
        <f>Z1191*K1191</f>
        <v>0</v>
      </c>
      <c r="AR1191" s="23" t="s">
        <v>423</v>
      </c>
      <c r="AT1191" s="23" t="s">
        <v>612</v>
      </c>
      <c r="AU1191" s="23" t="s">
        <v>94</v>
      </c>
      <c r="AY1191" s="23" t="s">
        <v>196</v>
      </c>
      <c r="BE1191" s="114">
        <f>IF(U1191="základná",N1191,0)</f>
        <v>0</v>
      </c>
      <c r="BF1191" s="114">
        <f>IF(U1191="znížená",N1191,0)</f>
        <v>0</v>
      </c>
      <c r="BG1191" s="114">
        <f>IF(U1191="zákl. prenesená",N1191,0)</f>
        <v>0</v>
      </c>
      <c r="BH1191" s="114">
        <f>IF(U1191="zníž. prenesená",N1191,0)</f>
        <v>0</v>
      </c>
      <c r="BI1191" s="114">
        <f>IF(U1191="nulová",N1191,0)</f>
        <v>0</v>
      </c>
      <c r="BJ1191" s="23" t="s">
        <v>94</v>
      </c>
      <c r="BK1191" s="175">
        <f>ROUND(L1191*K1191,3)</f>
        <v>0</v>
      </c>
      <c r="BL1191" s="23" t="s">
        <v>300</v>
      </c>
      <c r="BM1191" s="23" t="s">
        <v>1830</v>
      </c>
    </row>
    <row r="1192" spans="2:65" s="1" customFormat="1" ht="25.5" customHeight="1">
      <c r="B1192" s="138"/>
      <c r="C1192" s="167" t="s">
        <v>1831</v>
      </c>
      <c r="D1192" s="167" t="s">
        <v>197</v>
      </c>
      <c r="E1192" s="168" t="s">
        <v>1832</v>
      </c>
      <c r="F1192" s="264" t="s">
        <v>1833</v>
      </c>
      <c r="G1192" s="264"/>
      <c r="H1192" s="264"/>
      <c r="I1192" s="264"/>
      <c r="J1192" s="169" t="s">
        <v>608</v>
      </c>
      <c r="K1192" s="170">
        <v>1</v>
      </c>
      <c r="L1192" s="265">
        <v>0</v>
      </c>
      <c r="M1192" s="265"/>
      <c r="N1192" s="266">
        <f>ROUND(L1192*K1192,3)</f>
        <v>0</v>
      </c>
      <c r="O1192" s="266"/>
      <c r="P1192" s="266"/>
      <c r="Q1192" s="266"/>
      <c r="R1192" s="141"/>
      <c r="T1192" s="172" t="s">
        <v>4</v>
      </c>
      <c r="U1192" s="48" t="s">
        <v>41</v>
      </c>
      <c r="V1192" s="40"/>
      <c r="W1192" s="173">
        <f>V1192*K1192</f>
        <v>0</v>
      </c>
      <c r="X1192" s="173">
        <v>5.0000000000000002E-5</v>
      </c>
      <c r="Y1192" s="173">
        <f>X1192*K1192</f>
        <v>5.0000000000000002E-5</v>
      </c>
      <c r="Z1192" s="173">
        <v>0</v>
      </c>
      <c r="AA1192" s="174">
        <f>Z1192*K1192</f>
        <v>0</v>
      </c>
      <c r="AR1192" s="23" t="s">
        <v>300</v>
      </c>
      <c r="AT1192" s="23" t="s">
        <v>197</v>
      </c>
      <c r="AU1192" s="23" t="s">
        <v>94</v>
      </c>
      <c r="AY1192" s="23" t="s">
        <v>196</v>
      </c>
      <c r="BE1192" s="114">
        <f>IF(U1192="základná",N1192,0)</f>
        <v>0</v>
      </c>
      <c r="BF1192" s="114">
        <f>IF(U1192="znížená",N1192,0)</f>
        <v>0</v>
      </c>
      <c r="BG1192" s="114">
        <f>IF(U1192="zákl. prenesená",N1192,0)</f>
        <v>0</v>
      </c>
      <c r="BH1192" s="114">
        <f>IF(U1192="zníž. prenesená",N1192,0)</f>
        <v>0</v>
      </c>
      <c r="BI1192" s="114">
        <f>IF(U1192="nulová",N1192,0)</f>
        <v>0</v>
      </c>
      <c r="BJ1192" s="23" t="s">
        <v>94</v>
      </c>
      <c r="BK1192" s="175">
        <f>ROUND(L1192*K1192,3)</f>
        <v>0</v>
      </c>
      <c r="BL1192" s="23" t="s">
        <v>300</v>
      </c>
      <c r="BM1192" s="23" t="s">
        <v>1834</v>
      </c>
    </row>
    <row r="1193" spans="2:65" s="1" customFormat="1" ht="25.5" customHeight="1">
      <c r="B1193" s="138"/>
      <c r="C1193" s="200" t="s">
        <v>1835</v>
      </c>
      <c r="D1193" s="200" t="s">
        <v>612</v>
      </c>
      <c r="E1193" s="201" t="s">
        <v>1836</v>
      </c>
      <c r="F1193" s="282" t="s">
        <v>1837</v>
      </c>
      <c r="G1193" s="282"/>
      <c r="H1193" s="282"/>
      <c r="I1193" s="282"/>
      <c r="J1193" s="202" t="s">
        <v>608</v>
      </c>
      <c r="K1193" s="203">
        <v>1</v>
      </c>
      <c r="L1193" s="273">
        <v>0</v>
      </c>
      <c r="M1193" s="273"/>
      <c r="N1193" s="283">
        <f>ROUND(L1193*K1193,3)</f>
        <v>0</v>
      </c>
      <c r="O1193" s="266"/>
      <c r="P1193" s="266"/>
      <c r="Q1193" s="266"/>
      <c r="R1193" s="141"/>
      <c r="T1193" s="172" t="s">
        <v>4</v>
      </c>
      <c r="U1193" s="48" t="s">
        <v>41</v>
      </c>
      <c r="V1193" s="40"/>
      <c r="W1193" s="173">
        <f>V1193*K1193</f>
        <v>0</v>
      </c>
      <c r="X1193" s="173">
        <v>0</v>
      </c>
      <c r="Y1193" s="173">
        <f>X1193*K1193</f>
        <v>0</v>
      </c>
      <c r="Z1193" s="173">
        <v>0</v>
      </c>
      <c r="AA1193" s="174">
        <f>Z1193*K1193</f>
        <v>0</v>
      </c>
      <c r="AR1193" s="23" t="s">
        <v>423</v>
      </c>
      <c r="AT1193" s="23" t="s">
        <v>612</v>
      </c>
      <c r="AU1193" s="23" t="s">
        <v>94</v>
      </c>
      <c r="AY1193" s="23" t="s">
        <v>196</v>
      </c>
      <c r="BE1193" s="114">
        <f>IF(U1193="základná",N1193,0)</f>
        <v>0</v>
      </c>
      <c r="BF1193" s="114">
        <f>IF(U1193="znížená",N1193,0)</f>
        <v>0</v>
      </c>
      <c r="BG1193" s="114">
        <f>IF(U1193="zákl. prenesená",N1193,0)</f>
        <v>0</v>
      </c>
      <c r="BH1193" s="114">
        <f>IF(U1193="zníž. prenesená",N1193,0)</f>
        <v>0</v>
      </c>
      <c r="BI1193" s="114">
        <f>IF(U1193="nulová",N1193,0)</f>
        <v>0</v>
      </c>
      <c r="BJ1193" s="23" t="s">
        <v>94</v>
      </c>
      <c r="BK1193" s="175">
        <f>ROUND(L1193*K1193,3)</f>
        <v>0</v>
      </c>
      <c r="BL1193" s="23" t="s">
        <v>300</v>
      </c>
      <c r="BM1193" s="23" t="s">
        <v>1838</v>
      </c>
    </row>
    <row r="1194" spans="2:65" s="1" customFormat="1" ht="24" customHeight="1">
      <c r="B1194" s="39"/>
      <c r="C1194" s="40"/>
      <c r="D1194" s="40"/>
      <c r="E1194" s="40"/>
      <c r="F1194" s="278" t="s">
        <v>1839</v>
      </c>
      <c r="G1194" s="279"/>
      <c r="H1194" s="279"/>
      <c r="I1194" s="279"/>
      <c r="J1194" s="40"/>
      <c r="K1194" s="40"/>
      <c r="L1194" s="40"/>
      <c r="M1194" s="40"/>
      <c r="N1194" s="40"/>
      <c r="O1194" s="40"/>
      <c r="P1194" s="40"/>
      <c r="Q1194" s="40"/>
      <c r="R1194" s="41"/>
      <c r="T1194" s="205"/>
      <c r="U1194" s="40"/>
      <c r="V1194" s="40"/>
      <c r="W1194" s="40"/>
      <c r="X1194" s="40"/>
      <c r="Y1194" s="40"/>
      <c r="Z1194" s="40"/>
      <c r="AA1194" s="78"/>
      <c r="AT1194" s="23" t="s">
        <v>621</v>
      </c>
      <c r="AU1194" s="23" t="s">
        <v>94</v>
      </c>
    </row>
    <row r="1195" spans="2:65" s="1" customFormat="1" ht="16.5" customHeight="1">
      <c r="B1195" s="138"/>
      <c r="C1195" s="167" t="s">
        <v>1840</v>
      </c>
      <c r="D1195" s="167" t="s">
        <v>197</v>
      </c>
      <c r="E1195" s="168" t="s">
        <v>1841</v>
      </c>
      <c r="F1195" s="264" t="s">
        <v>1842</v>
      </c>
      <c r="G1195" s="264"/>
      <c r="H1195" s="264"/>
      <c r="I1195" s="264"/>
      <c r="J1195" s="169" t="s">
        <v>307</v>
      </c>
      <c r="K1195" s="170">
        <v>5.55</v>
      </c>
      <c r="L1195" s="265">
        <v>0</v>
      </c>
      <c r="M1195" s="265"/>
      <c r="N1195" s="266">
        <f t="shared" ref="N1195:N1201" si="65">ROUND(L1195*K1195,3)</f>
        <v>0</v>
      </c>
      <c r="O1195" s="266"/>
      <c r="P1195" s="266"/>
      <c r="Q1195" s="266"/>
      <c r="R1195" s="141"/>
      <c r="T1195" s="172" t="s">
        <v>4</v>
      </c>
      <c r="U1195" s="48" t="s">
        <v>41</v>
      </c>
      <c r="V1195" s="40"/>
      <c r="W1195" s="173">
        <f t="shared" ref="W1195:W1201" si="66">V1195*K1195</f>
        <v>0</v>
      </c>
      <c r="X1195" s="173">
        <v>1.1E-4</v>
      </c>
      <c r="Y1195" s="173">
        <f t="shared" ref="Y1195:Y1201" si="67">X1195*K1195</f>
        <v>6.1050000000000004E-4</v>
      </c>
      <c r="Z1195" s="173">
        <v>0</v>
      </c>
      <c r="AA1195" s="174">
        <f t="shared" ref="AA1195:AA1201" si="68">Z1195*K1195</f>
        <v>0</v>
      </c>
      <c r="AR1195" s="23" t="s">
        <v>300</v>
      </c>
      <c r="AT1195" s="23" t="s">
        <v>197</v>
      </c>
      <c r="AU1195" s="23" t="s">
        <v>94</v>
      </c>
      <c r="AY1195" s="23" t="s">
        <v>196</v>
      </c>
      <c r="BE1195" s="114">
        <f t="shared" ref="BE1195:BE1201" si="69">IF(U1195="základná",N1195,0)</f>
        <v>0</v>
      </c>
      <c r="BF1195" s="114">
        <f t="shared" ref="BF1195:BF1201" si="70">IF(U1195="znížená",N1195,0)</f>
        <v>0</v>
      </c>
      <c r="BG1195" s="114">
        <f t="shared" ref="BG1195:BG1201" si="71">IF(U1195="zákl. prenesená",N1195,0)</f>
        <v>0</v>
      </c>
      <c r="BH1195" s="114">
        <f t="shared" ref="BH1195:BH1201" si="72">IF(U1195="zníž. prenesená",N1195,0)</f>
        <v>0</v>
      </c>
      <c r="BI1195" s="114">
        <f t="shared" ref="BI1195:BI1201" si="73">IF(U1195="nulová",N1195,0)</f>
        <v>0</v>
      </c>
      <c r="BJ1195" s="23" t="s">
        <v>94</v>
      </c>
      <c r="BK1195" s="175">
        <f t="shared" ref="BK1195:BK1201" si="74">ROUND(L1195*K1195,3)</f>
        <v>0</v>
      </c>
      <c r="BL1195" s="23" t="s">
        <v>300</v>
      </c>
      <c r="BM1195" s="23" t="s">
        <v>1843</v>
      </c>
    </row>
    <row r="1196" spans="2:65" s="1" customFormat="1" ht="25.5" customHeight="1">
      <c r="B1196" s="138"/>
      <c r="C1196" s="167" t="s">
        <v>1844</v>
      </c>
      <c r="D1196" s="167" t="s">
        <v>197</v>
      </c>
      <c r="E1196" s="168" t="s">
        <v>1845</v>
      </c>
      <c r="F1196" s="264" t="s">
        <v>1846</v>
      </c>
      <c r="G1196" s="264"/>
      <c r="H1196" s="264"/>
      <c r="I1196" s="264"/>
      <c r="J1196" s="169" t="s">
        <v>608</v>
      </c>
      <c r="K1196" s="170">
        <v>4</v>
      </c>
      <c r="L1196" s="265">
        <v>0</v>
      </c>
      <c r="M1196" s="265"/>
      <c r="N1196" s="266">
        <f t="shared" si="65"/>
        <v>0</v>
      </c>
      <c r="O1196" s="266"/>
      <c r="P1196" s="266"/>
      <c r="Q1196" s="266"/>
      <c r="R1196" s="141"/>
      <c r="T1196" s="172" t="s">
        <v>4</v>
      </c>
      <c r="U1196" s="48" t="s">
        <v>41</v>
      </c>
      <c r="V1196" s="40"/>
      <c r="W1196" s="173">
        <f t="shared" si="66"/>
        <v>0</v>
      </c>
      <c r="X1196" s="173">
        <v>3.0439999999999998E-2</v>
      </c>
      <c r="Y1196" s="173">
        <f t="shared" si="67"/>
        <v>0.12175999999999999</v>
      </c>
      <c r="Z1196" s="173">
        <v>0</v>
      </c>
      <c r="AA1196" s="174">
        <f t="shared" si="68"/>
        <v>0</v>
      </c>
      <c r="AR1196" s="23" t="s">
        <v>300</v>
      </c>
      <c r="AT1196" s="23" t="s">
        <v>197</v>
      </c>
      <c r="AU1196" s="23" t="s">
        <v>94</v>
      </c>
      <c r="AY1196" s="23" t="s">
        <v>196</v>
      </c>
      <c r="BE1196" s="114">
        <f t="shared" si="69"/>
        <v>0</v>
      </c>
      <c r="BF1196" s="114">
        <f t="shared" si="70"/>
        <v>0</v>
      </c>
      <c r="BG1196" s="114">
        <f t="shared" si="71"/>
        <v>0</v>
      </c>
      <c r="BH1196" s="114">
        <f t="shared" si="72"/>
        <v>0</v>
      </c>
      <c r="BI1196" s="114">
        <f t="shared" si="73"/>
        <v>0</v>
      </c>
      <c r="BJ1196" s="23" t="s">
        <v>94</v>
      </c>
      <c r="BK1196" s="175">
        <f t="shared" si="74"/>
        <v>0</v>
      </c>
      <c r="BL1196" s="23" t="s">
        <v>300</v>
      </c>
      <c r="BM1196" s="23" t="s">
        <v>1847</v>
      </c>
    </row>
    <row r="1197" spans="2:65" s="1" customFormat="1" ht="25.5" customHeight="1">
      <c r="B1197" s="138"/>
      <c r="C1197" s="200" t="s">
        <v>1848</v>
      </c>
      <c r="D1197" s="200" t="s">
        <v>612</v>
      </c>
      <c r="E1197" s="201" t="s">
        <v>1849</v>
      </c>
      <c r="F1197" s="282" t="s">
        <v>1850</v>
      </c>
      <c r="G1197" s="282"/>
      <c r="H1197" s="282"/>
      <c r="I1197" s="282"/>
      <c r="J1197" s="202" t="s">
        <v>608</v>
      </c>
      <c r="K1197" s="203">
        <v>4</v>
      </c>
      <c r="L1197" s="273">
        <v>0</v>
      </c>
      <c r="M1197" s="273"/>
      <c r="N1197" s="283">
        <f t="shared" si="65"/>
        <v>0</v>
      </c>
      <c r="O1197" s="266"/>
      <c r="P1197" s="266"/>
      <c r="Q1197" s="266"/>
      <c r="R1197" s="141"/>
      <c r="T1197" s="172" t="s">
        <v>4</v>
      </c>
      <c r="U1197" s="48" t="s">
        <v>41</v>
      </c>
      <c r="V1197" s="40"/>
      <c r="W1197" s="173">
        <f t="shared" si="66"/>
        <v>0</v>
      </c>
      <c r="X1197" s="173">
        <v>0.01</v>
      </c>
      <c r="Y1197" s="173">
        <f t="shared" si="67"/>
        <v>0.04</v>
      </c>
      <c r="Z1197" s="173">
        <v>0</v>
      </c>
      <c r="AA1197" s="174">
        <f t="shared" si="68"/>
        <v>0</v>
      </c>
      <c r="AR1197" s="23" t="s">
        <v>423</v>
      </c>
      <c r="AT1197" s="23" t="s">
        <v>612</v>
      </c>
      <c r="AU1197" s="23" t="s">
        <v>94</v>
      </c>
      <c r="AY1197" s="23" t="s">
        <v>196</v>
      </c>
      <c r="BE1197" s="114">
        <f t="shared" si="69"/>
        <v>0</v>
      </c>
      <c r="BF1197" s="114">
        <f t="shared" si="70"/>
        <v>0</v>
      </c>
      <c r="BG1197" s="114">
        <f t="shared" si="71"/>
        <v>0</v>
      </c>
      <c r="BH1197" s="114">
        <f t="shared" si="72"/>
        <v>0</v>
      </c>
      <c r="BI1197" s="114">
        <f t="shared" si="73"/>
        <v>0</v>
      </c>
      <c r="BJ1197" s="23" t="s">
        <v>94</v>
      </c>
      <c r="BK1197" s="175">
        <f t="shared" si="74"/>
        <v>0</v>
      </c>
      <c r="BL1197" s="23" t="s">
        <v>300</v>
      </c>
      <c r="BM1197" s="23" t="s">
        <v>1851</v>
      </c>
    </row>
    <row r="1198" spans="2:65" s="1" customFormat="1" ht="25.5" customHeight="1">
      <c r="B1198" s="138"/>
      <c r="C1198" s="200" t="s">
        <v>1852</v>
      </c>
      <c r="D1198" s="200" t="s">
        <v>612</v>
      </c>
      <c r="E1198" s="201" t="s">
        <v>1748</v>
      </c>
      <c r="F1198" s="282" t="s">
        <v>1749</v>
      </c>
      <c r="G1198" s="282"/>
      <c r="H1198" s="282"/>
      <c r="I1198" s="282"/>
      <c r="J1198" s="202" t="s">
        <v>1750</v>
      </c>
      <c r="K1198" s="203">
        <v>444</v>
      </c>
      <c r="L1198" s="273">
        <v>0</v>
      </c>
      <c r="M1198" s="273"/>
      <c r="N1198" s="283">
        <f t="shared" si="65"/>
        <v>0</v>
      </c>
      <c r="O1198" s="266"/>
      <c r="P1198" s="266"/>
      <c r="Q1198" s="266"/>
      <c r="R1198" s="141"/>
      <c r="T1198" s="172" t="s">
        <v>4</v>
      </c>
      <c r="U1198" s="48" t="s">
        <v>41</v>
      </c>
      <c r="V1198" s="40"/>
      <c r="W1198" s="173">
        <f t="shared" si="66"/>
        <v>0</v>
      </c>
      <c r="X1198" s="173">
        <v>0</v>
      </c>
      <c r="Y1198" s="173">
        <f t="shared" si="67"/>
        <v>0</v>
      </c>
      <c r="Z1198" s="173">
        <v>0</v>
      </c>
      <c r="AA1198" s="174">
        <f t="shared" si="68"/>
        <v>0</v>
      </c>
      <c r="AR1198" s="23" t="s">
        <v>423</v>
      </c>
      <c r="AT1198" s="23" t="s">
        <v>612</v>
      </c>
      <c r="AU1198" s="23" t="s">
        <v>94</v>
      </c>
      <c r="AY1198" s="23" t="s">
        <v>196</v>
      </c>
      <c r="BE1198" s="114">
        <f t="shared" si="69"/>
        <v>0</v>
      </c>
      <c r="BF1198" s="114">
        <f t="shared" si="70"/>
        <v>0</v>
      </c>
      <c r="BG1198" s="114">
        <f t="shared" si="71"/>
        <v>0</v>
      </c>
      <c r="BH1198" s="114">
        <f t="shared" si="72"/>
        <v>0</v>
      </c>
      <c r="BI1198" s="114">
        <f t="shared" si="73"/>
        <v>0</v>
      </c>
      <c r="BJ1198" s="23" t="s">
        <v>94</v>
      </c>
      <c r="BK1198" s="175">
        <f t="shared" si="74"/>
        <v>0</v>
      </c>
      <c r="BL1198" s="23" t="s">
        <v>300</v>
      </c>
      <c r="BM1198" s="23" t="s">
        <v>1853</v>
      </c>
    </row>
    <row r="1199" spans="2:65" s="1" customFormat="1" ht="25.5" customHeight="1">
      <c r="B1199" s="138"/>
      <c r="C1199" s="167" t="s">
        <v>1854</v>
      </c>
      <c r="D1199" s="167" t="s">
        <v>197</v>
      </c>
      <c r="E1199" s="168" t="s">
        <v>1855</v>
      </c>
      <c r="F1199" s="264" t="s">
        <v>1856</v>
      </c>
      <c r="G1199" s="264"/>
      <c r="H1199" s="264"/>
      <c r="I1199" s="264"/>
      <c r="J1199" s="169" t="s">
        <v>262</v>
      </c>
      <c r="K1199" s="170">
        <v>46.45</v>
      </c>
      <c r="L1199" s="265">
        <v>0</v>
      </c>
      <c r="M1199" s="265"/>
      <c r="N1199" s="266">
        <f t="shared" si="65"/>
        <v>0</v>
      </c>
      <c r="O1199" s="266"/>
      <c r="P1199" s="266"/>
      <c r="Q1199" s="266"/>
      <c r="R1199" s="141"/>
      <c r="T1199" s="172" t="s">
        <v>4</v>
      </c>
      <c r="U1199" s="48" t="s">
        <v>41</v>
      </c>
      <c r="V1199" s="40"/>
      <c r="W1199" s="173">
        <f t="shared" si="66"/>
        <v>0</v>
      </c>
      <c r="X1199" s="173">
        <v>1E-4</v>
      </c>
      <c r="Y1199" s="173">
        <f t="shared" si="67"/>
        <v>4.6450000000000007E-3</v>
      </c>
      <c r="Z1199" s="173">
        <v>0</v>
      </c>
      <c r="AA1199" s="174">
        <f t="shared" si="68"/>
        <v>0</v>
      </c>
      <c r="AR1199" s="23" t="s">
        <v>300</v>
      </c>
      <c r="AT1199" s="23" t="s">
        <v>197</v>
      </c>
      <c r="AU1199" s="23" t="s">
        <v>94</v>
      </c>
      <c r="AY1199" s="23" t="s">
        <v>196</v>
      </c>
      <c r="BE1199" s="114">
        <f t="shared" si="69"/>
        <v>0</v>
      </c>
      <c r="BF1199" s="114">
        <f t="shared" si="70"/>
        <v>0</v>
      </c>
      <c r="BG1199" s="114">
        <f t="shared" si="71"/>
        <v>0</v>
      </c>
      <c r="BH1199" s="114">
        <f t="shared" si="72"/>
        <v>0</v>
      </c>
      <c r="BI1199" s="114">
        <f t="shared" si="73"/>
        <v>0</v>
      </c>
      <c r="BJ1199" s="23" t="s">
        <v>94</v>
      </c>
      <c r="BK1199" s="175">
        <f t="shared" si="74"/>
        <v>0</v>
      </c>
      <c r="BL1199" s="23" t="s">
        <v>300</v>
      </c>
      <c r="BM1199" s="23" t="s">
        <v>1857</v>
      </c>
    </row>
    <row r="1200" spans="2:65" s="1" customFormat="1" ht="16.5" customHeight="1">
      <c r="B1200" s="138"/>
      <c r="C1200" s="200" t="s">
        <v>1858</v>
      </c>
      <c r="D1200" s="200" t="s">
        <v>612</v>
      </c>
      <c r="E1200" s="201" t="s">
        <v>1859</v>
      </c>
      <c r="F1200" s="282" t="s">
        <v>1860</v>
      </c>
      <c r="G1200" s="282"/>
      <c r="H1200" s="282"/>
      <c r="I1200" s="282"/>
      <c r="J1200" s="202" t="s">
        <v>262</v>
      </c>
      <c r="K1200" s="203">
        <v>46.45</v>
      </c>
      <c r="L1200" s="273">
        <v>0</v>
      </c>
      <c r="M1200" s="273"/>
      <c r="N1200" s="283">
        <f t="shared" si="65"/>
        <v>0</v>
      </c>
      <c r="O1200" s="266"/>
      <c r="P1200" s="266"/>
      <c r="Q1200" s="266"/>
      <c r="R1200" s="141"/>
      <c r="T1200" s="172" t="s">
        <v>4</v>
      </c>
      <c r="U1200" s="48" t="s">
        <v>41</v>
      </c>
      <c r="V1200" s="40"/>
      <c r="W1200" s="173">
        <f t="shared" si="66"/>
        <v>0</v>
      </c>
      <c r="X1200" s="173">
        <v>2E-3</v>
      </c>
      <c r="Y1200" s="173">
        <f t="shared" si="67"/>
        <v>9.290000000000001E-2</v>
      </c>
      <c r="Z1200" s="173">
        <v>0</v>
      </c>
      <c r="AA1200" s="174">
        <f t="shared" si="68"/>
        <v>0</v>
      </c>
      <c r="AR1200" s="23" t="s">
        <v>423</v>
      </c>
      <c r="AT1200" s="23" t="s">
        <v>612</v>
      </c>
      <c r="AU1200" s="23" t="s">
        <v>94</v>
      </c>
      <c r="AY1200" s="23" t="s">
        <v>196</v>
      </c>
      <c r="BE1200" s="114">
        <f t="shared" si="69"/>
        <v>0</v>
      </c>
      <c r="BF1200" s="114">
        <f t="shared" si="70"/>
        <v>0</v>
      </c>
      <c r="BG1200" s="114">
        <f t="shared" si="71"/>
        <v>0</v>
      </c>
      <c r="BH1200" s="114">
        <f t="shared" si="72"/>
        <v>0</v>
      </c>
      <c r="BI1200" s="114">
        <f t="shared" si="73"/>
        <v>0</v>
      </c>
      <c r="BJ1200" s="23" t="s">
        <v>94</v>
      </c>
      <c r="BK1200" s="175">
        <f t="shared" si="74"/>
        <v>0</v>
      </c>
      <c r="BL1200" s="23" t="s">
        <v>300</v>
      </c>
      <c r="BM1200" s="23" t="s">
        <v>1861</v>
      </c>
    </row>
    <row r="1201" spans="2:65" s="1" customFormat="1" ht="38.25" customHeight="1">
      <c r="B1201" s="138"/>
      <c r="C1201" s="167" t="s">
        <v>1862</v>
      </c>
      <c r="D1201" s="167" t="s">
        <v>197</v>
      </c>
      <c r="E1201" s="168" t="s">
        <v>1863</v>
      </c>
      <c r="F1201" s="264" t="s">
        <v>1864</v>
      </c>
      <c r="G1201" s="264"/>
      <c r="H1201" s="264"/>
      <c r="I1201" s="264"/>
      <c r="J1201" s="169" t="s">
        <v>1865</v>
      </c>
      <c r="K1201" s="170">
        <v>33.799999999999997</v>
      </c>
      <c r="L1201" s="265">
        <v>0</v>
      </c>
      <c r="M1201" s="265"/>
      <c r="N1201" s="266">
        <f t="shared" si="65"/>
        <v>0</v>
      </c>
      <c r="O1201" s="266"/>
      <c r="P1201" s="266"/>
      <c r="Q1201" s="266"/>
      <c r="R1201" s="141"/>
      <c r="T1201" s="172" t="s">
        <v>4</v>
      </c>
      <c r="U1201" s="48" t="s">
        <v>41</v>
      </c>
      <c r="V1201" s="40"/>
      <c r="W1201" s="173">
        <f t="shared" si="66"/>
        <v>0</v>
      </c>
      <c r="X1201" s="173">
        <v>6.0000000000000002E-5</v>
      </c>
      <c r="Y1201" s="173">
        <f t="shared" si="67"/>
        <v>2.0279999999999999E-3</v>
      </c>
      <c r="Z1201" s="173">
        <v>0</v>
      </c>
      <c r="AA1201" s="174">
        <f t="shared" si="68"/>
        <v>0</v>
      </c>
      <c r="AR1201" s="23" t="s">
        <v>300</v>
      </c>
      <c r="AT1201" s="23" t="s">
        <v>197</v>
      </c>
      <c r="AU1201" s="23" t="s">
        <v>94</v>
      </c>
      <c r="AY1201" s="23" t="s">
        <v>196</v>
      </c>
      <c r="BE1201" s="114">
        <f t="shared" si="69"/>
        <v>0</v>
      </c>
      <c r="BF1201" s="114">
        <f t="shared" si="70"/>
        <v>0</v>
      </c>
      <c r="BG1201" s="114">
        <f t="shared" si="71"/>
        <v>0</v>
      </c>
      <c r="BH1201" s="114">
        <f t="shared" si="72"/>
        <v>0</v>
      </c>
      <c r="BI1201" s="114">
        <f t="shared" si="73"/>
        <v>0</v>
      </c>
      <c r="BJ1201" s="23" t="s">
        <v>94</v>
      </c>
      <c r="BK1201" s="175">
        <f t="shared" si="74"/>
        <v>0</v>
      </c>
      <c r="BL1201" s="23" t="s">
        <v>300</v>
      </c>
      <c r="BM1201" s="23" t="s">
        <v>1866</v>
      </c>
    </row>
    <row r="1202" spans="2:65" s="11" customFormat="1" ht="16.5" customHeight="1">
      <c r="B1202" s="176"/>
      <c r="C1202" s="177"/>
      <c r="D1202" s="177"/>
      <c r="E1202" s="178" t="s">
        <v>4</v>
      </c>
      <c r="F1202" s="267" t="s">
        <v>1867</v>
      </c>
      <c r="G1202" s="268"/>
      <c r="H1202" s="268"/>
      <c r="I1202" s="268"/>
      <c r="J1202" s="177"/>
      <c r="K1202" s="179">
        <v>33.799999999999997</v>
      </c>
      <c r="L1202" s="177"/>
      <c r="M1202" s="177"/>
      <c r="N1202" s="177"/>
      <c r="O1202" s="177"/>
      <c r="P1202" s="177"/>
      <c r="Q1202" s="177"/>
      <c r="R1202" s="180"/>
      <c r="T1202" s="181"/>
      <c r="U1202" s="177"/>
      <c r="V1202" s="177"/>
      <c r="W1202" s="177"/>
      <c r="X1202" s="177"/>
      <c r="Y1202" s="177"/>
      <c r="Z1202" s="177"/>
      <c r="AA1202" s="182"/>
      <c r="AT1202" s="183" t="s">
        <v>204</v>
      </c>
      <c r="AU1202" s="183" t="s">
        <v>94</v>
      </c>
      <c r="AV1202" s="11" t="s">
        <v>94</v>
      </c>
      <c r="AW1202" s="11" t="s">
        <v>31</v>
      </c>
      <c r="AX1202" s="11" t="s">
        <v>74</v>
      </c>
      <c r="AY1202" s="183" t="s">
        <v>196</v>
      </c>
    </row>
    <row r="1203" spans="2:65" s="12" customFormat="1" ht="16.5" customHeight="1">
      <c r="B1203" s="184"/>
      <c r="C1203" s="185"/>
      <c r="D1203" s="185"/>
      <c r="E1203" s="186" t="s">
        <v>4</v>
      </c>
      <c r="F1203" s="274" t="s">
        <v>213</v>
      </c>
      <c r="G1203" s="275"/>
      <c r="H1203" s="275"/>
      <c r="I1203" s="275"/>
      <c r="J1203" s="185"/>
      <c r="K1203" s="187">
        <v>33.799999999999997</v>
      </c>
      <c r="L1203" s="185"/>
      <c r="M1203" s="185"/>
      <c r="N1203" s="185"/>
      <c r="O1203" s="185"/>
      <c r="P1203" s="185"/>
      <c r="Q1203" s="185"/>
      <c r="R1203" s="188"/>
      <c r="T1203" s="189"/>
      <c r="U1203" s="185"/>
      <c r="V1203" s="185"/>
      <c r="W1203" s="185"/>
      <c r="X1203" s="185"/>
      <c r="Y1203" s="185"/>
      <c r="Z1203" s="185"/>
      <c r="AA1203" s="190"/>
      <c r="AT1203" s="191" t="s">
        <v>204</v>
      </c>
      <c r="AU1203" s="191" t="s">
        <v>94</v>
      </c>
      <c r="AV1203" s="12" t="s">
        <v>214</v>
      </c>
      <c r="AW1203" s="12" t="s">
        <v>31</v>
      </c>
      <c r="AX1203" s="12" t="s">
        <v>74</v>
      </c>
      <c r="AY1203" s="191" t="s">
        <v>196</v>
      </c>
    </row>
    <row r="1204" spans="2:65" s="13" customFormat="1" ht="16.5" customHeight="1">
      <c r="B1204" s="192"/>
      <c r="C1204" s="193"/>
      <c r="D1204" s="193"/>
      <c r="E1204" s="194" t="s">
        <v>4</v>
      </c>
      <c r="F1204" s="276" t="s">
        <v>215</v>
      </c>
      <c r="G1204" s="277"/>
      <c r="H1204" s="277"/>
      <c r="I1204" s="277"/>
      <c r="J1204" s="193"/>
      <c r="K1204" s="195">
        <v>33.799999999999997</v>
      </c>
      <c r="L1204" s="193"/>
      <c r="M1204" s="193"/>
      <c r="N1204" s="193"/>
      <c r="O1204" s="193"/>
      <c r="P1204" s="193"/>
      <c r="Q1204" s="193"/>
      <c r="R1204" s="196"/>
      <c r="T1204" s="197"/>
      <c r="U1204" s="193"/>
      <c r="V1204" s="193"/>
      <c r="W1204" s="193"/>
      <c r="X1204" s="193"/>
      <c r="Y1204" s="193"/>
      <c r="Z1204" s="193"/>
      <c r="AA1204" s="198"/>
      <c r="AT1204" s="199" t="s">
        <v>204</v>
      </c>
      <c r="AU1204" s="199" t="s">
        <v>94</v>
      </c>
      <c r="AV1204" s="13" t="s">
        <v>201</v>
      </c>
      <c r="AW1204" s="13" t="s">
        <v>31</v>
      </c>
      <c r="AX1204" s="13" t="s">
        <v>82</v>
      </c>
      <c r="AY1204" s="199" t="s">
        <v>196</v>
      </c>
    </row>
    <row r="1205" spans="2:65" s="1" customFormat="1" ht="16.5" customHeight="1">
      <c r="B1205" s="138"/>
      <c r="C1205" s="200" t="s">
        <v>1868</v>
      </c>
      <c r="D1205" s="200" t="s">
        <v>612</v>
      </c>
      <c r="E1205" s="201" t="s">
        <v>1869</v>
      </c>
      <c r="F1205" s="282" t="s">
        <v>1870</v>
      </c>
      <c r="G1205" s="282"/>
      <c r="H1205" s="282"/>
      <c r="I1205" s="282"/>
      <c r="J1205" s="202" t="s">
        <v>361</v>
      </c>
      <c r="K1205" s="203">
        <v>3.4000000000000002E-2</v>
      </c>
      <c r="L1205" s="273">
        <v>0</v>
      </c>
      <c r="M1205" s="273"/>
      <c r="N1205" s="283">
        <f>ROUND(L1205*K1205,3)</f>
        <v>0</v>
      </c>
      <c r="O1205" s="266"/>
      <c r="P1205" s="266"/>
      <c r="Q1205" s="266"/>
      <c r="R1205" s="141"/>
      <c r="T1205" s="172" t="s">
        <v>4</v>
      </c>
      <c r="U1205" s="48" t="s">
        <v>41</v>
      </c>
      <c r="V1205" s="40"/>
      <c r="W1205" s="173">
        <f>V1205*K1205</f>
        <v>0</v>
      </c>
      <c r="X1205" s="173">
        <v>1</v>
      </c>
      <c r="Y1205" s="173">
        <f>X1205*K1205</f>
        <v>3.4000000000000002E-2</v>
      </c>
      <c r="Z1205" s="173">
        <v>0</v>
      </c>
      <c r="AA1205" s="174">
        <f>Z1205*K1205</f>
        <v>0</v>
      </c>
      <c r="AR1205" s="23" t="s">
        <v>423</v>
      </c>
      <c r="AT1205" s="23" t="s">
        <v>612</v>
      </c>
      <c r="AU1205" s="23" t="s">
        <v>94</v>
      </c>
      <c r="AY1205" s="23" t="s">
        <v>196</v>
      </c>
      <c r="BE1205" s="114">
        <f>IF(U1205="základná",N1205,0)</f>
        <v>0</v>
      </c>
      <c r="BF1205" s="114">
        <f>IF(U1205="znížená",N1205,0)</f>
        <v>0</v>
      </c>
      <c r="BG1205" s="114">
        <f>IF(U1205="zákl. prenesená",N1205,0)</f>
        <v>0</v>
      </c>
      <c r="BH1205" s="114">
        <f>IF(U1205="zníž. prenesená",N1205,0)</f>
        <v>0</v>
      </c>
      <c r="BI1205" s="114">
        <f>IF(U1205="nulová",N1205,0)</f>
        <v>0</v>
      </c>
      <c r="BJ1205" s="23" t="s">
        <v>94</v>
      </c>
      <c r="BK1205" s="175">
        <f>ROUND(L1205*K1205,3)</f>
        <v>0</v>
      </c>
      <c r="BL1205" s="23" t="s">
        <v>300</v>
      </c>
      <c r="BM1205" s="23" t="s">
        <v>1871</v>
      </c>
    </row>
    <row r="1206" spans="2:65" s="11" customFormat="1" ht="16.5" customHeight="1">
      <c r="B1206" s="176"/>
      <c r="C1206" s="177"/>
      <c r="D1206" s="177"/>
      <c r="E1206" s="178" t="s">
        <v>4</v>
      </c>
      <c r="F1206" s="267" t="s">
        <v>1872</v>
      </c>
      <c r="G1206" s="268"/>
      <c r="H1206" s="268"/>
      <c r="I1206" s="268"/>
      <c r="J1206" s="177"/>
      <c r="K1206" s="179">
        <v>3.4000000000000002E-2</v>
      </c>
      <c r="L1206" s="177"/>
      <c r="M1206" s="177"/>
      <c r="N1206" s="177"/>
      <c r="O1206" s="177"/>
      <c r="P1206" s="177"/>
      <c r="Q1206" s="177"/>
      <c r="R1206" s="180"/>
      <c r="T1206" s="181"/>
      <c r="U1206" s="177"/>
      <c r="V1206" s="177"/>
      <c r="W1206" s="177"/>
      <c r="X1206" s="177"/>
      <c r="Y1206" s="177"/>
      <c r="Z1206" s="177"/>
      <c r="AA1206" s="182"/>
      <c r="AT1206" s="183" t="s">
        <v>204</v>
      </c>
      <c r="AU1206" s="183" t="s">
        <v>94</v>
      </c>
      <c r="AV1206" s="11" t="s">
        <v>94</v>
      </c>
      <c r="AW1206" s="11" t="s">
        <v>31</v>
      </c>
      <c r="AX1206" s="11" t="s">
        <v>74</v>
      </c>
      <c r="AY1206" s="183" t="s">
        <v>196</v>
      </c>
    </row>
    <row r="1207" spans="2:65" s="12" customFormat="1" ht="16.5" customHeight="1">
      <c r="B1207" s="184"/>
      <c r="C1207" s="185"/>
      <c r="D1207" s="185"/>
      <c r="E1207" s="186" t="s">
        <v>4</v>
      </c>
      <c r="F1207" s="274" t="s">
        <v>213</v>
      </c>
      <c r="G1207" s="275"/>
      <c r="H1207" s="275"/>
      <c r="I1207" s="275"/>
      <c r="J1207" s="185"/>
      <c r="K1207" s="187">
        <v>3.4000000000000002E-2</v>
      </c>
      <c r="L1207" s="185"/>
      <c r="M1207" s="185"/>
      <c r="N1207" s="185"/>
      <c r="O1207" s="185"/>
      <c r="P1207" s="185"/>
      <c r="Q1207" s="185"/>
      <c r="R1207" s="188"/>
      <c r="T1207" s="189"/>
      <c r="U1207" s="185"/>
      <c r="V1207" s="185"/>
      <c r="W1207" s="185"/>
      <c r="X1207" s="185"/>
      <c r="Y1207" s="185"/>
      <c r="Z1207" s="185"/>
      <c r="AA1207" s="190"/>
      <c r="AT1207" s="191" t="s">
        <v>204</v>
      </c>
      <c r="AU1207" s="191" t="s">
        <v>94</v>
      </c>
      <c r="AV1207" s="12" t="s">
        <v>214</v>
      </c>
      <c r="AW1207" s="12" t="s">
        <v>31</v>
      </c>
      <c r="AX1207" s="12" t="s">
        <v>74</v>
      </c>
      <c r="AY1207" s="191" t="s">
        <v>196</v>
      </c>
    </row>
    <row r="1208" spans="2:65" s="13" customFormat="1" ht="16.5" customHeight="1">
      <c r="B1208" s="192"/>
      <c r="C1208" s="193"/>
      <c r="D1208" s="193"/>
      <c r="E1208" s="194" t="s">
        <v>4</v>
      </c>
      <c r="F1208" s="276" t="s">
        <v>215</v>
      </c>
      <c r="G1208" s="277"/>
      <c r="H1208" s="277"/>
      <c r="I1208" s="277"/>
      <c r="J1208" s="193"/>
      <c r="K1208" s="195">
        <v>3.4000000000000002E-2</v>
      </c>
      <c r="L1208" s="193"/>
      <c r="M1208" s="193"/>
      <c r="N1208" s="193"/>
      <c r="O1208" s="193"/>
      <c r="P1208" s="193"/>
      <c r="Q1208" s="193"/>
      <c r="R1208" s="196"/>
      <c r="T1208" s="197"/>
      <c r="U1208" s="193"/>
      <c r="V1208" s="193"/>
      <c r="W1208" s="193"/>
      <c r="X1208" s="193"/>
      <c r="Y1208" s="193"/>
      <c r="Z1208" s="193"/>
      <c r="AA1208" s="198"/>
      <c r="AT1208" s="199" t="s">
        <v>204</v>
      </c>
      <c r="AU1208" s="199" t="s">
        <v>94</v>
      </c>
      <c r="AV1208" s="13" t="s">
        <v>201</v>
      </c>
      <c r="AW1208" s="13" t="s">
        <v>31</v>
      </c>
      <c r="AX1208" s="13" t="s">
        <v>82</v>
      </c>
      <c r="AY1208" s="199" t="s">
        <v>196</v>
      </c>
    </row>
    <row r="1209" spans="2:65" s="1" customFormat="1" ht="16.5" customHeight="1">
      <c r="B1209" s="138"/>
      <c r="C1209" s="167" t="s">
        <v>1873</v>
      </c>
      <c r="D1209" s="167" t="s">
        <v>197</v>
      </c>
      <c r="E1209" s="168" t="s">
        <v>1874</v>
      </c>
      <c r="F1209" s="264" t="s">
        <v>1875</v>
      </c>
      <c r="G1209" s="264"/>
      <c r="H1209" s="264"/>
      <c r="I1209" s="264"/>
      <c r="J1209" s="169" t="s">
        <v>608</v>
      </c>
      <c r="K1209" s="170">
        <v>2</v>
      </c>
      <c r="L1209" s="265">
        <v>0</v>
      </c>
      <c r="M1209" s="265"/>
      <c r="N1209" s="266">
        <f t="shared" ref="N1209:N1217" si="75">ROUND(L1209*K1209,3)</f>
        <v>0</v>
      </c>
      <c r="O1209" s="266"/>
      <c r="P1209" s="266"/>
      <c r="Q1209" s="266"/>
      <c r="R1209" s="141"/>
      <c r="T1209" s="172" t="s">
        <v>4</v>
      </c>
      <c r="U1209" s="48" t="s">
        <v>41</v>
      </c>
      <c r="V1209" s="40"/>
      <c r="W1209" s="173">
        <f t="shared" ref="W1209:W1217" si="76">V1209*K1209</f>
        <v>0</v>
      </c>
      <c r="X1209" s="173">
        <v>5.0000000000000002E-5</v>
      </c>
      <c r="Y1209" s="173">
        <f t="shared" ref="Y1209:Y1217" si="77">X1209*K1209</f>
        <v>1E-4</v>
      </c>
      <c r="Z1209" s="173">
        <v>0</v>
      </c>
      <c r="AA1209" s="174">
        <f t="shared" ref="AA1209:AA1217" si="78">Z1209*K1209</f>
        <v>0</v>
      </c>
      <c r="AR1209" s="23" t="s">
        <v>300</v>
      </c>
      <c r="AT1209" s="23" t="s">
        <v>197</v>
      </c>
      <c r="AU1209" s="23" t="s">
        <v>94</v>
      </c>
      <c r="AY1209" s="23" t="s">
        <v>196</v>
      </c>
      <c r="BE1209" s="114">
        <f t="shared" ref="BE1209:BE1217" si="79">IF(U1209="základná",N1209,0)</f>
        <v>0</v>
      </c>
      <c r="BF1209" s="114">
        <f t="shared" ref="BF1209:BF1217" si="80">IF(U1209="znížená",N1209,0)</f>
        <v>0</v>
      </c>
      <c r="BG1209" s="114">
        <f t="shared" ref="BG1209:BG1217" si="81">IF(U1209="zákl. prenesená",N1209,0)</f>
        <v>0</v>
      </c>
      <c r="BH1209" s="114">
        <f t="shared" ref="BH1209:BH1217" si="82">IF(U1209="zníž. prenesená",N1209,0)</f>
        <v>0</v>
      </c>
      <c r="BI1209" s="114">
        <f t="shared" ref="BI1209:BI1217" si="83">IF(U1209="nulová",N1209,0)</f>
        <v>0</v>
      </c>
      <c r="BJ1209" s="23" t="s">
        <v>94</v>
      </c>
      <c r="BK1209" s="175">
        <f t="shared" ref="BK1209:BK1217" si="84">ROUND(L1209*K1209,3)</f>
        <v>0</v>
      </c>
      <c r="BL1209" s="23" t="s">
        <v>300</v>
      </c>
      <c r="BM1209" s="23" t="s">
        <v>1876</v>
      </c>
    </row>
    <row r="1210" spans="2:65" s="1" customFormat="1" ht="16.5" customHeight="1">
      <c r="B1210" s="138"/>
      <c r="C1210" s="167" t="s">
        <v>1877</v>
      </c>
      <c r="D1210" s="167" t="s">
        <v>197</v>
      </c>
      <c r="E1210" s="168" t="s">
        <v>1878</v>
      </c>
      <c r="F1210" s="264" t="s">
        <v>1879</v>
      </c>
      <c r="G1210" s="264"/>
      <c r="H1210" s="264"/>
      <c r="I1210" s="264"/>
      <c r="J1210" s="169" t="s">
        <v>608</v>
      </c>
      <c r="K1210" s="170">
        <v>1</v>
      </c>
      <c r="L1210" s="265">
        <v>0</v>
      </c>
      <c r="M1210" s="265"/>
      <c r="N1210" s="266">
        <f t="shared" si="75"/>
        <v>0</v>
      </c>
      <c r="O1210" s="266"/>
      <c r="P1210" s="266"/>
      <c r="Q1210" s="266"/>
      <c r="R1210" s="141"/>
      <c r="T1210" s="172" t="s">
        <v>4</v>
      </c>
      <c r="U1210" s="48" t="s">
        <v>41</v>
      </c>
      <c r="V1210" s="40"/>
      <c r="W1210" s="173">
        <f t="shared" si="76"/>
        <v>0</v>
      </c>
      <c r="X1210" s="173">
        <v>5.0000000000000002E-5</v>
      </c>
      <c r="Y1210" s="173">
        <f t="shared" si="77"/>
        <v>5.0000000000000002E-5</v>
      </c>
      <c r="Z1210" s="173">
        <v>0</v>
      </c>
      <c r="AA1210" s="174">
        <f t="shared" si="78"/>
        <v>0</v>
      </c>
      <c r="AR1210" s="23" t="s">
        <v>300</v>
      </c>
      <c r="AT1210" s="23" t="s">
        <v>197</v>
      </c>
      <c r="AU1210" s="23" t="s">
        <v>94</v>
      </c>
      <c r="AY1210" s="23" t="s">
        <v>196</v>
      </c>
      <c r="BE1210" s="114">
        <f t="shared" si="79"/>
        <v>0</v>
      </c>
      <c r="BF1210" s="114">
        <f t="shared" si="80"/>
        <v>0</v>
      </c>
      <c r="BG1210" s="114">
        <f t="shared" si="81"/>
        <v>0</v>
      </c>
      <c r="BH1210" s="114">
        <f t="shared" si="82"/>
        <v>0</v>
      </c>
      <c r="BI1210" s="114">
        <f t="shared" si="83"/>
        <v>0</v>
      </c>
      <c r="BJ1210" s="23" t="s">
        <v>94</v>
      </c>
      <c r="BK1210" s="175">
        <f t="shared" si="84"/>
        <v>0</v>
      </c>
      <c r="BL1210" s="23" t="s">
        <v>300</v>
      </c>
      <c r="BM1210" s="23" t="s">
        <v>1880</v>
      </c>
    </row>
    <row r="1211" spans="2:65" s="1" customFormat="1" ht="16.5" customHeight="1">
      <c r="B1211" s="138"/>
      <c r="C1211" s="167" t="s">
        <v>1881</v>
      </c>
      <c r="D1211" s="167" t="s">
        <v>197</v>
      </c>
      <c r="E1211" s="168" t="s">
        <v>1882</v>
      </c>
      <c r="F1211" s="264" t="s">
        <v>1883</v>
      </c>
      <c r="G1211" s="264"/>
      <c r="H1211" s="264"/>
      <c r="I1211" s="264"/>
      <c r="J1211" s="169" t="s">
        <v>608</v>
      </c>
      <c r="K1211" s="170">
        <v>1</v>
      </c>
      <c r="L1211" s="265">
        <v>0</v>
      </c>
      <c r="M1211" s="265"/>
      <c r="N1211" s="266">
        <f t="shared" si="75"/>
        <v>0</v>
      </c>
      <c r="O1211" s="266"/>
      <c r="P1211" s="266"/>
      <c r="Q1211" s="266"/>
      <c r="R1211" s="141"/>
      <c r="T1211" s="172" t="s">
        <v>4</v>
      </c>
      <c r="U1211" s="48" t="s">
        <v>41</v>
      </c>
      <c r="V1211" s="40"/>
      <c r="W1211" s="173">
        <f t="shared" si="76"/>
        <v>0</v>
      </c>
      <c r="X1211" s="173">
        <v>5.0000000000000002E-5</v>
      </c>
      <c r="Y1211" s="173">
        <f t="shared" si="77"/>
        <v>5.0000000000000002E-5</v>
      </c>
      <c r="Z1211" s="173">
        <v>0</v>
      </c>
      <c r="AA1211" s="174">
        <f t="shared" si="78"/>
        <v>0</v>
      </c>
      <c r="AR1211" s="23" t="s">
        <v>300</v>
      </c>
      <c r="AT1211" s="23" t="s">
        <v>197</v>
      </c>
      <c r="AU1211" s="23" t="s">
        <v>94</v>
      </c>
      <c r="AY1211" s="23" t="s">
        <v>196</v>
      </c>
      <c r="BE1211" s="114">
        <f t="shared" si="79"/>
        <v>0</v>
      </c>
      <c r="BF1211" s="114">
        <f t="shared" si="80"/>
        <v>0</v>
      </c>
      <c r="BG1211" s="114">
        <f t="shared" si="81"/>
        <v>0</v>
      </c>
      <c r="BH1211" s="114">
        <f t="shared" si="82"/>
        <v>0</v>
      </c>
      <c r="BI1211" s="114">
        <f t="shared" si="83"/>
        <v>0</v>
      </c>
      <c r="BJ1211" s="23" t="s">
        <v>94</v>
      </c>
      <c r="BK1211" s="175">
        <f t="shared" si="84"/>
        <v>0</v>
      </c>
      <c r="BL1211" s="23" t="s">
        <v>300</v>
      </c>
      <c r="BM1211" s="23" t="s">
        <v>1884</v>
      </c>
    </row>
    <row r="1212" spans="2:65" s="1" customFormat="1" ht="16.5" customHeight="1">
      <c r="B1212" s="138"/>
      <c r="C1212" s="167" t="s">
        <v>1885</v>
      </c>
      <c r="D1212" s="167" t="s">
        <v>197</v>
      </c>
      <c r="E1212" s="168" t="s">
        <v>1886</v>
      </c>
      <c r="F1212" s="264" t="s">
        <v>1887</v>
      </c>
      <c r="G1212" s="264"/>
      <c r="H1212" s="264"/>
      <c r="I1212" s="264"/>
      <c r="J1212" s="169" t="s">
        <v>608</v>
      </c>
      <c r="K1212" s="170">
        <v>2</v>
      </c>
      <c r="L1212" s="265">
        <v>0</v>
      </c>
      <c r="M1212" s="265"/>
      <c r="N1212" s="266">
        <f t="shared" si="75"/>
        <v>0</v>
      </c>
      <c r="O1212" s="266"/>
      <c r="P1212" s="266"/>
      <c r="Q1212" s="266"/>
      <c r="R1212" s="141"/>
      <c r="T1212" s="172" t="s">
        <v>4</v>
      </c>
      <c r="U1212" s="48" t="s">
        <v>41</v>
      </c>
      <c r="V1212" s="40"/>
      <c r="W1212" s="173">
        <f t="shared" si="76"/>
        <v>0</v>
      </c>
      <c r="X1212" s="173">
        <v>0</v>
      </c>
      <c r="Y1212" s="173">
        <f t="shared" si="77"/>
        <v>0</v>
      </c>
      <c r="Z1212" s="173">
        <v>0</v>
      </c>
      <c r="AA1212" s="174">
        <f t="shared" si="78"/>
        <v>0</v>
      </c>
      <c r="AR1212" s="23" t="s">
        <v>300</v>
      </c>
      <c r="AT1212" s="23" t="s">
        <v>197</v>
      </c>
      <c r="AU1212" s="23" t="s">
        <v>94</v>
      </c>
      <c r="AY1212" s="23" t="s">
        <v>196</v>
      </c>
      <c r="BE1212" s="114">
        <f t="shared" si="79"/>
        <v>0</v>
      </c>
      <c r="BF1212" s="114">
        <f t="shared" si="80"/>
        <v>0</v>
      </c>
      <c r="BG1212" s="114">
        <f t="shared" si="81"/>
        <v>0</v>
      </c>
      <c r="BH1212" s="114">
        <f t="shared" si="82"/>
        <v>0</v>
      </c>
      <c r="BI1212" s="114">
        <f t="shared" si="83"/>
        <v>0</v>
      </c>
      <c r="BJ1212" s="23" t="s">
        <v>94</v>
      </c>
      <c r="BK1212" s="175">
        <f t="shared" si="84"/>
        <v>0</v>
      </c>
      <c r="BL1212" s="23" t="s">
        <v>300</v>
      </c>
      <c r="BM1212" s="23" t="s">
        <v>1888</v>
      </c>
    </row>
    <row r="1213" spans="2:65" s="1" customFormat="1" ht="16.5" customHeight="1">
      <c r="B1213" s="138"/>
      <c r="C1213" s="167" t="s">
        <v>1889</v>
      </c>
      <c r="D1213" s="167" t="s">
        <v>197</v>
      </c>
      <c r="E1213" s="168" t="s">
        <v>1890</v>
      </c>
      <c r="F1213" s="264" t="s">
        <v>1891</v>
      </c>
      <c r="G1213" s="264"/>
      <c r="H1213" s="264"/>
      <c r="I1213" s="264"/>
      <c r="J1213" s="169" t="s">
        <v>608</v>
      </c>
      <c r="K1213" s="170">
        <v>1</v>
      </c>
      <c r="L1213" s="265">
        <v>0</v>
      </c>
      <c r="M1213" s="265"/>
      <c r="N1213" s="266">
        <f t="shared" si="75"/>
        <v>0</v>
      </c>
      <c r="O1213" s="266"/>
      <c r="P1213" s="266"/>
      <c r="Q1213" s="266"/>
      <c r="R1213" s="141"/>
      <c r="T1213" s="172" t="s">
        <v>4</v>
      </c>
      <c r="U1213" s="48" t="s">
        <v>41</v>
      </c>
      <c r="V1213" s="40"/>
      <c r="W1213" s="173">
        <f t="shared" si="76"/>
        <v>0</v>
      </c>
      <c r="X1213" s="173">
        <v>0</v>
      </c>
      <c r="Y1213" s="173">
        <f t="shared" si="77"/>
        <v>0</v>
      </c>
      <c r="Z1213" s="173">
        <v>0</v>
      </c>
      <c r="AA1213" s="174">
        <f t="shared" si="78"/>
        <v>0</v>
      </c>
      <c r="AR1213" s="23" t="s">
        <v>300</v>
      </c>
      <c r="AT1213" s="23" t="s">
        <v>197</v>
      </c>
      <c r="AU1213" s="23" t="s">
        <v>94</v>
      </c>
      <c r="AY1213" s="23" t="s">
        <v>196</v>
      </c>
      <c r="BE1213" s="114">
        <f t="shared" si="79"/>
        <v>0</v>
      </c>
      <c r="BF1213" s="114">
        <f t="shared" si="80"/>
        <v>0</v>
      </c>
      <c r="BG1213" s="114">
        <f t="shared" si="81"/>
        <v>0</v>
      </c>
      <c r="BH1213" s="114">
        <f t="shared" si="82"/>
        <v>0</v>
      </c>
      <c r="BI1213" s="114">
        <f t="shared" si="83"/>
        <v>0</v>
      </c>
      <c r="BJ1213" s="23" t="s">
        <v>94</v>
      </c>
      <c r="BK1213" s="175">
        <f t="shared" si="84"/>
        <v>0</v>
      </c>
      <c r="BL1213" s="23" t="s">
        <v>300</v>
      </c>
      <c r="BM1213" s="23" t="s">
        <v>1892</v>
      </c>
    </row>
    <row r="1214" spans="2:65" s="1" customFormat="1" ht="16.5" customHeight="1">
      <c r="B1214" s="138"/>
      <c r="C1214" s="167" t="s">
        <v>1893</v>
      </c>
      <c r="D1214" s="167" t="s">
        <v>197</v>
      </c>
      <c r="E1214" s="168" t="s">
        <v>1894</v>
      </c>
      <c r="F1214" s="264" t="s">
        <v>1895</v>
      </c>
      <c r="G1214" s="264"/>
      <c r="H1214" s="264"/>
      <c r="I1214" s="264"/>
      <c r="J1214" s="169" t="s">
        <v>608</v>
      </c>
      <c r="K1214" s="170">
        <v>1</v>
      </c>
      <c r="L1214" s="265">
        <v>0</v>
      </c>
      <c r="M1214" s="265"/>
      <c r="N1214" s="266">
        <f t="shared" si="75"/>
        <v>0</v>
      </c>
      <c r="O1214" s="266"/>
      <c r="P1214" s="266"/>
      <c r="Q1214" s="266"/>
      <c r="R1214" s="141"/>
      <c r="T1214" s="172" t="s">
        <v>4</v>
      </c>
      <c r="U1214" s="48" t="s">
        <v>41</v>
      </c>
      <c r="V1214" s="40"/>
      <c r="W1214" s="173">
        <f t="shared" si="76"/>
        <v>0</v>
      </c>
      <c r="X1214" s="173">
        <v>0</v>
      </c>
      <c r="Y1214" s="173">
        <f t="shared" si="77"/>
        <v>0</v>
      </c>
      <c r="Z1214" s="173">
        <v>0</v>
      </c>
      <c r="AA1214" s="174">
        <f t="shared" si="78"/>
        <v>0</v>
      </c>
      <c r="AR1214" s="23" t="s">
        <v>300</v>
      </c>
      <c r="AT1214" s="23" t="s">
        <v>197</v>
      </c>
      <c r="AU1214" s="23" t="s">
        <v>94</v>
      </c>
      <c r="AY1214" s="23" t="s">
        <v>196</v>
      </c>
      <c r="BE1214" s="114">
        <f t="shared" si="79"/>
        <v>0</v>
      </c>
      <c r="BF1214" s="114">
        <f t="shared" si="80"/>
        <v>0</v>
      </c>
      <c r="BG1214" s="114">
        <f t="shared" si="81"/>
        <v>0</v>
      </c>
      <c r="BH1214" s="114">
        <f t="shared" si="82"/>
        <v>0</v>
      </c>
      <c r="BI1214" s="114">
        <f t="shared" si="83"/>
        <v>0</v>
      </c>
      <c r="BJ1214" s="23" t="s">
        <v>94</v>
      </c>
      <c r="BK1214" s="175">
        <f t="shared" si="84"/>
        <v>0</v>
      </c>
      <c r="BL1214" s="23" t="s">
        <v>300</v>
      </c>
      <c r="BM1214" s="23" t="s">
        <v>1896</v>
      </c>
    </row>
    <row r="1215" spans="2:65" s="1" customFormat="1" ht="16.5" customHeight="1">
      <c r="B1215" s="138"/>
      <c r="C1215" s="200" t="s">
        <v>1897</v>
      </c>
      <c r="D1215" s="200" t="s">
        <v>612</v>
      </c>
      <c r="E1215" s="201" t="s">
        <v>1898</v>
      </c>
      <c r="F1215" s="282" t="s">
        <v>1899</v>
      </c>
      <c r="G1215" s="282"/>
      <c r="H1215" s="282"/>
      <c r="I1215" s="282"/>
      <c r="J1215" s="202" t="s">
        <v>361</v>
      </c>
      <c r="K1215" s="203">
        <v>0.98499999999999999</v>
      </c>
      <c r="L1215" s="273">
        <v>0</v>
      </c>
      <c r="M1215" s="273"/>
      <c r="N1215" s="283">
        <f t="shared" si="75"/>
        <v>0</v>
      </c>
      <c r="O1215" s="266"/>
      <c r="P1215" s="266"/>
      <c r="Q1215" s="266"/>
      <c r="R1215" s="141"/>
      <c r="T1215" s="172" t="s">
        <v>4</v>
      </c>
      <c r="U1215" s="48" t="s">
        <v>41</v>
      </c>
      <c r="V1215" s="40"/>
      <c r="W1215" s="173">
        <f t="shared" si="76"/>
        <v>0</v>
      </c>
      <c r="X1215" s="173">
        <v>1</v>
      </c>
      <c r="Y1215" s="173">
        <f t="shared" si="77"/>
        <v>0.98499999999999999</v>
      </c>
      <c r="Z1215" s="173">
        <v>0</v>
      </c>
      <c r="AA1215" s="174">
        <f t="shared" si="78"/>
        <v>0</v>
      </c>
      <c r="AR1215" s="23" t="s">
        <v>423</v>
      </c>
      <c r="AT1215" s="23" t="s">
        <v>612</v>
      </c>
      <c r="AU1215" s="23" t="s">
        <v>94</v>
      </c>
      <c r="AY1215" s="23" t="s">
        <v>196</v>
      </c>
      <c r="BE1215" s="114">
        <f t="shared" si="79"/>
        <v>0</v>
      </c>
      <c r="BF1215" s="114">
        <f t="shared" si="80"/>
        <v>0</v>
      </c>
      <c r="BG1215" s="114">
        <f t="shared" si="81"/>
        <v>0</v>
      </c>
      <c r="BH1215" s="114">
        <f t="shared" si="82"/>
        <v>0</v>
      </c>
      <c r="BI1215" s="114">
        <f t="shared" si="83"/>
        <v>0</v>
      </c>
      <c r="BJ1215" s="23" t="s">
        <v>94</v>
      </c>
      <c r="BK1215" s="175">
        <f t="shared" si="84"/>
        <v>0</v>
      </c>
      <c r="BL1215" s="23" t="s">
        <v>300</v>
      </c>
      <c r="BM1215" s="23" t="s">
        <v>1900</v>
      </c>
    </row>
    <row r="1216" spans="2:65" s="1" customFormat="1" ht="16.5" customHeight="1">
      <c r="B1216" s="138"/>
      <c r="C1216" s="200" t="s">
        <v>1901</v>
      </c>
      <c r="D1216" s="200" t="s">
        <v>612</v>
      </c>
      <c r="E1216" s="201" t="s">
        <v>1786</v>
      </c>
      <c r="F1216" s="282" t="s">
        <v>1902</v>
      </c>
      <c r="G1216" s="282"/>
      <c r="H1216" s="282"/>
      <c r="I1216" s="282"/>
      <c r="J1216" s="202" t="s">
        <v>1788</v>
      </c>
      <c r="K1216" s="203">
        <v>1</v>
      </c>
      <c r="L1216" s="273">
        <v>0</v>
      </c>
      <c r="M1216" s="273"/>
      <c r="N1216" s="283">
        <f t="shared" si="75"/>
        <v>0</v>
      </c>
      <c r="O1216" s="266"/>
      <c r="P1216" s="266"/>
      <c r="Q1216" s="266"/>
      <c r="R1216" s="141"/>
      <c r="T1216" s="172" t="s">
        <v>4</v>
      </c>
      <c r="U1216" s="48" t="s">
        <v>41</v>
      </c>
      <c r="V1216" s="40"/>
      <c r="W1216" s="173">
        <f t="shared" si="76"/>
        <v>0</v>
      </c>
      <c r="X1216" s="173">
        <v>0</v>
      </c>
      <c r="Y1216" s="173">
        <f t="shared" si="77"/>
        <v>0</v>
      </c>
      <c r="Z1216" s="173">
        <v>0</v>
      </c>
      <c r="AA1216" s="174">
        <f t="shared" si="78"/>
        <v>0</v>
      </c>
      <c r="AR1216" s="23" t="s">
        <v>423</v>
      </c>
      <c r="AT1216" s="23" t="s">
        <v>612</v>
      </c>
      <c r="AU1216" s="23" t="s">
        <v>94</v>
      </c>
      <c r="AY1216" s="23" t="s">
        <v>196</v>
      </c>
      <c r="BE1216" s="114">
        <f t="shared" si="79"/>
        <v>0</v>
      </c>
      <c r="BF1216" s="114">
        <f t="shared" si="80"/>
        <v>0</v>
      </c>
      <c r="BG1216" s="114">
        <f t="shared" si="81"/>
        <v>0</v>
      </c>
      <c r="BH1216" s="114">
        <f t="shared" si="82"/>
        <v>0</v>
      </c>
      <c r="BI1216" s="114">
        <f t="shared" si="83"/>
        <v>0</v>
      </c>
      <c r="BJ1216" s="23" t="s">
        <v>94</v>
      </c>
      <c r="BK1216" s="175">
        <f t="shared" si="84"/>
        <v>0</v>
      </c>
      <c r="BL1216" s="23" t="s">
        <v>300</v>
      </c>
      <c r="BM1216" s="23" t="s">
        <v>1903</v>
      </c>
    </row>
    <row r="1217" spans="2:65" s="1" customFormat="1" ht="51" customHeight="1">
      <c r="B1217" s="138"/>
      <c r="C1217" s="167" t="s">
        <v>1904</v>
      </c>
      <c r="D1217" s="167" t="s">
        <v>197</v>
      </c>
      <c r="E1217" s="168" t="s">
        <v>1905</v>
      </c>
      <c r="F1217" s="264" t="s">
        <v>1906</v>
      </c>
      <c r="G1217" s="264"/>
      <c r="H1217" s="264"/>
      <c r="I1217" s="264"/>
      <c r="J1217" s="169" t="s">
        <v>1865</v>
      </c>
      <c r="K1217" s="170">
        <v>260</v>
      </c>
      <c r="L1217" s="265">
        <v>0</v>
      </c>
      <c r="M1217" s="265"/>
      <c r="N1217" s="266">
        <f t="shared" si="75"/>
        <v>0</v>
      </c>
      <c r="O1217" s="266"/>
      <c r="P1217" s="266"/>
      <c r="Q1217" s="266"/>
      <c r="R1217" s="141"/>
      <c r="T1217" s="172" t="s">
        <v>4</v>
      </c>
      <c r="U1217" s="48" t="s">
        <v>41</v>
      </c>
      <c r="V1217" s="40"/>
      <c r="W1217" s="173">
        <f t="shared" si="76"/>
        <v>0</v>
      </c>
      <c r="X1217" s="173">
        <v>5.0000000000000002E-5</v>
      </c>
      <c r="Y1217" s="173">
        <f t="shared" si="77"/>
        <v>1.3000000000000001E-2</v>
      </c>
      <c r="Z1217" s="173">
        <v>1E-3</v>
      </c>
      <c r="AA1217" s="174">
        <f t="shared" si="78"/>
        <v>0.26</v>
      </c>
      <c r="AR1217" s="23" t="s">
        <v>300</v>
      </c>
      <c r="AT1217" s="23" t="s">
        <v>197</v>
      </c>
      <c r="AU1217" s="23" t="s">
        <v>94</v>
      </c>
      <c r="AY1217" s="23" t="s">
        <v>196</v>
      </c>
      <c r="BE1217" s="114">
        <f t="shared" si="79"/>
        <v>0</v>
      </c>
      <c r="BF1217" s="114">
        <f t="shared" si="80"/>
        <v>0</v>
      </c>
      <c r="BG1217" s="114">
        <f t="shared" si="81"/>
        <v>0</v>
      </c>
      <c r="BH1217" s="114">
        <f t="shared" si="82"/>
        <v>0</v>
      </c>
      <c r="BI1217" s="114">
        <f t="shared" si="83"/>
        <v>0</v>
      </c>
      <c r="BJ1217" s="23" t="s">
        <v>94</v>
      </c>
      <c r="BK1217" s="175">
        <f t="shared" si="84"/>
        <v>0</v>
      </c>
      <c r="BL1217" s="23" t="s">
        <v>300</v>
      </c>
      <c r="BM1217" s="23" t="s">
        <v>1907</v>
      </c>
    </row>
    <row r="1218" spans="2:65" s="11" customFormat="1" ht="16.5" customHeight="1">
      <c r="B1218" s="176"/>
      <c r="C1218" s="177"/>
      <c r="D1218" s="177"/>
      <c r="E1218" s="178" t="s">
        <v>4</v>
      </c>
      <c r="F1218" s="267" t="s">
        <v>1488</v>
      </c>
      <c r="G1218" s="268"/>
      <c r="H1218" s="268"/>
      <c r="I1218" s="268"/>
      <c r="J1218" s="177"/>
      <c r="K1218" s="179">
        <v>260</v>
      </c>
      <c r="L1218" s="177"/>
      <c r="M1218" s="177"/>
      <c r="N1218" s="177"/>
      <c r="O1218" s="177"/>
      <c r="P1218" s="177"/>
      <c r="Q1218" s="177"/>
      <c r="R1218" s="180"/>
      <c r="T1218" s="181"/>
      <c r="U1218" s="177"/>
      <c r="V1218" s="177"/>
      <c r="W1218" s="177"/>
      <c r="X1218" s="177"/>
      <c r="Y1218" s="177"/>
      <c r="Z1218" s="177"/>
      <c r="AA1218" s="182"/>
      <c r="AT1218" s="183" t="s">
        <v>204</v>
      </c>
      <c r="AU1218" s="183" t="s">
        <v>94</v>
      </c>
      <c r="AV1218" s="11" t="s">
        <v>94</v>
      </c>
      <c r="AW1218" s="11" t="s">
        <v>31</v>
      </c>
      <c r="AX1218" s="11" t="s">
        <v>74</v>
      </c>
      <c r="AY1218" s="183" t="s">
        <v>196</v>
      </c>
    </row>
    <row r="1219" spans="2:65" s="12" customFormat="1" ht="16.5" customHeight="1">
      <c r="B1219" s="184"/>
      <c r="C1219" s="185"/>
      <c r="D1219" s="185"/>
      <c r="E1219" s="186" t="s">
        <v>4</v>
      </c>
      <c r="F1219" s="274" t="s">
        <v>213</v>
      </c>
      <c r="G1219" s="275"/>
      <c r="H1219" s="275"/>
      <c r="I1219" s="275"/>
      <c r="J1219" s="185"/>
      <c r="K1219" s="187">
        <v>260</v>
      </c>
      <c r="L1219" s="185"/>
      <c r="M1219" s="185"/>
      <c r="N1219" s="185"/>
      <c r="O1219" s="185"/>
      <c r="P1219" s="185"/>
      <c r="Q1219" s="185"/>
      <c r="R1219" s="188"/>
      <c r="T1219" s="189"/>
      <c r="U1219" s="185"/>
      <c r="V1219" s="185"/>
      <c r="W1219" s="185"/>
      <c r="X1219" s="185"/>
      <c r="Y1219" s="185"/>
      <c r="Z1219" s="185"/>
      <c r="AA1219" s="190"/>
      <c r="AT1219" s="191" t="s">
        <v>204</v>
      </c>
      <c r="AU1219" s="191" t="s">
        <v>94</v>
      </c>
      <c r="AV1219" s="12" t="s">
        <v>214</v>
      </c>
      <c r="AW1219" s="12" t="s">
        <v>31</v>
      </c>
      <c r="AX1219" s="12" t="s">
        <v>74</v>
      </c>
      <c r="AY1219" s="191" t="s">
        <v>196</v>
      </c>
    </row>
    <row r="1220" spans="2:65" s="13" customFormat="1" ht="16.5" customHeight="1">
      <c r="B1220" s="192"/>
      <c r="C1220" s="193"/>
      <c r="D1220" s="193"/>
      <c r="E1220" s="194" t="s">
        <v>4</v>
      </c>
      <c r="F1220" s="276" t="s">
        <v>215</v>
      </c>
      <c r="G1220" s="277"/>
      <c r="H1220" s="277"/>
      <c r="I1220" s="277"/>
      <c r="J1220" s="193"/>
      <c r="K1220" s="195">
        <v>260</v>
      </c>
      <c r="L1220" s="193"/>
      <c r="M1220" s="193"/>
      <c r="N1220" s="193"/>
      <c r="O1220" s="193"/>
      <c r="P1220" s="193"/>
      <c r="Q1220" s="193"/>
      <c r="R1220" s="196"/>
      <c r="T1220" s="197"/>
      <c r="U1220" s="193"/>
      <c r="V1220" s="193"/>
      <c r="W1220" s="193"/>
      <c r="X1220" s="193"/>
      <c r="Y1220" s="193"/>
      <c r="Z1220" s="193"/>
      <c r="AA1220" s="198"/>
      <c r="AT1220" s="199" t="s">
        <v>204</v>
      </c>
      <c r="AU1220" s="199" t="s">
        <v>94</v>
      </c>
      <c r="AV1220" s="13" t="s">
        <v>201</v>
      </c>
      <c r="AW1220" s="13" t="s">
        <v>31</v>
      </c>
      <c r="AX1220" s="13" t="s">
        <v>82</v>
      </c>
      <c r="AY1220" s="199" t="s">
        <v>196</v>
      </c>
    </row>
    <row r="1221" spans="2:65" s="10" customFormat="1" ht="29.85" customHeight="1">
      <c r="B1221" s="156"/>
      <c r="C1221" s="157"/>
      <c r="D1221" s="166" t="s">
        <v>158</v>
      </c>
      <c r="E1221" s="166"/>
      <c r="F1221" s="166"/>
      <c r="G1221" s="166"/>
      <c r="H1221" s="166"/>
      <c r="I1221" s="166"/>
      <c r="J1221" s="166"/>
      <c r="K1221" s="166"/>
      <c r="L1221" s="166"/>
      <c r="M1221" s="166"/>
      <c r="N1221" s="280">
        <f>BK1221</f>
        <v>0</v>
      </c>
      <c r="O1221" s="281"/>
      <c r="P1221" s="281"/>
      <c r="Q1221" s="281"/>
      <c r="R1221" s="159"/>
      <c r="T1221" s="160"/>
      <c r="U1221" s="157"/>
      <c r="V1221" s="157"/>
      <c r="W1221" s="161">
        <f>SUM(W1222:W1223)</f>
        <v>0</v>
      </c>
      <c r="X1221" s="157"/>
      <c r="Y1221" s="161">
        <f>SUM(Y1222:Y1223)</f>
        <v>2.5999999999999999E-3</v>
      </c>
      <c r="Z1221" s="157"/>
      <c r="AA1221" s="162">
        <f>SUM(AA1222:AA1223)</f>
        <v>0</v>
      </c>
      <c r="AR1221" s="163" t="s">
        <v>94</v>
      </c>
      <c r="AT1221" s="164" t="s">
        <v>73</v>
      </c>
      <c r="AU1221" s="164" t="s">
        <v>82</v>
      </c>
      <c r="AY1221" s="163" t="s">
        <v>196</v>
      </c>
      <c r="BK1221" s="165">
        <f>SUM(BK1222:BK1223)</f>
        <v>0</v>
      </c>
    </row>
    <row r="1222" spans="2:65" s="1" customFormat="1" ht="25.5" customHeight="1">
      <c r="B1222" s="138"/>
      <c r="C1222" s="167" t="s">
        <v>1908</v>
      </c>
      <c r="D1222" s="167" t="s">
        <v>197</v>
      </c>
      <c r="E1222" s="168" t="s">
        <v>1909</v>
      </c>
      <c r="F1222" s="264" t="s">
        <v>1910</v>
      </c>
      <c r="G1222" s="264"/>
      <c r="H1222" s="264"/>
      <c r="I1222" s="264"/>
      <c r="J1222" s="169" t="s">
        <v>608</v>
      </c>
      <c r="K1222" s="170">
        <v>2</v>
      </c>
      <c r="L1222" s="265">
        <v>0</v>
      </c>
      <c r="M1222" s="265"/>
      <c r="N1222" s="266">
        <f>ROUND(L1222*K1222,3)</f>
        <v>0</v>
      </c>
      <c r="O1222" s="266"/>
      <c r="P1222" s="266"/>
      <c r="Q1222" s="266"/>
      <c r="R1222" s="141"/>
      <c r="T1222" s="172" t="s">
        <v>4</v>
      </c>
      <c r="U1222" s="48" t="s">
        <v>41</v>
      </c>
      <c r="V1222" s="40"/>
      <c r="W1222" s="173">
        <f>V1222*K1222</f>
        <v>0</v>
      </c>
      <c r="X1222" s="173">
        <v>0</v>
      </c>
      <c r="Y1222" s="173">
        <f>X1222*K1222</f>
        <v>0</v>
      </c>
      <c r="Z1222" s="173">
        <v>0</v>
      </c>
      <c r="AA1222" s="174">
        <f>Z1222*K1222</f>
        <v>0</v>
      </c>
      <c r="AR1222" s="23" t="s">
        <v>300</v>
      </c>
      <c r="AT1222" s="23" t="s">
        <v>197</v>
      </c>
      <c r="AU1222" s="23" t="s">
        <v>94</v>
      </c>
      <c r="AY1222" s="23" t="s">
        <v>196</v>
      </c>
      <c r="BE1222" s="114">
        <f>IF(U1222="základná",N1222,0)</f>
        <v>0</v>
      </c>
      <c r="BF1222" s="114">
        <f>IF(U1222="znížená",N1222,0)</f>
        <v>0</v>
      </c>
      <c r="BG1222" s="114">
        <f>IF(U1222="zákl. prenesená",N1222,0)</f>
        <v>0</v>
      </c>
      <c r="BH1222" s="114">
        <f>IF(U1222="zníž. prenesená",N1222,0)</f>
        <v>0</v>
      </c>
      <c r="BI1222" s="114">
        <f>IF(U1222="nulová",N1222,0)</f>
        <v>0</v>
      </c>
      <c r="BJ1222" s="23" t="s">
        <v>94</v>
      </c>
      <c r="BK1222" s="175">
        <f>ROUND(L1222*K1222,3)</f>
        <v>0</v>
      </c>
      <c r="BL1222" s="23" t="s">
        <v>300</v>
      </c>
      <c r="BM1222" s="23" t="s">
        <v>1911</v>
      </c>
    </row>
    <row r="1223" spans="2:65" s="1" customFormat="1" ht="25.5" customHeight="1">
      <c r="B1223" s="138"/>
      <c r="C1223" s="200" t="s">
        <v>1912</v>
      </c>
      <c r="D1223" s="200" t="s">
        <v>612</v>
      </c>
      <c r="E1223" s="201" t="s">
        <v>1913</v>
      </c>
      <c r="F1223" s="282" t="s">
        <v>1914</v>
      </c>
      <c r="G1223" s="282"/>
      <c r="H1223" s="282"/>
      <c r="I1223" s="282"/>
      <c r="J1223" s="202" t="s">
        <v>608</v>
      </c>
      <c r="K1223" s="203">
        <v>2</v>
      </c>
      <c r="L1223" s="273">
        <v>0</v>
      </c>
      <c r="M1223" s="273"/>
      <c r="N1223" s="283">
        <f>ROUND(L1223*K1223,3)</f>
        <v>0</v>
      </c>
      <c r="O1223" s="266"/>
      <c r="P1223" s="266"/>
      <c r="Q1223" s="266"/>
      <c r="R1223" s="141"/>
      <c r="T1223" s="172" t="s">
        <v>4</v>
      </c>
      <c r="U1223" s="48" t="s">
        <v>41</v>
      </c>
      <c r="V1223" s="40"/>
      <c r="W1223" s="173">
        <f>V1223*K1223</f>
        <v>0</v>
      </c>
      <c r="X1223" s="173">
        <v>1.2999999999999999E-3</v>
      </c>
      <c r="Y1223" s="173">
        <f>X1223*K1223</f>
        <v>2.5999999999999999E-3</v>
      </c>
      <c r="Z1223" s="173">
        <v>0</v>
      </c>
      <c r="AA1223" s="174">
        <f>Z1223*K1223</f>
        <v>0</v>
      </c>
      <c r="AR1223" s="23" t="s">
        <v>423</v>
      </c>
      <c r="AT1223" s="23" t="s">
        <v>612</v>
      </c>
      <c r="AU1223" s="23" t="s">
        <v>94</v>
      </c>
      <c r="AY1223" s="23" t="s">
        <v>196</v>
      </c>
      <c r="BE1223" s="114">
        <f>IF(U1223="základná",N1223,0)</f>
        <v>0</v>
      </c>
      <c r="BF1223" s="114">
        <f>IF(U1223="znížená",N1223,0)</f>
        <v>0</v>
      </c>
      <c r="BG1223" s="114">
        <f>IF(U1223="zákl. prenesená",N1223,0)</f>
        <v>0</v>
      </c>
      <c r="BH1223" s="114">
        <f>IF(U1223="zníž. prenesená",N1223,0)</f>
        <v>0</v>
      </c>
      <c r="BI1223" s="114">
        <f>IF(U1223="nulová",N1223,0)</f>
        <v>0</v>
      </c>
      <c r="BJ1223" s="23" t="s">
        <v>94</v>
      </c>
      <c r="BK1223" s="175">
        <f>ROUND(L1223*K1223,3)</f>
        <v>0</v>
      </c>
      <c r="BL1223" s="23" t="s">
        <v>300</v>
      </c>
      <c r="BM1223" s="23" t="s">
        <v>1915</v>
      </c>
    </row>
    <row r="1224" spans="2:65" s="10" customFormat="1" ht="29.85" customHeight="1">
      <c r="B1224" s="156"/>
      <c r="C1224" s="157"/>
      <c r="D1224" s="166" t="s">
        <v>159</v>
      </c>
      <c r="E1224" s="166"/>
      <c r="F1224" s="166"/>
      <c r="G1224" s="166"/>
      <c r="H1224" s="166"/>
      <c r="I1224" s="166"/>
      <c r="J1224" s="166"/>
      <c r="K1224" s="166"/>
      <c r="L1224" s="166"/>
      <c r="M1224" s="166"/>
      <c r="N1224" s="271">
        <f>BK1224</f>
        <v>0</v>
      </c>
      <c r="O1224" s="272"/>
      <c r="P1224" s="272"/>
      <c r="Q1224" s="272"/>
      <c r="R1224" s="159"/>
      <c r="T1224" s="160"/>
      <c r="U1224" s="157"/>
      <c r="V1224" s="157"/>
      <c r="W1224" s="161">
        <f>SUM(W1225:W1238)</f>
        <v>0</v>
      </c>
      <c r="X1224" s="157"/>
      <c r="Y1224" s="161">
        <f>SUM(Y1225:Y1238)</f>
        <v>3.6869821699999998</v>
      </c>
      <c r="Z1224" s="157"/>
      <c r="AA1224" s="162">
        <f>SUM(AA1225:AA1238)</f>
        <v>0</v>
      </c>
      <c r="AR1224" s="163" t="s">
        <v>94</v>
      </c>
      <c r="AT1224" s="164" t="s">
        <v>73</v>
      </c>
      <c r="AU1224" s="164" t="s">
        <v>82</v>
      </c>
      <c r="AY1224" s="163" t="s">
        <v>196</v>
      </c>
      <c r="BK1224" s="165">
        <f>SUM(BK1225:BK1238)</f>
        <v>0</v>
      </c>
    </row>
    <row r="1225" spans="2:65" s="1" customFormat="1" ht="38.25" customHeight="1">
      <c r="B1225" s="138"/>
      <c r="C1225" s="167" t="s">
        <v>1916</v>
      </c>
      <c r="D1225" s="167" t="s">
        <v>197</v>
      </c>
      <c r="E1225" s="168" t="s">
        <v>1917</v>
      </c>
      <c r="F1225" s="264" t="s">
        <v>1918</v>
      </c>
      <c r="G1225" s="264"/>
      <c r="H1225" s="264"/>
      <c r="I1225" s="264"/>
      <c r="J1225" s="169" t="s">
        <v>262</v>
      </c>
      <c r="K1225" s="170">
        <v>196.1</v>
      </c>
      <c r="L1225" s="265">
        <v>0</v>
      </c>
      <c r="M1225" s="265"/>
      <c r="N1225" s="266">
        <f>ROUND(L1225*K1225,3)</f>
        <v>0</v>
      </c>
      <c r="O1225" s="266"/>
      <c r="P1225" s="266"/>
      <c r="Q1225" s="266"/>
      <c r="R1225" s="141"/>
      <c r="T1225" s="172" t="s">
        <v>4</v>
      </c>
      <c r="U1225" s="48" t="s">
        <v>41</v>
      </c>
      <c r="V1225" s="40"/>
      <c r="W1225" s="173">
        <f>V1225*K1225</f>
        <v>0</v>
      </c>
      <c r="X1225" s="173">
        <v>4.6899999999999997E-3</v>
      </c>
      <c r="Y1225" s="173">
        <f>X1225*K1225</f>
        <v>0.91970899999999989</v>
      </c>
      <c r="Z1225" s="173">
        <v>0</v>
      </c>
      <c r="AA1225" s="174">
        <f>Z1225*K1225</f>
        <v>0</v>
      </c>
      <c r="AR1225" s="23" t="s">
        <v>300</v>
      </c>
      <c r="AT1225" s="23" t="s">
        <v>197</v>
      </c>
      <c r="AU1225" s="23" t="s">
        <v>94</v>
      </c>
      <c r="AY1225" s="23" t="s">
        <v>196</v>
      </c>
      <c r="BE1225" s="114">
        <f>IF(U1225="základná",N1225,0)</f>
        <v>0</v>
      </c>
      <c r="BF1225" s="114">
        <f>IF(U1225="znížená",N1225,0)</f>
        <v>0</v>
      </c>
      <c r="BG1225" s="114">
        <f>IF(U1225="zákl. prenesená",N1225,0)</f>
        <v>0</v>
      </c>
      <c r="BH1225" s="114">
        <f>IF(U1225="zníž. prenesená",N1225,0)</f>
        <v>0</v>
      </c>
      <c r="BI1225" s="114">
        <f>IF(U1225="nulová",N1225,0)</f>
        <v>0</v>
      </c>
      <c r="BJ1225" s="23" t="s">
        <v>94</v>
      </c>
      <c r="BK1225" s="175">
        <f>ROUND(L1225*K1225,3)</f>
        <v>0</v>
      </c>
      <c r="BL1225" s="23" t="s">
        <v>300</v>
      </c>
      <c r="BM1225" s="23" t="s">
        <v>1919</v>
      </c>
    </row>
    <row r="1226" spans="2:65" s="11" customFormat="1" ht="38.25" customHeight="1">
      <c r="B1226" s="176"/>
      <c r="C1226" s="177"/>
      <c r="D1226" s="177"/>
      <c r="E1226" s="178" t="s">
        <v>4</v>
      </c>
      <c r="F1226" s="267" t="s">
        <v>480</v>
      </c>
      <c r="G1226" s="268"/>
      <c r="H1226" s="268"/>
      <c r="I1226" s="268"/>
      <c r="J1226" s="177"/>
      <c r="K1226" s="179">
        <v>172.78</v>
      </c>
      <c r="L1226" s="177"/>
      <c r="M1226" s="177"/>
      <c r="N1226" s="177"/>
      <c r="O1226" s="177"/>
      <c r="P1226" s="177"/>
      <c r="Q1226" s="177"/>
      <c r="R1226" s="180"/>
      <c r="T1226" s="181"/>
      <c r="U1226" s="177"/>
      <c r="V1226" s="177"/>
      <c r="W1226" s="177"/>
      <c r="X1226" s="177"/>
      <c r="Y1226" s="177"/>
      <c r="Z1226" s="177"/>
      <c r="AA1226" s="182"/>
      <c r="AT1226" s="183" t="s">
        <v>204</v>
      </c>
      <c r="AU1226" s="183" t="s">
        <v>94</v>
      </c>
      <c r="AV1226" s="11" t="s">
        <v>94</v>
      </c>
      <c r="AW1226" s="11" t="s">
        <v>31</v>
      </c>
      <c r="AX1226" s="11" t="s">
        <v>74</v>
      </c>
      <c r="AY1226" s="183" t="s">
        <v>196</v>
      </c>
    </row>
    <row r="1227" spans="2:65" s="12" customFormat="1" ht="16.5" customHeight="1">
      <c r="B1227" s="184"/>
      <c r="C1227" s="185"/>
      <c r="D1227" s="185"/>
      <c r="E1227" s="186" t="s">
        <v>4</v>
      </c>
      <c r="F1227" s="274" t="s">
        <v>481</v>
      </c>
      <c r="G1227" s="275"/>
      <c r="H1227" s="275"/>
      <c r="I1227" s="275"/>
      <c r="J1227" s="185"/>
      <c r="K1227" s="187">
        <v>172.78</v>
      </c>
      <c r="L1227" s="185"/>
      <c r="M1227" s="185"/>
      <c r="N1227" s="185"/>
      <c r="O1227" s="185"/>
      <c r="P1227" s="185"/>
      <c r="Q1227" s="185"/>
      <c r="R1227" s="188"/>
      <c r="T1227" s="189"/>
      <c r="U1227" s="185"/>
      <c r="V1227" s="185"/>
      <c r="W1227" s="185"/>
      <c r="X1227" s="185"/>
      <c r="Y1227" s="185"/>
      <c r="Z1227" s="185"/>
      <c r="AA1227" s="190"/>
      <c r="AT1227" s="191" t="s">
        <v>204</v>
      </c>
      <c r="AU1227" s="191" t="s">
        <v>94</v>
      </c>
      <c r="AV1227" s="12" t="s">
        <v>214</v>
      </c>
      <c r="AW1227" s="12" t="s">
        <v>31</v>
      </c>
      <c r="AX1227" s="12" t="s">
        <v>74</v>
      </c>
      <c r="AY1227" s="191" t="s">
        <v>196</v>
      </c>
    </row>
    <row r="1228" spans="2:65" s="11" customFormat="1" ht="25.5" customHeight="1">
      <c r="B1228" s="176"/>
      <c r="C1228" s="177"/>
      <c r="D1228" s="177"/>
      <c r="E1228" s="178" t="s">
        <v>4</v>
      </c>
      <c r="F1228" s="269" t="s">
        <v>486</v>
      </c>
      <c r="G1228" s="270"/>
      <c r="H1228" s="270"/>
      <c r="I1228" s="270"/>
      <c r="J1228" s="177"/>
      <c r="K1228" s="179">
        <v>23.32</v>
      </c>
      <c r="L1228" s="177"/>
      <c r="M1228" s="177"/>
      <c r="N1228" s="177"/>
      <c r="O1228" s="177"/>
      <c r="P1228" s="177"/>
      <c r="Q1228" s="177"/>
      <c r="R1228" s="180"/>
      <c r="T1228" s="181"/>
      <c r="U1228" s="177"/>
      <c r="V1228" s="177"/>
      <c r="W1228" s="177"/>
      <c r="X1228" s="177"/>
      <c r="Y1228" s="177"/>
      <c r="Z1228" s="177"/>
      <c r="AA1228" s="182"/>
      <c r="AT1228" s="183" t="s">
        <v>204</v>
      </c>
      <c r="AU1228" s="183" t="s">
        <v>94</v>
      </c>
      <c r="AV1228" s="11" t="s">
        <v>94</v>
      </c>
      <c r="AW1228" s="11" t="s">
        <v>31</v>
      </c>
      <c r="AX1228" s="11" t="s">
        <v>74</v>
      </c>
      <c r="AY1228" s="183" t="s">
        <v>196</v>
      </c>
    </row>
    <row r="1229" spans="2:65" s="12" customFormat="1" ht="16.5" customHeight="1">
      <c r="B1229" s="184"/>
      <c r="C1229" s="185"/>
      <c r="D1229" s="185"/>
      <c r="E1229" s="186" t="s">
        <v>4</v>
      </c>
      <c r="F1229" s="274" t="s">
        <v>487</v>
      </c>
      <c r="G1229" s="275"/>
      <c r="H1229" s="275"/>
      <c r="I1229" s="275"/>
      <c r="J1229" s="185"/>
      <c r="K1229" s="187">
        <v>23.32</v>
      </c>
      <c r="L1229" s="185"/>
      <c r="M1229" s="185"/>
      <c r="N1229" s="185"/>
      <c r="O1229" s="185"/>
      <c r="P1229" s="185"/>
      <c r="Q1229" s="185"/>
      <c r="R1229" s="188"/>
      <c r="T1229" s="189"/>
      <c r="U1229" s="185"/>
      <c r="V1229" s="185"/>
      <c r="W1229" s="185"/>
      <c r="X1229" s="185"/>
      <c r="Y1229" s="185"/>
      <c r="Z1229" s="185"/>
      <c r="AA1229" s="190"/>
      <c r="AT1229" s="191" t="s">
        <v>204</v>
      </c>
      <c r="AU1229" s="191" t="s">
        <v>94</v>
      </c>
      <c r="AV1229" s="12" t="s">
        <v>214</v>
      </c>
      <c r="AW1229" s="12" t="s">
        <v>31</v>
      </c>
      <c r="AX1229" s="12" t="s">
        <v>74</v>
      </c>
      <c r="AY1229" s="191" t="s">
        <v>196</v>
      </c>
    </row>
    <row r="1230" spans="2:65" s="13" customFormat="1" ht="16.5" customHeight="1">
      <c r="B1230" s="192"/>
      <c r="C1230" s="193"/>
      <c r="D1230" s="193"/>
      <c r="E1230" s="194" t="s">
        <v>4</v>
      </c>
      <c r="F1230" s="276" t="s">
        <v>215</v>
      </c>
      <c r="G1230" s="277"/>
      <c r="H1230" s="277"/>
      <c r="I1230" s="277"/>
      <c r="J1230" s="193"/>
      <c r="K1230" s="195">
        <v>196.1</v>
      </c>
      <c r="L1230" s="193"/>
      <c r="M1230" s="193"/>
      <c r="N1230" s="193"/>
      <c r="O1230" s="193"/>
      <c r="P1230" s="193"/>
      <c r="Q1230" s="193"/>
      <c r="R1230" s="196"/>
      <c r="T1230" s="197"/>
      <c r="U1230" s="193"/>
      <c r="V1230" s="193"/>
      <c r="W1230" s="193"/>
      <c r="X1230" s="193"/>
      <c r="Y1230" s="193"/>
      <c r="Z1230" s="193"/>
      <c r="AA1230" s="198"/>
      <c r="AT1230" s="199" t="s">
        <v>204</v>
      </c>
      <c r="AU1230" s="199" t="s">
        <v>94</v>
      </c>
      <c r="AV1230" s="13" t="s">
        <v>201</v>
      </c>
      <c r="AW1230" s="13" t="s">
        <v>31</v>
      </c>
      <c r="AX1230" s="13" t="s">
        <v>82</v>
      </c>
      <c r="AY1230" s="199" t="s">
        <v>196</v>
      </c>
    </row>
    <row r="1231" spans="2:65" s="1" customFormat="1" ht="16.5" customHeight="1">
      <c r="B1231" s="138"/>
      <c r="C1231" s="200" t="s">
        <v>1920</v>
      </c>
      <c r="D1231" s="200" t="s">
        <v>612</v>
      </c>
      <c r="E1231" s="201" t="s">
        <v>1921</v>
      </c>
      <c r="F1231" s="282" t="s">
        <v>1922</v>
      </c>
      <c r="G1231" s="282"/>
      <c r="H1231" s="282"/>
      <c r="I1231" s="282"/>
      <c r="J1231" s="202" t="s">
        <v>262</v>
      </c>
      <c r="K1231" s="203">
        <v>200.02199999999999</v>
      </c>
      <c r="L1231" s="273">
        <v>0</v>
      </c>
      <c r="M1231" s="273"/>
      <c r="N1231" s="283">
        <f>ROUND(L1231*K1231,3)</f>
        <v>0</v>
      </c>
      <c r="O1231" s="266"/>
      <c r="P1231" s="266"/>
      <c r="Q1231" s="266"/>
      <c r="R1231" s="141"/>
      <c r="T1231" s="172" t="s">
        <v>4</v>
      </c>
      <c r="U1231" s="48" t="s">
        <v>41</v>
      </c>
      <c r="V1231" s="40"/>
      <c r="W1231" s="173">
        <f>V1231*K1231</f>
        <v>0</v>
      </c>
      <c r="X1231" s="173">
        <v>1.2E-2</v>
      </c>
      <c r="Y1231" s="173">
        <f>X1231*K1231</f>
        <v>2.400264</v>
      </c>
      <c r="Z1231" s="173">
        <v>0</v>
      </c>
      <c r="AA1231" s="174">
        <f>Z1231*K1231</f>
        <v>0</v>
      </c>
      <c r="AR1231" s="23" t="s">
        <v>423</v>
      </c>
      <c r="AT1231" s="23" t="s">
        <v>612</v>
      </c>
      <c r="AU1231" s="23" t="s">
        <v>94</v>
      </c>
      <c r="AY1231" s="23" t="s">
        <v>196</v>
      </c>
      <c r="BE1231" s="114">
        <f>IF(U1231="základná",N1231,0)</f>
        <v>0</v>
      </c>
      <c r="BF1231" s="114">
        <f>IF(U1231="znížená",N1231,0)</f>
        <v>0</v>
      </c>
      <c r="BG1231" s="114">
        <f>IF(U1231="zákl. prenesená",N1231,0)</f>
        <v>0</v>
      </c>
      <c r="BH1231" s="114">
        <f>IF(U1231="zníž. prenesená",N1231,0)</f>
        <v>0</v>
      </c>
      <c r="BI1231" s="114">
        <f>IF(U1231="nulová",N1231,0)</f>
        <v>0</v>
      </c>
      <c r="BJ1231" s="23" t="s">
        <v>94</v>
      </c>
      <c r="BK1231" s="175">
        <f>ROUND(L1231*K1231,3)</f>
        <v>0</v>
      </c>
      <c r="BL1231" s="23" t="s">
        <v>300</v>
      </c>
      <c r="BM1231" s="23" t="s">
        <v>1923</v>
      </c>
    </row>
    <row r="1232" spans="2:65" s="1" customFormat="1" ht="38.25" customHeight="1">
      <c r="B1232" s="138"/>
      <c r="C1232" s="167" t="s">
        <v>1924</v>
      </c>
      <c r="D1232" s="167" t="s">
        <v>197</v>
      </c>
      <c r="E1232" s="168" t="s">
        <v>1925</v>
      </c>
      <c r="F1232" s="264" t="s">
        <v>1926</v>
      </c>
      <c r="G1232" s="264"/>
      <c r="H1232" s="264"/>
      <c r="I1232" s="264"/>
      <c r="J1232" s="169" t="s">
        <v>262</v>
      </c>
      <c r="K1232" s="170">
        <v>22.446999999999999</v>
      </c>
      <c r="L1232" s="265">
        <v>0</v>
      </c>
      <c r="M1232" s="265"/>
      <c r="N1232" s="266">
        <f>ROUND(L1232*K1232,3)</f>
        <v>0</v>
      </c>
      <c r="O1232" s="266"/>
      <c r="P1232" s="266"/>
      <c r="Q1232" s="266"/>
      <c r="R1232" s="141"/>
      <c r="T1232" s="172" t="s">
        <v>4</v>
      </c>
      <c r="U1232" s="48" t="s">
        <v>41</v>
      </c>
      <c r="V1232" s="40"/>
      <c r="W1232" s="173">
        <f>V1232*K1232</f>
        <v>0</v>
      </c>
      <c r="X1232" s="173">
        <v>4.1099999999999999E-3</v>
      </c>
      <c r="Y1232" s="173">
        <f>X1232*K1232</f>
        <v>9.2257169999999999E-2</v>
      </c>
      <c r="Z1232" s="173">
        <v>0</v>
      </c>
      <c r="AA1232" s="174">
        <f>Z1232*K1232</f>
        <v>0</v>
      </c>
      <c r="AR1232" s="23" t="s">
        <v>300</v>
      </c>
      <c r="AT1232" s="23" t="s">
        <v>197</v>
      </c>
      <c r="AU1232" s="23" t="s">
        <v>94</v>
      </c>
      <c r="AY1232" s="23" t="s">
        <v>196</v>
      </c>
      <c r="BE1232" s="114">
        <f>IF(U1232="základná",N1232,0)</f>
        <v>0</v>
      </c>
      <c r="BF1232" s="114">
        <f>IF(U1232="znížená",N1232,0)</f>
        <v>0</v>
      </c>
      <c r="BG1232" s="114">
        <f>IF(U1232="zákl. prenesená",N1232,0)</f>
        <v>0</v>
      </c>
      <c r="BH1232" s="114">
        <f>IF(U1232="zníž. prenesená",N1232,0)</f>
        <v>0</v>
      </c>
      <c r="BI1232" s="114">
        <f>IF(U1232="nulová",N1232,0)</f>
        <v>0</v>
      </c>
      <c r="BJ1232" s="23" t="s">
        <v>94</v>
      </c>
      <c r="BK1232" s="175">
        <f>ROUND(L1232*K1232,3)</f>
        <v>0</v>
      </c>
      <c r="BL1232" s="23" t="s">
        <v>300</v>
      </c>
      <c r="BM1232" s="23" t="s">
        <v>1927</v>
      </c>
    </row>
    <row r="1233" spans="2:65" s="11" customFormat="1" ht="16.5" customHeight="1">
      <c r="B1233" s="176"/>
      <c r="C1233" s="177"/>
      <c r="D1233" s="177"/>
      <c r="E1233" s="178" t="s">
        <v>4</v>
      </c>
      <c r="F1233" s="267" t="s">
        <v>477</v>
      </c>
      <c r="G1233" s="268"/>
      <c r="H1233" s="268"/>
      <c r="I1233" s="268"/>
      <c r="J1233" s="177"/>
      <c r="K1233" s="179">
        <v>17.420000000000002</v>
      </c>
      <c r="L1233" s="177"/>
      <c r="M1233" s="177"/>
      <c r="N1233" s="177"/>
      <c r="O1233" s="177"/>
      <c r="P1233" s="177"/>
      <c r="Q1233" s="177"/>
      <c r="R1233" s="180"/>
      <c r="T1233" s="181"/>
      <c r="U1233" s="177"/>
      <c r="V1233" s="177"/>
      <c r="W1233" s="177"/>
      <c r="X1233" s="177"/>
      <c r="Y1233" s="177"/>
      <c r="Z1233" s="177"/>
      <c r="AA1233" s="182"/>
      <c r="AT1233" s="183" t="s">
        <v>204</v>
      </c>
      <c r="AU1233" s="183" t="s">
        <v>94</v>
      </c>
      <c r="AV1233" s="11" t="s">
        <v>94</v>
      </c>
      <c r="AW1233" s="11" t="s">
        <v>31</v>
      </c>
      <c r="AX1233" s="11" t="s">
        <v>74</v>
      </c>
      <c r="AY1233" s="183" t="s">
        <v>196</v>
      </c>
    </row>
    <row r="1234" spans="2:65" s="11" customFormat="1" ht="16.5" customHeight="1">
      <c r="B1234" s="176"/>
      <c r="C1234" s="177"/>
      <c r="D1234" s="177"/>
      <c r="E1234" s="178" t="s">
        <v>4</v>
      </c>
      <c r="F1234" s="269" t="s">
        <v>478</v>
      </c>
      <c r="G1234" s="270"/>
      <c r="H1234" s="270"/>
      <c r="I1234" s="270"/>
      <c r="J1234" s="177"/>
      <c r="K1234" s="179">
        <v>5.0270000000000001</v>
      </c>
      <c r="L1234" s="177"/>
      <c r="M1234" s="177"/>
      <c r="N1234" s="177"/>
      <c r="O1234" s="177"/>
      <c r="P1234" s="177"/>
      <c r="Q1234" s="177"/>
      <c r="R1234" s="180"/>
      <c r="T1234" s="181"/>
      <c r="U1234" s="177"/>
      <c r="V1234" s="177"/>
      <c r="W1234" s="177"/>
      <c r="X1234" s="177"/>
      <c r="Y1234" s="177"/>
      <c r="Z1234" s="177"/>
      <c r="AA1234" s="182"/>
      <c r="AT1234" s="183" t="s">
        <v>204</v>
      </c>
      <c r="AU1234" s="183" t="s">
        <v>94</v>
      </c>
      <c r="AV1234" s="11" t="s">
        <v>94</v>
      </c>
      <c r="AW1234" s="11" t="s">
        <v>31</v>
      </c>
      <c r="AX1234" s="11" t="s">
        <v>74</v>
      </c>
      <c r="AY1234" s="183" t="s">
        <v>196</v>
      </c>
    </row>
    <row r="1235" spans="2:65" s="12" customFormat="1" ht="16.5" customHeight="1">
      <c r="B1235" s="184"/>
      <c r="C1235" s="185"/>
      <c r="D1235" s="185"/>
      <c r="E1235" s="186" t="s">
        <v>4</v>
      </c>
      <c r="F1235" s="274" t="s">
        <v>479</v>
      </c>
      <c r="G1235" s="275"/>
      <c r="H1235" s="275"/>
      <c r="I1235" s="275"/>
      <c r="J1235" s="185"/>
      <c r="K1235" s="187">
        <v>22.446999999999999</v>
      </c>
      <c r="L1235" s="185"/>
      <c r="M1235" s="185"/>
      <c r="N1235" s="185"/>
      <c r="O1235" s="185"/>
      <c r="P1235" s="185"/>
      <c r="Q1235" s="185"/>
      <c r="R1235" s="188"/>
      <c r="T1235" s="189"/>
      <c r="U1235" s="185"/>
      <c r="V1235" s="185"/>
      <c r="W1235" s="185"/>
      <c r="X1235" s="185"/>
      <c r="Y1235" s="185"/>
      <c r="Z1235" s="185"/>
      <c r="AA1235" s="190"/>
      <c r="AT1235" s="191" t="s">
        <v>204</v>
      </c>
      <c r="AU1235" s="191" t="s">
        <v>94</v>
      </c>
      <c r="AV1235" s="12" t="s">
        <v>214</v>
      </c>
      <c r="AW1235" s="12" t="s">
        <v>31</v>
      </c>
      <c r="AX1235" s="12" t="s">
        <v>74</v>
      </c>
      <c r="AY1235" s="191" t="s">
        <v>196</v>
      </c>
    </row>
    <row r="1236" spans="2:65" s="13" customFormat="1" ht="16.5" customHeight="1">
      <c r="B1236" s="192"/>
      <c r="C1236" s="193"/>
      <c r="D1236" s="193"/>
      <c r="E1236" s="194" t="s">
        <v>4</v>
      </c>
      <c r="F1236" s="276" t="s">
        <v>215</v>
      </c>
      <c r="G1236" s="277"/>
      <c r="H1236" s="277"/>
      <c r="I1236" s="277"/>
      <c r="J1236" s="193"/>
      <c r="K1236" s="195">
        <v>22.446999999999999</v>
      </c>
      <c r="L1236" s="193"/>
      <c r="M1236" s="193"/>
      <c r="N1236" s="193"/>
      <c r="O1236" s="193"/>
      <c r="P1236" s="193"/>
      <c r="Q1236" s="193"/>
      <c r="R1236" s="196"/>
      <c r="T1236" s="197"/>
      <c r="U1236" s="193"/>
      <c r="V1236" s="193"/>
      <c r="W1236" s="193"/>
      <c r="X1236" s="193"/>
      <c r="Y1236" s="193"/>
      <c r="Z1236" s="193"/>
      <c r="AA1236" s="198"/>
      <c r="AT1236" s="199" t="s">
        <v>204</v>
      </c>
      <c r="AU1236" s="199" t="s">
        <v>94</v>
      </c>
      <c r="AV1236" s="13" t="s">
        <v>201</v>
      </c>
      <c r="AW1236" s="13" t="s">
        <v>31</v>
      </c>
      <c r="AX1236" s="13" t="s">
        <v>82</v>
      </c>
      <c r="AY1236" s="199" t="s">
        <v>196</v>
      </c>
    </row>
    <row r="1237" spans="2:65" s="1" customFormat="1" ht="25.5" customHeight="1">
      <c r="B1237" s="138"/>
      <c r="C1237" s="200" t="s">
        <v>1928</v>
      </c>
      <c r="D1237" s="200" t="s">
        <v>612</v>
      </c>
      <c r="E1237" s="201" t="s">
        <v>1929</v>
      </c>
      <c r="F1237" s="282" t="s">
        <v>1930</v>
      </c>
      <c r="G1237" s="282"/>
      <c r="H1237" s="282"/>
      <c r="I1237" s="282"/>
      <c r="J1237" s="202" t="s">
        <v>262</v>
      </c>
      <c r="K1237" s="203">
        <v>22.896000000000001</v>
      </c>
      <c r="L1237" s="273">
        <v>0</v>
      </c>
      <c r="M1237" s="273"/>
      <c r="N1237" s="283">
        <f>ROUND(L1237*K1237,3)</f>
        <v>0</v>
      </c>
      <c r="O1237" s="266"/>
      <c r="P1237" s="266"/>
      <c r="Q1237" s="266"/>
      <c r="R1237" s="141"/>
      <c r="T1237" s="172" t="s">
        <v>4</v>
      </c>
      <c r="U1237" s="48" t="s">
        <v>41</v>
      </c>
      <c r="V1237" s="40"/>
      <c r="W1237" s="173">
        <f>V1237*K1237</f>
        <v>0</v>
      </c>
      <c r="X1237" s="173">
        <v>1.2E-2</v>
      </c>
      <c r="Y1237" s="173">
        <f>X1237*K1237</f>
        <v>0.274752</v>
      </c>
      <c r="Z1237" s="173">
        <v>0</v>
      </c>
      <c r="AA1237" s="174">
        <f>Z1237*K1237</f>
        <v>0</v>
      </c>
      <c r="AR1237" s="23" t="s">
        <v>423</v>
      </c>
      <c r="AT1237" s="23" t="s">
        <v>612</v>
      </c>
      <c r="AU1237" s="23" t="s">
        <v>94</v>
      </c>
      <c r="AY1237" s="23" t="s">
        <v>196</v>
      </c>
      <c r="BE1237" s="114">
        <f>IF(U1237="základná",N1237,0)</f>
        <v>0</v>
      </c>
      <c r="BF1237" s="114">
        <f>IF(U1237="znížená",N1237,0)</f>
        <v>0</v>
      </c>
      <c r="BG1237" s="114">
        <f>IF(U1237="zákl. prenesená",N1237,0)</f>
        <v>0</v>
      </c>
      <c r="BH1237" s="114">
        <f>IF(U1237="zníž. prenesená",N1237,0)</f>
        <v>0</v>
      </c>
      <c r="BI1237" s="114">
        <f>IF(U1237="nulová",N1237,0)</f>
        <v>0</v>
      </c>
      <c r="BJ1237" s="23" t="s">
        <v>94</v>
      </c>
      <c r="BK1237" s="175">
        <f>ROUND(L1237*K1237,3)</f>
        <v>0</v>
      </c>
      <c r="BL1237" s="23" t="s">
        <v>300</v>
      </c>
      <c r="BM1237" s="23" t="s">
        <v>1931</v>
      </c>
    </row>
    <row r="1238" spans="2:65" s="1" customFormat="1" ht="25.5" customHeight="1">
      <c r="B1238" s="138"/>
      <c r="C1238" s="167" t="s">
        <v>1932</v>
      </c>
      <c r="D1238" s="167" t="s">
        <v>197</v>
      </c>
      <c r="E1238" s="168" t="s">
        <v>1933</v>
      </c>
      <c r="F1238" s="264" t="s">
        <v>1934</v>
      </c>
      <c r="G1238" s="264"/>
      <c r="H1238" s="264"/>
      <c r="I1238" s="264"/>
      <c r="J1238" s="169" t="s">
        <v>361</v>
      </c>
      <c r="K1238" s="170">
        <v>3.6869999999999998</v>
      </c>
      <c r="L1238" s="265">
        <v>0</v>
      </c>
      <c r="M1238" s="265"/>
      <c r="N1238" s="266">
        <f>ROUND(L1238*K1238,3)</f>
        <v>0</v>
      </c>
      <c r="O1238" s="266"/>
      <c r="P1238" s="266"/>
      <c r="Q1238" s="266"/>
      <c r="R1238" s="141"/>
      <c r="T1238" s="172" t="s">
        <v>4</v>
      </c>
      <c r="U1238" s="48" t="s">
        <v>41</v>
      </c>
      <c r="V1238" s="40"/>
      <c r="W1238" s="173">
        <f>V1238*K1238</f>
        <v>0</v>
      </c>
      <c r="X1238" s="173">
        <v>0</v>
      </c>
      <c r="Y1238" s="173">
        <f>X1238*K1238</f>
        <v>0</v>
      </c>
      <c r="Z1238" s="173">
        <v>0</v>
      </c>
      <c r="AA1238" s="174">
        <f>Z1238*K1238</f>
        <v>0</v>
      </c>
      <c r="AR1238" s="23" t="s">
        <v>300</v>
      </c>
      <c r="AT1238" s="23" t="s">
        <v>197</v>
      </c>
      <c r="AU1238" s="23" t="s">
        <v>94</v>
      </c>
      <c r="AY1238" s="23" t="s">
        <v>196</v>
      </c>
      <c r="BE1238" s="114">
        <f>IF(U1238="základná",N1238,0)</f>
        <v>0</v>
      </c>
      <c r="BF1238" s="114">
        <f>IF(U1238="znížená",N1238,0)</f>
        <v>0</v>
      </c>
      <c r="BG1238" s="114">
        <f>IF(U1238="zákl. prenesená",N1238,0)</f>
        <v>0</v>
      </c>
      <c r="BH1238" s="114">
        <f>IF(U1238="zníž. prenesená",N1238,0)</f>
        <v>0</v>
      </c>
      <c r="BI1238" s="114">
        <f>IF(U1238="nulová",N1238,0)</f>
        <v>0</v>
      </c>
      <c r="BJ1238" s="23" t="s">
        <v>94</v>
      </c>
      <c r="BK1238" s="175">
        <f>ROUND(L1238*K1238,3)</f>
        <v>0</v>
      </c>
      <c r="BL1238" s="23" t="s">
        <v>300</v>
      </c>
      <c r="BM1238" s="23" t="s">
        <v>1935</v>
      </c>
    </row>
    <row r="1239" spans="2:65" s="10" customFormat="1" ht="29.85" customHeight="1">
      <c r="B1239" s="156"/>
      <c r="C1239" s="157"/>
      <c r="D1239" s="166" t="s">
        <v>160</v>
      </c>
      <c r="E1239" s="166"/>
      <c r="F1239" s="166"/>
      <c r="G1239" s="166"/>
      <c r="H1239" s="166"/>
      <c r="I1239" s="166"/>
      <c r="J1239" s="166"/>
      <c r="K1239" s="166"/>
      <c r="L1239" s="166"/>
      <c r="M1239" s="166"/>
      <c r="N1239" s="271">
        <f>BK1239</f>
        <v>0</v>
      </c>
      <c r="O1239" s="272"/>
      <c r="P1239" s="272"/>
      <c r="Q1239" s="272"/>
      <c r="R1239" s="159"/>
      <c r="T1239" s="160"/>
      <c r="U1239" s="157"/>
      <c r="V1239" s="157"/>
      <c r="W1239" s="161">
        <f>SUM(W1240:W1244)</f>
        <v>0</v>
      </c>
      <c r="X1239" s="157"/>
      <c r="Y1239" s="161">
        <f>SUM(Y1240:Y1244)</f>
        <v>1.003892E-2</v>
      </c>
      <c r="Z1239" s="157"/>
      <c r="AA1239" s="162">
        <f>SUM(AA1240:AA1244)</f>
        <v>0</v>
      </c>
      <c r="AR1239" s="163" t="s">
        <v>94</v>
      </c>
      <c r="AT1239" s="164" t="s">
        <v>73</v>
      </c>
      <c r="AU1239" s="164" t="s">
        <v>82</v>
      </c>
      <c r="AY1239" s="163" t="s">
        <v>196</v>
      </c>
      <c r="BK1239" s="165">
        <f>SUM(BK1240:BK1244)</f>
        <v>0</v>
      </c>
    </row>
    <row r="1240" spans="2:65" s="1" customFormat="1" ht="16.5" customHeight="1">
      <c r="B1240" s="138"/>
      <c r="C1240" s="167" t="s">
        <v>1936</v>
      </c>
      <c r="D1240" s="167" t="s">
        <v>197</v>
      </c>
      <c r="E1240" s="168" t="s">
        <v>1937</v>
      </c>
      <c r="F1240" s="264" t="s">
        <v>1938</v>
      </c>
      <c r="G1240" s="264"/>
      <c r="H1240" s="264"/>
      <c r="I1240" s="264"/>
      <c r="J1240" s="169" t="s">
        <v>307</v>
      </c>
      <c r="K1240" s="170">
        <v>22.6</v>
      </c>
      <c r="L1240" s="265">
        <v>0</v>
      </c>
      <c r="M1240" s="265"/>
      <c r="N1240" s="266">
        <f>ROUND(L1240*K1240,3)</f>
        <v>0</v>
      </c>
      <c r="O1240" s="266"/>
      <c r="P1240" s="266"/>
      <c r="Q1240" s="266"/>
      <c r="R1240" s="141"/>
      <c r="T1240" s="172" t="s">
        <v>4</v>
      </c>
      <c r="U1240" s="48" t="s">
        <v>41</v>
      </c>
      <c r="V1240" s="40"/>
      <c r="W1240" s="173">
        <f>V1240*K1240</f>
        <v>0</v>
      </c>
      <c r="X1240" s="173">
        <v>2.0000000000000002E-5</v>
      </c>
      <c r="Y1240" s="173">
        <f>X1240*K1240</f>
        <v>4.5200000000000009E-4</v>
      </c>
      <c r="Z1240" s="173">
        <v>0</v>
      </c>
      <c r="AA1240" s="174">
        <f>Z1240*K1240</f>
        <v>0</v>
      </c>
      <c r="AR1240" s="23" t="s">
        <v>300</v>
      </c>
      <c r="AT1240" s="23" t="s">
        <v>197</v>
      </c>
      <c r="AU1240" s="23" t="s">
        <v>94</v>
      </c>
      <c r="AY1240" s="23" t="s">
        <v>196</v>
      </c>
      <c r="BE1240" s="114">
        <f>IF(U1240="základná",N1240,0)</f>
        <v>0</v>
      </c>
      <c r="BF1240" s="114">
        <f>IF(U1240="znížená",N1240,0)</f>
        <v>0</v>
      </c>
      <c r="BG1240" s="114">
        <f>IF(U1240="zákl. prenesená",N1240,0)</f>
        <v>0</v>
      </c>
      <c r="BH1240" s="114">
        <f>IF(U1240="zníž. prenesená",N1240,0)</f>
        <v>0</v>
      </c>
      <c r="BI1240" s="114">
        <f>IF(U1240="nulová",N1240,0)</f>
        <v>0</v>
      </c>
      <c r="BJ1240" s="23" t="s">
        <v>94</v>
      </c>
      <c r="BK1240" s="175">
        <f>ROUND(L1240*K1240,3)</f>
        <v>0</v>
      </c>
      <c r="BL1240" s="23" t="s">
        <v>300</v>
      </c>
      <c r="BM1240" s="23" t="s">
        <v>1939</v>
      </c>
    </row>
    <row r="1241" spans="2:65" s="11" customFormat="1" ht="16.5" customHeight="1">
      <c r="B1241" s="176"/>
      <c r="C1241" s="177"/>
      <c r="D1241" s="177"/>
      <c r="E1241" s="178" t="s">
        <v>4</v>
      </c>
      <c r="F1241" s="267" t="s">
        <v>1940</v>
      </c>
      <c r="G1241" s="268"/>
      <c r="H1241" s="268"/>
      <c r="I1241" s="268"/>
      <c r="J1241" s="177"/>
      <c r="K1241" s="179">
        <v>22.6</v>
      </c>
      <c r="L1241" s="177"/>
      <c r="M1241" s="177"/>
      <c r="N1241" s="177"/>
      <c r="O1241" s="177"/>
      <c r="P1241" s="177"/>
      <c r="Q1241" s="177"/>
      <c r="R1241" s="180"/>
      <c r="T1241" s="181"/>
      <c r="U1241" s="177"/>
      <c r="V1241" s="177"/>
      <c r="W1241" s="177"/>
      <c r="X1241" s="177"/>
      <c r="Y1241" s="177"/>
      <c r="Z1241" s="177"/>
      <c r="AA1241" s="182"/>
      <c r="AT1241" s="183" t="s">
        <v>204</v>
      </c>
      <c r="AU1241" s="183" t="s">
        <v>94</v>
      </c>
      <c r="AV1241" s="11" t="s">
        <v>94</v>
      </c>
      <c r="AW1241" s="11" t="s">
        <v>31</v>
      </c>
      <c r="AX1241" s="11" t="s">
        <v>74</v>
      </c>
      <c r="AY1241" s="183" t="s">
        <v>196</v>
      </c>
    </row>
    <row r="1242" spans="2:65" s="12" customFormat="1" ht="16.5" customHeight="1">
      <c r="B1242" s="184"/>
      <c r="C1242" s="185"/>
      <c r="D1242" s="185"/>
      <c r="E1242" s="186" t="s">
        <v>4</v>
      </c>
      <c r="F1242" s="274" t="s">
        <v>213</v>
      </c>
      <c r="G1242" s="275"/>
      <c r="H1242" s="275"/>
      <c r="I1242" s="275"/>
      <c r="J1242" s="185"/>
      <c r="K1242" s="187">
        <v>22.6</v>
      </c>
      <c r="L1242" s="185"/>
      <c r="M1242" s="185"/>
      <c r="N1242" s="185"/>
      <c r="O1242" s="185"/>
      <c r="P1242" s="185"/>
      <c r="Q1242" s="185"/>
      <c r="R1242" s="188"/>
      <c r="T1242" s="189"/>
      <c r="U1242" s="185"/>
      <c r="V1242" s="185"/>
      <c r="W1242" s="185"/>
      <c r="X1242" s="185"/>
      <c r="Y1242" s="185"/>
      <c r="Z1242" s="185"/>
      <c r="AA1242" s="190"/>
      <c r="AT1242" s="191" t="s">
        <v>204</v>
      </c>
      <c r="AU1242" s="191" t="s">
        <v>94</v>
      </c>
      <c r="AV1242" s="12" t="s">
        <v>214</v>
      </c>
      <c r="AW1242" s="12" t="s">
        <v>31</v>
      </c>
      <c r="AX1242" s="12" t="s">
        <v>74</v>
      </c>
      <c r="AY1242" s="191" t="s">
        <v>196</v>
      </c>
    </row>
    <row r="1243" spans="2:65" s="13" customFormat="1" ht="16.5" customHeight="1">
      <c r="B1243" s="192"/>
      <c r="C1243" s="193"/>
      <c r="D1243" s="193"/>
      <c r="E1243" s="194" t="s">
        <v>4</v>
      </c>
      <c r="F1243" s="276" t="s">
        <v>215</v>
      </c>
      <c r="G1243" s="277"/>
      <c r="H1243" s="277"/>
      <c r="I1243" s="277"/>
      <c r="J1243" s="193"/>
      <c r="K1243" s="195">
        <v>22.6</v>
      </c>
      <c r="L1243" s="193"/>
      <c r="M1243" s="193"/>
      <c r="N1243" s="193"/>
      <c r="O1243" s="193"/>
      <c r="P1243" s="193"/>
      <c r="Q1243" s="193"/>
      <c r="R1243" s="196"/>
      <c r="T1243" s="197"/>
      <c r="U1243" s="193"/>
      <c r="V1243" s="193"/>
      <c r="W1243" s="193"/>
      <c r="X1243" s="193"/>
      <c r="Y1243" s="193"/>
      <c r="Z1243" s="193"/>
      <c r="AA1243" s="198"/>
      <c r="AT1243" s="199" t="s">
        <v>204</v>
      </c>
      <c r="AU1243" s="199" t="s">
        <v>94</v>
      </c>
      <c r="AV1243" s="13" t="s">
        <v>201</v>
      </c>
      <c r="AW1243" s="13" t="s">
        <v>31</v>
      </c>
      <c r="AX1243" s="13" t="s">
        <v>82</v>
      </c>
      <c r="AY1243" s="199" t="s">
        <v>196</v>
      </c>
    </row>
    <row r="1244" spans="2:65" s="1" customFormat="1" ht="16.5" customHeight="1">
      <c r="B1244" s="138"/>
      <c r="C1244" s="200" t="s">
        <v>1941</v>
      </c>
      <c r="D1244" s="200" t="s">
        <v>612</v>
      </c>
      <c r="E1244" s="201" t="s">
        <v>1942</v>
      </c>
      <c r="F1244" s="282" t="s">
        <v>1943</v>
      </c>
      <c r="G1244" s="282"/>
      <c r="H1244" s="282"/>
      <c r="I1244" s="282"/>
      <c r="J1244" s="202" t="s">
        <v>307</v>
      </c>
      <c r="K1244" s="203">
        <v>22.826000000000001</v>
      </c>
      <c r="L1244" s="273">
        <v>0</v>
      </c>
      <c r="M1244" s="273"/>
      <c r="N1244" s="283">
        <f>ROUND(L1244*K1244,3)</f>
        <v>0</v>
      </c>
      <c r="O1244" s="266"/>
      <c r="P1244" s="266"/>
      <c r="Q1244" s="266"/>
      <c r="R1244" s="141"/>
      <c r="T1244" s="172" t="s">
        <v>4</v>
      </c>
      <c r="U1244" s="48" t="s">
        <v>41</v>
      </c>
      <c r="V1244" s="40"/>
      <c r="W1244" s="173">
        <f>V1244*K1244</f>
        <v>0</v>
      </c>
      <c r="X1244" s="173">
        <v>4.2000000000000002E-4</v>
      </c>
      <c r="Y1244" s="173">
        <f>X1244*K1244</f>
        <v>9.5869200000000005E-3</v>
      </c>
      <c r="Z1244" s="173">
        <v>0</v>
      </c>
      <c r="AA1244" s="174">
        <f>Z1244*K1244</f>
        <v>0</v>
      </c>
      <c r="AR1244" s="23" t="s">
        <v>423</v>
      </c>
      <c r="AT1244" s="23" t="s">
        <v>612</v>
      </c>
      <c r="AU1244" s="23" t="s">
        <v>94</v>
      </c>
      <c r="AY1244" s="23" t="s">
        <v>196</v>
      </c>
      <c r="BE1244" s="114">
        <f>IF(U1244="základná",N1244,0)</f>
        <v>0</v>
      </c>
      <c r="BF1244" s="114">
        <f>IF(U1244="znížená",N1244,0)</f>
        <v>0</v>
      </c>
      <c r="BG1244" s="114">
        <f>IF(U1244="zákl. prenesená",N1244,0)</f>
        <v>0</v>
      </c>
      <c r="BH1244" s="114">
        <f>IF(U1244="zníž. prenesená",N1244,0)</f>
        <v>0</v>
      </c>
      <c r="BI1244" s="114">
        <f>IF(U1244="nulová",N1244,0)</f>
        <v>0</v>
      </c>
      <c r="BJ1244" s="23" t="s">
        <v>94</v>
      </c>
      <c r="BK1244" s="175">
        <f>ROUND(L1244*K1244,3)</f>
        <v>0</v>
      </c>
      <c r="BL1244" s="23" t="s">
        <v>300</v>
      </c>
      <c r="BM1244" s="23" t="s">
        <v>1944</v>
      </c>
    </row>
    <row r="1245" spans="2:65" s="10" customFormat="1" ht="29.85" customHeight="1">
      <c r="B1245" s="156"/>
      <c r="C1245" s="157"/>
      <c r="D1245" s="166" t="s">
        <v>161</v>
      </c>
      <c r="E1245" s="166"/>
      <c r="F1245" s="166"/>
      <c r="G1245" s="166"/>
      <c r="H1245" s="166"/>
      <c r="I1245" s="166"/>
      <c r="J1245" s="166"/>
      <c r="K1245" s="166"/>
      <c r="L1245" s="166"/>
      <c r="M1245" s="166"/>
      <c r="N1245" s="271">
        <f>BK1245</f>
        <v>0</v>
      </c>
      <c r="O1245" s="272"/>
      <c r="P1245" s="272"/>
      <c r="Q1245" s="272"/>
      <c r="R1245" s="159"/>
      <c r="T1245" s="160"/>
      <c r="U1245" s="157"/>
      <c r="V1245" s="157"/>
      <c r="W1245" s="161">
        <f>SUM(W1246:W1257)</f>
        <v>0</v>
      </c>
      <c r="X1245" s="157"/>
      <c r="Y1245" s="161">
        <f>SUM(Y1246:Y1257)</f>
        <v>2.7481500000000002E-2</v>
      </c>
      <c r="Z1245" s="157"/>
      <c r="AA1245" s="162">
        <f>SUM(AA1246:AA1257)</f>
        <v>0.32686000000000004</v>
      </c>
      <c r="AR1245" s="163" t="s">
        <v>94</v>
      </c>
      <c r="AT1245" s="164" t="s">
        <v>73</v>
      </c>
      <c r="AU1245" s="164" t="s">
        <v>82</v>
      </c>
      <c r="AY1245" s="163" t="s">
        <v>196</v>
      </c>
      <c r="BK1245" s="165">
        <f>SUM(BK1246:BK1257)</f>
        <v>0</v>
      </c>
    </row>
    <row r="1246" spans="2:65" s="1" customFormat="1" ht="38.25" customHeight="1">
      <c r="B1246" s="138"/>
      <c r="C1246" s="167" t="s">
        <v>1945</v>
      </c>
      <c r="D1246" s="167" t="s">
        <v>197</v>
      </c>
      <c r="E1246" s="168" t="s">
        <v>1946</v>
      </c>
      <c r="F1246" s="264" t="s">
        <v>1947</v>
      </c>
      <c r="G1246" s="264"/>
      <c r="H1246" s="264"/>
      <c r="I1246" s="264"/>
      <c r="J1246" s="169" t="s">
        <v>307</v>
      </c>
      <c r="K1246" s="170">
        <v>9.3000000000000007</v>
      </c>
      <c r="L1246" s="265">
        <v>0</v>
      </c>
      <c r="M1246" s="265"/>
      <c r="N1246" s="266">
        <f>ROUND(L1246*K1246,3)</f>
        <v>0</v>
      </c>
      <c r="O1246" s="266"/>
      <c r="P1246" s="266"/>
      <c r="Q1246" s="266"/>
      <c r="R1246" s="141"/>
      <c r="T1246" s="172" t="s">
        <v>4</v>
      </c>
      <c r="U1246" s="48" t="s">
        <v>41</v>
      </c>
      <c r="V1246" s="40"/>
      <c r="W1246" s="173">
        <f>V1246*K1246</f>
        <v>0</v>
      </c>
      <c r="X1246" s="173">
        <v>1.2E-4</v>
      </c>
      <c r="Y1246" s="173">
        <f>X1246*K1246</f>
        <v>1.116E-3</v>
      </c>
      <c r="Z1246" s="173">
        <v>0</v>
      </c>
      <c r="AA1246" s="174">
        <f>Z1246*K1246</f>
        <v>0</v>
      </c>
      <c r="AR1246" s="23" t="s">
        <v>300</v>
      </c>
      <c r="AT1246" s="23" t="s">
        <v>197</v>
      </c>
      <c r="AU1246" s="23" t="s">
        <v>94</v>
      </c>
      <c r="AY1246" s="23" t="s">
        <v>196</v>
      </c>
      <c r="BE1246" s="114">
        <f>IF(U1246="základná",N1246,0)</f>
        <v>0</v>
      </c>
      <c r="BF1246" s="114">
        <f>IF(U1246="znížená",N1246,0)</f>
        <v>0</v>
      </c>
      <c r="BG1246" s="114">
        <f>IF(U1246="zákl. prenesená",N1246,0)</f>
        <v>0</v>
      </c>
      <c r="BH1246" s="114">
        <f>IF(U1246="zníž. prenesená",N1246,0)</f>
        <v>0</v>
      </c>
      <c r="BI1246" s="114">
        <f>IF(U1246="nulová",N1246,0)</f>
        <v>0</v>
      </c>
      <c r="BJ1246" s="23" t="s">
        <v>94</v>
      </c>
      <c r="BK1246" s="175">
        <f>ROUND(L1246*K1246,3)</f>
        <v>0</v>
      </c>
      <c r="BL1246" s="23" t="s">
        <v>300</v>
      </c>
      <c r="BM1246" s="23" t="s">
        <v>1948</v>
      </c>
    </row>
    <row r="1247" spans="2:65" s="11" customFormat="1" ht="16.5" customHeight="1">
      <c r="B1247" s="176"/>
      <c r="C1247" s="177"/>
      <c r="D1247" s="177"/>
      <c r="E1247" s="178" t="s">
        <v>4</v>
      </c>
      <c r="F1247" s="267" t="s">
        <v>1949</v>
      </c>
      <c r="G1247" s="268"/>
      <c r="H1247" s="268"/>
      <c r="I1247" s="268"/>
      <c r="J1247" s="177"/>
      <c r="K1247" s="179">
        <v>9.3000000000000007</v>
      </c>
      <c r="L1247" s="177"/>
      <c r="M1247" s="177"/>
      <c r="N1247" s="177"/>
      <c r="O1247" s="177"/>
      <c r="P1247" s="177"/>
      <c r="Q1247" s="177"/>
      <c r="R1247" s="180"/>
      <c r="T1247" s="181"/>
      <c r="U1247" s="177"/>
      <c r="V1247" s="177"/>
      <c r="W1247" s="177"/>
      <c r="X1247" s="177"/>
      <c r="Y1247" s="177"/>
      <c r="Z1247" s="177"/>
      <c r="AA1247" s="182"/>
      <c r="AT1247" s="183" t="s">
        <v>204</v>
      </c>
      <c r="AU1247" s="183" t="s">
        <v>94</v>
      </c>
      <c r="AV1247" s="11" t="s">
        <v>94</v>
      </c>
      <c r="AW1247" s="11" t="s">
        <v>31</v>
      </c>
      <c r="AX1247" s="11" t="s">
        <v>74</v>
      </c>
      <c r="AY1247" s="183" t="s">
        <v>196</v>
      </c>
    </row>
    <row r="1248" spans="2:65" s="12" customFormat="1" ht="16.5" customHeight="1">
      <c r="B1248" s="184"/>
      <c r="C1248" s="185"/>
      <c r="D1248" s="185"/>
      <c r="E1248" s="186" t="s">
        <v>4</v>
      </c>
      <c r="F1248" s="274" t="s">
        <v>1950</v>
      </c>
      <c r="G1248" s="275"/>
      <c r="H1248" s="275"/>
      <c r="I1248" s="275"/>
      <c r="J1248" s="185"/>
      <c r="K1248" s="187">
        <v>9.3000000000000007</v>
      </c>
      <c r="L1248" s="185"/>
      <c r="M1248" s="185"/>
      <c r="N1248" s="185"/>
      <c r="O1248" s="185"/>
      <c r="P1248" s="185"/>
      <c r="Q1248" s="185"/>
      <c r="R1248" s="188"/>
      <c r="T1248" s="189"/>
      <c r="U1248" s="185"/>
      <c r="V1248" s="185"/>
      <c r="W1248" s="185"/>
      <c r="X1248" s="185"/>
      <c r="Y1248" s="185"/>
      <c r="Z1248" s="185"/>
      <c r="AA1248" s="190"/>
      <c r="AT1248" s="191" t="s">
        <v>204</v>
      </c>
      <c r="AU1248" s="191" t="s">
        <v>94</v>
      </c>
      <c r="AV1248" s="12" t="s">
        <v>214</v>
      </c>
      <c r="AW1248" s="12" t="s">
        <v>31</v>
      </c>
      <c r="AX1248" s="12" t="s">
        <v>74</v>
      </c>
      <c r="AY1248" s="191" t="s">
        <v>196</v>
      </c>
    </row>
    <row r="1249" spans="2:65" s="13" customFormat="1" ht="16.5" customHeight="1">
      <c r="B1249" s="192"/>
      <c r="C1249" s="193"/>
      <c r="D1249" s="193"/>
      <c r="E1249" s="194" t="s">
        <v>4</v>
      </c>
      <c r="F1249" s="276" t="s">
        <v>215</v>
      </c>
      <c r="G1249" s="277"/>
      <c r="H1249" s="277"/>
      <c r="I1249" s="277"/>
      <c r="J1249" s="193"/>
      <c r="K1249" s="195">
        <v>9.3000000000000007</v>
      </c>
      <c r="L1249" s="193"/>
      <c r="M1249" s="193"/>
      <c r="N1249" s="193"/>
      <c r="O1249" s="193"/>
      <c r="P1249" s="193"/>
      <c r="Q1249" s="193"/>
      <c r="R1249" s="196"/>
      <c r="T1249" s="197"/>
      <c r="U1249" s="193"/>
      <c r="V1249" s="193"/>
      <c r="W1249" s="193"/>
      <c r="X1249" s="193"/>
      <c r="Y1249" s="193"/>
      <c r="Z1249" s="193"/>
      <c r="AA1249" s="198"/>
      <c r="AT1249" s="199" t="s">
        <v>204</v>
      </c>
      <c r="AU1249" s="199" t="s">
        <v>94</v>
      </c>
      <c r="AV1249" s="13" t="s">
        <v>201</v>
      </c>
      <c r="AW1249" s="13" t="s">
        <v>31</v>
      </c>
      <c r="AX1249" s="13" t="s">
        <v>82</v>
      </c>
      <c r="AY1249" s="199" t="s">
        <v>196</v>
      </c>
    </row>
    <row r="1250" spans="2:65" s="1" customFormat="1" ht="16.5" customHeight="1">
      <c r="B1250" s="138"/>
      <c r="C1250" s="200" t="s">
        <v>1951</v>
      </c>
      <c r="D1250" s="200" t="s">
        <v>612</v>
      </c>
      <c r="E1250" s="201" t="s">
        <v>1952</v>
      </c>
      <c r="F1250" s="282" t="s">
        <v>1953</v>
      </c>
      <c r="G1250" s="282"/>
      <c r="H1250" s="282"/>
      <c r="I1250" s="282"/>
      <c r="J1250" s="202" t="s">
        <v>262</v>
      </c>
      <c r="K1250" s="203">
        <v>9.7650000000000006</v>
      </c>
      <c r="L1250" s="273">
        <v>0</v>
      </c>
      <c r="M1250" s="273"/>
      <c r="N1250" s="283">
        <f>ROUND(L1250*K1250,3)</f>
        <v>0</v>
      </c>
      <c r="O1250" s="266"/>
      <c r="P1250" s="266"/>
      <c r="Q1250" s="266"/>
      <c r="R1250" s="141"/>
      <c r="T1250" s="172" t="s">
        <v>4</v>
      </c>
      <c r="U1250" s="48" t="s">
        <v>41</v>
      </c>
      <c r="V1250" s="40"/>
      <c r="W1250" s="173">
        <f>V1250*K1250</f>
        <v>0</v>
      </c>
      <c r="X1250" s="173">
        <v>2.7000000000000001E-3</v>
      </c>
      <c r="Y1250" s="173">
        <f>X1250*K1250</f>
        <v>2.6365500000000004E-2</v>
      </c>
      <c r="Z1250" s="173">
        <v>0</v>
      </c>
      <c r="AA1250" s="174">
        <f>Z1250*K1250</f>
        <v>0</v>
      </c>
      <c r="AR1250" s="23" t="s">
        <v>423</v>
      </c>
      <c r="AT1250" s="23" t="s">
        <v>612</v>
      </c>
      <c r="AU1250" s="23" t="s">
        <v>94</v>
      </c>
      <c r="AY1250" s="23" t="s">
        <v>196</v>
      </c>
      <c r="BE1250" s="114">
        <f>IF(U1250="základná",N1250,0)</f>
        <v>0</v>
      </c>
      <c r="BF1250" s="114">
        <f>IF(U1250="znížená",N1250,0)</f>
        <v>0</v>
      </c>
      <c r="BG1250" s="114">
        <f>IF(U1250="zákl. prenesená",N1250,0)</f>
        <v>0</v>
      </c>
      <c r="BH1250" s="114">
        <f>IF(U1250="zníž. prenesená",N1250,0)</f>
        <v>0</v>
      </c>
      <c r="BI1250" s="114">
        <f>IF(U1250="nulová",N1250,0)</f>
        <v>0</v>
      </c>
      <c r="BJ1250" s="23" t="s">
        <v>94</v>
      </c>
      <c r="BK1250" s="175">
        <f>ROUND(L1250*K1250,3)</f>
        <v>0</v>
      </c>
      <c r="BL1250" s="23" t="s">
        <v>300</v>
      </c>
      <c r="BM1250" s="23" t="s">
        <v>1954</v>
      </c>
    </row>
    <row r="1251" spans="2:65" s="1" customFormat="1" ht="16.5" customHeight="1">
      <c r="B1251" s="39"/>
      <c r="C1251" s="40"/>
      <c r="D1251" s="40"/>
      <c r="E1251" s="40"/>
      <c r="F1251" s="278" t="s">
        <v>1955</v>
      </c>
      <c r="G1251" s="279"/>
      <c r="H1251" s="279"/>
      <c r="I1251" s="279"/>
      <c r="J1251" s="40"/>
      <c r="K1251" s="40"/>
      <c r="L1251" s="40"/>
      <c r="M1251" s="40"/>
      <c r="N1251" s="40"/>
      <c r="O1251" s="40"/>
      <c r="P1251" s="40"/>
      <c r="Q1251" s="40"/>
      <c r="R1251" s="41"/>
      <c r="T1251" s="205"/>
      <c r="U1251" s="40"/>
      <c r="V1251" s="40"/>
      <c r="W1251" s="40"/>
      <c r="X1251" s="40"/>
      <c r="Y1251" s="40"/>
      <c r="Z1251" s="40"/>
      <c r="AA1251" s="78"/>
      <c r="AT1251" s="23" t="s">
        <v>621</v>
      </c>
      <c r="AU1251" s="23" t="s">
        <v>94</v>
      </c>
    </row>
    <row r="1252" spans="2:65" s="1" customFormat="1" ht="25.5" customHeight="1">
      <c r="B1252" s="138"/>
      <c r="C1252" s="167" t="s">
        <v>1956</v>
      </c>
      <c r="D1252" s="167" t="s">
        <v>197</v>
      </c>
      <c r="E1252" s="168" t="s">
        <v>1957</v>
      </c>
      <c r="F1252" s="264" t="s">
        <v>1958</v>
      </c>
      <c r="G1252" s="264"/>
      <c r="H1252" s="264"/>
      <c r="I1252" s="264"/>
      <c r="J1252" s="169" t="s">
        <v>262</v>
      </c>
      <c r="K1252" s="170">
        <v>326.86</v>
      </c>
      <c r="L1252" s="265">
        <v>0</v>
      </c>
      <c r="M1252" s="265"/>
      <c r="N1252" s="266">
        <f>ROUND(L1252*K1252,3)</f>
        <v>0</v>
      </c>
      <c r="O1252" s="266"/>
      <c r="P1252" s="266"/>
      <c r="Q1252" s="266"/>
      <c r="R1252" s="141"/>
      <c r="T1252" s="172" t="s">
        <v>4</v>
      </c>
      <c r="U1252" s="48" t="s">
        <v>41</v>
      </c>
      <c r="V1252" s="40"/>
      <c r="W1252" s="173">
        <f>V1252*K1252</f>
        <v>0</v>
      </c>
      <c r="X1252" s="173">
        <v>0</v>
      </c>
      <c r="Y1252" s="173">
        <f>X1252*K1252</f>
        <v>0</v>
      </c>
      <c r="Z1252" s="173">
        <v>1E-3</v>
      </c>
      <c r="AA1252" s="174">
        <f>Z1252*K1252</f>
        <v>0.32686000000000004</v>
      </c>
      <c r="AR1252" s="23" t="s">
        <v>300</v>
      </c>
      <c r="AT1252" s="23" t="s">
        <v>197</v>
      </c>
      <c r="AU1252" s="23" t="s">
        <v>94</v>
      </c>
      <c r="AY1252" s="23" t="s">
        <v>196</v>
      </c>
      <c r="BE1252" s="114">
        <f>IF(U1252="základná",N1252,0)</f>
        <v>0</v>
      </c>
      <c r="BF1252" s="114">
        <f>IF(U1252="znížená",N1252,0)</f>
        <v>0</v>
      </c>
      <c r="BG1252" s="114">
        <f>IF(U1252="zákl. prenesená",N1252,0)</f>
        <v>0</v>
      </c>
      <c r="BH1252" s="114">
        <f>IF(U1252="zníž. prenesená",N1252,0)</f>
        <v>0</v>
      </c>
      <c r="BI1252" s="114">
        <f>IF(U1252="nulová",N1252,0)</f>
        <v>0</v>
      </c>
      <c r="BJ1252" s="23" t="s">
        <v>94</v>
      </c>
      <c r="BK1252" s="175">
        <f>ROUND(L1252*K1252,3)</f>
        <v>0</v>
      </c>
      <c r="BL1252" s="23" t="s">
        <v>300</v>
      </c>
      <c r="BM1252" s="23" t="s">
        <v>1959</v>
      </c>
    </row>
    <row r="1253" spans="2:65" s="11" customFormat="1" ht="25.5" customHeight="1">
      <c r="B1253" s="176"/>
      <c r="C1253" s="177"/>
      <c r="D1253" s="177"/>
      <c r="E1253" s="178" t="s">
        <v>4</v>
      </c>
      <c r="F1253" s="267" t="s">
        <v>1960</v>
      </c>
      <c r="G1253" s="268"/>
      <c r="H1253" s="268"/>
      <c r="I1253" s="268"/>
      <c r="J1253" s="177"/>
      <c r="K1253" s="179">
        <v>151.96</v>
      </c>
      <c r="L1253" s="177"/>
      <c r="M1253" s="177"/>
      <c r="N1253" s="177"/>
      <c r="O1253" s="177"/>
      <c r="P1253" s="177"/>
      <c r="Q1253" s="177"/>
      <c r="R1253" s="180"/>
      <c r="T1253" s="181"/>
      <c r="U1253" s="177"/>
      <c r="V1253" s="177"/>
      <c r="W1253" s="177"/>
      <c r="X1253" s="177"/>
      <c r="Y1253" s="177"/>
      <c r="Z1253" s="177"/>
      <c r="AA1253" s="182"/>
      <c r="AT1253" s="183" t="s">
        <v>204</v>
      </c>
      <c r="AU1253" s="183" t="s">
        <v>94</v>
      </c>
      <c r="AV1253" s="11" t="s">
        <v>94</v>
      </c>
      <c r="AW1253" s="11" t="s">
        <v>31</v>
      </c>
      <c r="AX1253" s="11" t="s">
        <v>74</v>
      </c>
      <c r="AY1253" s="183" t="s">
        <v>196</v>
      </c>
    </row>
    <row r="1254" spans="2:65" s="12" customFormat="1" ht="16.5" customHeight="1">
      <c r="B1254" s="184"/>
      <c r="C1254" s="185"/>
      <c r="D1254" s="185"/>
      <c r="E1254" s="186" t="s">
        <v>4</v>
      </c>
      <c r="F1254" s="274" t="s">
        <v>1961</v>
      </c>
      <c r="G1254" s="275"/>
      <c r="H1254" s="275"/>
      <c r="I1254" s="275"/>
      <c r="J1254" s="185"/>
      <c r="K1254" s="187">
        <v>151.96</v>
      </c>
      <c r="L1254" s="185"/>
      <c r="M1254" s="185"/>
      <c r="N1254" s="185"/>
      <c r="O1254" s="185"/>
      <c r="P1254" s="185"/>
      <c r="Q1254" s="185"/>
      <c r="R1254" s="188"/>
      <c r="T1254" s="189"/>
      <c r="U1254" s="185"/>
      <c r="V1254" s="185"/>
      <c r="W1254" s="185"/>
      <c r="X1254" s="185"/>
      <c r="Y1254" s="185"/>
      <c r="Z1254" s="185"/>
      <c r="AA1254" s="190"/>
      <c r="AT1254" s="191" t="s">
        <v>204</v>
      </c>
      <c r="AU1254" s="191" t="s">
        <v>94</v>
      </c>
      <c r="AV1254" s="12" t="s">
        <v>214</v>
      </c>
      <c r="AW1254" s="12" t="s">
        <v>31</v>
      </c>
      <c r="AX1254" s="12" t="s">
        <v>74</v>
      </c>
      <c r="AY1254" s="191" t="s">
        <v>196</v>
      </c>
    </row>
    <row r="1255" spans="2:65" s="11" customFormat="1" ht="25.5" customHeight="1">
      <c r="B1255" s="176"/>
      <c r="C1255" s="177"/>
      <c r="D1255" s="177"/>
      <c r="E1255" s="178" t="s">
        <v>4</v>
      </c>
      <c r="F1255" s="269" t="s">
        <v>1962</v>
      </c>
      <c r="G1255" s="270"/>
      <c r="H1255" s="270"/>
      <c r="I1255" s="270"/>
      <c r="J1255" s="177"/>
      <c r="K1255" s="179">
        <v>174.9</v>
      </c>
      <c r="L1255" s="177"/>
      <c r="M1255" s="177"/>
      <c r="N1255" s="177"/>
      <c r="O1255" s="177"/>
      <c r="P1255" s="177"/>
      <c r="Q1255" s="177"/>
      <c r="R1255" s="180"/>
      <c r="T1255" s="181"/>
      <c r="U1255" s="177"/>
      <c r="V1255" s="177"/>
      <c r="W1255" s="177"/>
      <c r="X1255" s="177"/>
      <c r="Y1255" s="177"/>
      <c r="Z1255" s="177"/>
      <c r="AA1255" s="182"/>
      <c r="AT1255" s="183" t="s">
        <v>204</v>
      </c>
      <c r="AU1255" s="183" t="s">
        <v>94</v>
      </c>
      <c r="AV1255" s="11" t="s">
        <v>94</v>
      </c>
      <c r="AW1255" s="11" t="s">
        <v>31</v>
      </c>
      <c r="AX1255" s="11" t="s">
        <v>74</v>
      </c>
      <c r="AY1255" s="183" t="s">
        <v>196</v>
      </c>
    </row>
    <row r="1256" spans="2:65" s="12" customFormat="1" ht="16.5" customHeight="1">
      <c r="B1256" s="184"/>
      <c r="C1256" s="185"/>
      <c r="D1256" s="185"/>
      <c r="E1256" s="186" t="s">
        <v>4</v>
      </c>
      <c r="F1256" s="274" t="s">
        <v>324</v>
      </c>
      <c r="G1256" s="275"/>
      <c r="H1256" s="275"/>
      <c r="I1256" s="275"/>
      <c r="J1256" s="185"/>
      <c r="K1256" s="187">
        <v>174.9</v>
      </c>
      <c r="L1256" s="185"/>
      <c r="M1256" s="185"/>
      <c r="N1256" s="185"/>
      <c r="O1256" s="185"/>
      <c r="P1256" s="185"/>
      <c r="Q1256" s="185"/>
      <c r="R1256" s="188"/>
      <c r="T1256" s="189"/>
      <c r="U1256" s="185"/>
      <c r="V1256" s="185"/>
      <c r="W1256" s="185"/>
      <c r="X1256" s="185"/>
      <c r="Y1256" s="185"/>
      <c r="Z1256" s="185"/>
      <c r="AA1256" s="190"/>
      <c r="AT1256" s="191" t="s">
        <v>204</v>
      </c>
      <c r="AU1256" s="191" t="s">
        <v>94</v>
      </c>
      <c r="AV1256" s="12" t="s">
        <v>214</v>
      </c>
      <c r="AW1256" s="12" t="s">
        <v>31</v>
      </c>
      <c r="AX1256" s="12" t="s">
        <v>74</v>
      </c>
      <c r="AY1256" s="191" t="s">
        <v>196</v>
      </c>
    </row>
    <row r="1257" spans="2:65" s="13" customFormat="1" ht="16.5" customHeight="1">
      <c r="B1257" s="192"/>
      <c r="C1257" s="193"/>
      <c r="D1257" s="193"/>
      <c r="E1257" s="194" t="s">
        <v>4</v>
      </c>
      <c r="F1257" s="276" t="s">
        <v>215</v>
      </c>
      <c r="G1257" s="277"/>
      <c r="H1257" s="277"/>
      <c r="I1257" s="277"/>
      <c r="J1257" s="193"/>
      <c r="K1257" s="195">
        <v>326.86</v>
      </c>
      <c r="L1257" s="193"/>
      <c r="M1257" s="193"/>
      <c r="N1257" s="193"/>
      <c r="O1257" s="193"/>
      <c r="P1257" s="193"/>
      <c r="Q1257" s="193"/>
      <c r="R1257" s="196"/>
      <c r="T1257" s="197"/>
      <c r="U1257" s="193"/>
      <c r="V1257" s="193"/>
      <c r="W1257" s="193"/>
      <c r="X1257" s="193"/>
      <c r="Y1257" s="193"/>
      <c r="Z1257" s="193"/>
      <c r="AA1257" s="198"/>
      <c r="AT1257" s="199" t="s">
        <v>204</v>
      </c>
      <c r="AU1257" s="199" t="s">
        <v>94</v>
      </c>
      <c r="AV1257" s="13" t="s">
        <v>201</v>
      </c>
      <c r="AW1257" s="13" t="s">
        <v>31</v>
      </c>
      <c r="AX1257" s="13" t="s">
        <v>82</v>
      </c>
      <c r="AY1257" s="199" t="s">
        <v>196</v>
      </c>
    </row>
    <row r="1258" spans="2:65" s="10" customFormat="1" ht="29.85" customHeight="1">
      <c r="B1258" s="156"/>
      <c r="C1258" s="157"/>
      <c r="D1258" s="166" t="s">
        <v>162</v>
      </c>
      <c r="E1258" s="166"/>
      <c r="F1258" s="166"/>
      <c r="G1258" s="166"/>
      <c r="H1258" s="166"/>
      <c r="I1258" s="166"/>
      <c r="J1258" s="166"/>
      <c r="K1258" s="166"/>
      <c r="L1258" s="166"/>
      <c r="M1258" s="166"/>
      <c r="N1258" s="280">
        <f>BK1258</f>
        <v>0</v>
      </c>
      <c r="O1258" s="281"/>
      <c r="P1258" s="281"/>
      <c r="Q1258" s="281"/>
      <c r="R1258" s="159"/>
      <c r="T1258" s="160"/>
      <c r="U1258" s="157"/>
      <c r="V1258" s="157"/>
      <c r="W1258" s="161">
        <f>SUM(W1259:W1275)</f>
        <v>0</v>
      </c>
      <c r="X1258" s="157"/>
      <c r="Y1258" s="161">
        <f>SUM(Y1259:Y1275)</f>
        <v>2.4803424999999999</v>
      </c>
      <c r="Z1258" s="157"/>
      <c r="AA1258" s="162">
        <f>SUM(AA1259:AA1275)</f>
        <v>0</v>
      </c>
      <c r="AR1258" s="163" t="s">
        <v>94</v>
      </c>
      <c r="AT1258" s="164" t="s">
        <v>73</v>
      </c>
      <c r="AU1258" s="164" t="s">
        <v>82</v>
      </c>
      <c r="AY1258" s="163" t="s">
        <v>196</v>
      </c>
      <c r="BK1258" s="165">
        <f>SUM(BK1259:BK1275)</f>
        <v>0</v>
      </c>
    </row>
    <row r="1259" spans="2:65" s="1" customFormat="1" ht="38.25" customHeight="1">
      <c r="B1259" s="138"/>
      <c r="C1259" s="167" t="s">
        <v>1963</v>
      </c>
      <c r="D1259" s="167" t="s">
        <v>197</v>
      </c>
      <c r="E1259" s="168" t="s">
        <v>1964</v>
      </c>
      <c r="F1259" s="264" t="s">
        <v>1965</v>
      </c>
      <c r="G1259" s="264"/>
      <c r="H1259" s="264"/>
      <c r="I1259" s="264"/>
      <c r="J1259" s="169" t="s">
        <v>262</v>
      </c>
      <c r="K1259" s="170">
        <v>305.36200000000002</v>
      </c>
      <c r="L1259" s="265">
        <v>0</v>
      </c>
      <c r="M1259" s="265"/>
      <c r="N1259" s="266">
        <f>ROUND(L1259*K1259,3)</f>
        <v>0</v>
      </c>
      <c r="O1259" s="266"/>
      <c r="P1259" s="266"/>
      <c r="Q1259" s="266"/>
      <c r="R1259" s="141"/>
      <c r="T1259" s="172" t="s">
        <v>4</v>
      </c>
      <c r="U1259" s="48" t="s">
        <v>41</v>
      </c>
      <c r="V1259" s="40"/>
      <c r="W1259" s="173">
        <f>V1259*K1259</f>
        <v>0</v>
      </c>
      <c r="X1259" s="173">
        <v>6.1500000000000001E-3</v>
      </c>
      <c r="Y1259" s="173">
        <f>X1259*K1259</f>
        <v>1.8779763000000003</v>
      </c>
      <c r="Z1259" s="173">
        <v>0</v>
      </c>
      <c r="AA1259" s="174">
        <f>Z1259*K1259</f>
        <v>0</v>
      </c>
      <c r="AR1259" s="23" t="s">
        <v>300</v>
      </c>
      <c r="AT1259" s="23" t="s">
        <v>197</v>
      </c>
      <c r="AU1259" s="23" t="s">
        <v>94</v>
      </c>
      <c r="AY1259" s="23" t="s">
        <v>196</v>
      </c>
      <c r="BE1259" s="114">
        <f>IF(U1259="základná",N1259,0)</f>
        <v>0</v>
      </c>
      <c r="BF1259" s="114">
        <f>IF(U1259="znížená",N1259,0)</f>
        <v>0</v>
      </c>
      <c r="BG1259" s="114">
        <f>IF(U1259="zákl. prenesená",N1259,0)</f>
        <v>0</v>
      </c>
      <c r="BH1259" s="114">
        <f>IF(U1259="zníž. prenesená",N1259,0)</f>
        <v>0</v>
      </c>
      <c r="BI1259" s="114">
        <f>IF(U1259="nulová",N1259,0)</f>
        <v>0</v>
      </c>
      <c r="BJ1259" s="23" t="s">
        <v>94</v>
      </c>
      <c r="BK1259" s="175">
        <f>ROUND(L1259*K1259,3)</f>
        <v>0</v>
      </c>
      <c r="BL1259" s="23" t="s">
        <v>300</v>
      </c>
      <c r="BM1259" s="23" t="s">
        <v>1966</v>
      </c>
    </row>
    <row r="1260" spans="2:65" s="11" customFormat="1" ht="16.5" customHeight="1">
      <c r="B1260" s="176"/>
      <c r="C1260" s="177"/>
      <c r="D1260" s="177"/>
      <c r="E1260" s="178" t="s">
        <v>4</v>
      </c>
      <c r="F1260" s="267" t="s">
        <v>482</v>
      </c>
      <c r="G1260" s="268"/>
      <c r="H1260" s="268"/>
      <c r="I1260" s="268"/>
      <c r="J1260" s="177"/>
      <c r="K1260" s="179">
        <v>85.5</v>
      </c>
      <c r="L1260" s="177"/>
      <c r="M1260" s="177"/>
      <c r="N1260" s="177"/>
      <c r="O1260" s="177"/>
      <c r="P1260" s="177"/>
      <c r="Q1260" s="177"/>
      <c r="R1260" s="180"/>
      <c r="T1260" s="181"/>
      <c r="U1260" s="177"/>
      <c r="V1260" s="177"/>
      <c r="W1260" s="177"/>
      <c r="X1260" s="177"/>
      <c r="Y1260" s="177"/>
      <c r="Z1260" s="177"/>
      <c r="AA1260" s="182"/>
      <c r="AT1260" s="183" t="s">
        <v>204</v>
      </c>
      <c r="AU1260" s="183" t="s">
        <v>94</v>
      </c>
      <c r="AV1260" s="11" t="s">
        <v>94</v>
      </c>
      <c r="AW1260" s="11" t="s">
        <v>31</v>
      </c>
      <c r="AX1260" s="11" t="s">
        <v>74</v>
      </c>
      <c r="AY1260" s="183" t="s">
        <v>196</v>
      </c>
    </row>
    <row r="1261" spans="2:65" s="12" customFormat="1" ht="16.5" customHeight="1">
      <c r="B1261" s="184"/>
      <c r="C1261" s="185"/>
      <c r="D1261" s="185"/>
      <c r="E1261" s="186" t="s">
        <v>4</v>
      </c>
      <c r="F1261" s="274" t="s">
        <v>483</v>
      </c>
      <c r="G1261" s="275"/>
      <c r="H1261" s="275"/>
      <c r="I1261" s="275"/>
      <c r="J1261" s="185"/>
      <c r="K1261" s="187">
        <v>85.5</v>
      </c>
      <c r="L1261" s="185"/>
      <c r="M1261" s="185"/>
      <c r="N1261" s="185"/>
      <c r="O1261" s="185"/>
      <c r="P1261" s="185"/>
      <c r="Q1261" s="185"/>
      <c r="R1261" s="188"/>
      <c r="T1261" s="189"/>
      <c r="U1261" s="185"/>
      <c r="V1261" s="185"/>
      <c r="W1261" s="185"/>
      <c r="X1261" s="185"/>
      <c r="Y1261" s="185"/>
      <c r="Z1261" s="185"/>
      <c r="AA1261" s="190"/>
      <c r="AT1261" s="191" t="s">
        <v>204</v>
      </c>
      <c r="AU1261" s="191" t="s">
        <v>94</v>
      </c>
      <c r="AV1261" s="12" t="s">
        <v>214</v>
      </c>
      <c r="AW1261" s="12" t="s">
        <v>31</v>
      </c>
      <c r="AX1261" s="12" t="s">
        <v>74</v>
      </c>
      <c r="AY1261" s="191" t="s">
        <v>196</v>
      </c>
    </row>
    <row r="1262" spans="2:65" s="11" customFormat="1" ht="25.5" customHeight="1">
      <c r="B1262" s="176"/>
      <c r="C1262" s="177"/>
      <c r="D1262" s="177"/>
      <c r="E1262" s="178" t="s">
        <v>4</v>
      </c>
      <c r="F1262" s="269" t="s">
        <v>484</v>
      </c>
      <c r="G1262" s="270"/>
      <c r="H1262" s="270"/>
      <c r="I1262" s="270"/>
      <c r="J1262" s="177"/>
      <c r="K1262" s="179">
        <v>178.63</v>
      </c>
      <c r="L1262" s="177"/>
      <c r="M1262" s="177"/>
      <c r="N1262" s="177"/>
      <c r="O1262" s="177"/>
      <c r="P1262" s="177"/>
      <c r="Q1262" s="177"/>
      <c r="R1262" s="180"/>
      <c r="T1262" s="181"/>
      <c r="U1262" s="177"/>
      <c r="V1262" s="177"/>
      <c r="W1262" s="177"/>
      <c r="X1262" s="177"/>
      <c r="Y1262" s="177"/>
      <c r="Z1262" s="177"/>
      <c r="AA1262" s="182"/>
      <c r="AT1262" s="183" t="s">
        <v>204</v>
      </c>
      <c r="AU1262" s="183" t="s">
        <v>94</v>
      </c>
      <c r="AV1262" s="11" t="s">
        <v>94</v>
      </c>
      <c r="AW1262" s="11" t="s">
        <v>31</v>
      </c>
      <c r="AX1262" s="11" t="s">
        <v>74</v>
      </c>
      <c r="AY1262" s="183" t="s">
        <v>196</v>
      </c>
    </row>
    <row r="1263" spans="2:65" s="12" customFormat="1" ht="16.5" customHeight="1">
      <c r="B1263" s="184"/>
      <c r="C1263" s="185"/>
      <c r="D1263" s="185"/>
      <c r="E1263" s="186" t="s">
        <v>4</v>
      </c>
      <c r="F1263" s="274" t="s">
        <v>485</v>
      </c>
      <c r="G1263" s="275"/>
      <c r="H1263" s="275"/>
      <c r="I1263" s="275"/>
      <c r="J1263" s="185"/>
      <c r="K1263" s="187">
        <v>178.63</v>
      </c>
      <c r="L1263" s="185"/>
      <c r="M1263" s="185"/>
      <c r="N1263" s="185"/>
      <c r="O1263" s="185"/>
      <c r="P1263" s="185"/>
      <c r="Q1263" s="185"/>
      <c r="R1263" s="188"/>
      <c r="T1263" s="189"/>
      <c r="U1263" s="185"/>
      <c r="V1263" s="185"/>
      <c r="W1263" s="185"/>
      <c r="X1263" s="185"/>
      <c r="Y1263" s="185"/>
      <c r="Z1263" s="185"/>
      <c r="AA1263" s="190"/>
      <c r="AT1263" s="191" t="s">
        <v>204</v>
      </c>
      <c r="AU1263" s="191" t="s">
        <v>94</v>
      </c>
      <c r="AV1263" s="12" t="s">
        <v>214</v>
      </c>
      <c r="AW1263" s="12" t="s">
        <v>31</v>
      </c>
      <c r="AX1263" s="12" t="s">
        <v>74</v>
      </c>
      <c r="AY1263" s="191" t="s">
        <v>196</v>
      </c>
    </row>
    <row r="1264" spans="2:65" s="11" customFormat="1" ht="38.25" customHeight="1">
      <c r="B1264" s="176"/>
      <c r="C1264" s="177"/>
      <c r="D1264" s="177"/>
      <c r="E1264" s="178" t="s">
        <v>4</v>
      </c>
      <c r="F1264" s="269" t="s">
        <v>1967</v>
      </c>
      <c r="G1264" s="270"/>
      <c r="H1264" s="270"/>
      <c r="I1264" s="270"/>
      <c r="J1264" s="177"/>
      <c r="K1264" s="179">
        <v>20.87</v>
      </c>
      <c r="L1264" s="177"/>
      <c r="M1264" s="177"/>
      <c r="N1264" s="177"/>
      <c r="O1264" s="177"/>
      <c r="P1264" s="177"/>
      <c r="Q1264" s="177"/>
      <c r="R1264" s="180"/>
      <c r="T1264" s="181"/>
      <c r="U1264" s="177"/>
      <c r="V1264" s="177"/>
      <c r="W1264" s="177"/>
      <c r="X1264" s="177"/>
      <c r="Y1264" s="177"/>
      <c r="Z1264" s="177"/>
      <c r="AA1264" s="182"/>
      <c r="AT1264" s="183" t="s">
        <v>204</v>
      </c>
      <c r="AU1264" s="183" t="s">
        <v>94</v>
      </c>
      <c r="AV1264" s="11" t="s">
        <v>94</v>
      </c>
      <c r="AW1264" s="11" t="s">
        <v>31</v>
      </c>
      <c r="AX1264" s="11" t="s">
        <v>74</v>
      </c>
      <c r="AY1264" s="183" t="s">
        <v>196</v>
      </c>
    </row>
    <row r="1265" spans="2:65" s="11" customFormat="1" ht="38.25" customHeight="1">
      <c r="B1265" s="176"/>
      <c r="C1265" s="177"/>
      <c r="D1265" s="177"/>
      <c r="E1265" s="178" t="s">
        <v>4</v>
      </c>
      <c r="F1265" s="269" t="s">
        <v>1968</v>
      </c>
      <c r="G1265" s="270"/>
      <c r="H1265" s="270"/>
      <c r="I1265" s="270"/>
      <c r="J1265" s="177"/>
      <c r="K1265" s="179">
        <v>20.361999999999998</v>
      </c>
      <c r="L1265" s="177"/>
      <c r="M1265" s="177"/>
      <c r="N1265" s="177"/>
      <c r="O1265" s="177"/>
      <c r="P1265" s="177"/>
      <c r="Q1265" s="177"/>
      <c r="R1265" s="180"/>
      <c r="T1265" s="181"/>
      <c r="U1265" s="177"/>
      <c r="V1265" s="177"/>
      <c r="W1265" s="177"/>
      <c r="X1265" s="177"/>
      <c r="Y1265" s="177"/>
      <c r="Z1265" s="177"/>
      <c r="AA1265" s="182"/>
      <c r="AT1265" s="183" t="s">
        <v>204</v>
      </c>
      <c r="AU1265" s="183" t="s">
        <v>94</v>
      </c>
      <c r="AV1265" s="11" t="s">
        <v>94</v>
      </c>
      <c r="AW1265" s="11" t="s">
        <v>31</v>
      </c>
      <c r="AX1265" s="11" t="s">
        <v>74</v>
      </c>
      <c r="AY1265" s="183" t="s">
        <v>196</v>
      </c>
    </row>
    <row r="1266" spans="2:65" s="12" customFormat="1" ht="16.5" customHeight="1">
      <c r="B1266" s="184"/>
      <c r="C1266" s="185"/>
      <c r="D1266" s="185"/>
      <c r="E1266" s="186" t="s">
        <v>4</v>
      </c>
      <c r="F1266" s="274" t="s">
        <v>1969</v>
      </c>
      <c r="G1266" s="275"/>
      <c r="H1266" s="275"/>
      <c r="I1266" s="275"/>
      <c r="J1266" s="185"/>
      <c r="K1266" s="187">
        <v>41.231999999999999</v>
      </c>
      <c r="L1266" s="185"/>
      <c r="M1266" s="185"/>
      <c r="N1266" s="185"/>
      <c r="O1266" s="185"/>
      <c r="P1266" s="185"/>
      <c r="Q1266" s="185"/>
      <c r="R1266" s="188"/>
      <c r="T1266" s="189"/>
      <c r="U1266" s="185"/>
      <c r="V1266" s="185"/>
      <c r="W1266" s="185"/>
      <c r="X1266" s="185"/>
      <c r="Y1266" s="185"/>
      <c r="Z1266" s="185"/>
      <c r="AA1266" s="190"/>
      <c r="AT1266" s="191" t="s">
        <v>204</v>
      </c>
      <c r="AU1266" s="191" t="s">
        <v>94</v>
      </c>
      <c r="AV1266" s="12" t="s">
        <v>214</v>
      </c>
      <c r="AW1266" s="12" t="s">
        <v>31</v>
      </c>
      <c r="AX1266" s="12" t="s">
        <v>74</v>
      </c>
      <c r="AY1266" s="191" t="s">
        <v>196</v>
      </c>
    </row>
    <row r="1267" spans="2:65" s="13" customFormat="1" ht="16.5" customHeight="1">
      <c r="B1267" s="192"/>
      <c r="C1267" s="193"/>
      <c r="D1267" s="193"/>
      <c r="E1267" s="194" t="s">
        <v>4</v>
      </c>
      <c r="F1267" s="276" t="s">
        <v>215</v>
      </c>
      <c r="G1267" s="277"/>
      <c r="H1267" s="277"/>
      <c r="I1267" s="277"/>
      <c r="J1267" s="193"/>
      <c r="K1267" s="195">
        <v>305.36200000000002</v>
      </c>
      <c r="L1267" s="193"/>
      <c r="M1267" s="193"/>
      <c r="N1267" s="193"/>
      <c r="O1267" s="193"/>
      <c r="P1267" s="193"/>
      <c r="Q1267" s="193"/>
      <c r="R1267" s="196"/>
      <c r="T1267" s="197"/>
      <c r="U1267" s="193"/>
      <c r="V1267" s="193"/>
      <c r="W1267" s="193"/>
      <c r="X1267" s="193"/>
      <c r="Y1267" s="193"/>
      <c r="Z1267" s="193"/>
      <c r="AA1267" s="198"/>
      <c r="AT1267" s="199" t="s">
        <v>204</v>
      </c>
      <c r="AU1267" s="199" t="s">
        <v>94</v>
      </c>
      <c r="AV1267" s="13" t="s">
        <v>201</v>
      </c>
      <c r="AW1267" s="13" t="s">
        <v>31</v>
      </c>
      <c r="AX1267" s="13" t="s">
        <v>82</v>
      </c>
      <c r="AY1267" s="199" t="s">
        <v>196</v>
      </c>
    </row>
    <row r="1268" spans="2:65" s="1" customFormat="1" ht="16.5" customHeight="1">
      <c r="B1268" s="138"/>
      <c r="C1268" s="167" t="s">
        <v>1970</v>
      </c>
      <c r="D1268" s="167" t="s">
        <v>197</v>
      </c>
      <c r="E1268" s="168" t="s">
        <v>1971</v>
      </c>
      <c r="F1268" s="264" t="s">
        <v>1972</v>
      </c>
      <c r="G1268" s="264"/>
      <c r="H1268" s="264"/>
      <c r="I1268" s="264"/>
      <c r="J1268" s="169" t="s">
        <v>262</v>
      </c>
      <c r="K1268" s="170">
        <v>568.27</v>
      </c>
      <c r="L1268" s="265">
        <v>0</v>
      </c>
      <c r="M1268" s="265"/>
      <c r="N1268" s="266">
        <f>ROUND(L1268*K1268,3)</f>
        <v>0</v>
      </c>
      <c r="O1268" s="266"/>
      <c r="P1268" s="266"/>
      <c r="Q1268" s="266"/>
      <c r="R1268" s="141"/>
      <c r="T1268" s="172" t="s">
        <v>4</v>
      </c>
      <c r="U1268" s="48" t="s">
        <v>41</v>
      </c>
      <c r="V1268" s="40"/>
      <c r="W1268" s="173">
        <f>V1268*K1268</f>
        <v>0</v>
      </c>
      <c r="X1268" s="173">
        <v>4.0000000000000002E-4</v>
      </c>
      <c r="Y1268" s="173">
        <f>X1268*K1268</f>
        <v>0.22730800000000001</v>
      </c>
      <c r="Z1268" s="173">
        <v>0</v>
      </c>
      <c r="AA1268" s="174">
        <f>Z1268*K1268</f>
        <v>0</v>
      </c>
      <c r="AR1268" s="23" t="s">
        <v>300</v>
      </c>
      <c r="AT1268" s="23" t="s">
        <v>197</v>
      </c>
      <c r="AU1268" s="23" t="s">
        <v>94</v>
      </c>
      <c r="AY1268" s="23" t="s">
        <v>196</v>
      </c>
      <c r="BE1268" s="114">
        <f>IF(U1268="základná",N1268,0)</f>
        <v>0</v>
      </c>
      <c r="BF1268" s="114">
        <f>IF(U1268="znížená",N1268,0)</f>
        <v>0</v>
      </c>
      <c r="BG1268" s="114">
        <f>IF(U1268="zákl. prenesená",N1268,0)</f>
        <v>0</v>
      </c>
      <c r="BH1268" s="114">
        <f>IF(U1268="zníž. prenesená",N1268,0)</f>
        <v>0</v>
      </c>
      <c r="BI1268" s="114">
        <f>IF(U1268="nulová",N1268,0)</f>
        <v>0</v>
      </c>
      <c r="BJ1268" s="23" t="s">
        <v>94</v>
      </c>
      <c r="BK1268" s="175">
        <f>ROUND(L1268*K1268,3)</f>
        <v>0</v>
      </c>
      <c r="BL1268" s="23" t="s">
        <v>300</v>
      </c>
      <c r="BM1268" s="23" t="s">
        <v>1973</v>
      </c>
    </row>
    <row r="1269" spans="2:65" s="1" customFormat="1" ht="16.5" customHeight="1">
      <c r="B1269" s="138"/>
      <c r="C1269" s="167" t="s">
        <v>1974</v>
      </c>
      <c r="D1269" s="167" t="s">
        <v>197</v>
      </c>
      <c r="E1269" s="168" t="s">
        <v>1975</v>
      </c>
      <c r="F1269" s="264" t="s">
        <v>1976</v>
      </c>
      <c r="G1269" s="264"/>
      <c r="H1269" s="264"/>
      <c r="I1269" s="264"/>
      <c r="J1269" s="169" t="s">
        <v>262</v>
      </c>
      <c r="K1269" s="170">
        <v>568.27</v>
      </c>
      <c r="L1269" s="265">
        <v>0</v>
      </c>
      <c r="M1269" s="265"/>
      <c r="N1269" s="266">
        <f>ROUND(L1269*K1269,3)</f>
        <v>0</v>
      </c>
      <c r="O1269" s="266"/>
      <c r="P1269" s="266"/>
      <c r="Q1269" s="266"/>
      <c r="R1269" s="141"/>
      <c r="T1269" s="172" t="s">
        <v>4</v>
      </c>
      <c r="U1269" s="48" t="s">
        <v>41</v>
      </c>
      <c r="V1269" s="40"/>
      <c r="W1269" s="173">
        <f>V1269*K1269</f>
        <v>0</v>
      </c>
      <c r="X1269" s="173">
        <v>6.6E-4</v>
      </c>
      <c r="Y1269" s="173">
        <f>X1269*K1269</f>
        <v>0.37505820000000001</v>
      </c>
      <c r="Z1269" s="173">
        <v>0</v>
      </c>
      <c r="AA1269" s="174">
        <f>Z1269*K1269</f>
        <v>0</v>
      </c>
      <c r="AR1269" s="23" t="s">
        <v>300</v>
      </c>
      <c r="AT1269" s="23" t="s">
        <v>197</v>
      </c>
      <c r="AU1269" s="23" t="s">
        <v>94</v>
      </c>
      <c r="AY1269" s="23" t="s">
        <v>196</v>
      </c>
      <c r="BE1269" s="114">
        <f>IF(U1269="základná",N1269,0)</f>
        <v>0</v>
      </c>
      <c r="BF1269" s="114">
        <f>IF(U1269="znížená",N1269,0)</f>
        <v>0</v>
      </c>
      <c r="BG1269" s="114">
        <f>IF(U1269="zákl. prenesená",N1269,0)</f>
        <v>0</v>
      </c>
      <c r="BH1269" s="114">
        <f>IF(U1269="zníž. prenesená",N1269,0)</f>
        <v>0</v>
      </c>
      <c r="BI1269" s="114">
        <f>IF(U1269="nulová",N1269,0)</f>
        <v>0</v>
      </c>
      <c r="BJ1269" s="23" t="s">
        <v>94</v>
      </c>
      <c r="BK1269" s="175">
        <f>ROUND(L1269*K1269,3)</f>
        <v>0</v>
      </c>
      <c r="BL1269" s="23" t="s">
        <v>300</v>
      </c>
      <c r="BM1269" s="23" t="s">
        <v>1977</v>
      </c>
    </row>
    <row r="1270" spans="2:65" s="11" customFormat="1" ht="16.5" customHeight="1">
      <c r="B1270" s="176"/>
      <c r="C1270" s="177"/>
      <c r="D1270" s="177"/>
      <c r="E1270" s="178" t="s">
        <v>4</v>
      </c>
      <c r="F1270" s="267" t="s">
        <v>1978</v>
      </c>
      <c r="G1270" s="268"/>
      <c r="H1270" s="268"/>
      <c r="I1270" s="268"/>
      <c r="J1270" s="177"/>
      <c r="K1270" s="179">
        <v>217.06</v>
      </c>
      <c r="L1270" s="177"/>
      <c r="M1270" s="177"/>
      <c r="N1270" s="177"/>
      <c r="O1270" s="177"/>
      <c r="P1270" s="177"/>
      <c r="Q1270" s="177"/>
      <c r="R1270" s="180"/>
      <c r="T1270" s="181"/>
      <c r="U1270" s="177"/>
      <c r="V1270" s="177"/>
      <c r="W1270" s="177"/>
      <c r="X1270" s="177"/>
      <c r="Y1270" s="177"/>
      <c r="Z1270" s="177"/>
      <c r="AA1270" s="182"/>
      <c r="AT1270" s="183" t="s">
        <v>204</v>
      </c>
      <c r="AU1270" s="183" t="s">
        <v>94</v>
      </c>
      <c r="AV1270" s="11" t="s">
        <v>94</v>
      </c>
      <c r="AW1270" s="11" t="s">
        <v>31</v>
      </c>
      <c r="AX1270" s="11" t="s">
        <v>74</v>
      </c>
      <c r="AY1270" s="183" t="s">
        <v>196</v>
      </c>
    </row>
    <row r="1271" spans="2:65" s="12" customFormat="1" ht="16.5" customHeight="1">
      <c r="B1271" s="184"/>
      <c r="C1271" s="185"/>
      <c r="D1271" s="185"/>
      <c r="E1271" s="186" t="s">
        <v>4</v>
      </c>
      <c r="F1271" s="274" t="s">
        <v>327</v>
      </c>
      <c r="G1271" s="275"/>
      <c r="H1271" s="275"/>
      <c r="I1271" s="275"/>
      <c r="J1271" s="185"/>
      <c r="K1271" s="187">
        <v>217.06</v>
      </c>
      <c r="L1271" s="185"/>
      <c r="M1271" s="185"/>
      <c r="N1271" s="185"/>
      <c r="O1271" s="185"/>
      <c r="P1271" s="185"/>
      <c r="Q1271" s="185"/>
      <c r="R1271" s="188"/>
      <c r="T1271" s="189"/>
      <c r="U1271" s="185"/>
      <c r="V1271" s="185"/>
      <c r="W1271" s="185"/>
      <c r="X1271" s="185"/>
      <c r="Y1271" s="185"/>
      <c r="Z1271" s="185"/>
      <c r="AA1271" s="190"/>
      <c r="AT1271" s="191" t="s">
        <v>204</v>
      </c>
      <c r="AU1271" s="191" t="s">
        <v>94</v>
      </c>
      <c r="AV1271" s="12" t="s">
        <v>214</v>
      </c>
      <c r="AW1271" s="12" t="s">
        <v>31</v>
      </c>
      <c r="AX1271" s="12" t="s">
        <v>74</v>
      </c>
      <c r="AY1271" s="191" t="s">
        <v>196</v>
      </c>
    </row>
    <row r="1272" spans="2:65" s="11" customFormat="1" ht="16.5" customHeight="1">
      <c r="B1272" s="176"/>
      <c r="C1272" s="177"/>
      <c r="D1272" s="177"/>
      <c r="E1272" s="178" t="s">
        <v>4</v>
      </c>
      <c r="F1272" s="269" t="s">
        <v>1979</v>
      </c>
      <c r="G1272" s="270"/>
      <c r="H1272" s="270"/>
      <c r="I1272" s="270"/>
      <c r="J1272" s="177"/>
      <c r="K1272" s="179">
        <v>351.21</v>
      </c>
      <c r="L1272" s="177"/>
      <c r="M1272" s="177"/>
      <c r="N1272" s="177"/>
      <c r="O1272" s="177"/>
      <c r="P1272" s="177"/>
      <c r="Q1272" s="177"/>
      <c r="R1272" s="180"/>
      <c r="T1272" s="181"/>
      <c r="U1272" s="177"/>
      <c r="V1272" s="177"/>
      <c r="W1272" s="177"/>
      <c r="X1272" s="177"/>
      <c r="Y1272" s="177"/>
      <c r="Z1272" s="177"/>
      <c r="AA1272" s="182"/>
      <c r="AT1272" s="183" t="s">
        <v>204</v>
      </c>
      <c r="AU1272" s="183" t="s">
        <v>94</v>
      </c>
      <c r="AV1272" s="11" t="s">
        <v>94</v>
      </c>
      <c r="AW1272" s="11" t="s">
        <v>31</v>
      </c>
      <c r="AX1272" s="11" t="s">
        <v>74</v>
      </c>
      <c r="AY1272" s="183" t="s">
        <v>196</v>
      </c>
    </row>
    <row r="1273" spans="2:65" s="12" customFormat="1" ht="16.5" customHeight="1">
      <c r="B1273" s="184"/>
      <c r="C1273" s="185"/>
      <c r="D1273" s="185"/>
      <c r="E1273" s="186" t="s">
        <v>4</v>
      </c>
      <c r="F1273" s="274" t="s">
        <v>324</v>
      </c>
      <c r="G1273" s="275"/>
      <c r="H1273" s="275"/>
      <c r="I1273" s="275"/>
      <c r="J1273" s="185"/>
      <c r="K1273" s="187">
        <v>351.21</v>
      </c>
      <c r="L1273" s="185"/>
      <c r="M1273" s="185"/>
      <c r="N1273" s="185"/>
      <c r="O1273" s="185"/>
      <c r="P1273" s="185"/>
      <c r="Q1273" s="185"/>
      <c r="R1273" s="188"/>
      <c r="T1273" s="189"/>
      <c r="U1273" s="185"/>
      <c r="V1273" s="185"/>
      <c r="W1273" s="185"/>
      <c r="X1273" s="185"/>
      <c r="Y1273" s="185"/>
      <c r="Z1273" s="185"/>
      <c r="AA1273" s="190"/>
      <c r="AT1273" s="191" t="s">
        <v>204</v>
      </c>
      <c r="AU1273" s="191" t="s">
        <v>94</v>
      </c>
      <c r="AV1273" s="12" t="s">
        <v>214</v>
      </c>
      <c r="AW1273" s="12" t="s">
        <v>31</v>
      </c>
      <c r="AX1273" s="12" t="s">
        <v>74</v>
      </c>
      <c r="AY1273" s="191" t="s">
        <v>196</v>
      </c>
    </row>
    <row r="1274" spans="2:65" s="13" customFormat="1" ht="16.5" customHeight="1">
      <c r="B1274" s="192"/>
      <c r="C1274" s="193"/>
      <c r="D1274" s="193"/>
      <c r="E1274" s="194" t="s">
        <v>4</v>
      </c>
      <c r="F1274" s="276" t="s">
        <v>215</v>
      </c>
      <c r="G1274" s="277"/>
      <c r="H1274" s="277"/>
      <c r="I1274" s="277"/>
      <c r="J1274" s="193"/>
      <c r="K1274" s="195">
        <v>568.27</v>
      </c>
      <c r="L1274" s="193"/>
      <c r="M1274" s="193"/>
      <c r="N1274" s="193"/>
      <c r="O1274" s="193"/>
      <c r="P1274" s="193"/>
      <c r="Q1274" s="193"/>
      <c r="R1274" s="196"/>
      <c r="T1274" s="197"/>
      <c r="U1274" s="193"/>
      <c r="V1274" s="193"/>
      <c r="W1274" s="193"/>
      <c r="X1274" s="193"/>
      <c r="Y1274" s="193"/>
      <c r="Z1274" s="193"/>
      <c r="AA1274" s="198"/>
      <c r="AT1274" s="199" t="s">
        <v>204</v>
      </c>
      <c r="AU1274" s="199" t="s">
        <v>94</v>
      </c>
      <c r="AV1274" s="13" t="s">
        <v>201</v>
      </c>
      <c r="AW1274" s="13" t="s">
        <v>31</v>
      </c>
      <c r="AX1274" s="13" t="s">
        <v>82</v>
      </c>
      <c r="AY1274" s="199" t="s">
        <v>196</v>
      </c>
    </row>
    <row r="1275" spans="2:65" s="1" customFormat="1" ht="25.5" customHeight="1">
      <c r="B1275" s="138"/>
      <c r="C1275" s="167" t="s">
        <v>1980</v>
      </c>
      <c r="D1275" s="167" t="s">
        <v>197</v>
      </c>
      <c r="E1275" s="168" t="s">
        <v>1981</v>
      </c>
      <c r="F1275" s="264" t="s">
        <v>1982</v>
      </c>
      <c r="G1275" s="264"/>
      <c r="H1275" s="264"/>
      <c r="I1275" s="264"/>
      <c r="J1275" s="169" t="s">
        <v>361</v>
      </c>
      <c r="K1275" s="170">
        <v>2.48</v>
      </c>
      <c r="L1275" s="265">
        <v>0</v>
      </c>
      <c r="M1275" s="265"/>
      <c r="N1275" s="266">
        <f>ROUND(L1275*K1275,3)</f>
        <v>0</v>
      </c>
      <c r="O1275" s="266"/>
      <c r="P1275" s="266"/>
      <c r="Q1275" s="266"/>
      <c r="R1275" s="141"/>
      <c r="T1275" s="172" t="s">
        <v>4</v>
      </c>
      <c r="U1275" s="48" t="s">
        <v>41</v>
      </c>
      <c r="V1275" s="40"/>
      <c r="W1275" s="173">
        <f>V1275*K1275</f>
        <v>0</v>
      </c>
      <c r="X1275" s="173">
        <v>0</v>
      </c>
      <c r="Y1275" s="173">
        <f>X1275*K1275</f>
        <v>0</v>
      </c>
      <c r="Z1275" s="173">
        <v>0</v>
      </c>
      <c r="AA1275" s="174">
        <f>Z1275*K1275</f>
        <v>0</v>
      </c>
      <c r="AR1275" s="23" t="s">
        <v>300</v>
      </c>
      <c r="AT1275" s="23" t="s">
        <v>197</v>
      </c>
      <c r="AU1275" s="23" t="s">
        <v>94</v>
      </c>
      <c r="AY1275" s="23" t="s">
        <v>196</v>
      </c>
      <c r="BE1275" s="114">
        <f>IF(U1275="základná",N1275,0)</f>
        <v>0</v>
      </c>
      <c r="BF1275" s="114">
        <f>IF(U1275="znížená",N1275,0)</f>
        <v>0</v>
      </c>
      <c r="BG1275" s="114">
        <f>IF(U1275="zákl. prenesená",N1275,0)</f>
        <v>0</v>
      </c>
      <c r="BH1275" s="114">
        <f>IF(U1275="zníž. prenesená",N1275,0)</f>
        <v>0</v>
      </c>
      <c r="BI1275" s="114">
        <f>IF(U1275="nulová",N1275,0)</f>
        <v>0</v>
      </c>
      <c r="BJ1275" s="23" t="s">
        <v>94</v>
      </c>
      <c r="BK1275" s="175">
        <f>ROUND(L1275*K1275,3)</f>
        <v>0</v>
      </c>
      <c r="BL1275" s="23" t="s">
        <v>300</v>
      </c>
      <c r="BM1275" s="23" t="s">
        <v>1983</v>
      </c>
    </row>
    <row r="1276" spans="2:65" s="10" customFormat="1" ht="29.85" customHeight="1">
      <c r="B1276" s="156"/>
      <c r="C1276" s="157"/>
      <c r="D1276" s="166" t="s">
        <v>163</v>
      </c>
      <c r="E1276" s="166"/>
      <c r="F1276" s="166"/>
      <c r="G1276" s="166"/>
      <c r="H1276" s="166"/>
      <c r="I1276" s="166"/>
      <c r="J1276" s="166"/>
      <c r="K1276" s="166"/>
      <c r="L1276" s="166"/>
      <c r="M1276" s="166"/>
      <c r="N1276" s="271">
        <f>BK1276</f>
        <v>0</v>
      </c>
      <c r="O1276" s="272"/>
      <c r="P1276" s="272"/>
      <c r="Q1276" s="272"/>
      <c r="R1276" s="159"/>
      <c r="T1276" s="160"/>
      <c r="U1276" s="157"/>
      <c r="V1276" s="157"/>
      <c r="W1276" s="161">
        <f>SUM(W1277:W1297)</f>
        <v>0</v>
      </c>
      <c r="X1276" s="157"/>
      <c r="Y1276" s="161">
        <f>SUM(Y1277:Y1297)</f>
        <v>3.5545415200000003</v>
      </c>
      <c r="Z1276" s="157"/>
      <c r="AA1276" s="162">
        <f>SUM(AA1277:AA1297)</f>
        <v>0</v>
      </c>
      <c r="AR1276" s="163" t="s">
        <v>94</v>
      </c>
      <c r="AT1276" s="164" t="s">
        <v>73</v>
      </c>
      <c r="AU1276" s="164" t="s">
        <v>82</v>
      </c>
      <c r="AY1276" s="163" t="s">
        <v>196</v>
      </c>
      <c r="BK1276" s="165">
        <f>SUM(BK1277:BK1297)</f>
        <v>0</v>
      </c>
    </row>
    <row r="1277" spans="2:65" s="1" customFormat="1" ht="38.25" customHeight="1">
      <c r="B1277" s="138"/>
      <c r="C1277" s="167" t="s">
        <v>1984</v>
      </c>
      <c r="D1277" s="167" t="s">
        <v>197</v>
      </c>
      <c r="E1277" s="168" t="s">
        <v>1985</v>
      </c>
      <c r="F1277" s="264" t="s">
        <v>1986</v>
      </c>
      <c r="G1277" s="264"/>
      <c r="H1277" s="264"/>
      <c r="I1277" s="264"/>
      <c r="J1277" s="169" t="s">
        <v>262</v>
      </c>
      <c r="K1277" s="170">
        <v>139.613</v>
      </c>
      <c r="L1277" s="265">
        <v>0</v>
      </c>
      <c r="M1277" s="265"/>
      <c r="N1277" s="266">
        <f>ROUND(L1277*K1277,3)</f>
        <v>0</v>
      </c>
      <c r="O1277" s="266"/>
      <c r="P1277" s="266"/>
      <c r="Q1277" s="266"/>
      <c r="R1277" s="141"/>
      <c r="T1277" s="172" t="s">
        <v>4</v>
      </c>
      <c r="U1277" s="48" t="s">
        <v>41</v>
      </c>
      <c r="V1277" s="40"/>
      <c r="W1277" s="173">
        <f>V1277*K1277</f>
        <v>0</v>
      </c>
      <c r="X1277" s="173">
        <v>4.0400000000000002E-3</v>
      </c>
      <c r="Y1277" s="173">
        <f>X1277*K1277</f>
        <v>0.56403652000000004</v>
      </c>
      <c r="Z1277" s="173">
        <v>0</v>
      </c>
      <c r="AA1277" s="174">
        <f>Z1277*K1277</f>
        <v>0</v>
      </c>
      <c r="AR1277" s="23" t="s">
        <v>300</v>
      </c>
      <c r="AT1277" s="23" t="s">
        <v>197</v>
      </c>
      <c r="AU1277" s="23" t="s">
        <v>94</v>
      </c>
      <c r="AY1277" s="23" t="s">
        <v>196</v>
      </c>
      <c r="BE1277" s="114">
        <f>IF(U1277="základná",N1277,0)</f>
        <v>0</v>
      </c>
      <c r="BF1277" s="114">
        <f>IF(U1277="znížená",N1277,0)</f>
        <v>0</v>
      </c>
      <c r="BG1277" s="114">
        <f>IF(U1277="zákl. prenesená",N1277,0)</f>
        <v>0</v>
      </c>
      <c r="BH1277" s="114">
        <f>IF(U1277="zníž. prenesená",N1277,0)</f>
        <v>0</v>
      </c>
      <c r="BI1277" s="114">
        <f>IF(U1277="nulová",N1277,0)</f>
        <v>0</v>
      </c>
      <c r="BJ1277" s="23" t="s">
        <v>94</v>
      </c>
      <c r="BK1277" s="175">
        <f>ROUND(L1277*K1277,3)</f>
        <v>0</v>
      </c>
      <c r="BL1277" s="23" t="s">
        <v>300</v>
      </c>
      <c r="BM1277" s="23" t="s">
        <v>1987</v>
      </c>
    </row>
    <row r="1278" spans="2:65" s="11" customFormat="1" ht="16.5" customHeight="1">
      <c r="B1278" s="176"/>
      <c r="C1278" s="177"/>
      <c r="D1278" s="177"/>
      <c r="E1278" s="178" t="s">
        <v>4</v>
      </c>
      <c r="F1278" s="267" t="s">
        <v>1988</v>
      </c>
      <c r="G1278" s="268"/>
      <c r="H1278" s="268"/>
      <c r="I1278" s="268"/>
      <c r="J1278" s="177"/>
      <c r="K1278" s="179">
        <v>10.137</v>
      </c>
      <c r="L1278" s="177"/>
      <c r="M1278" s="177"/>
      <c r="N1278" s="177"/>
      <c r="O1278" s="177"/>
      <c r="P1278" s="177"/>
      <c r="Q1278" s="177"/>
      <c r="R1278" s="180"/>
      <c r="T1278" s="181"/>
      <c r="U1278" s="177"/>
      <c r="V1278" s="177"/>
      <c r="W1278" s="177"/>
      <c r="X1278" s="177"/>
      <c r="Y1278" s="177"/>
      <c r="Z1278" s="177"/>
      <c r="AA1278" s="182"/>
      <c r="AT1278" s="183" t="s">
        <v>204</v>
      </c>
      <c r="AU1278" s="183" t="s">
        <v>94</v>
      </c>
      <c r="AV1278" s="11" t="s">
        <v>94</v>
      </c>
      <c r="AW1278" s="11" t="s">
        <v>31</v>
      </c>
      <c r="AX1278" s="11" t="s">
        <v>74</v>
      </c>
      <c r="AY1278" s="183" t="s">
        <v>196</v>
      </c>
    </row>
    <row r="1279" spans="2:65" s="11" customFormat="1" ht="16.5" customHeight="1">
      <c r="B1279" s="176"/>
      <c r="C1279" s="177"/>
      <c r="D1279" s="177"/>
      <c r="E1279" s="178" t="s">
        <v>4</v>
      </c>
      <c r="F1279" s="269" t="s">
        <v>1989</v>
      </c>
      <c r="G1279" s="270"/>
      <c r="H1279" s="270"/>
      <c r="I1279" s="270"/>
      <c r="J1279" s="177"/>
      <c r="K1279" s="179">
        <v>11.974</v>
      </c>
      <c r="L1279" s="177"/>
      <c r="M1279" s="177"/>
      <c r="N1279" s="177"/>
      <c r="O1279" s="177"/>
      <c r="P1279" s="177"/>
      <c r="Q1279" s="177"/>
      <c r="R1279" s="180"/>
      <c r="T1279" s="181"/>
      <c r="U1279" s="177"/>
      <c r="V1279" s="177"/>
      <c r="W1279" s="177"/>
      <c r="X1279" s="177"/>
      <c r="Y1279" s="177"/>
      <c r="Z1279" s="177"/>
      <c r="AA1279" s="182"/>
      <c r="AT1279" s="183" t="s">
        <v>204</v>
      </c>
      <c r="AU1279" s="183" t="s">
        <v>94</v>
      </c>
      <c r="AV1279" s="11" t="s">
        <v>94</v>
      </c>
      <c r="AW1279" s="11" t="s">
        <v>31</v>
      </c>
      <c r="AX1279" s="11" t="s">
        <v>74</v>
      </c>
      <c r="AY1279" s="183" t="s">
        <v>196</v>
      </c>
    </row>
    <row r="1280" spans="2:65" s="11" customFormat="1" ht="16.5" customHeight="1">
      <c r="B1280" s="176"/>
      <c r="C1280" s="177"/>
      <c r="D1280" s="177"/>
      <c r="E1280" s="178" t="s">
        <v>4</v>
      </c>
      <c r="F1280" s="269" t="s">
        <v>1990</v>
      </c>
      <c r="G1280" s="270"/>
      <c r="H1280" s="270"/>
      <c r="I1280" s="270"/>
      <c r="J1280" s="177"/>
      <c r="K1280" s="179">
        <v>8.5299999999999994</v>
      </c>
      <c r="L1280" s="177"/>
      <c r="M1280" s="177"/>
      <c r="N1280" s="177"/>
      <c r="O1280" s="177"/>
      <c r="P1280" s="177"/>
      <c r="Q1280" s="177"/>
      <c r="R1280" s="180"/>
      <c r="T1280" s="181"/>
      <c r="U1280" s="177"/>
      <c r="V1280" s="177"/>
      <c r="W1280" s="177"/>
      <c r="X1280" s="177"/>
      <c r="Y1280" s="177"/>
      <c r="Z1280" s="177"/>
      <c r="AA1280" s="182"/>
      <c r="AT1280" s="183" t="s">
        <v>204</v>
      </c>
      <c r="AU1280" s="183" t="s">
        <v>94</v>
      </c>
      <c r="AV1280" s="11" t="s">
        <v>94</v>
      </c>
      <c r="AW1280" s="11" t="s">
        <v>31</v>
      </c>
      <c r="AX1280" s="11" t="s">
        <v>74</v>
      </c>
      <c r="AY1280" s="183" t="s">
        <v>196</v>
      </c>
    </row>
    <row r="1281" spans="2:65" s="11" customFormat="1" ht="16.5" customHeight="1">
      <c r="B1281" s="176"/>
      <c r="C1281" s="177"/>
      <c r="D1281" s="177"/>
      <c r="E1281" s="178" t="s">
        <v>4</v>
      </c>
      <c r="F1281" s="269" t="s">
        <v>1991</v>
      </c>
      <c r="G1281" s="270"/>
      <c r="H1281" s="270"/>
      <c r="I1281" s="270"/>
      <c r="J1281" s="177"/>
      <c r="K1281" s="179">
        <v>6.28</v>
      </c>
      <c r="L1281" s="177"/>
      <c r="M1281" s="177"/>
      <c r="N1281" s="177"/>
      <c r="O1281" s="177"/>
      <c r="P1281" s="177"/>
      <c r="Q1281" s="177"/>
      <c r="R1281" s="180"/>
      <c r="T1281" s="181"/>
      <c r="U1281" s="177"/>
      <c r="V1281" s="177"/>
      <c r="W1281" s="177"/>
      <c r="X1281" s="177"/>
      <c r="Y1281" s="177"/>
      <c r="Z1281" s="177"/>
      <c r="AA1281" s="182"/>
      <c r="AT1281" s="183" t="s">
        <v>204</v>
      </c>
      <c r="AU1281" s="183" t="s">
        <v>94</v>
      </c>
      <c r="AV1281" s="11" t="s">
        <v>94</v>
      </c>
      <c r="AW1281" s="11" t="s">
        <v>31</v>
      </c>
      <c r="AX1281" s="11" t="s">
        <v>74</v>
      </c>
      <c r="AY1281" s="183" t="s">
        <v>196</v>
      </c>
    </row>
    <row r="1282" spans="2:65" s="11" customFormat="1" ht="16.5" customHeight="1">
      <c r="B1282" s="176"/>
      <c r="C1282" s="177"/>
      <c r="D1282" s="177"/>
      <c r="E1282" s="178" t="s">
        <v>4</v>
      </c>
      <c r="F1282" s="269" t="s">
        <v>1992</v>
      </c>
      <c r="G1282" s="270"/>
      <c r="H1282" s="270"/>
      <c r="I1282" s="270"/>
      <c r="J1282" s="177"/>
      <c r="K1282" s="179">
        <v>5.38</v>
      </c>
      <c r="L1282" s="177"/>
      <c r="M1282" s="177"/>
      <c r="N1282" s="177"/>
      <c r="O1282" s="177"/>
      <c r="P1282" s="177"/>
      <c r="Q1282" s="177"/>
      <c r="R1282" s="180"/>
      <c r="T1282" s="181"/>
      <c r="U1282" s="177"/>
      <c r="V1282" s="177"/>
      <c r="W1282" s="177"/>
      <c r="X1282" s="177"/>
      <c r="Y1282" s="177"/>
      <c r="Z1282" s="177"/>
      <c r="AA1282" s="182"/>
      <c r="AT1282" s="183" t="s">
        <v>204</v>
      </c>
      <c r="AU1282" s="183" t="s">
        <v>94</v>
      </c>
      <c r="AV1282" s="11" t="s">
        <v>94</v>
      </c>
      <c r="AW1282" s="11" t="s">
        <v>31</v>
      </c>
      <c r="AX1282" s="11" t="s">
        <v>74</v>
      </c>
      <c r="AY1282" s="183" t="s">
        <v>196</v>
      </c>
    </row>
    <row r="1283" spans="2:65" s="11" customFormat="1" ht="16.5" customHeight="1">
      <c r="B1283" s="176"/>
      <c r="C1283" s="177"/>
      <c r="D1283" s="177"/>
      <c r="E1283" s="178" t="s">
        <v>4</v>
      </c>
      <c r="F1283" s="269" t="s">
        <v>1993</v>
      </c>
      <c r="G1283" s="270"/>
      <c r="H1283" s="270"/>
      <c r="I1283" s="270"/>
      <c r="J1283" s="177"/>
      <c r="K1283" s="179">
        <v>12.68</v>
      </c>
      <c r="L1283" s="177"/>
      <c r="M1283" s="177"/>
      <c r="N1283" s="177"/>
      <c r="O1283" s="177"/>
      <c r="P1283" s="177"/>
      <c r="Q1283" s="177"/>
      <c r="R1283" s="180"/>
      <c r="T1283" s="181"/>
      <c r="U1283" s="177"/>
      <c r="V1283" s="177"/>
      <c r="W1283" s="177"/>
      <c r="X1283" s="177"/>
      <c r="Y1283" s="177"/>
      <c r="Z1283" s="177"/>
      <c r="AA1283" s="182"/>
      <c r="AT1283" s="183" t="s">
        <v>204</v>
      </c>
      <c r="AU1283" s="183" t="s">
        <v>94</v>
      </c>
      <c r="AV1283" s="11" t="s">
        <v>94</v>
      </c>
      <c r="AW1283" s="11" t="s">
        <v>31</v>
      </c>
      <c r="AX1283" s="11" t="s">
        <v>74</v>
      </c>
      <c r="AY1283" s="183" t="s">
        <v>196</v>
      </c>
    </row>
    <row r="1284" spans="2:65" s="11" customFormat="1" ht="16.5" customHeight="1">
      <c r="B1284" s="176"/>
      <c r="C1284" s="177"/>
      <c r="D1284" s="177"/>
      <c r="E1284" s="178" t="s">
        <v>4</v>
      </c>
      <c r="F1284" s="269" t="s">
        <v>1994</v>
      </c>
      <c r="G1284" s="270"/>
      <c r="H1284" s="270"/>
      <c r="I1284" s="270"/>
      <c r="J1284" s="177"/>
      <c r="K1284" s="179">
        <v>10.537000000000001</v>
      </c>
      <c r="L1284" s="177"/>
      <c r="M1284" s="177"/>
      <c r="N1284" s="177"/>
      <c r="O1284" s="177"/>
      <c r="P1284" s="177"/>
      <c r="Q1284" s="177"/>
      <c r="R1284" s="180"/>
      <c r="T1284" s="181"/>
      <c r="U1284" s="177"/>
      <c r="V1284" s="177"/>
      <c r="W1284" s="177"/>
      <c r="X1284" s="177"/>
      <c r="Y1284" s="177"/>
      <c r="Z1284" s="177"/>
      <c r="AA1284" s="182"/>
      <c r="AT1284" s="183" t="s">
        <v>204</v>
      </c>
      <c r="AU1284" s="183" t="s">
        <v>94</v>
      </c>
      <c r="AV1284" s="11" t="s">
        <v>94</v>
      </c>
      <c r="AW1284" s="11" t="s">
        <v>31</v>
      </c>
      <c r="AX1284" s="11" t="s">
        <v>74</v>
      </c>
      <c r="AY1284" s="183" t="s">
        <v>196</v>
      </c>
    </row>
    <row r="1285" spans="2:65" s="11" customFormat="1" ht="16.5" customHeight="1">
      <c r="B1285" s="176"/>
      <c r="C1285" s="177"/>
      <c r="D1285" s="177"/>
      <c r="E1285" s="178" t="s">
        <v>4</v>
      </c>
      <c r="F1285" s="269" t="s">
        <v>1995</v>
      </c>
      <c r="G1285" s="270"/>
      <c r="H1285" s="270"/>
      <c r="I1285" s="270"/>
      <c r="J1285" s="177"/>
      <c r="K1285" s="179">
        <v>11.637</v>
      </c>
      <c r="L1285" s="177"/>
      <c r="M1285" s="177"/>
      <c r="N1285" s="177"/>
      <c r="O1285" s="177"/>
      <c r="P1285" s="177"/>
      <c r="Q1285" s="177"/>
      <c r="R1285" s="180"/>
      <c r="T1285" s="181"/>
      <c r="U1285" s="177"/>
      <c r="V1285" s="177"/>
      <c r="W1285" s="177"/>
      <c r="X1285" s="177"/>
      <c r="Y1285" s="177"/>
      <c r="Z1285" s="177"/>
      <c r="AA1285" s="182"/>
      <c r="AT1285" s="183" t="s">
        <v>204</v>
      </c>
      <c r="AU1285" s="183" t="s">
        <v>94</v>
      </c>
      <c r="AV1285" s="11" t="s">
        <v>94</v>
      </c>
      <c r="AW1285" s="11" t="s">
        <v>31</v>
      </c>
      <c r="AX1285" s="11" t="s">
        <v>74</v>
      </c>
      <c r="AY1285" s="183" t="s">
        <v>196</v>
      </c>
    </row>
    <row r="1286" spans="2:65" s="11" customFormat="1" ht="16.5" customHeight="1">
      <c r="B1286" s="176"/>
      <c r="C1286" s="177"/>
      <c r="D1286" s="177"/>
      <c r="E1286" s="178" t="s">
        <v>4</v>
      </c>
      <c r="F1286" s="269" t="s">
        <v>1996</v>
      </c>
      <c r="G1286" s="270"/>
      <c r="H1286" s="270"/>
      <c r="I1286" s="270"/>
      <c r="J1286" s="177"/>
      <c r="K1286" s="179">
        <v>12.141</v>
      </c>
      <c r="L1286" s="177"/>
      <c r="M1286" s="177"/>
      <c r="N1286" s="177"/>
      <c r="O1286" s="177"/>
      <c r="P1286" s="177"/>
      <c r="Q1286" s="177"/>
      <c r="R1286" s="180"/>
      <c r="T1286" s="181"/>
      <c r="U1286" s="177"/>
      <c r="V1286" s="177"/>
      <c r="W1286" s="177"/>
      <c r="X1286" s="177"/>
      <c r="Y1286" s="177"/>
      <c r="Z1286" s="177"/>
      <c r="AA1286" s="182"/>
      <c r="AT1286" s="183" t="s">
        <v>204</v>
      </c>
      <c r="AU1286" s="183" t="s">
        <v>94</v>
      </c>
      <c r="AV1286" s="11" t="s">
        <v>94</v>
      </c>
      <c r="AW1286" s="11" t="s">
        <v>31</v>
      </c>
      <c r="AX1286" s="11" t="s">
        <v>74</v>
      </c>
      <c r="AY1286" s="183" t="s">
        <v>196</v>
      </c>
    </row>
    <row r="1287" spans="2:65" s="11" customFormat="1" ht="16.5" customHeight="1">
      <c r="B1287" s="176"/>
      <c r="C1287" s="177"/>
      <c r="D1287" s="177"/>
      <c r="E1287" s="178" t="s">
        <v>4</v>
      </c>
      <c r="F1287" s="269" t="s">
        <v>1997</v>
      </c>
      <c r="G1287" s="270"/>
      <c r="H1287" s="270"/>
      <c r="I1287" s="270"/>
      <c r="J1287" s="177"/>
      <c r="K1287" s="179">
        <v>8.0410000000000004</v>
      </c>
      <c r="L1287" s="177"/>
      <c r="M1287" s="177"/>
      <c r="N1287" s="177"/>
      <c r="O1287" s="177"/>
      <c r="P1287" s="177"/>
      <c r="Q1287" s="177"/>
      <c r="R1287" s="180"/>
      <c r="T1287" s="181"/>
      <c r="U1287" s="177"/>
      <c r="V1287" s="177"/>
      <c r="W1287" s="177"/>
      <c r="X1287" s="177"/>
      <c r="Y1287" s="177"/>
      <c r="Z1287" s="177"/>
      <c r="AA1287" s="182"/>
      <c r="AT1287" s="183" t="s">
        <v>204</v>
      </c>
      <c r="AU1287" s="183" t="s">
        <v>94</v>
      </c>
      <c r="AV1287" s="11" t="s">
        <v>94</v>
      </c>
      <c r="AW1287" s="11" t="s">
        <v>31</v>
      </c>
      <c r="AX1287" s="11" t="s">
        <v>74</v>
      </c>
      <c r="AY1287" s="183" t="s">
        <v>196</v>
      </c>
    </row>
    <row r="1288" spans="2:65" s="12" customFormat="1" ht="16.5" customHeight="1">
      <c r="B1288" s="184"/>
      <c r="C1288" s="185"/>
      <c r="D1288" s="185"/>
      <c r="E1288" s="186" t="s">
        <v>4</v>
      </c>
      <c r="F1288" s="274" t="s">
        <v>327</v>
      </c>
      <c r="G1288" s="275"/>
      <c r="H1288" s="275"/>
      <c r="I1288" s="275"/>
      <c r="J1288" s="185"/>
      <c r="K1288" s="187">
        <v>97.337000000000003</v>
      </c>
      <c r="L1288" s="185"/>
      <c r="M1288" s="185"/>
      <c r="N1288" s="185"/>
      <c r="O1288" s="185"/>
      <c r="P1288" s="185"/>
      <c r="Q1288" s="185"/>
      <c r="R1288" s="188"/>
      <c r="T1288" s="189"/>
      <c r="U1288" s="185"/>
      <c r="V1288" s="185"/>
      <c r="W1288" s="185"/>
      <c r="X1288" s="185"/>
      <c r="Y1288" s="185"/>
      <c r="Z1288" s="185"/>
      <c r="AA1288" s="190"/>
      <c r="AT1288" s="191" t="s">
        <v>204</v>
      </c>
      <c r="AU1288" s="191" t="s">
        <v>94</v>
      </c>
      <c r="AV1288" s="12" t="s">
        <v>214</v>
      </c>
      <c r="AW1288" s="12" t="s">
        <v>31</v>
      </c>
      <c r="AX1288" s="12" t="s">
        <v>74</v>
      </c>
      <c r="AY1288" s="191" t="s">
        <v>196</v>
      </c>
    </row>
    <row r="1289" spans="2:65" s="11" customFormat="1" ht="16.5" customHeight="1">
      <c r="B1289" s="176"/>
      <c r="C1289" s="177"/>
      <c r="D1289" s="177"/>
      <c r="E1289" s="178" t="s">
        <v>4</v>
      </c>
      <c r="F1289" s="269" t="s">
        <v>1998</v>
      </c>
      <c r="G1289" s="270"/>
      <c r="H1289" s="270"/>
      <c r="I1289" s="270"/>
      <c r="J1289" s="177"/>
      <c r="K1289" s="179">
        <v>7.758</v>
      </c>
      <c r="L1289" s="177"/>
      <c r="M1289" s="177"/>
      <c r="N1289" s="177"/>
      <c r="O1289" s="177"/>
      <c r="P1289" s="177"/>
      <c r="Q1289" s="177"/>
      <c r="R1289" s="180"/>
      <c r="T1289" s="181"/>
      <c r="U1289" s="177"/>
      <c r="V1289" s="177"/>
      <c r="W1289" s="177"/>
      <c r="X1289" s="177"/>
      <c r="Y1289" s="177"/>
      <c r="Z1289" s="177"/>
      <c r="AA1289" s="182"/>
      <c r="AT1289" s="183" t="s">
        <v>204</v>
      </c>
      <c r="AU1289" s="183" t="s">
        <v>94</v>
      </c>
      <c r="AV1289" s="11" t="s">
        <v>94</v>
      </c>
      <c r="AW1289" s="11" t="s">
        <v>31</v>
      </c>
      <c r="AX1289" s="11" t="s">
        <v>74</v>
      </c>
      <c r="AY1289" s="183" t="s">
        <v>196</v>
      </c>
    </row>
    <row r="1290" spans="2:65" s="11" customFormat="1" ht="16.5" customHeight="1">
      <c r="B1290" s="176"/>
      <c r="C1290" s="177"/>
      <c r="D1290" s="177"/>
      <c r="E1290" s="178" t="s">
        <v>4</v>
      </c>
      <c r="F1290" s="269" t="s">
        <v>1998</v>
      </c>
      <c r="G1290" s="270"/>
      <c r="H1290" s="270"/>
      <c r="I1290" s="270"/>
      <c r="J1290" s="177"/>
      <c r="K1290" s="179">
        <v>7.758</v>
      </c>
      <c r="L1290" s="177"/>
      <c r="M1290" s="177"/>
      <c r="N1290" s="177"/>
      <c r="O1290" s="177"/>
      <c r="P1290" s="177"/>
      <c r="Q1290" s="177"/>
      <c r="R1290" s="180"/>
      <c r="T1290" s="181"/>
      <c r="U1290" s="177"/>
      <c r="V1290" s="177"/>
      <c r="W1290" s="177"/>
      <c r="X1290" s="177"/>
      <c r="Y1290" s="177"/>
      <c r="Z1290" s="177"/>
      <c r="AA1290" s="182"/>
      <c r="AT1290" s="183" t="s">
        <v>204</v>
      </c>
      <c r="AU1290" s="183" t="s">
        <v>94</v>
      </c>
      <c r="AV1290" s="11" t="s">
        <v>94</v>
      </c>
      <c r="AW1290" s="11" t="s">
        <v>31</v>
      </c>
      <c r="AX1290" s="11" t="s">
        <v>74</v>
      </c>
      <c r="AY1290" s="183" t="s">
        <v>196</v>
      </c>
    </row>
    <row r="1291" spans="2:65" s="11" customFormat="1" ht="16.5" customHeight="1">
      <c r="B1291" s="176"/>
      <c r="C1291" s="177"/>
      <c r="D1291" s="177"/>
      <c r="E1291" s="178" t="s">
        <v>4</v>
      </c>
      <c r="F1291" s="269" t="s">
        <v>1999</v>
      </c>
      <c r="G1291" s="270"/>
      <c r="H1291" s="270"/>
      <c r="I1291" s="270"/>
      <c r="J1291" s="177"/>
      <c r="K1291" s="179">
        <v>10.119999999999999</v>
      </c>
      <c r="L1291" s="177"/>
      <c r="M1291" s="177"/>
      <c r="N1291" s="177"/>
      <c r="O1291" s="177"/>
      <c r="P1291" s="177"/>
      <c r="Q1291" s="177"/>
      <c r="R1291" s="180"/>
      <c r="T1291" s="181"/>
      <c r="U1291" s="177"/>
      <c r="V1291" s="177"/>
      <c r="W1291" s="177"/>
      <c r="X1291" s="177"/>
      <c r="Y1291" s="177"/>
      <c r="Z1291" s="177"/>
      <c r="AA1291" s="182"/>
      <c r="AT1291" s="183" t="s">
        <v>204</v>
      </c>
      <c r="AU1291" s="183" t="s">
        <v>94</v>
      </c>
      <c r="AV1291" s="11" t="s">
        <v>94</v>
      </c>
      <c r="AW1291" s="11" t="s">
        <v>31</v>
      </c>
      <c r="AX1291" s="11" t="s">
        <v>74</v>
      </c>
      <c r="AY1291" s="183" t="s">
        <v>196</v>
      </c>
    </row>
    <row r="1292" spans="2:65" s="11" customFormat="1" ht="16.5" customHeight="1">
      <c r="B1292" s="176"/>
      <c r="C1292" s="177"/>
      <c r="D1292" s="177"/>
      <c r="E1292" s="178" t="s">
        <v>4</v>
      </c>
      <c r="F1292" s="269" t="s">
        <v>2000</v>
      </c>
      <c r="G1292" s="270"/>
      <c r="H1292" s="270"/>
      <c r="I1292" s="270"/>
      <c r="J1292" s="177"/>
      <c r="K1292" s="179">
        <v>8.6199999999999992</v>
      </c>
      <c r="L1292" s="177"/>
      <c r="M1292" s="177"/>
      <c r="N1292" s="177"/>
      <c r="O1292" s="177"/>
      <c r="P1292" s="177"/>
      <c r="Q1292" s="177"/>
      <c r="R1292" s="180"/>
      <c r="T1292" s="181"/>
      <c r="U1292" s="177"/>
      <c r="V1292" s="177"/>
      <c r="W1292" s="177"/>
      <c r="X1292" s="177"/>
      <c r="Y1292" s="177"/>
      <c r="Z1292" s="177"/>
      <c r="AA1292" s="182"/>
      <c r="AT1292" s="183" t="s">
        <v>204</v>
      </c>
      <c r="AU1292" s="183" t="s">
        <v>94</v>
      </c>
      <c r="AV1292" s="11" t="s">
        <v>94</v>
      </c>
      <c r="AW1292" s="11" t="s">
        <v>31</v>
      </c>
      <c r="AX1292" s="11" t="s">
        <v>74</v>
      </c>
      <c r="AY1292" s="183" t="s">
        <v>196</v>
      </c>
    </row>
    <row r="1293" spans="2:65" s="11" customFormat="1" ht="16.5" customHeight="1">
      <c r="B1293" s="176"/>
      <c r="C1293" s="177"/>
      <c r="D1293" s="177"/>
      <c r="E1293" s="178" t="s">
        <v>4</v>
      </c>
      <c r="F1293" s="269" t="s">
        <v>2001</v>
      </c>
      <c r="G1293" s="270"/>
      <c r="H1293" s="270"/>
      <c r="I1293" s="270"/>
      <c r="J1293" s="177"/>
      <c r="K1293" s="179">
        <v>8.02</v>
      </c>
      <c r="L1293" s="177"/>
      <c r="M1293" s="177"/>
      <c r="N1293" s="177"/>
      <c r="O1293" s="177"/>
      <c r="P1293" s="177"/>
      <c r="Q1293" s="177"/>
      <c r="R1293" s="180"/>
      <c r="T1293" s="181"/>
      <c r="U1293" s="177"/>
      <c r="V1293" s="177"/>
      <c r="W1293" s="177"/>
      <c r="X1293" s="177"/>
      <c r="Y1293" s="177"/>
      <c r="Z1293" s="177"/>
      <c r="AA1293" s="182"/>
      <c r="AT1293" s="183" t="s">
        <v>204</v>
      </c>
      <c r="AU1293" s="183" t="s">
        <v>94</v>
      </c>
      <c r="AV1293" s="11" t="s">
        <v>94</v>
      </c>
      <c r="AW1293" s="11" t="s">
        <v>31</v>
      </c>
      <c r="AX1293" s="11" t="s">
        <v>74</v>
      </c>
      <c r="AY1293" s="183" t="s">
        <v>196</v>
      </c>
    </row>
    <row r="1294" spans="2:65" s="12" customFormat="1" ht="16.5" customHeight="1">
      <c r="B1294" s="184"/>
      <c r="C1294" s="185"/>
      <c r="D1294" s="185"/>
      <c r="E1294" s="186" t="s">
        <v>4</v>
      </c>
      <c r="F1294" s="274" t="s">
        <v>324</v>
      </c>
      <c r="G1294" s="275"/>
      <c r="H1294" s="275"/>
      <c r="I1294" s="275"/>
      <c r="J1294" s="185"/>
      <c r="K1294" s="187">
        <v>42.276000000000003</v>
      </c>
      <c r="L1294" s="185"/>
      <c r="M1294" s="185"/>
      <c r="N1294" s="185"/>
      <c r="O1294" s="185"/>
      <c r="P1294" s="185"/>
      <c r="Q1294" s="185"/>
      <c r="R1294" s="188"/>
      <c r="T1294" s="189"/>
      <c r="U1294" s="185"/>
      <c r="V1294" s="185"/>
      <c r="W1294" s="185"/>
      <c r="X1294" s="185"/>
      <c r="Y1294" s="185"/>
      <c r="Z1294" s="185"/>
      <c r="AA1294" s="190"/>
      <c r="AT1294" s="191" t="s">
        <v>204</v>
      </c>
      <c r="AU1294" s="191" t="s">
        <v>94</v>
      </c>
      <c r="AV1294" s="12" t="s">
        <v>214</v>
      </c>
      <c r="AW1294" s="12" t="s">
        <v>31</v>
      </c>
      <c r="AX1294" s="12" t="s">
        <v>74</v>
      </c>
      <c r="AY1294" s="191" t="s">
        <v>196</v>
      </c>
    </row>
    <row r="1295" spans="2:65" s="13" customFormat="1" ht="16.5" customHeight="1">
      <c r="B1295" s="192"/>
      <c r="C1295" s="193"/>
      <c r="D1295" s="193"/>
      <c r="E1295" s="194" t="s">
        <v>4</v>
      </c>
      <c r="F1295" s="276" t="s">
        <v>215</v>
      </c>
      <c r="G1295" s="277"/>
      <c r="H1295" s="277"/>
      <c r="I1295" s="277"/>
      <c r="J1295" s="193"/>
      <c r="K1295" s="195">
        <v>139.613</v>
      </c>
      <c r="L1295" s="193"/>
      <c r="M1295" s="193"/>
      <c r="N1295" s="193"/>
      <c r="O1295" s="193"/>
      <c r="P1295" s="193"/>
      <c r="Q1295" s="193"/>
      <c r="R1295" s="196"/>
      <c r="T1295" s="197"/>
      <c r="U1295" s="193"/>
      <c r="V1295" s="193"/>
      <c r="W1295" s="193"/>
      <c r="X1295" s="193"/>
      <c r="Y1295" s="193"/>
      <c r="Z1295" s="193"/>
      <c r="AA1295" s="198"/>
      <c r="AT1295" s="199" t="s">
        <v>204</v>
      </c>
      <c r="AU1295" s="199" t="s">
        <v>94</v>
      </c>
      <c r="AV1295" s="13" t="s">
        <v>201</v>
      </c>
      <c r="AW1295" s="13" t="s">
        <v>31</v>
      </c>
      <c r="AX1295" s="13" t="s">
        <v>82</v>
      </c>
      <c r="AY1295" s="199" t="s">
        <v>196</v>
      </c>
    </row>
    <row r="1296" spans="2:65" s="1" customFormat="1" ht="25.5" customHeight="1">
      <c r="B1296" s="138"/>
      <c r="C1296" s="200" t="s">
        <v>2002</v>
      </c>
      <c r="D1296" s="200" t="s">
        <v>612</v>
      </c>
      <c r="E1296" s="201" t="s">
        <v>2003</v>
      </c>
      <c r="F1296" s="282" t="s">
        <v>2004</v>
      </c>
      <c r="G1296" s="282"/>
      <c r="H1296" s="282"/>
      <c r="I1296" s="282"/>
      <c r="J1296" s="202" t="s">
        <v>262</v>
      </c>
      <c r="K1296" s="203">
        <v>142.405</v>
      </c>
      <c r="L1296" s="273">
        <v>0</v>
      </c>
      <c r="M1296" s="273"/>
      <c r="N1296" s="283">
        <f>ROUND(L1296*K1296,3)</f>
        <v>0</v>
      </c>
      <c r="O1296" s="266"/>
      <c r="P1296" s="266"/>
      <c r="Q1296" s="266"/>
      <c r="R1296" s="141"/>
      <c r="T1296" s="172" t="s">
        <v>4</v>
      </c>
      <c r="U1296" s="48" t="s">
        <v>41</v>
      </c>
      <c r="V1296" s="40"/>
      <c r="W1296" s="173">
        <f>V1296*K1296</f>
        <v>0</v>
      </c>
      <c r="X1296" s="173">
        <v>2.1000000000000001E-2</v>
      </c>
      <c r="Y1296" s="173">
        <f>X1296*K1296</f>
        <v>2.9905050000000002</v>
      </c>
      <c r="Z1296" s="173">
        <v>0</v>
      </c>
      <c r="AA1296" s="174">
        <f>Z1296*K1296</f>
        <v>0</v>
      </c>
      <c r="AR1296" s="23" t="s">
        <v>423</v>
      </c>
      <c r="AT1296" s="23" t="s">
        <v>612</v>
      </c>
      <c r="AU1296" s="23" t="s">
        <v>94</v>
      </c>
      <c r="AY1296" s="23" t="s">
        <v>196</v>
      </c>
      <c r="BE1296" s="114">
        <f>IF(U1296="základná",N1296,0)</f>
        <v>0</v>
      </c>
      <c r="BF1296" s="114">
        <f>IF(U1296="znížená",N1296,0)</f>
        <v>0</v>
      </c>
      <c r="BG1296" s="114">
        <f>IF(U1296="zákl. prenesená",N1296,0)</f>
        <v>0</v>
      </c>
      <c r="BH1296" s="114">
        <f>IF(U1296="zníž. prenesená",N1296,0)</f>
        <v>0</v>
      </c>
      <c r="BI1296" s="114">
        <f>IF(U1296="nulová",N1296,0)</f>
        <v>0</v>
      </c>
      <c r="BJ1296" s="23" t="s">
        <v>94</v>
      </c>
      <c r="BK1296" s="175">
        <f>ROUND(L1296*K1296,3)</f>
        <v>0</v>
      </c>
      <c r="BL1296" s="23" t="s">
        <v>300</v>
      </c>
      <c r="BM1296" s="23" t="s">
        <v>2005</v>
      </c>
    </row>
    <row r="1297" spans="2:65" s="1" customFormat="1" ht="25.5" customHeight="1">
      <c r="B1297" s="138"/>
      <c r="C1297" s="167" t="s">
        <v>2006</v>
      </c>
      <c r="D1297" s="167" t="s">
        <v>197</v>
      </c>
      <c r="E1297" s="168" t="s">
        <v>2007</v>
      </c>
      <c r="F1297" s="264" t="s">
        <v>2008</v>
      </c>
      <c r="G1297" s="264"/>
      <c r="H1297" s="264"/>
      <c r="I1297" s="264"/>
      <c r="J1297" s="169" t="s">
        <v>361</v>
      </c>
      <c r="K1297" s="170">
        <v>3.5550000000000002</v>
      </c>
      <c r="L1297" s="265">
        <v>0</v>
      </c>
      <c r="M1297" s="265"/>
      <c r="N1297" s="266">
        <f>ROUND(L1297*K1297,3)</f>
        <v>0</v>
      </c>
      <c r="O1297" s="266"/>
      <c r="P1297" s="266"/>
      <c r="Q1297" s="266"/>
      <c r="R1297" s="141"/>
      <c r="T1297" s="172" t="s">
        <v>4</v>
      </c>
      <c r="U1297" s="48" t="s">
        <v>41</v>
      </c>
      <c r="V1297" s="40"/>
      <c r="W1297" s="173">
        <f>V1297*K1297</f>
        <v>0</v>
      </c>
      <c r="X1297" s="173">
        <v>0</v>
      </c>
      <c r="Y1297" s="173">
        <f>X1297*K1297</f>
        <v>0</v>
      </c>
      <c r="Z1297" s="173">
        <v>0</v>
      </c>
      <c r="AA1297" s="174">
        <f>Z1297*K1297</f>
        <v>0</v>
      </c>
      <c r="AR1297" s="23" t="s">
        <v>300</v>
      </c>
      <c r="AT1297" s="23" t="s">
        <v>197</v>
      </c>
      <c r="AU1297" s="23" t="s">
        <v>94</v>
      </c>
      <c r="AY1297" s="23" t="s">
        <v>196</v>
      </c>
      <c r="BE1297" s="114">
        <f>IF(U1297="základná",N1297,0)</f>
        <v>0</v>
      </c>
      <c r="BF1297" s="114">
        <f>IF(U1297="znížená",N1297,0)</f>
        <v>0</v>
      </c>
      <c r="BG1297" s="114">
        <f>IF(U1297="zákl. prenesená",N1297,0)</f>
        <v>0</v>
      </c>
      <c r="BH1297" s="114">
        <f>IF(U1297="zníž. prenesená",N1297,0)</f>
        <v>0</v>
      </c>
      <c r="BI1297" s="114">
        <f>IF(U1297="nulová",N1297,0)</f>
        <v>0</v>
      </c>
      <c r="BJ1297" s="23" t="s">
        <v>94</v>
      </c>
      <c r="BK1297" s="175">
        <f>ROUND(L1297*K1297,3)</f>
        <v>0</v>
      </c>
      <c r="BL1297" s="23" t="s">
        <v>300</v>
      </c>
      <c r="BM1297" s="23" t="s">
        <v>2009</v>
      </c>
    </row>
    <row r="1298" spans="2:65" s="10" customFormat="1" ht="29.85" customHeight="1">
      <c r="B1298" s="156"/>
      <c r="C1298" s="157"/>
      <c r="D1298" s="166" t="s">
        <v>164</v>
      </c>
      <c r="E1298" s="166"/>
      <c r="F1298" s="166"/>
      <c r="G1298" s="166"/>
      <c r="H1298" s="166"/>
      <c r="I1298" s="166"/>
      <c r="J1298" s="166"/>
      <c r="K1298" s="166"/>
      <c r="L1298" s="166"/>
      <c r="M1298" s="166"/>
      <c r="N1298" s="271">
        <f>BK1298</f>
        <v>0</v>
      </c>
      <c r="O1298" s="272"/>
      <c r="P1298" s="272"/>
      <c r="Q1298" s="272"/>
      <c r="R1298" s="159"/>
      <c r="T1298" s="160"/>
      <c r="U1298" s="157"/>
      <c r="V1298" s="157"/>
      <c r="W1298" s="161">
        <f>SUM(W1299:W1329)</f>
        <v>0</v>
      </c>
      <c r="X1298" s="157"/>
      <c r="Y1298" s="161">
        <f>SUM(Y1299:Y1329)</f>
        <v>0.89830082</v>
      </c>
      <c r="Z1298" s="157"/>
      <c r="AA1298" s="162">
        <f>SUM(AA1299:AA1329)</f>
        <v>0</v>
      </c>
      <c r="AR1298" s="163" t="s">
        <v>94</v>
      </c>
      <c r="AT1298" s="164" t="s">
        <v>73</v>
      </c>
      <c r="AU1298" s="164" t="s">
        <v>82</v>
      </c>
      <c r="AY1298" s="163" t="s">
        <v>196</v>
      </c>
      <c r="BK1298" s="165">
        <f>SUM(BK1299:BK1329)</f>
        <v>0</v>
      </c>
    </row>
    <row r="1299" spans="2:65" s="1" customFormat="1" ht="38.25" customHeight="1">
      <c r="B1299" s="138"/>
      <c r="C1299" s="167" t="s">
        <v>2010</v>
      </c>
      <c r="D1299" s="167" t="s">
        <v>197</v>
      </c>
      <c r="E1299" s="168" t="s">
        <v>2011</v>
      </c>
      <c r="F1299" s="264" t="s">
        <v>2012</v>
      </c>
      <c r="G1299" s="264"/>
      <c r="H1299" s="264"/>
      <c r="I1299" s="264"/>
      <c r="J1299" s="169" t="s">
        <v>262</v>
      </c>
      <c r="K1299" s="170">
        <v>3.6</v>
      </c>
      <c r="L1299" s="265">
        <v>0</v>
      </c>
      <c r="M1299" s="265"/>
      <c r="N1299" s="266">
        <f>ROUND(L1299*K1299,3)</f>
        <v>0</v>
      </c>
      <c r="O1299" s="266"/>
      <c r="P1299" s="266"/>
      <c r="Q1299" s="266"/>
      <c r="R1299" s="141"/>
      <c r="T1299" s="172" t="s">
        <v>4</v>
      </c>
      <c r="U1299" s="48" t="s">
        <v>41</v>
      </c>
      <c r="V1299" s="40"/>
      <c r="W1299" s="173">
        <f>V1299*K1299</f>
        <v>0</v>
      </c>
      <c r="X1299" s="173">
        <v>0</v>
      </c>
      <c r="Y1299" s="173">
        <f>X1299*K1299</f>
        <v>0</v>
      </c>
      <c r="Z1299" s="173">
        <v>0</v>
      </c>
      <c r="AA1299" s="174">
        <f>Z1299*K1299</f>
        <v>0</v>
      </c>
      <c r="AR1299" s="23" t="s">
        <v>300</v>
      </c>
      <c r="AT1299" s="23" t="s">
        <v>197</v>
      </c>
      <c r="AU1299" s="23" t="s">
        <v>94</v>
      </c>
      <c r="AY1299" s="23" t="s">
        <v>196</v>
      </c>
      <c r="BE1299" s="114">
        <f>IF(U1299="základná",N1299,0)</f>
        <v>0</v>
      </c>
      <c r="BF1299" s="114">
        <f>IF(U1299="znížená",N1299,0)</f>
        <v>0</v>
      </c>
      <c r="BG1299" s="114">
        <f>IF(U1299="zákl. prenesená",N1299,0)</f>
        <v>0</v>
      </c>
      <c r="BH1299" s="114">
        <f>IF(U1299="zníž. prenesená",N1299,0)</f>
        <v>0</v>
      </c>
      <c r="BI1299" s="114">
        <f>IF(U1299="nulová",N1299,0)</f>
        <v>0</v>
      </c>
      <c r="BJ1299" s="23" t="s">
        <v>94</v>
      </c>
      <c r="BK1299" s="175">
        <f>ROUND(L1299*K1299,3)</f>
        <v>0</v>
      </c>
      <c r="BL1299" s="23" t="s">
        <v>300</v>
      </c>
      <c r="BM1299" s="23" t="s">
        <v>2013</v>
      </c>
    </row>
    <row r="1300" spans="2:65" s="1" customFormat="1" ht="38.25" customHeight="1">
      <c r="B1300" s="138"/>
      <c r="C1300" s="167" t="s">
        <v>2014</v>
      </c>
      <c r="D1300" s="167" t="s">
        <v>197</v>
      </c>
      <c r="E1300" s="168" t="s">
        <v>2015</v>
      </c>
      <c r="F1300" s="264" t="s">
        <v>2016</v>
      </c>
      <c r="G1300" s="264"/>
      <c r="H1300" s="264"/>
      <c r="I1300" s="264"/>
      <c r="J1300" s="169" t="s">
        <v>262</v>
      </c>
      <c r="K1300" s="170">
        <v>1.246</v>
      </c>
      <c r="L1300" s="265">
        <v>0</v>
      </c>
      <c r="M1300" s="265"/>
      <c r="N1300" s="266">
        <f>ROUND(L1300*K1300,3)</f>
        <v>0</v>
      </c>
      <c r="O1300" s="266"/>
      <c r="P1300" s="266"/>
      <c r="Q1300" s="266"/>
      <c r="R1300" s="141"/>
      <c r="T1300" s="172" t="s">
        <v>4</v>
      </c>
      <c r="U1300" s="48" t="s">
        <v>41</v>
      </c>
      <c r="V1300" s="40"/>
      <c r="W1300" s="173">
        <f>V1300*K1300</f>
        <v>0</v>
      </c>
      <c r="X1300" s="173">
        <v>1.6000000000000001E-4</v>
      </c>
      <c r="Y1300" s="173">
        <f>X1300*K1300</f>
        <v>1.9936000000000002E-4</v>
      </c>
      <c r="Z1300" s="173">
        <v>0</v>
      </c>
      <c r="AA1300" s="174">
        <f>Z1300*K1300</f>
        <v>0</v>
      </c>
      <c r="AR1300" s="23" t="s">
        <v>300</v>
      </c>
      <c r="AT1300" s="23" t="s">
        <v>197</v>
      </c>
      <c r="AU1300" s="23" t="s">
        <v>94</v>
      </c>
      <c r="AY1300" s="23" t="s">
        <v>196</v>
      </c>
      <c r="BE1300" s="114">
        <f>IF(U1300="základná",N1300,0)</f>
        <v>0</v>
      </c>
      <c r="BF1300" s="114">
        <f>IF(U1300="znížená",N1300,0)</f>
        <v>0</v>
      </c>
      <c r="BG1300" s="114">
        <f>IF(U1300="zákl. prenesená",N1300,0)</f>
        <v>0</v>
      </c>
      <c r="BH1300" s="114">
        <f>IF(U1300="zníž. prenesená",N1300,0)</f>
        <v>0</v>
      </c>
      <c r="BI1300" s="114">
        <f>IF(U1300="nulová",N1300,0)</f>
        <v>0</v>
      </c>
      <c r="BJ1300" s="23" t="s">
        <v>94</v>
      </c>
      <c r="BK1300" s="175">
        <f>ROUND(L1300*K1300,3)</f>
        <v>0</v>
      </c>
      <c r="BL1300" s="23" t="s">
        <v>300</v>
      </c>
      <c r="BM1300" s="23" t="s">
        <v>2017</v>
      </c>
    </row>
    <row r="1301" spans="2:65" s="11" customFormat="1" ht="16.5" customHeight="1">
      <c r="B1301" s="176"/>
      <c r="C1301" s="177"/>
      <c r="D1301" s="177"/>
      <c r="E1301" s="178" t="s">
        <v>4</v>
      </c>
      <c r="F1301" s="267" t="s">
        <v>2018</v>
      </c>
      <c r="G1301" s="268"/>
      <c r="H1301" s="268"/>
      <c r="I1301" s="268"/>
      <c r="J1301" s="177"/>
      <c r="K1301" s="179">
        <v>1.246</v>
      </c>
      <c r="L1301" s="177"/>
      <c r="M1301" s="177"/>
      <c r="N1301" s="177"/>
      <c r="O1301" s="177"/>
      <c r="P1301" s="177"/>
      <c r="Q1301" s="177"/>
      <c r="R1301" s="180"/>
      <c r="T1301" s="181"/>
      <c r="U1301" s="177"/>
      <c r="V1301" s="177"/>
      <c r="W1301" s="177"/>
      <c r="X1301" s="177"/>
      <c r="Y1301" s="177"/>
      <c r="Z1301" s="177"/>
      <c r="AA1301" s="182"/>
      <c r="AT1301" s="183" t="s">
        <v>204</v>
      </c>
      <c r="AU1301" s="183" t="s">
        <v>94</v>
      </c>
      <c r="AV1301" s="11" t="s">
        <v>94</v>
      </c>
      <c r="AW1301" s="11" t="s">
        <v>31</v>
      </c>
      <c r="AX1301" s="11" t="s">
        <v>74</v>
      </c>
      <c r="AY1301" s="183" t="s">
        <v>196</v>
      </c>
    </row>
    <row r="1302" spans="2:65" s="12" customFormat="1" ht="16.5" customHeight="1">
      <c r="B1302" s="184"/>
      <c r="C1302" s="185"/>
      <c r="D1302" s="185"/>
      <c r="E1302" s="186" t="s">
        <v>4</v>
      </c>
      <c r="F1302" s="274" t="s">
        <v>213</v>
      </c>
      <c r="G1302" s="275"/>
      <c r="H1302" s="275"/>
      <c r="I1302" s="275"/>
      <c r="J1302" s="185"/>
      <c r="K1302" s="187">
        <v>1.246</v>
      </c>
      <c r="L1302" s="185"/>
      <c r="M1302" s="185"/>
      <c r="N1302" s="185"/>
      <c r="O1302" s="185"/>
      <c r="P1302" s="185"/>
      <c r="Q1302" s="185"/>
      <c r="R1302" s="188"/>
      <c r="T1302" s="189"/>
      <c r="U1302" s="185"/>
      <c r="V1302" s="185"/>
      <c r="W1302" s="185"/>
      <c r="X1302" s="185"/>
      <c r="Y1302" s="185"/>
      <c r="Z1302" s="185"/>
      <c r="AA1302" s="190"/>
      <c r="AT1302" s="191" t="s">
        <v>204</v>
      </c>
      <c r="AU1302" s="191" t="s">
        <v>94</v>
      </c>
      <c r="AV1302" s="12" t="s">
        <v>214</v>
      </c>
      <c r="AW1302" s="12" t="s">
        <v>31</v>
      </c>
      <c r="AX1302" s="12" t="s">
        <v>74</v>
      </c>
      <c r="AY1302" s="191" t="s">
        <v>196</v>
      </c>
    </row>
    <row r="1303" spans="2:65" s="13" customFormat="1" ht="16.5" customHeight="1">
      <c r="B1303" s="192"/>
      <c r="C1303" s="193"/>
      <c r="D1303" s="193"/>
      <c r="E1303" s="194" t="s">
        <v>4</v>
      </c>
      <c r="F1303" s="276" t="s">
        <v>215</v>
      </c>
      <c r="G1303" s="277"/>
      <c r="H1303" s="277"/>
      <c r="I1303" s="277"/>
      <c r="J1303" s="193"/>
      <c r="K1303" s="195">
        <v>1.246</v>
      </c>
      <c r="L1303" s="193"/>
      <c r="M1303" s="193"/>
      <c r="N1303" s="193"/>
      <c r="O1303" s="193"/>
      <c r="P1303" s="193"/>
      <c r="Q1303" s="193"/>
      <c r="R1303" s="196"/>
      <c r="T1303" s="197"/>
      <c r="U1303" s="193"/>
      <c r="V1303" s="193"/>
      <c r="W1303" s="193"/>
      <c r="X1303" s="193"/>
      <c r="Y1303" s="193"/>
      <c r="Z1303" s="193"/>
      <c r="AA1303" s="198"/>
      <c r="AT1303" s="199" t="s">
        <v>204</v>
      </c>
      <c r="AU1303" s="199" t="s">
        <v>94</v>
      </c>
      <c r="AV1303" s="13" t="s">
        <v>201</v>
      </c>
      <c r="AW1303" s="13" t="s">
        <v>31</v>
      </c>
      <c r="AX1303" s="13" t="s">
        <v>82</v>
      </c>
      <c r="AY1303" s="199" t="s">
        <v>196</v>
      </c>
    </row>
    <row r="1304" spans="2:65" s="1" customFormat="1" ht="38.25" customHeight="1">
      <c r="B1304" s="138"/>
      <c r="C1304" s="167" t="s">
        <v>2019</v>
      </c>
      <c r="D1304" s="167" t="s">
        <v>197</v>
      </c>
      <c r="E1304" s="168" t="s">
        <v>2020</v>
      </c>
      <c r="F1304" s="264" t="s">
        <v>2021</v>
      </c>
      <c r="G1304" s="264"/>
      <c r="H1304" s="264"/>
      <c r="I1304" s="264"/>
      <c r="J1304" s="169" t="s">
        <v>262</v>
      </c>
      <c r="K1304" s="170">
        <v>1.246</v>
      </c>
      <c r="L1304" s="265">
        <v>0</v>
      </c>
      <c r="M1304" s="265"/>
      <c r="N1304" s="266">
        <f>ROUND(L1304*K1304,3)</f>
        <v>0</v>
      </c>
      <c r="O1304" s="266"/>
      <c r="P1304" s="266"/>
      <c r="Q1304" s="266"/>
      <c r="R1304" s="141"/>
      <c r="T1304" s="172" t="s">
        <v>4</v>
      </c>
      <c r="U1304" s="48" t="s">
        <v>41</v>
      </c>
      <c r="V1304" s="40"/>
      <c r="W1304" s="173">
        <f>V1304*K1304</f>
        <v>0</v>
      </c>
      <c r="X1304" s="173">
        <v>8.0000000000000007E-5</v>
      </c>
      <c r="Y1304" s="173">
        <f>X1304*K1304</f>
        <v>9.9680000000000008E-5</v>
      </c>
      <c r="Z1304" s="173">
        <v>0</v>
      </c>
      <c r="AA1304" s="174">
        <f>Z1304*K1304</f>
        <v>0</v>
      </c>
      <c r="AR1304" s="23" t="s">
        <v>300</v>
      </c>
      <c r="AT1304" s="23" t="s">
        <v>197</v>
      </c>
      <c r="AU1304" s="23" t="s">
        <v>94</v>
      </c>
      <c r="AY1304" s="23" t="s">
        <v>196</v>
      </c>
      <c r="BE1304" s="114">
        <f>IF(U1304="základná",N1304,0)</f>
        <v>0</v>
      </c>
      <c r="BF1304" s="114">
        <f>IF(U1304="znížená",N1304,0)</f>
        <v>0</v>
      </c>
      <c r="BG1304" s="114">
        <f>IF(U1304="zákl. prenesená",N1304,0)</f>
        <v>0</v>
      </c>
      <c r="BH1304" s="114">
        <f>IF(U1304="zníž. prenesená",N1304,0)</f>
        <v>0</v>
      </c>
      <c r="BI1304" s="114">
        <f>IF(U1304="nulová",N1304,0)</f>
        <v>0</v>
      </c>
      <c r="BJ1304" s="23" t="s">
        <v>94</v>
      </c>
      <c r="BK1304" s="175">
        <f>ROUND(L1304*K1304,3)</f>
        <v>0</v>
      </c>
      <c r="BL1304" s="23" t="s">
        <v>300</v>
      </c>
      <c r="BM1304" s="23" t="s">
        <v>2022</v>
      </c>
    </row>
    <row r="1305" spans="2:65" s="1" customFormat="1" ht="38.25" customHeight="1">
      <c r="B1305" s="138"/>
      <c r="C1305" s="167" t="s">
        <v>2023</v>
      </c>
      <c r="D1305" s="167" t="s">
        <v>197</v>
      </c>
      <c r="E1305" s="168" t="s">
        <v>2024</v>
      </c>
      <c r="F1305" s="264" t="s">
        <v>2025</v>
      </c>
      <c r="G1305" s="264"/>
      <c r="H1305" s="264"/>
      <c r="I1305" s="264"/>
      <c r="J1305" s="169" t="s">
        <v>262</v>
      </c>
      <c r="K1305" s="170">
        <v>3.6</v>
      </c>
      <c r="L1305" s="265">
        <v>0</v>
      </c>
      <c r="M1305" s="265"/>
      <c r="N1305" s="266">
        <f>ROUND(L1305*K1305,3)</f>
        <v>0</v>
      </c>
      <c r="O1305" s="266"/>
      <c r="P1305" s="266"/>
      <c r="Q1305" s="266"/>
      <c r="R1305" s="141"/>
      <c r="T1305" s="172" t="s">
        <v>4</v>
      </c>
      <c r="U1305" s="48" t="s">
        <v>41</v>
      </c>
      <c r="V1305" s="40"/>
      <c r="W1305" s="173">
        <f>V1305*K1305</f>
        <v>0</v>
      </c>
      <c r="X1305" s="173">
        <v>5.2999999999999998E-4</v>
      </c>
      <c r="Y1305" s="173">
        <f>X1305*K1305</f>
        <v>1.908E-3</v>
      </c>
      <c r="Z1305" s="173">
        <v>0</v>
      </c>
      <c r="AA1305" s="174">
        <f>Z1305*K1305</f>
        <v>0</v>
      </c>
      <c r="AR1305" s="23" t="s">
        <v>300</v>
      </c>
      <c r="AT1305" s="23" t="s">
        <v>197</v>
      </c>
      <c r="AU1305" s="23" t="s">
        <v>94</v>
      </c>
      <c r="AY1305" s="23" t="s">
        <v>196</v>
      </c>
      <c r="BE1305" s="114">
        <f>IF(U1305="základná",N1305,0)</f>
        <v>0</v>
      </c>
      <c r="BF1305" s="114">
        <f>IF(U1305="znížená",N1305,0)</f>
        <v>0</v>
      </c>
      <c r="BG1305" s="114">
        <f>IF(U1305="zákl. prenesená",N1305,0)</f>
        <v>0</v>
      </c>
      <c r="BH1305" s="114">
        <f>IF(U1305="zníž. prenesená",N1305,0)</f>
        <v>0</v>
      </c>
      <c r="BI1305" s="114">
        <f>IF(U1305="nulová",N1305,0)</f>
        <v>0</v>
      </c>
      <c r="BJ1305" s="23" t="s">
        <v>94</v>
      </c>
      <c r="BK1305" s="175">
        <f>ROUND(L1305*K1305,3)</f>
        <v>0</v>
      </c>
      <c r="BL1305" s="23" t="s">
        <v>300</v>
      </c>
      <c r="BM1305" s="23" t="s">
        <v>2026</v>
      </c>
    </row>
    <row r="1306" spans="2:65" s="1" customFormat="1" ht="25.5" customHeight="1">
      <c r="B1306" s="138"/>
      <c r="C1306" s="167" t="s">
        <v>2027</v>
      </c>
      <c r="D1306" s="167" t="s">
        <v>197</v>
      </c>
      <c r="E1306" s="168" t="s">
        <v>2028</v>
      </c>
      <c r="F1306" s="264" t="s">
        <v>2029</v>
      </c>
      <c r="G1306" s="264"/>
      <c r="H1306" s="264"/>
      <c r="I1306" s="264"/>
      <c r="J1306" s="169" t="s">
        <v>262</v>
      </c>
      <c r="K1306" s="170">
        <v>3.6</v>
      </c>
      <c r="L1306" s="265">
        <v>0</v>
      </c>
      <c r="M1306" s="265"/>
      <c r="N1306" s="266">
        <f>ROUND(L1306*K1306,3)</f>
        <v>0</v>
      </c>
      <c r="O1306" s="266"/>
      <c r="P1306" s="266"/>
      <c r="Q1306" s="266"/>
      <c r="R1306" s="141"/>
      <c r="T1306" s="172" t="s">
        <v>4</v>
      </c>
      <c r="U1306" s="48" t="s">
        <v>41</v>
      </c>
      <c r="V1306" s="40"/>
      <c r="W1306" s="173">
        <f>V1306*K1306</f>
        <v>0</v>
      </c>
      <c r="X1306" s="173">
        <v>1.9000000000000001E-4</v>
      </c>
      <c r="Y1306" s="173">
        <f>X1306*K1306</f>
        <v>6.8400000000000004E-4</v>
      </c>
      <c r="Z1306" s="173">
        <v>0</v>
      </c>
      <c r="AA1306" s="174">
        <f>Z1306*K1306</f>
        <v>0</v>
      </c>
      <c r="AR1306" s="23" t="s">
        <v>300</v>
      </c>
      <c r="AT1306" s="23" t="s">
        <v>197</v>
      </c>
      <c r="AU1306" s="23" t="s">
        <v>94</v>
      </c>
      <c r="AY1306" s="23" t="s">
        <v>196</v>
      </c>
      <c r="BE1306" s="114">
        <f>IF(U1306="základná",N1306,0)</f>
        <v>0</v>
      </c>
      <c r="BF1306" s="114">
        <f>IF(U1306="znížená",N1306,0)</f>
        <v>0</v>
      </c>
      <c r="BG1306" s="114">
        <f>IF(U1306="zákl. prenesená",N1306,0)</f>
        <v>0</v>
      </c>
      <c r="BH1306" s="114">
        <f>IF(U1306="zníž. prenesená",N1306,0)</f>
        <v>0</v>
      </c>
      <c r="BI1306" s="114">
        <f>IF(U1306="nulová",N1306,0)</f>
        <v>0</v>
      </c>
      <c r="BJ1306" s="23" t="s">
        <v>94</v>
      </c>
      <c r="BK1306" s="175">
        <f>ROUND(L1306*K1306,3)</f>
        <v>0</v>
      </c>
      <c r="BL1306" s="23" t="s">
        <v>300</v>
      </c>
      <c r="BM1306" s="23" t="s">
        <v>2030</v>
      </c>
    </row>
    <row r="1307" spans="2:65" s="1" customFormat="1" ht="25.5" customHeight="1">
      <c r="B1307" s="138"/>
      <c r="C1307" s="167" t="s">
        <v>2031</v>
      </c>
      <c r="D1307" s="167" t="s">
        <v>197</v>
      </c>
      <c r="E1307" s="168" t="s">
        <v>2032</v>
      </c>
      <c r="F1307" s="264" t="s">
        <v>2033</v>
      </c>
      <c r="G1307" s="264"/>
      <c r="H1307" s="264"/>
      <c r="I1307" s="264"/>
      <c r="J1307" s="169" t="s">
        <v>262</v>
      </c>
      <c r="K1307" s="170">
        <v>42.835000000000001</v>
      </c>
      <c r="L1307" s="265">
        <v>0</v>
      </c>
      <c r="M1307" s="265"/>
      <c r="N1307" s="266">
        <f>ROUND(L1307*K1307,3)</f>
        <v>0</v>
      </c>
      <c r="O1307" s="266"/>
      <c r="P1307" s="266"/>
      <c r="Q1307" s="266"/>
      <c r="R1307" s="141"/>
      <c r="T1307" s="172" t="s">
        <v>4</v>
      </c>
      <c r="U1307" s="48" t="s">
        <v>41</v>
      </c>
      <c r="V1307" s="40"/>
      <c r="W1307" s="173">
        <f>V1307*K1307</f>
        <v>0</v>
      </c>
      <c r="X1307" s="173">
        <v>3.2000000000000003E-4</v>
      </c>
      <c r="Y1307" s="173">
        <f>X1307*K1307</f>
        <v>1.3707200000000001E-2</v>
      </c>
      <c r="Z1307" s="173">
        <v>0</v>
      </c>
      <c r="AA1307" s="174">
        <f>Z1307*K1307</f>
        <v>0</v>
      </c>
      <c r="AR1307" s="23" t="s">
        <v>300</v>
      </c>
      <c r="AT1307" s="23" t="s">
        <v>197</v>
      </c>
      <c r="AU1307" s="23" t="s">
        <v>94</v>
      </c>
      <c r="AY1307" s="23" t="s">
        <v>196</v>
      </c>
      <c r="BE1307" s="114">
        <f>IF(U1307="základná",N1307,0)</f>
        <v>0</v>
      </c>
      <c r="BF1307" s="114">
        <f>IF(U1307="znížená",N1307,0)</f>
        <v>0</v>
      </c>
      <c r="BG1307" s="114">
        <f>IF(U1307="zákl. prenesená",N1307,0)</f>
        <v>0</v>
      </c>
      <c r="BH1307" s="114">
        <f>IF(U1307="zníž. prenesená",N1307,0)</f>
        <v>0</v>
      </c>
      <c r="BI1307" s="114">
        <f>IF(U1307="nulová",N1307,0)</f>
        <v>0</v>
      </c>
      <c r="BJ1307" s="23" t="s">
        <v>94</v>
      </c>
      <c r="BK1307" s="175">
        <f>ROUND(L1307*K1307,3)</f>
        <v>0</v>
      </c>
      <c r="BL1307" s="23" t="s">
        <v>300</v>
      </c>
      <c r="BM1307" s="23" t="s">
        <v>2034</v>
      </c>
    </row>
    <row r="1308" spans="2:65" s="11" customFormat="1" ht="16.5" customHeight="1">
      <c r="B1308" s="176"/>
      <c r="C1308" s="177"/>
      <c r="D1308" s="177"/>
      <c r="E1308" s="178" t="s">
        <v>4</v>
      </c>
      <c r="F1308" s="267" t="s">
        <v>1588</v>
      </c>
      <c r="G1308" s="268"/>
      <c r="H1308" s="268"/>
      <c r="I1308" s="268"/>
      <c r="J1308" s="177"/>
      <c r="K1308" s="179">
        <v>16.475000000000001</v>
      </c>
      <c r="L1308" s="177"/>
      <c r="M1308" s="177"/>
      <c r="N1308" s="177"/>
      <c r="O1308" s="177"/>
      <c r="P1308" s="177"/>
      <c r="Q1308" s="177"/>
      <c r="R1308" s="180"/>
      <c r="T1308" s="181"/>
      <c r="U1308" s="177"/>
      <c r="V1308" s="177"/>
      <c r="W1308" s="177"/>
      <c r="X1308" s="177"/>
      <c r="Y1308" s="177"/>
      <c r="Z1308" s="177"/>
      <c r="AA1308" s="182"/>
      <c r="AT1308" s="183" t="s">
        <v>204</v>
      </c>
      <c r="AU1308" s="183" t="s">
        <v>94</v>
      </c>
      <c r="AV1308" s="11" t="s">
        <v>94</v>
      </c>
      <c r="AW1308" s="11" t="s">
        <v>31</v>
      </c>
      <c r="AX1308" s="11" t="s">
        <v>74</v>
      </c>
      <c r="AY1308" s="183" t="s">
        <v>196</v>
      </c>
    </row>
    <row r="1309" spans="2:65" s="12" customFormat="1" ht="16.5" customHeight="1">
      <c r="B1309" s="184"/>
      <c r="C1309" s="185"/>
      <c r="D1309" s="185"/>
      <c r="E1309" s="186" t="s">
        <v>4</v>
      </c>
      <c r="F1309" s="274" t="s">
        <v>1589</v>
      </c>
      <c r="G1309" s="275"/>
      <c r="H1309" s="275"/>
      <c r="I1309" s="275"/>
      <c r="J1309" s="185"/>
      <c r="K1309" s="187">
        <v>16.475000000000001</v>
      </c>
      <c r="L1309" s="185"/>
      <c r="M1309" s="185"/>
      <c r="N1309" s="185"/>
      <c r="O1309" s="185"/>
      <c r="P1309" s="185"/>
      <c r="Q1309" s="185"/>
      <c r="R1309" s="188"/>
      <c r="T1309" s="189"/>
      <c r="U1309" s="185"/>
      <c r="V1309" s="185"/>
      <c r="W1309" s="185"/>
      <c r="X1309" s="185"/>
      <c r="Y1309" s="185"/>
      <c r="Z1309" s="185"/>
      <c r="AA1309" s="190"/>
      <c r="AT1309" s="191" t="s">
        <v>204</v>
      </c>
      <c r="AU1309" s="191" t="s">
        <v>94</v>
      </c>
      <c r="AV1309" s="12" t="s">
        <v>214</v>
      </c>
      <c r="AW1309" s="12" t="s">
        <v>31</v>
      </c>
      <c r="AX1309" s="12" t="s">
        <v>74</v>
      </c>
      <c r="AY1309" s="191" t="s">
        <v>196</v>
      </c>
    </row>
    <row r="1310" spans="2:65" s="11" customFormat="1" ht="16.5" customHeight="1">
      <c r="B1310" s="176"/>
      <c r="C1310" s="177"/>
      <c r="D1310" s="177"/>
      <c r="E1310" s="178" t="s">
        <v>4</v>
      </c>
      <c r="F1310" s="269" t="s">
        <v>1590</v>
      </c>
      <c r="G1310" s="270"/>
      <c r="H1310" s="270"/>
      <c r="I1310" s="270"/>
      <c r="J1310" s="177"/>
      <c r="K1310" s="179">
        <v>26.36</v>
      </c>
      <c r="L1310" s="177"/>
      <c r="M1310" s="177"/>
      <c r="N1310" s="177"/>
      <c r="O1310" s="177"/>
      <c r="P1310" s="177"/>
      <c r="Q1310" s="177"/>
      <c r="R1310" s="180"/>
      <c r="T1310" s="181"/>
      <c r="U1310" s="177"/>
      <c r="V1310" s="177"/>
      <c r="W1310" s="177"/>
      <c r="X1310" s="177"/>
      <c r="Y1310" s="177"/>
      <c r="Z1310" s="177"/>
      <c r="AA1310" s="182"/>
      <c r="AT1310" s="183" t="s">
        <v>204</v>
      </c>
      <c r="AU1310" s="183" t="s">
        <v>94</v>
      </c>
      <c r="AV1310" s="11" t="s">
        <v>94</v>
      </c>
      <c r="AW1310" s="11" t="s">
        <v>31</v>
      </c>
      <c r="AX1310" s="11" t="s">
        <v>74</v>
      </c>
      <c r="AY1310" s="183" t="s">
        <v>196</v>
      </c>
    </row>
    <row r="1311" spans="2:65" s="12" customFormat="1" ht="16.5" customHeight="1">
      <c r="B1311" s="184"/>
      <c r="C1311" s="185"/>
      <c r="D1311" s="185"/>
      <c r="E1311" s="186" t="s">
        <v>4</v>
      </c>
      <c r="F1311" s="274" t="s">
        <v>1591</v>
      </c>
      <c r="G1311" s="275"/>
      <c r="H1311" s="275"/>
      <c r="I1311" s="275"/>
      <c r="J1311" s="185"/>
      <c r="K1311" s="187">
        <v>26.36</v>
      </c>
      <c r="L1311" s="185"/>
      <c r="M1311" s="185"/>
      <c r="N1311" s="185"/>
      <c r="O1311" s="185"/>
      <c r="P1311" s="185"/>
      <c r="Q1311" s="185"/>
      <c r="R1311" s="188"/>
      <c r="T1311" s="189"/>
      <c r="U1311" s="185"/>
      <c r="V1311" s="185"/>
      <c r="W1311" s="185"/>
      <c r="X1311" s="185"/>
      <c r="Y1311" s="185"/>
      <c r="Z1311" s="185"/>
      <c r="AA1311" s="190"/>
      <c r="AT1311" s="191" t="s">
        <v>204</v>
      </c>
      <c r="AU1311" s="191" t="s">
        <v>94</v>
      </c>
      <c r="AV1311" s="12" t="s">
        <v>214</v>
      </c>
      <c r="AW1311" s="12" t="s">
        <v>31</v>
      </c>
      <c r="AX1311" s="12" t="s">
        <v>74</v>
      </c>
      <c r="AY1311" s="191" t="s">
        <v>196</v>
      </c>
    </row>
    <row r="1312" spans="2:65" s="13" customFormat="1" ht="16.5" customHeight="1">
      <c r="B1312" s="192"/>
      <c r="C1312" s="193"/>
      <c r="D1312" s="193"/>
      <c r="E1312" s="194" t="s">
        <v>4</v>
      </c>
      <c r="F1312" s="276" t="s">
        <v>215</v>
      </c>
      <c r="G1312" s="277"/>
      <c r="H1312" s="277"/>
      <c r="I1312" s="277"/>
      <c r="J1312" s="193"/>
      <c r="K1312" s="195">
        <v>42.835000000000001</v>
      </c>
      <c r="L1312" s="193"/>
      <c r="M1312" s="193"/>
      <c r="N1312" s="193"/>
      <c r="O1312" s="193"/>
      <c r="P1312" s="193"/>
      <c r="Q1312" s="193"/>
      <c r="R1312" s="196"/>
      <c r="T1312" s="197"/>
      <c r="U1312" s="193"/>
      <c r="V1312" s="193"/>
      <c r="W1312" s="193"/>
      <c r="X1312" s="193"/>
      <c r="Y1312" s="193"/>
      <c r="Z1312" s="193"/>
      <c r="AA1312" s="198"/>
      <c r="AT1312" s="199" t="s">
        <v>204</v>
      </c>
      <c r="AU1312" s="199" t="s">
        <v>94</v>
      </c>
      <c r="AV1312" s="13" t="s">
        <v>201</v>
      </c>
      <c r="AW1312" s="13" t="s">
        <v>31</v>
      </c>
      <c r="AX1312" s="13" t="s">
        <v>82</v>
      </c>
      <c r="AY1312" s="199" t="s">
        <v>196</v>
      </c>
    </row>
    <row r="1313" spans="2:65" s="1" customFormat="1" ht="25.5" customHeight="1">
      <c r="B1313" s="138"/>
      <c r="C1313" s="167" t="s">
        <v>2035</v>
      </c>
      <c r="D1313" s="167" t="s">
        <v>197</v>
      </c>
      <c r="E1313" s="168" t="s">
        <v>2036</v>
      </c>
      <c r="F1313" s="264" t="s">
        <v>2037</v>
      </c>
      <c r="G1313" s="264"/>
      <c r="H1313" s="264"/>
      <c r="I1313" s="264"/>
      <c r="J1313" s="169" t="s">
        <v>262</v>
      </c>
      <c r="K1313" s="170">
        <v>510.88</v>
      </c>
      <c r="L1313" s="265">
        <v>0</v>
      </c>
      <c r="M1313" s="265"/>
      <c r="N1313" s="266">
        <f>ROUND(L1313*K1313,3)</f>
        <v>0</v>
      </c>
      <c r="O1313" s="266"/>
      <c r="P1313" s="266"/>
      <c r="Q1313" s="266"/>
      <c r="R1313" s="141"/>
      <c r="T1313" s="172" t="s">
        <v>4</v>
      </c>
      <c r="U1313" s="48" t="s">
        <v>41</v>
      </c>
      <c r="V1313" s="40"/>
      <c r="W1313" s="173">
        <f>V1313*K1313</f>
        <v>0</v>
      </c>
      <c r="X1313" s="173">
        <v>6.6E-4</v>
      </c>
      <c r="Y1313" s="173">
        <f>X1313*K1313</f>
        <v>0.3371808</v>
      </c>
      <c r="Z1313" s="173">
        <v>0</v>
      </c>
      <c r="AA1313" s="174">
        <f>Z1313*K1313</f>
        <v>0</v>
      </c>
      <c r="AR1313" s="23" t="s">
        <v>300</v>
      </c>
      <c r="AT1313" s="23" t="s">
        <v>197</v>
      </c>
      <c r="AU1313" s="23" t="s">
        <v>94</v>
      </c>
      <c r="AY1313" s="23" t="s">
        <v>196</v>
      </c>
      <c r="BE1313" s="114">
        <f>IF(U1313="základná",N1313,0)</f>
        <v>0</v>
      </c>
      <c r="BF1313" s="114">
        <f>IF(U1313="znížená",N1313,0)</f>
        <v>0</v>
      </c>
      <c r="BG1313" s="114">
        <f>IF(U1313="zákl. prenesená",N1313,0)</f>
        <v>0</v>
      </c>
      <c r="BH1313" s="114">
        <f>IF(U1313="zníž. prenesená",N1313,0)</f>
        <v>0</v>
      </c>
      <c r="BI1313" s="114">
        <f>IF(U1313="nulová",N1313,0)</f>
        <v>0</v>
      </c>
      <c r="BJ1313" s="23" t="s">
        <v>94</v>
      </c>
      <c r="BK1313" s="175">
        <f>ROUND(L1313*K1313,3)</f>
        <v>0</v>
      </c>
      <c r="BL1313" s="23" t="s">
        <v>300</v>
      </c>
      <c r="BM1313" s="23" t="s">
        <v>2038</v>
      </c>
    </row>
    <row r="1314" spans="2:65" s="11" customFormat="1" ht="16.5" customHeight="1">
      <c r="B1314" s="176"/>
      <c r="C1314" s="177"/>
      <c r="D1314" s="177"/>
      <c r="E1314" s="178" t="s">
        <v>4</v>
      </c>
      <c r="F1314" s="267" t="s">
        <v>681</v>
      </c>
      <c r="G1314" s="268"/>
      <c r="H1314" s="268"/>
      <c r="I1314" s="268"/>
      <c r="J1314" s="177"/>
      <c r="K1314" s="179">
        <v>452.07</v>
      </c>
      <c r="L1314" s="177"/>
      <c r="M1314" s="177"/>
      <c r="N1314" s="177"/>
      <c r="O1314" s="177"/>
      <c r="P1314" s="177"/>
      <c r="Q1314" s="177"/>
      <c r="R1314" s="180"/>
      <c r="T1314" s="181"/>
      <c r="U1314" s="177"/>
      <c r="V1314" s="177"/>
      <c r="W1314" s="177"/>
      <c r="X1314" s="177"/>
      <c r="Y1314" s="177"/>
      <c r="Z1314" s="177"/>
      <c r="AA1314" s="182"/>
      <c r="AT1314" s="183" t="s">
        <v>204</v>
      </c>
      <c r="AU1314" s="183" t="s">
        <v>94</v>
      </c>
      <c r="AV1314" s="11" t="s">
        <v>94</v>
      </c>
      <c r="AW1314" s="11" t="s">
        <v>31</v>
      </c>
      <c r="AX1314" s="11" t="s">
        <v>74</v>
      </c>
      <c r="AY1314" s="183" t="s">
        <v>196</v>
      </c>
    </row>
    <row r="1315" spans="2:65" s="11" customFormat="1" ht="16.5" customHeight="1">
      <c r="B1315" s="176"/>
      <c r="C1315" s="177"/>
      <c r="D1315" s="177"/>
      <c r="E1315" s="178" t="s">
        <v>4</v>
      </c>
      <c r="F1315" s="269" t="s">
        <v>682</v>
      </c>
      <c r="G1315" s="270"/>
      <c r="H1315" s="270"/>
      <c r="I1315" s="270"/>
      <c r="J1315" s="177"/>
      <c r="K1315" s="179">
        <v>58.81</v>
      </c>
      <c r="L1315" s="177"/>
      <c r="M1315" s="177"/>
      <c r="N1315" s="177"/>
      <c r="O1315" s="177"/>
      <c r="P1315" s="177"/>
      <c r="Q1315" s="177"/>
      <c r="R1315" s="180"/>
      <c r="T1315" s="181"/>
      <c r="U1315" s="177"/>
      <c r="V1315" s="177"/>
      <c r="W1315" s="177"/>
      <c r="X1315" s="177"/>
      <c r="Y1315" s="177"/>
      <c r="Z1315" s="177"/>
      <c r="AA1315" s="182"/>
      <c r="AT1315" s="183" t="s">
        <v>204</v>
      </c>
      <c r="AU1315" s="183" t="s">
        <v>94</v>
      </c>
      <c r="AV1315" s="11" t="s">
        <v>94</v>
      </c>
      <c r="AW1315" s="11" t="s">
        <v>31</v>
      </c>
      <c r="AX1315" s="11" t="s">
        <v>74</v>
      </c>
      <c r="AY1315" s="183" t="s">
        <v>196</v>
      </c>
    </row>
    <row r="1316" spans="2:65" s="12" customFormat="1" ht="16.5" customHeight="1">
      <c r="B1316" s="184"/>
      <c r="C1316" s="185"/>
      <c r="D1316" s="185"/>
      <c r="E1316" s="186" t="s">
        <v>4</v>
      </c>
      <c r="F1316" s="274" t="s">
        <v>213</v>
      </c>
      <c r="G1316" s="275"/>
      <c r="H1316" s="275"/>
      <c r="I1316" s="275"/>
      <c r="J1316" s="185"/>
      <c r="K1316" s="187">
        <v>510.88</v>
      </c>
      <c r="L1316" s="185"/>
      <c r="M1316" s="185"/>
      <c r="N1316" s="185"/>
      <c r="O1316" s="185"/>
      <c r="P1316" s="185"/>
      <c r="Q1316" s="185"/>
      <c r="R1316" s="188"/>
      <c r="T1316" s="189"/>
      <c r="U1316" s="185"/>
      <c r="V1316" s="185"/>
      <c r="W1316" s="185"/>
      <c r="X1316" s="185"/>
      <c r="Y1316" s="185"/>
      <c r="Z1316" s="185"/>
      <c r="AA1316" s="190"/>
      <c r="AT1316" s="191" t="s">
        <v>204</v>
      </c>
      <c r="AU1316" s="191" t="s">
        <v>94</v>
      </c>
      <c r="AV1316" s="12" t="s">
        <v>214</v>
      </c>
      <c r="AW1316" s="12" t="s">
        <v>31</v>
      </c>
      <c r="AX1316" s="12" t="s">
        <v>74</v>
      </c>
      <c r="AY1316" s="191" t="s">
        <v>196</v>
      </c>
    </row>
    <row r="1317" spans="2:65" s="13" customFormat="1" ht="16.5" customHeight="1">
      <c r="B1317" s="192"/>
      <c r="C1317" s="193"/>
      <c r="D1317" s="193"/>
      <c r="E1317" s="194" t="s">
        <v>4</v>
      </c>
      <c r="F1317" s="276" t="s">
        <v>215</v>
      </c>
      <c r="G1317" s="277"/>
      <c r="H1317" s="277"/>
      <c r="I1317" s="277"/>
      <c r="J1317" s="193"/>
      <c r="K1317" s="195">
        <v>510.88</v>
      </c>
      <c r="L1317" s="193"/>
      <c r="M1317" s="193"/>
      <c r="N1317" s="193"/>
      <c r="O1317" s="193"/>
      <c r="P1317" s="193"/>
      <c r="Q1317" s="193"/>
      <c r="R1317" s="196"/>
      <c r="T1317" s="197"/>
      <c r="U1317" s="193"/>
      <c r="V1317" s="193"/>
      <c r="W1317" s="193"/>
      <c r="X1317" s="193"/>
      <c r="Y1317" s="193"/>
      <c r="Z1317" s="193"/>
      <c r="AA1317" s="198"/>
      <c r="AT1317" s="199" t="s">
        <v>204</v>
      </c>
      <c r="AU1317" s="199" t="s">
        <v>94</v>
      </c>
      <c r="AV1317" s="13" t="s">
        <v>201</v>
      </c>
      <c r="AW1317" s="13" t="s">
        <v>31</v>
      </c>
      <c r="AX1317" s="13" t="s">
        <v>82</v>
      </c>
      <c r="AY1317" s="199" t="s">
        <v>196</v>
      </c>
    </row>
    <row r="1318" spans="2:65" s="1" customFormat="1" ht="25.5" customHeight="1">
      <c r="B1318" s="138"/>
      <c r="C1318" s="167" t="s">
        <v>2039</v>
      </c>
      <c r="D1318" s="167" t="s">
        <v>197</v>
      </c>
      <c r="E1318" s="168" t="s">
        <v>2040</v>
      </c>
      <c r="F1318" s="264" t="s">
        <v>2041</v>
      </c>
      <c r="G1318" s="264"/>
      <c r="H1318" s="264"/>
      <c r="I1318" s="264"/>
      <c r="J1318" s="169" t="s">
        <v>262</v>
      </c>
      <c r="K1318" s="170">
        <v>825.03300000000002</v>
      </c>
      <c r="L1318" s="265">
        <v>0</v>
      </c>
      <c r="M1318" s="265"/>
      <c r="N1318" s="266">
        <f>ROUND(L1318*K1318,3)</f>
        <v>0</v>
      </c>
      <c r="O1318" s="266"/>
      <c r="P1318" s="266"/>
      <c r="Q1318" s="266"/>
      <c r="R1318" s="141"/>
      <c r="T1318" s="172" t="s">
        <v>4</v>
      </c>
      <c r="U1318" s="48" t="s">
        <v>41</v>
      </c>
      <c r="V1318" s="40"/>
      <c r="W1318" s="173">
        <f>V1318*K1318</f>
        <v>0</v>
      </c>
      <c r="X1318" s="173">
        <v>6.6E-4</v>
      </c>
      <c r="Y1318" s="173">
        <f>X1318*K1318</f>
        <v>0.54452177999999996</v>
      </c>
      <c r="Z1318" s="173">
        <v>0</v>
      </c>
      <c r="AA1318" s="174">
        <f>Z1318*K1318</f>
        <v>0</v>
      </c>
      <c r="AR1318" s="23" t="s">
        <v>300</v>
      </c>
      <c r="AT1318" s="23" t="s">
        <v>197</v>
      </c>
      <c r="AU1318" s="23" t="s">
        <v>94</v>
      </c>
      <c r="AY1318" s="23" t="s">
        <v>196</v>
      </c>
      <c r="BE1318" s="114">
        <f>IF(U1318="základná",N1318,0)</f>
        <v>0</v>
      </c>
      <c r="BF1318" s="114">
        <f>IF(U1318="znížená",N1318,0)</f>
        <v>0</v>
      </c>
      <c r="BG1318" s="114">
        <f>IF(U1318="zákl. prenesená",N1318,0)</f>
        <v>0</v>
      </c>
      <c r="BH1318" s="114">
        <f>IF(U1318="zníž. prenesená",N1318,0)</f>
        <v>0</v>
      </c>
      <c r="BI1318" s="114">
        <f>IF(U1318="nulová",N1318,0)</f>
        <v>0</v>
      </c>
      <c r="BJ1318" s="23" t="s">
        <v>94</v>
      </c>
      <c r="BK1318" s="175">
        <f>ROUND(L1318*K1318,3)</f>
        <v>0</v>
      </c>
      <c r="BL1318" s="23" t="s">
        <v>300</v>
      </c>
      <c r="BM1318" s="23" t="s">
        <v>2042</v>
      </c>
    </row>
    <row r="1319" spans="2:65" s="11" customFormat="1" ht="16.5" customHeight="1">
      <c r="B1319" s="176"/>
      <c r="C1319" s="177"/>
      <c r="D1319" s="177"/>
      <c r="E1319" s="178" t="s">
        <v>4</v>
      </c>
      <c r="F1319" s="267" t="s">
        <v>2043</v>
      </c>
      <c r="G1319" s="268"/>
      <c r="H1319" s="268"/>
      <c r="I1319" s="268"/>
      <c r="J1319" s="177"/>
      <c r="K1319" s="179">
        <v>673.78800000000001</v>
      </c>
      <c r="L1319" s="177"/>
      <c r="M1319" s="177"/>
      <c r="N1319" s="177"/>
      <c r="O1319" s="177"/>
      <c r="P1319" s="177"/>
      <c r="Q1319" s="177"/>
      <c r="R1319" s="180"/>
      <c r="T1319" s="181"/>
      <c r="U1319" s="177"/>
      <c r="V1319" s="177"/>
      <c r="W1319" s="177"/>
      <c r="X1319" s="177"/>
      <c r="Y1319" s="177"/>
      <c r="Z1319" s="177"/>
      <c r="AA1319" s="182"/>
      <c r="AT1319" s="183" t="s">
        <v>204</v>
      </c>
      <c r="AU1319" s="183" t="s">
        <v>94</v>
      </c>
      <c r="AV1319" s="11" t="s">
        <v>94</v>
      </c>
      <c r="AW1319" s="11" t="s">
        <v>31</v>
      </c>
      <c r="AX1319" s="11" t="s">
        <v>74</v>
      </c>
      <c r="AY1319" s="183" t="s">
        <v>196</v>
      </c>
    </row>
    <row r="1320" spans="2:65" s="12" customFormat="1" ht="16.5" customHeight="1">
      <c r="B1320" s="184"/>
      <c r="C1320" s="185"/>
      <c r="D1320" s="185"/>
      <c r="E1320" s="186" t="s">
        <v>4</v>
      </c>
      <c r="F1320" s="274" t="s">
        <v>2044</v>
      </c>
      <c r="G1320" s="275"/>
      <c r="H1320" s="275"/>
      <c r="I1320" s="275"/>
      <c r="J1320" s="185"/>
      <c r="K1320" s="187">
        <v>673.78800000000001</v>
      </c>
      <c r="L1320" s="185"/>
      <c r="M1320" s="185"/>
      <c r="N1320" s="185"/>
      <c r="O1320" s="185"/>
      <c r="P1320" s="185"/>
      <c r="Q1320" s="185"/>
      <c r="R1320" s="188"/>
      <c r="T1320" s="189"/>
      <c r="U1320" s="185"/>
      <c r="V1320" s="185"/>
      <c r="W1320" s="185"/>
      <c r="X1320" s="185"/>
      <c r="Y1320" s="185"/>
      <c r="Z1320" s="185"/>
      <c r="AA1320" s="190"/>
      <c r="AT1320" s="191" t="s">
        <v>204</v>
      </c>
      <c r="AU1320" s="191" t="s">
        <v>94</v>
      </c>
      <c r="AV1320" s="12" t="s">
        <v>214</v>
      </c>
      <c r="AW1320" s="12" t="s">
        <v>31</v>
      </c>
      <c r="AX1320" s="12" t="s">
        <v>74</v>
      </c>
      <c r="AY1320" s="191" t="s">
        <v>196</v>
      </c>
    </row>
    <row r="1321" spans="2:65" s="11" customFormat="1" ht="16.5" customHeight="1">
      <c r="B1321" s="176"/>
      <c r="C1321" s="177"/>
      <c r="D1321" s="177"/>
      <c r="E1321" s="178" t="s">
        <v>4</v>
      </c>
      <c r="F1321" s="269" t="s">
        <v>492</v>
      </c>
      <c r="G1321" s="270"/>
      <c r="H1321" s="270"/>
      <c r="I1321" s="270"/>
      <c r="J1321" s="177"/>
      <c r="K1321" s="179">
        <v>823.87199999999996</v>
      </c>
      <c r="L1321" s="177"/>
      <c r="M1321" s="177"/>
      <c r="N1321" s="177"/>
      <c r="O1321" s="177"/>
      <c r="P1321" s="177"/>
      <c r="Q1321" s="177"/>
      <c r="R1321" s="180"/>
      <c r="T1321" s="181"/>
      <c r="U1321" s="177"/>
      <c r="V1321" s="177"/>
      <c r="W1321" s="177"/>
      <c r="X1321" s="177"/>
      <c r="Y1321" s="177"/>
      <c r="Z1321" s="177"/>
      <c r="AA1321" s="182"/>
      <c r="AT1321" s="183" t="s">
        <v>204</v>
      </c>
      <c r="AU1321" s="183" t="s">
        <v>94</v>
      </c>
      <c r="AV1321" s="11" t="s">
        <v>94</v>
      </c>
      <c r="AW1321" s="11" t="s">
        <v>31</v>
      </c>
      <c r="AX1321" s="11" t="s">
        <v>74</v>
      </c>
      <c r="AY1321" s="183" t="s">
        <v>196</v>
      </c>
    </row>
    <row r="1322" spans="2:65" s="12" customFormat="1" ht="16.5" customHeight="1">
      <c r="B1322" s="184"/>
      <c r="C1322" s="185"/>
      <c r="D1322" s="185"/>
      <c r="E1322" s="186" t="s">
        <v>4</v>
      </c>
      <c r="F1322" s="274" t="s">
        <v>493</v>
      </c>
      <c r="G1322" s="275"/>
      <c r="H1322" s="275"/>
      <c r="I1322" s="275"/>
      <c r="J1322" s="185"/>
      <c r="K1322" s="187">
        <v>823.87199999999996</v>
      </c>
      <c r="L1322" s="185"/>
      <c r="M1322" s="185"/>
      <c r="N1322" s="185"/>
      <c r="O1322" s="185"/>
      <c r="P1322" s="185"/>
      <c r="Q1322" s="185"/>
      <c r="R1322" s="188"/>
      <c r="T1322" s="189"/>
      <c r="U1322" s="185"/>
      <c r="V1322" s="185"/>
      <c r="W1322" s="185"/>
      <c r="X1322" s="185"/>
      <c r="Y1322" s="185"/>
      <c r="Z1322" s="185"/>
      <c r="AA1322" s="190"/>
      <c r="AT1322" s="191" t="s">
        <v>204</v>
      </c>
      <c r="AU1322" s="191" t="s">
        <v>94</v>
      </c>
      <c r="AV1322" s="12" t="s">
        <v>214</v>
      </c>
      <c r="AW1322" s="12" t="s">
        <v>31</v>
      </c>
      <c r="AX1322" s="12" t="s">
        <v>74</v>
      </c>
      <c r="AY1322" s="191" t="s">
        <v>196</v>
      </c>
    </row>
    <row r="1323" spans="2:65" s="11" customFormat="1" ht="16.5" customHeight="1">
      <c r="B1323" s="176"/>
      <c r="C1323" s="177"/>
      <c r="D1323" s="177"/>
      <c r="E1323" s="178" t="s">
        <v>4</v>
      </c>
      <c r="F1323" s="269" t="s">
        <v>2045</v>
      </c>
      <c r="G1323" s="270"/>
      <c r="H1323" s="270"/>
      <c r="I1323" s="270"/>
      <c r="J1323" s="177"/>
      <c r="K1323" s="179">
        <v>-139.613</v>
      </c>
      <c r="L1323" s="177"/>
      <c r="M1323" s="177"/>
      <c r="N1323" s="177"/>
      <c r="O1323" s="177"/>
      <c r="P1323" s="177"/>
      <c r="Q1323" s="177"/>
      <c r="R1323" s="180"/>
      <c r="T1323" s="181"/>
      <c r="U1323" s="177"/>
      <c r="V1323" s="177"/>
      <c r="W1323" s="177"/>
      <c r="X1323" s="177"/>
      <c r="Y1323" s="177"/>
      <c r="Z1323" s="177"/>
      <c r="AA1323" s="182"/>
      <c r="AT1323" s="183" t="s">
        <v>204</v>
      </c>
      <c r="AU1323" s="183" t="s">
        <v>94</v>
      </c>
      <c r="AV1323" s="11" t="s">
        <v>94</v>
      </c>
      <c r="AW1323" s="11" t="s">
        <v>31</v>
      </c>
      <c r="AX1323" s="11" t="s">
        <v>74</v>
      </c>
      <c r="AY1323" s="183" t="s">
        <v>196</v>
      </c>
    </row>
    <row r="1324" spans="2:65" s="12" customFormat="1" ht="16.5" customHeight="1">
      <c r="B1324" s="184"/>
      <c r="C1324" s="185"/>
      <c r="D1324" s="185"/>
      <c r="E1324" s="186" t="s">
        <v>4</v>
      </c>
      <c r="F1324" s="274" t="s">
        <v>2046</v>
      </c>
      <c r="G1324" s="275"/>
      <c r="H1324" s="275"/>
      <c r="I1324" s="275"/>
      <c r="J1324" s="185"/>
      <c r="K1324" s="187">
        <v>-139.613</v>
      </c>
      <c r="L1324" s="185"/>
      <c r="M1324" s="185"/>
      <c r="N1324" s="185"/>
      <c r="O1324" s="185"/>
      <c r="P1324" s="185"/>
      <c r="Q1324" s="185"/>
      <c r="R1324" s="188"/>
      <c r="T1324" s="189"/>
      <c r="U1324" s="185"/>
      <c r="V1324" s="185"/>
      <c r="W1324" s="185"/>
      <c r="X1324" s="185"/>
      <c r="Y1324" s="185"/>
      <c r="Z1324" s="185"/>
      <c r="AA1324" s="190"/>
      <c r="AT1324" s="191" t="s">
        <v>204</v>
      </c>
      <c r="AU1324" s="191" t="s">
        <v>94</v>
      </c>
      <c r="AV1324" s="12" t="s">
        <v>214</v>
      </c>
      <c r="AW1324" s="12" t="s">
        <v>31</v>
      </c>
      <c r="AX1324" s="12" t="s">
        <v>74</v>
      </c>
      <c r="AY1324" s="191" t="s">
        <v>196</v>
      </c>
    </row>
    <row r="1325" spans="2:65" s="11" customFormat="1" ht="16.5" customHeight="1">
      <c r="B1325" s="176"/>
      <c r="C1325" s="177"/>
      <c r="D1325" s="177"/>
      <c r="E1325" s="178" t="s">
        <v>4</v>
      </c>
      <c r="F1325" s="269" t="s">
        <v>2047</v>
      </c>
      <c r="G1325" s="270"/>
      <c r="H1325" s="270"/>
      <c r="I1325" s="270"/>
      <c r="J1325" s="177"/>
      <c r="K1325" s="179">
        <v>35.256</v>
      </c>
      <c r="L1325" s="177"/>
      <c r="M1325" s="177"/>
      <c r="N1325" s="177"/>
      <c r="O1325" s="177"/>
      <c r="P1325" s="177"/>
      <c r="Q1325" s="177"/>
      <c r="R1325" s="180"/>
      <c r="T1325" s="181"/>
      <c r="U1325" s="177"/>
      <c r="V1325" s="177"/>
      <c r="W1325" s="177"/>
      <c r="X1325" s="177"/>
      <c r="Y1325" s="177"/>
      <c r="Z1325" s="177"/>
      <c r="AA1325" s="182"/>
      <c r="AT1325" s="183" t="s">
        <v>204</v>
      </c>
      <c r="AU1325" s="183" t="s">
        <v>94</v>
      </c>
      <c r="AV1325" s="11" t="s">
        <v>94</v>
      </c>
      <c r="AW1325" s="11" t="s">
        <v>31</v>
      </c>
      <c r="AX1325" s="11" t="s">
        <v>74</v>
      </c>
      <c r="AY1325" s="183" t="s">
        <v>196</v>
      </c>
    </row>
    <row r="1326" spans="2:65" s="12" customFormat="1" ht="16.5" customHeight="1">
      <c r="B1326" s="184"/>
      <c r="C1326" s="185"/>
      <c r="D1326" s="185"/>
      <c r="E1326" s="186" t="s">
        <v>4</v>
      </c>
      <c r="F1326" s="274" t="s">
        <v>353</v>
      </c>
      <c r="G1326" s="275"/>
      <c r="H1326" s="275"/>
      <c r="I1326" s="275"/>
      <c r="J1326" s="185"/>
      <c r="K1326" s="187">
        <v>35.256</v>
      </c>
      <c r="L1326" s="185"/>
      <c r="M1326" s="185"/>
      <c r="N1326" s="185"/>
      <c r="O1326" s="185"/>
      <c r="P1326" s="185"/>
      <c r="Q1326" s="185"/>
      <c r="R1326" s="188"/>
      <c r="T1326" s="189"/>
      <c r="U1326" s="185"/>
      <c r="V1326" s="185"/>
      <c r="W1326" s="185"/>
      <c r="X1326" s="185"/>
      <c r="Y1326" s="185"/>
      <c r="Z1326" s="185"/>
      <c r="AA1326" s="190"/>
      <c r="AT1326" s="191" t="s">
        <v>204</v>
      </c>
      <c r="AU1326" s="191" t="s">
        <v>94</v>
      </c>
      <c r="AV1326" s="12" t="s">
        <v>214</v>
      </c>
      <c r="AW1326" s="12" t="s">
        <v>31</v>
      </c>
      <c r="AX1326" s="12" t="s">
        <v>74</v>
      </c>
      <c r="AY1326" s="191" t="s">
        <v>196</v>
      </c>
    </row>
    <row r="1327" spans="2:65" s="11" customFormat="1" ht="16.5" customHeight="1">
      <c r="B1327" s="176"/>
      <c r="C1327" s="177"/>
      <c r="D1327" s="177"/>
      <c r="E1327" s="178" t="s">
        <v>4</v>
      </c>
      <c r="F1327" s="269" t="s">
        <v>2048</v>
      </c>
      <c r="G1327" s="270"/>
      <c r="H1327" s="270"/>
      <c r="I1327" s="270"/>
      <c r="J1327" s="177"/>
      <c r="K1327" s="179">
        <v>-568.27</v>
      </c>
      <c r="L1327" s="177"/>
      <c r="M1327" s="177"/>
      <c r="N1327" s="177"/>
      <c r="O1327" s="177"/>
      <c r="P1327" s="177"/>
      <c r="Q1327" s="177"/>
      <c r="R1327" s="180"/>
      <c r="T1327" s="181"/>
      <c r="U1327" s="177"/>
      <c r="V1327" s="177"/>
      <c r="W1327" s="177"/>
      <c r="X1327" s="177"/>
      <c r="Y1327" s="177"/>
      <c r="Z1327" s="177"/>
      <c r="AA1327" s="182"/>
      <c r="AT1327" s="183" t="s">
        <v>204</v>
      </c>
      <c r="AU1327" s="183" t="s">
        <v>94</v>
      </c>
      <c r="AV1327" s="11" t="s">
        <v>94</v>
      </c>
      <c r="AW1327" s="11" t="s">
        <v>31</v>
      </c>
      <c r="AX1327" s="11" t="s">
        <v>74</v>
      </c>
      <c r="AY1327" s="183" t="s">
        <v>196</v>
      </c>
    </row>
    <row r="1328" spans="2:65" s="12" customFormat="1" ht="16.5" customHeight="1">
      <c r="B1328" s="184"/>
      <c r="C1328" s="185"/>
      <c r="D1328" s="185"/>
      <c r="E1328" s="186" t="s">
        <v>4</v>
      </c>
      <c r="F1328" s="274" t="s">
        <v>2049</v>
      </c>
      <c r="G1328" s="275"/>
      <c r="H1328" s="275"/>
      <c r="I1328" s="275"/>
      <c r="J1328" s="185"/>
      <c r="K1328" s="187">
        <v>-568.27</v>
      </c>
      <c r="L1328" s="185"/>
      <c r="M1328" s="185"/>
      <c r="N1328" s="185"/>
      <c r="O1328" s="185"/>
      <c r="P1328" s="185"/>
      <c r="Q1328" s="185"/>
      <c r="R1328" s="188"/>
      <c r="T1328" s="189"/>
      <c r="U1328" s="185"/>
      <c r="V1328" s="185"/>
      <c r="W1328" s="185"/>
      <c r="X1328" s="185"/>
      <c r="Y1328" s="185"/>
      <c r="Z1328" s="185"/>
      <c r="AA1328" s="190"/>
      <c r="AT1328" s="191" t="s">
        <v>204</v>
      </c>
      <c r="AU1328" s="191" t="s">
        <v>94</v>
      </c>
      <c r="AV1328" s="12" t="s">
        <v>214</v>
      </c>
      <c r="AW1328" s="12" t="s">
        <v>31</v>
      </c>
      <c r="AX1328" s="12" t="s">
        <v>74</v>
      </c>
      <c r="AY1328" s="191" t="s">
        <v>196</v>
      </c>
    </row>
    <row r="1329" spans="2:65" s="13" customFormat="1" ht="16.5" customHeight="1">
      <c r="B1329" s="192"/>
      <c r="C1329" s="193"/>
      <c r="D1329" s="193"/>
      <c r="E1329" s="194" t="s">
        <v>4</v>
      </c>
      <c r="F1329" s="276" t="s">
        <v>215</v>
      </c>
      <c r="G1329" s="277"/>
      <c r="H1329" s="277"/>
      <c r="I1329" s="277"/>
      <c r="J1329" s="193"/>
      <c r="K1329" s="195">
        <v>825.03300000000002</v>
      </c>
      <c r="L1329" s="193"/>
      <c r="M1329" s="193"/>
      <c r="N1329" s="193"/>
      <c r="O1329" s="193"/>
      <c r="P1329" s="193"/>
      <c r="Q1329" s="193"/>
      <c r="R1329" s="196"/>
      <c r="T1329" s="197"/>
      <c r="U1329" s="193"/>
      <c r="V1329" s="193"/>
      <c r="W1329" s="193"/>
      <c r="X1329" s="193"/>
      <c r="Y1329" s="193"/>
      <c r="Z1329" s="193"/>
      <c r="AA1329" s="198"/>
      <c r="AT1329" s="199" t="s">
        <v>204</v>
      </c>
      <c r="AU1329" s="199" t="s">
        <v>94</v>
      </c>
      <c r="AV1329" s="13" t="s">
        <v>201</v>
      </c>
      <c r="AW1329" s="13" t="s">
        <v>31</v>
      </c>
      <c r="AX1329" s="13" t="s">
        <v>82</v>
      </c>
      <c r="AY1329" s="199" t="s">
        <v>196</v>
      </c>
    </row>
    <row r="1330" spans="2:65" s="10" customFormat="1" ht="29.85" customHeight="1">
      <c r="B1330" s="156"/>
      <c r="C1330" s="157"/>
      <c r="D1330" s="166" t="s">
        <v>165</v>
      </c>
      <c r="E1330" s="166"/>
      <c r="F1330" s="166"/>
      <c r="G1330" s="166"/>
      <c r="H1330" s="166"/>
      <c r="I1330" s="166"/>
      <c r="J1330" s="166"/>
      <c r="K1330" s="166"/>
      <c r="L1330" s="166"/>
      <c r="M1330" s="166"/>
      <c r="N1330" s="280">
        <f>BK1330</f>
        <v>0</v>
      </c>
      <c r="O1330" s="281"/>
      <c r="P1330" s="281"/>
      <c r="Q1330" s="281"/>
      <c r="R1330" s="159"/>
      <c r="T1330" s="160"/>
      <c r="U1330" s="157"/>
      <c r="V1330" s="157"/>
      <c r="W1330" s="161">
        <f>W1331</f>
        <v>0</v>
      </c>
      <c r="X1330" s="157"/>
      <c r="Y1330" s="161">
        <f>Y1331</f>
        <v>6.0527999999999992E-2</v>
      </c>
      <c r="Z1330" s="157"/>
      <c r="AA1330" s="162">
        <f>AA1331</f>
        <v>0</v>
      </c>
      <c r="AR1330" s="163" t="s">
        <v>94</v>
      </c>
      <c r="AT1330" s="164" t="s">
        <v>73</v>
      </c>
      <c r="AU1330" s="164" t="s">
        <v>82</v>
      </c>
      <c r="AY1330" s="163" t="s">
        <v>196</v>
      </c>
      <c r="BK1330" s="165">
        <f>BK1331</f>
        <v>0</v>
      </c>
    </row>
    <row r="1331" spans="2:65" s="1" customFormat="1" ht="16.5" customHeight="1">
      <c r="B1331" s="138"/>
      <c r="C1331" s="167" t="s">
        <v>2050</v>
      </c>
      <c r="D1331" s="167" t="s">
        <v>197</v>
      </c>
      <c r="E1331" s="168" t="s">
        <v>2051</v>
      </c>
      <c r="F1331" s="264" t="s">
        <v>2052</v>
      </c>
      <c r="G1331" s="264"/>
      <c r="H1331" s="264"/>
      <c r="I1331" s="264"/>
      <c r="J1331" s="169" t="s">
        <v>262</v>
      </c>
      <c r="K1331" s="170">
        <v>38.799999999999997</v>
      </c>
      <c r="L1331" s="265">
        <v>0</v>
      </c>
      <c r="M1331" s="265"/>
      <c r="N1331" s="266">
        <f>ROUND(L1331*K1331,3)</f>
        <v>0</v>
      </c>
      <c r="O1331" s="266"/>
      <c r="P1331" s="266"/>
      <c r="Q1331" s="266"/>
      <c r="R1331" s="141"/>
      <c r="T1331" s="172" t="s">
        <v>4</v>
      </c>
      <c r="U1331" s="48" t="s">
        <v>41</v>
      </c>
      <c r="V1331" s="40"/>
      <c r="W1331" s="173">
        <f>V1331*K1331</f>
        <v>0</v>
      </c>
      <c r="X1331" s="173">
        <v>1.56E-3</v>
      </c>
      <c r="Y1331" s="173">
        <f>X1331*K1331</f>
        <v>6.0527999999999992E-2</v>
      </c>
      <c r="Z1331" s="173">
        <v>0</v>
      </c>
      <c r="AA1331" s="174">
        <f>Z1331*K1331</f>
        <v>0</v>
      </c>
      <c r="AR1331" s="23" t="s">
        <v>300</v>
      </c>
      <c r="AT1331" s="23" t="s">
        <v>197</v>
      </c>
      <c r="AU1331" s="23" t="s">
        <v>94</v>
      </c>
      <c r="AY1331" s="23" t="s">
        <v>196</v>
      </c>
      <c r="BE1331" s="114">
        <f>IF(U1331="základná",N1331,0)</f>
        <v>0</v>
      </c>
      <c r="BF1331" s="114">
        <f>IF(U1331="znížená",N1331,0)</f>
        <v>0</v>
      </c>
      <c r="BG1331" s="114">
        <f>IF(U1331="zákl. prenesená",N1331,0)</f>
        <v>0</v>
      </c>
      <c r="BH1331" s="114">
        <f>IF(U1331="zníž. prenesená",N1331,0)</f>
        <v>0</v>
      </c>
      <c r="BI1331" s="114">
        <f>IF(U1331="nulová",N1331,0)</f>
        <v>0</v>
      </c>
      <c r="BJ1331" s="23" t="s">
        <v>94</v>
      </c>
      <c r="BK1331" s="175">
        <f>ROUND(L1331*K1331,3)</f>
        <v>0</v>
      </c>
      <c r="BL1331" s="23" t="s">
        <v>300</v>
      </c>
      <c r="BM1331" s="23" t="s">
        <v>2053</v>
      </c>
    </row>
    <row r="1332" spans="2:65" s="10" customFormat="1" ht="37.35" customHeight="1">
      <c r="B1332" s="156"/>
      <c r="C1332" s="157"/>
      <c r="D1332" s="158" t="s">
        <v>166</v>
      </c>
      <c r="E1332" s="158"/>
      <c r="F1332" s="158"/>
      <c r="G1332" s="158"/>
      <c r="H1332" s="158"/>
      <c r="I1332" s="158"/>
      <c r="J1332" s="158"/>
      <c r="K1332" s="158"/>
      <c r="L1332" s="158"/>
      <c r="M1332" s="158"/>
      <c r="N1332" s="284">
        <f>BK1332</f>
        <v>0</v>
      </c>
      <c r="O1332" s="285"/>
      <c r="P1332" s="285"/>
      <c r="Q1332" s="285"/>
      <c r="R1332" s="159"/>
      <c r="T1332" s="160"/>
      <c r="U1332" s="157"/>
      <c r="V1332" s="157"/>
      <c r="W1332" s="161">
        <f>W1333+W1335</f>
        <v>0</v>
      </c>
      <c r="X1332" s="157"/>
      <c r="Y1332" s="161">
        <f>Y1333+Y1335</f>
        <v>0</v>
      </c>
      <c r="Z1332" s="157"/>
      <c r="AA1332" s="162">
        <f>AA1333+AA1335</f>
        <v>0</v>
      </c>
      <c r="AR1332" s="163" t="s">
        <v>214</v>
      </c>
      <c r="AT1332" s="164" t="s">
        <v>73</v>
      </c>
      <c r="AU1332" s="164" t="s">
        <v>74</v>
      </c>
      <c r="AY1332" s="163" t="s">
        <v>196</v>
      </c>
      <c r="BK1332" s="165">
        <f>BK1333+BK1335</f>
        <v>0</v>
      </c>
    </row>
    <row r="1333" spans="2:65" s="10" customFormat="1" ht="19.899999999999999" customHeight="1">
      <c r="B1333" s="156"/>
      <c r="C1333" s="157"/>
      <c r="D1333" s="166" t="s">
        <v>167</v>
      </c>
      <c r="E1333" s="166"/>
      <c r="F1333" s="166"/>
      <c r="G1333" s="166"/>
      <c r="H1333" s="166"/>
      <c r="I1333" s="166"/>
      <c r="J1333" s="166"/>
      <c r="K1333" s="166"/>
      <c r="L1333" s="166"/>
      <c r="M1333" s="166"/>
      <c r="N1333" s="280">
        <f>BK1333</f>
        <v>0</v>
      </c>
      <c r="O1333" s="281"/>
      <c r="P1333" s="281"/>
      <c r="Q1333" s="281"/>
      <c r="R1333" s="159"/>
      <c r="T1333" s="160"/>
      <c r="U1333" s="157"/>
      <c r="V1333" s="157"/>
      <c r="W1333" s="161">
        <f>W1334</f>
        <v>0</v>
      </c>
      <c r="X1333" s="157"/>
      <c r="Y1333" s="161">
        <f>Y1334</f>
        <v>0</v>
      </c>
      <c r="Z1333" s="157"/>
      <c r="AA1333" s="162">
        <f>AA1334</f>
        <v>0</v>
      </c>
      <c r="AR1333" s="163" t="s">
        <v>214</v>
      </c>
      <c r="AT1333" s="164" t="s">
        <v>73</v>
      </c>
      <c r="AU1333" s="164" t="s">
        <v>82</v>
      </c>
      <c r="AY1333" s="163" t="s">
        <v>196</v>
      </c>
      <c r="BK1333" s="165">
        <f>BK1334</f>
        <v>0</v>
      </c>
    </row>
    <row r="1334" spans="2:65" s="1" customFormat="1" ht="16.5" customHeight="1">
      <c r="B1334" s="138"/>
      <c r="C1334" s="167" t="s">
        <v>2054</v>
      </c>
      <c r="D1334" s="167" t="s">
        <v>197</v>
      </c>
      <c r="E1334" s="168" t="s">
        <v>2055</v>
      </c>
      <c r="F1334" s="264" t="s">
        <v>2056</v>
      </c>
      <c r="G1334" s="264"/>
      <c r="H1334" s="264"/>
      <c r="I1334" s="264"/>
      <c r="J1334" s="169" t="s">
        <v>608</v>
      </c>
      <c r="K1334" s="170">
        <v>3</v>
      </c>
      <c r="L1334" s="265">
        <v>0</v>
      </c>
      <c r="M1334" s="265"/>
      <c r="N1334" s="266">
        <f>ROUND(L1334*K1334,3)</f>
        <v>0</v>
      </c>
      <c r="O1334" s="266"/>
      <c r="P1334" s="266"/>
      <c r="Q1334" s="266"/>
      <c r="R1334" s="141"/>
      <c r="T1334" s="172" t="s">
        <v>4</v>
      </c>
      <c r="U1334" s="48" t="s">
        <v>41</v>
      </c>
      <c r="V1334" s="40"/>
      <c r="W1334" s="173">
        <f>V1334*K1334</f>
        <v>0</v>
      </c>
      <c r="X1334" s="173">
        <v>0</v>
      </c>
      <c r="Y1334" s="173">
        <f>X1334*K1334</f>
        <v>0</v>
      </c>
      <c r="Z1334" s="173">
        <v>0</v>
      </c>
      <c r="AA1334" s="174">
        <f>Z1334*K1334</f>
        <v>0</v>
      </c>
      <c r="AR1334" s="23" t="s">
        <v>622</v>
      </c>
      <c r="AT1334" s="23" t="s">
        <v>197</v>
      </c>
      <c r="AU1334" s="23" t="s">
        <v>94</v>
      </c>
      <c r="AY1334" s="23" t="s">
        <v>196</v>
      </c>
      <c r="BE1334" s="114">
        <f>IF(U1334="základná",N1334,0)</f>
        <v>0</v>
      </c>
      <c r="BF1334" s="114">
        <f>IF(U1334="znížená",N1334,0)</f>
        <v>0</v>
      </c>
      <c r="BG1334" s="114">
        <f>IF(U1334="zákl. prenesená",N1334,0)</f>
        <v>0</v>
      </c>
      <c r="BH1334" s="114">
        <f>IF(U1334="zníž. prenesená",N1334,0)</f>
        <v>0</v>
      </c>
      <c r="BI1334" s="114">
        <f>IF(U1334="nulová",N1334,0)</f>
        <v>0</v>
      </c>
      <c r="BJ1334" s="23" t="s">
        <v>94</v>
      </c>
      <c r="BK1334" s="175">
        <f>ROUND(L1334*K1334,3)</f>
        <v>0</v>
      </c>
      <c r="BL1334" s="23" t="s">
        <v>622</v>
      </c>
      <c r="BM1334" s="23" t="s">
        <v>2057</v>
      </c>
    </row>
    <row r="1335" spans="2:65" s="10" customFormat="1" ht="29.85" customHeight="1">
      <c r="B1335" s="156"/>
      <c r="C1335" s="157"/>
      <c r="D1335" s="166" t="s">
        <v>168</v>
      </c>
      <c r="E1335" s="166"/>
      <c r="F1335" s="166"/>
      <c r="G1335" s="166"/>
      <c r="H1335" s="166"/>
      <c r="I1335" s="166"/>
      <c r="J1335" s="166"/>
      <c r="K1335" s="166"/>
      <c r="L1335" s="166"/>
      <c r="M1335" s="166"/>
      <c r="N1335" s="271">
        <f>BK1335</f>
        <v>0</v>
      </c>
      <c r="O1335" s="272"/>
      <c r="P1335" s="272"/>
      <c r="Q1335" s="272"/>
      <c r="R1335" s="159"/>
      <c r="T1335" s="160"/>
      <c r="U1335" s="157"/>
      <c r="V1335" s="157"/>
      <c r="W1335" s="161">
        <f>W1336</f>
        <v>0</v>
      </c>
      <c r="X1335" s="157"/>
      <c r="Y1335" s="161">
        <f>Y1336</f>
        <v>0</v>
      </c>
      <c r="Z1335" s="157"/>
      <c r="AA1335" s="162">
        <f>AA1336</f>
        <v>0</v>
      </c>
      <c r="AR1335" s="163" t="s">
        <v>214</v>
      </c>
      <c r="AT1335" s="164" t="s">
        <v>73</v>
      </c>
      <c r="AU1335" s="164" t="s">
        <v>82</v>
      </c>
      <c r="AY1335" s="163" t="s">
        <v>196</v>
      </c>
      <c r="BK1335" s="165">
        <f>BK1336</f>
        <v>0</v>
      </c>
    </row>
    <row r="1336" spans="2:65" s="1" customFormat="1" ht="89.25" customHeight="1">
      <c r="B1336" s="138"/>
      <c r="C1336" s="167" t="s">
        <v>2058</v>
      </c>
      <c r="D1336" s="167" t="s">
        <v>197</v>
      </c>
      <c r="E1336" s="168" t="s">
        <v>2059</v>
      </c>
      <c r="F1336" s="264" t="s">
        <v>2060</v>
      </c>
      <c r="G1336" s="264"/>
      <c r="H1336" s="264"/>
      <c r="I1336" s="264"/>
      <c r="J1336" s="169" t="s">
        <v>608</v>
      </c>
      <c r="K1336" s="170">
        <v>1</v>
      </c>
      <c r="L1336" s="265">
        <v>0</v>
      </c>
      <c r="M1336" s="265"/>
      <c r="N1336" s="266">
        <f>ROUND(L1336*K1336,3)</f>
        <v>0</v>
      </c>
      <c r="O1336" s="266"/>
      <c r="P1336" s="266"/>
      <c r="Q1336" s="266"/>
      <c r="R1336" s="141"/>
      <c r="T1336" s="172" t="s">
        <v>4</v>
      </c>
      <c r="U1336" s="48" t="s">
        <v>41</v>
      </c>
      <c r="V1336" s="40"/>
      <c r="W1336" s="173">
        <f>V1336*K1336</f>
        <v>0</v>
      </c>
      <c r="X1336" s="173">
        <v>0</v>
      </c>
      <c r="Y1336" s="173">
        <f>X1336*K1336</f>
        <v>0</v>
      </c>
      <c r="Z1336" s="173">
        <v>0</v>
      </c>
      <c r="AA1336" s="174">
        <f>Z1336*K1336</f>
        <v>0</v>
      </c>
      <c r="AR1336" s="23" t="s">
        <v>622</v>
      </c>
      <c r="AT1336" s="23" t="s">
        <v>197</v>
      </c>
      <c r="AU1336" s="23" t="s">
        <v>94</v>
      </c>
      <c r="AY1336" s="23" t="s">
        <v>196</v>
      </c>
      <c r="BE1336" s="114">
        <f>IF(U1336="základná",N1336,0)</f>
        <v>0</v>
      </c>
      <c r="BF1336" s="114">
        <f>IF(U1336="znížená",N1336,0)</f>
        <v>0</v>
      </c>
      <c r="BG1336" s="114">
        <f>IF(U1336="zákl. prenesená",N1336,0)</f>
        <v>0</v>
      </c>
      <c r="BH1336" s="114">
        <f>IF(U1336="zníž. prenesená",N1336,0)</f>
        <v>0</v>
      </c>
      <c r="BI1336" s="114">
        <f>IF(U1336="nulová",N1336,0)</f>
        <v>0</v>
      </c>
      <c r="BJ1336" s="23" t="s">
        <v>94</v>
      </c>
      <c r="BK1336" s="175">
        <f>ROUND(L1336*K1336,3)</f>
        <v>0</v>
      </c>
      <c r="BL1336" s="23" t="s">
        <v>622</v>
      </c>
      <c r="BM1336" s="23" t="s">
        <v>2061</v>
      </c>
    </row>
    <row r="1337" spans="2:65" s="10" customFormat="1" ht="37.35" customHeight="1">
      <c r="B1337" s="156"/>
      <c r="C1337" s="157"/>
      <c r="D1337" s="158" t="s">
        <v>169</v>
      </c>
      <c r="E1337" s="158"/>
      <c r="F1337" s="158"/>
      <c r="G1337" s="158"/>
      <c r="H1337" s="158"/>
      <c r="I1337" s="158"/>
      <c r="J1337" s="158"/>
      <c r="K1337" s="158"/>
      <c r="L1337" s="158"/>
      <c r="M1337" s="158"/>
      <c r="N1337" s="308">
        <f>BK1337</f>
        <v>0</v>
      </c>
      <c r="O1337" s="309"/>
      <c r="P1337" s="309"/>
      <c r="Q1337" s="309"/>
      <c r="R1337" s="159"/>
      <c r="T1337" s="160"/>
      <c r="U1337" s="157"/>
      <c r="V1337" s="157"/>
      <c r="W1337" s="161">
        <f>W1338</f>
        <v>0</v>
      </c>
      <c r="X1337" s="157"/>
      <c r="Y1337" s="161">
        <f>Y1338</f>
        <v>0</v>
      </c>
      <c r="Z1337" s="157"/>
      <c r="AA1337" s="162">
        <f>AA1338</f>
        <v>0</v>
      </c>
      <c r="AR1337" s="163" t="s">
        <v>201</v>
      </c>
      <c r="AT1337" s="164" t="s">
        <v>73</v>
      </c>
      <c r="AU1337" s="164" t="s">
        <v>74</v>
      </c>
      <c r="AY1337" s="163" t="s">
        <v>196</v>
      </c>
      <c r="BK1337" s="165">
        <f>BK1338</f>
        <v>0</v>
      </c>
    </row>
    <row r="1338" spans="2:65" s="1" customFormat="1" ht="38.25" customHeight="1">
      <c r="B1338" s="138"/>
      <c r="C1338" s="167" t="s">
        <v>2062</v>
      </c>
      <c r="D1338" s="167" t="s">
        <v>197</v>
      </c>
      <c r="E1338" s="168" t="s">
        <v>2063</v>
      </c>
      <c r="F1338" s="264" t="s">
        <v>2064</v>
      </c>
      <c r="G1338" s="264"/>
      <c r="H1338" s="264"/>
      <c r="I1338" s="264"/>
      <c r="J1338" s="169" t="s">
        <v>2065</v>
      </c>
      <c r="K1338" s="170">
        <v>307</v>
      </c>
      <c r="L1338" s="265">
        <v>0</v>
      </c>
      <c r="M1338" s="265"/>
      <c r="N1338" s="266">
        <f>ROUND(L1338*K1338,3)</f>
        <v>0</v>
      </c>
      <c r="O1338" s="266"/>
      <c r="P1338" s="266"/>
      <c r="Q1338" s="266"/>
      <c r="R1338" s="141"/>
      <c r="T1338" s="172" t="s">
        <v>4</v>
      </c>
      <c r="U1338" s="48" t="s">
        <v>41</v>
      </c>
      <c r="V1338" s="40"/>
      <c r="W1338" s="173">
        <f>V1338*K1338</f>
        <v>0</v>
      </c>
      <c r="X1338" s="173">
        <v>0</v>
      </c>
      <c r="Y1338" s="173">
        <f>X1338*K1338</f>
        <v>0</v>
      </c>
      <c r="Z1338" s="173">
        <v>0</v>
      </c>
      <c r="AA1338" s="174">
        <f>Z1338*K1338</f>
        <v>0</v>
      </c>
      <c r="AR1338" s="23" t="s">
        <v>2066</v>
      </c>
      <c r="AT1338" s="23" t="s">
        <v>197</v>
      </c>
      <c r="AU1338" s="23" t="s">
        <v>82</v>
      </c>
      <c r="AY1338" s="23" t="s">
        <v>196</v>
      </c>
      <c r="BE1338" s="114">
        <f>IF(U1338="základná",N1338,0)</f>
        <v>0</v>
      </c>
      <c r="BF1338" s="114">
        <f>IF(U1338="znížená",N1338,0)</f>
        <v>0</v>
      </c>
      <c r="BG1338" s="114">
        <f>IF(U1338="zákl. prenesená",N1338,0)</f>
        <v>0</v>
      </c>
      <c r="BH1338" s="114">
        <f>IF(U1338="zníž. prenesená",N1338,0)</f>
        <v>0</v>
      </c>
      <c r="BI1338" s="114">
        <f>IF(U1338="nulová",N1338,0)</f>
        <v>0</v>
      </c>
      <c r="BJ1338" s="23" t="s">
        <v>94</v>
      </c>
      <c r="BK1338" s="175">
        <f>ROUND(L1338*K1338,3)</f>
        <v>0</v>
      </c>
      <c r="BL1338" s="23" t="s">
        <v>2066</v>
      </c>
      <c r="BM1338" s="23" t="s">
        <v>2067</v>
      </c>
    </row>
    <row r="1339" spans="2:65" s="10" customFormat="1" ht="37.35" customHeight="1">
      <c r="B1339" s="156"/>
      <c r="C1339" s="157"/>
      <c r="D1339" s="158" t="s">
        <v>170</v>
      </c>
      <c r="E1339" s="158"/>
      <c r="F1339" s="158"/>
      <c r="G1339" s="158"/>
      <c r="H1339" s="158"/>
      <c r="I1339" s="158"/>
      <c r="J1339" s="158"/>
      <c r="K1339" s="158"/>
      <c r="L1339" s="158"/>
      <c r="M1339" s="158"/>
      <c r="N1339" s="308">
        <f>BK1339</f>
        <v>0</v>
      </c>
      <c r="O1339" s="309"/>
      <c r="P1339" s="309"/>
      <c r="Q1339" s="309"/>
      <c r="R1339" s="159"/>
      <c r="T1339" s="160"/>
      <c r="U1339" s="157"/>
      <c r="V1339" s="157"/>
      <c r="W1339" s="161">
        <f>SUM(W1340:W1342)</f>
        <v>0</v>
      </c>
      <c r="X1339" s="157"/>
      <c r="Y1339" s="161">
        <f>SUM(Y1340:Y1342)</f>
        <v>0</v>
      </c>
      <c r="Z1339" s="157"/>
      <c r="AA1339" s="162">
        <f>SUM(AA1340:AA1342)</f>
        <v>0</v>
      </c>
      <c r="AR1339" s="163" t="s">
        <v>201</v>
      </c>
      <c r="AT1339" s="164" t="s">
        <v>73</v>
      </c>
      <c r="AU1339" s="164" t="s">
        <v>74</v>
      </c>
      <c r="AY1339" s="163" t="s">
        <v>196</v>
      </c>
      <c r="BK1339" s="165">
        <f>SUM(BK1340:BK1342)</f>
        <v>0</v>
      </c>
    </row>
    <row r="1340" spans="2:65" s="1" customFormat="1" ht="25.5" customHeight="1">
      <c r="B1340" s="138"/>
      <c r="C1340" s="167" t="s">
        <v>2068</v>
      </c>
      <c r="D1340" s="167" t="s">
        <v>197</v>
      </c>
      <c r="E1340" s="168" t="s">
        <v>2069</v>
      </c>
      <c r="F1340" s="264" t="s">
        <v>2070</v>
      </c>
      <c r="G1340" s="264"/>
      <c r="H1340" s="264"/>
      <c r="I1340" s="264"/>
      <c r="J1340" s="169" t="s">
        <v>608</v>
      </c>
      <c r="K1340" s="170">
        <v>6</v>
      </c>
      <c r="L1340" s="265">
        <v>0</v>
      </c>
      <c r="M1340" s="265"/>
      <c r="N1340" s="266">
        <f>ROUND(L1340*K1340,3)</f>
        <v>0</v>
      </c>
      <c r="O1340" s="266"/>
      <c r="P1340" s="266"/>
      <c r="Q1340" s="266"/>
      <c r="R1340" s="141"/>
      <c r="T1340" s="172" t="s">
        <v>4</v>
      </c>
      <c r="U1340" s="48" t="s">
        <v>41</v>
      </c>
      <c r="V1340" s="40"/>
      <c r="W1340" s="173">
        <f>V1340*K1340</f>
        <v>0</v>
      </c>
      <c r="X1340" s="173">
        <v>0</v>
      </c>
      <c r="Y1340" s="173">
        <f>X1340*K1340</f>
        <v>0</v>
      </c>
      <c r="Z1340" s="173">
        <v>0</v>
      </c>
      <c r="AA1340" s="174">
        <f>Z1340*K1340</f>
        <v>0</v>
      </c>
      <c r="AR1340" s="23" t="s">
        <v>2066</v>
      </c>
      <c r="AT1340" s="23" t="s">
        <v>197</v>
      </c>
      <c r="AU1340" s="23" t="s">
        <v>82</v>
      </c>
      <c r="AY1340" s="23" t="s">
        <v>196</v>
      </c>
      <c r="BE1340" s="114">
        <f>IF(U1340="základná",N1340,0)</f>
        <v>0</v>
      </c>
      <c r="BF1340" s="114">
        <f>IF(U1340="znížená",N1340,0)</f>
        <v>0</v>
      </c>
      <c r="BG1340" s="114">
        <f>IF(U1340="zákl. prenesená",N1340,0)</f>
        <v>0</v>
      </c>
      <c r="BH1340" s="114">
        <f>IF(U1340="zníž. prenesená",N1340,0)</f>
        <v>0</v>
      </c>
      <c r="BI1340" s="114">
        <f>IF(U1340="nulová",N1340,0)</f>
        <v>0</v>
      </c>
      <c r="BJ1340" s="23" t="s">
        <v>94</v>
      </c>
      <c r="BK1340" s="175">
        <f>ROUND(L1340*K1340,3)</f>
        <v>0</v>
      </c>
      <c r="BL1340" s="23" t="s">
        <v>2066</v>
      </c>
      <c r="BM1340" s="23" t="s">
        <v>2071</v>
      </c>
    </row>
    <row r="1341" spans="2:65" s="1" customFormat="1" ht="25.5" customHeight="1">
      <c r="B1341" s="138"/>
      <c r="C1341" s="167" t="s">
        <v>2072</v>
      </c>
      <c r="D1341" s="167" t="s">
        <v>197</v>
      </c>
      <c r="E1341" s="168" t="s">
        <v>2073</v>
      </c>
      <c r="F1341" s="264" t="s">
        <v>2074</v>
      </c>
      <c r="G1341" s="264"/>
      <c r="H1341" s="264"/>
      <c r="I1341" s="264"/>
      <c r="J1341" s="169" t="s">
        <v>608</v>
      </c>
      <c r="K1341" s="170">
        <v>1</v>
      </c>
      <c r="L1341" s="265">
        <v>0</v>
      </c>
      <c r="M1341" s="265"/>
      <c r="N1341" s="266">
        <f>ROUND(L1341*K1341,3)</f>
        <v>0</v>
      </c>
      <c r="O1341" s="266"/>
      <c r="P1341" s="266"/>
      <c r="Q1341" s="266"/>
      <c r="R1341" s="141"/>
      <c r="T1341" s="172" t="s">
        <v>4</v>
      </c>
      <c r="U1341" s="48" t="s">
        <v>41</v>
      </c>
      <c r="V1341" s="40"/>
      <c r="W1341" s="173">
        <f>V1341*K1341</f>
        <v>0</v>
      </c>
      <c r="X1341" s="173">
        <v>0</v>
      </c>
      <c r="Y1341" s="173">
        <f>X1341*K1341</f>
        <v>0</v>
      </c>
      <c r="Z1341" s="173">
        <v>0</v>
      </c>
      <c r="AA1341" s="174">
        <f>Z1341*K1341</f>
        <v>0</v>
      </c>
      <c r="AR1341" s="23" t="s">
        <v>2066</v>
      </c>
      <c r="AT1341" s="23" t="s">
        <v>197</v>
      </c>
      <c r="AU1341" s="23" t="s">
        <v>82</v>
      </c>
      <c r="AY1341" s="23" t="s">
        <v>196</v>
      </c>
      <c r="BE1341" s="114">
        <f>IF(U1341="základná",N1341,0)</f>
        <v>0</v>
      </c>
      <c r="BF1341" s="114">
        <f>IF(U1341="znížená",N1341,0)</f>
        <v>0</v>
      </c>
      <c r="BG1341" s="114">
        <f>IF(U1341="zákl. prenesená",N1341,0)</f>
        <v>0</v>
      </c>
      <c r="BH1341" s="114">
        <f>IF(U1341="zníž. prenesená",N1341,0)</f>
        <v>0</v>
      </c>
      <c r="BI1341" s="114">
        <f>IF(U1341="nulová",N1341,0)</f>
        <v>0</v>
      </c>
      <c r="BJ1341" s="23" t="s">
        <v>94</v>
      </c>
      <c r="BK1341" s="175">
        <f>ROUND(L1341*K1341,3)</f>
        <v>0</v>
      </c>
      <c r="BL1341" s="23" t="s">
        <v>2066</v>
      </c>
      <c r="BM1341" s="23" t="s">
        <v>2075</v>
      </c>
    </row>
    <row r="1342" spans="2:65" s="1" customFormat="1" ht="25.5" customHeight="1">
      <c r="B1342" s="138"/>
      <c r="C1342" s="167" t="s">
        <v>2076</v>
      </c>
      <c r="D1342" s="167" t="s">
        <v>197</v>
      </c>
      <c r="E1342" s="168" t="s">
        <v>2077</v>
      </c>
      <c r="F1342" s="264" t="s">
        <v>2078</v>
      </c>
      <c r="G1342" s="264"/>
      <c r="H1342" s="264"/>
      <c r="I1342" s="264"/>
      <c r="J1342" s="169" t="s">
        <v>608</v>
      </c>
      <c r="K1342" s="170">
        <v>1</v>
      </c>
      <c r="L1342" s="265">
        <v>0</v>
      </c>
      <c r="M1342" s="265"/>
      <c r="N1342" s="266">
        <f>ROUND(L1342*K1342,3)</f>
        <v>0</v>
      </c>
      <c r="O1342" s="266"/>
      <c r="P1342" s="266"/>
      <c r="Q1342" s="266"/>
      <c r="R1342" s="141"/>
      <c r="T1342" s="172" t="s">
        <v>4</v>
      </c>
      <c r="U1342" s="48" t="s">
        <v>41</v>
      </c>
      <c r="V1342" s="40"/>
      <c r="W1342" s="173">
        <f>V1342*K1342</f>
        <v>0</v>
      </c>
      <c r="X1342" s="173">
        <v>0</v>
      </c>
      <c r="Y1342" s="173">
        <f>X1342*K1342</f>
        <v>0</v>
      </c>
      <c r="Z1342" s="173">
        <v>0</v>
      </c>
      <c r="AA1342" s="174">
        <f>Z1342*K1342</f>
        <v>0</v>
      </c>
      <c r="AR1342" s="23" t="s">
        <v>2066</v>
      </c>
      <c r="AT1342" s="23" t="s">
        <v>197</v>
      </c>
      <c r="AU1342" s="23" t="s">
        <v>82</v>
      </c>
      <c r="AY1342" s="23" t="s">
        <v>196</v>
      </c>
      <c r="BE1342" s="114">
        <f>IF(U1342="základná",N1342,0)</f>
        <v>0</v>
      </c>
      <c r="BF1342" s="114">
        <f>IF(U1342="znížená",N1342,0)</f>
        <v>0</v>
      </c>
      <c r="BG1342" s="114">
        <f>IF(U1342="zákl. prenesená",N1342,0)</f>
        <v>0</v>
      </c>
      <c r="BH1342" s="114">
        <f>IF(U1342="zníž. prenesená",N1342,0)</f>
        <v>0</v>
      </c>
      <c r="BI1342" s="114">
        <f>IF(U1342="nulová",N1342,0)</f>
        <v>0</v>
      </c>
      <c r="BJ1342" s="23" t="s">
        <v>94</v>
      </c>
      <c r="BK1342" s="175">
        <f>ROUND(L1342*K1342,3)</f>
        <v>0</v>
      </c>
      <c r="BL1342" s="23" t="s">
        <v>2066</v>
      </c>
      <c r="BM1342" s="23" t="s">
        <v>2079</v>
      </c>
    </row>
    <row r="1343" spans="2:65" s="10" customFormat="1" ht="37.35" customHeight="1">
      <c r="B1343" s="156"/>
      <c r="C1343" s="157"/>
      <c r="D1343" s="158" t="s">
        <v>171</v>
      </c>
      <c r="E1343" s="158"/>
      <c r="F1343" s="158"/>
      <c r="G1343" s="158"/>
      <c r="H1343" s="158"/>
      <c r="I1343" s="158"/>
      <c r="J1343" s="158"/>
      <c r="K1343" s="158"/>
      <c r="L1343" s="158"/>
      <c r="M1343" s="158"/>
      <c r="N1343" s="308">
        <f>BK1343</f>
        <v>0</v>
      </c>
      <c r="O1343" s="309"/>
      <c r="P1343" s="309"/>
      <c r="Q1343" s="309"/>
      <c r="R1343" s="159"/>
      <c r="T1343" s="160"/>
      <c r="U1343" s="157"/>
      <c r="V1343" s="157"/>
      <c r="W1343" s="161">
        <f>W1344</f>
        <v>0</v>
      </c>
      <c r="X1343" s="157"/>
      <c r="Y1343" s="161">
        <f>Y1344</f>
        <v>0</v>
      </c>
      <c r="Z1343" s="157"/>
      <c r="AA1343" s="162">
        <f>AA1344</f>
        <v>0</v>
      </c>
      <c r="AR1343" s="163" t="s">
        <v>234</v>
      </c>
      <c r="AT1343" s="164" t="s">
        <v>73</v>
      </c>
      <c r="AU1343" s="164" t="s">
        <v>74</v>
      </c>
      <c r="AY1343" s="163" t="s">
        <v>196</v>
      </c>
      <c r="BK1343" s="165">
        <f>BK1344</f>
        <v>0</v>
      </c>
    </row>
    <row r="1344" spans="2:65" s="1" customFormat="1" ht="25.5" customHeight="1">
      <c r="B1344" s="138"/>
      <c r="C1344" s="167" t="s">
        <v>2080</v>
      </c>
      <c r="D1344" s="167" t="s">
        <v>197</v>
      </c>
      <c r="E1344" s="168" t="s">
        <v>2081</v>
      </c>
      <c r="F1344" s="264" t="s">
        <v>2082</v>
      </c>
      <c r="G1344" s="264"/>
      <c r="H1344" s="264"/>
      <c r="I1344" s="264"/>
      <c r="J1344" s="169" t="s">
        <v>1750</v>
      </c>
      <c r="K1344" s="170">
        <v>1</v>
      </c>
      <c r="L1344" s="265">
        <v>0</v>
      </c>
      <c r="M1344" s="265"/>
      <c r="N1344" s="266">
        <f>ROUND(L1344*K1344,3)</f>
        <v>0</v>
      </c>
      <c r="O1344" s="266"/>
      <c r="P1344" s="266"/>
      <c r="Q1344" s="266"/>
      <c r="R1344" s="141"/>
      <c r="T1344" s="172" t="s">
        <v>4</v>
      </c>
      <c r="U1344" s="48" t="s">
        <v>41</v>
      </c>
      <c r="V1344" s="40"/>
      <c r="W1344" s="173">
        <f>V1344*K1344</f>
        <v>0</v>
      </c>
      <c r="X1344" s="173">
        <v>0</v>
      </c>
      <c r="Y1344" s="173">
        <f>X1344*K1344</f>
        <v>0</v>
      </c>
      <c r="Z1344" s="173">
        <v>0</v>
      </c>
      <c r="AA1344" s="174">
        <f>Z1344*K1344</f>
        <v>0</v>
      </c>
      <c r="AR1344" s="23" t="s">
        <v>2083</v>
      </c>
      <c r="AT1344" s="23" t="s">
        <v>197</v>
      </c>
      <c r="AU1344" s="23" t="s">
        <v>82</v>
      </c>
      <c r="AY1344" s="23" t="s">
        <v>196</v>
      </c>
      <c r="BE1344" s="114">
        <f>IF(U1344="základná",N1344,0)</f>
        <v>0</v>
      </c>
      <c r="BF1344" s="114">
        <f>IF(U1344="znížená",N1344,0)</f>
        <v>0</v>
      </c>
      <c r="BG1344" s="114">
        <f>IF(U1344="zákl. prenesená",N1344,0)</f>
        <v>0</v>
      </c>
      <c r="BH1344" s="114">
        <f>IF(U1344="zníž. prenesená",N1344,0)</f>
        <v>0</v>
      </c>
      <c r="BI1344" s="114">
        <f>IF(U1344="nulová",N1344,0)</f>
        <v>0</v>
      </c>
      <c r="BJ1344" s="23" t="s">
        <v>94</v>
      </c>
      <c r="BK1344" s="175">
        <f>ROUND(L1344*K1344,3)</f>
        <v>0</v>
      </c>
      <c r="BL1344" s="23" t="s">
        <v>2083</v>
      </c>
      <c r="BM1344" s="23" t="s">
        <v>2084</v>
      </c>
    </row>
    <row r="1345" spans="2:63" s="1" customFormat="1" ht="49.9" customHeight="1">
      <c r="B1345" s="39"/>
      <c r="C1345" s="40"/>
      <c r="D1345" s="158" t="s">
        <v>2085</v>
      </c>
      <c r="E1345" s="40"/>
      <c r="F1345" s="40"/>
      <c r="G1345" s="40"/>
      <c r="H1345" s="40"/>
      <c r="I1345" s="40"/>
      <c r="J1345" s="40"/>
      <c r="K1345" s="40"/>
      <c r="L1345" s="40"/>
      <c r="M1345" s="40"/>
      <c r="N1345" s="308">
        <f t="shared" ref="N1345:N1350" si="85">BK1345</f>
        <v>0</v>
      </c>
      <c r="O1345" s="309"/>
      <c r="P1345" s="309"/>
      <c r="Q1345" s="309"/>
      <c r="R1345" s="41"/>
      <c r="T1345" s="205"/>
      <c r="U1345" s="40"/>
      <c r="V1345" s="40"/>
      <c r="W1345" s="40"/>
      <c r="X1345" s="40"/>
      <c r="Y1345" s="40"/>
      <c r="Z1345" s="40"/>
      <c r="AA1345" s="78"/>
      <c r="AT1345" s="23" t="s">
        <v>73</v>
      </c>
      <c r="AU1345" s="23" t="s">
        <v>74</v>
      </c>
      <c r="AY1345" s="23" t="s">
        <v>2086</v>
      </c>
      <c r="BK1345" s="175">
        <f>SUM(BK1346:BK1350)</f>
        <v>0</v>
      </c>
    </row>
    <row r="1346" spans="2:63" s="1" customFormat="1" ht="22.35" customHeight="1">
      <c r="B1346" s="39"/>
      <c r="C1346" s="206" t="s">
        <v>4</v>
      </c>
      <c r="D1346" s="206" t="s">
        <v>197</v>
      </c>
      <c r="E1346" s="207" t="s">
        <v>4</v>
      </c>
      <c r="F1346" s="314" t="s">
        <v>4</v>
      </c>
      <c r="G1346" s="314"/>
      <c r="H1346" s="314"/>
      <c r="I1346" s="314"/>
      <c r="J1346" s="208" t="s">
        <v>4</v>
      </c>
      <c r="K1346" s="171"/>
      <c r="L1346" s="265"/>
      <c r="M1346" s="315"/>
      <c r="N1346" s="315">
        <f t="shared" si="85"/>
        <v>0</v>
      </c>
      <c r="O1346" s="315"/>
      <c r="P1346" s="315"/>
      <c r="Q1346" s="315"/>
      <c r="R1346" s="41"/>
      <c r="T1346" s="172" t="s">
        <v>4</v>
      </c>
      <c r="U1346" s="209" t="s">
        <v>41</v>
      </c>
      <c r="V1346" s="40"/>
      <c r="W1346" s="40"/>
      <c r="X1346" s="40"/>
      <c r="Y1346" s="40"/>
      <c r="Z1346" s="40"/>
      <c r="AA1346" s="78"/>
      <c r="AT1346" s="23" t="s">
        <v>2086</v>
      </c>
      <c r="AU1346" s="23" t="s">
        <v>82</v>
      </c>
      <c r="AY1346" s="23" t="s">
        <v>2086</v>
      </c>
      <c r="BE1346" s="114">
        <f>IF(U1346="základná",N1346,0)</f>
        <v>0</v>
      </c>
      <c r="BF1346" s="114">
        <f>IF(U1346="znížená",N1346,0)</f>
        <v>0</v>
      </c>
      <c r="BG1346" s="114">
        <f>IF(U1346="zákl. prenesená",N1346,0)</f>
        <v>0</v>
      </c>
      <c r="BH1346" s="114">
        <f>IF(U1346="zníž. prenesená",N1346,0)</f>
        <v>0</v>
      </c>
      <c r="BI1346" s="114">
        <f>IF(U1346="nulová",N1346,0)</f>
        <v>0</v>
      </c>
      <c r="BJ1346" s="23" t="s">
        <v>94</v>
      </c>
      <c r="BK1346" s="175">
        <f>L1346*K1346</f>
        <v>0</v>
      </c>
    </row>
    <row r="1347" spans="2:63" s="1" customFormat="1" ht="22.35" customHeight="1">
      <c r="B1347" s="39"/>
      <c r="C1347" s="206" t="s">
        <v>4</v>
      </c>
      <c r="D1347" s="206" t="s">
        <v>197</v>
      </c>
      <c r="E1347" s="207" t="s">
        <v>4</v>
      </c>
      <c r="F1347" s="314" t="s">
        <v>4</v>
      </c>
      <c r="G1347" s="314"/>
      <c r="H1347" s="314"/>
      <c r="I1347" s="314"/>
      <c r="J1347" s="208" t="s">
        <v>4</v>
      </c>
      <c r="K1347" s="171"/>
      <c r="L1347" s="265"/>
      <c r="M1347" s="315"/>
      <c r="N1347" s="315">
        <f t="shared" si="85"/>
        <v>0</v>
      </c>
      <c r="O1347" s="315"/>
      <c r="P1347" s="315"/>
      <c r="Q1347" s="315"/>
      <c r="R1347" s="41"/>
      <c r="T1347" s="172" t="s">
        <v>4</v>
      </c>
      <c r="U1347" s="209" t="s">
        <v>41</v>
      </c>
      <c r="V1347" s="40"/>
      <c r="W1347" s="40"/>
      <c r="X1347" s="40"/>
      <c r="Y1347" s="40"/>
      <c r="Z1347" s="40"/>
      <c r="AA1347" s="78"/>
      <c r="AT1347" s="23" t="s">
        <v>2086</v>
      </c>
      <c r="AU1347" s="23" t="s">
        <v>82</v>
      </c>
      <c r="AY1347" s="23" t="s">
        <v>2086</v>
      </c>
      <c r="BE1347" s="114">
        <f>IF(U1347="základná",N1347,0)</f>
        <v>0</v>
      </c>
      <c r="BF1347" s="114">
        <f>IF(U1347="znížená",N1347,0)</f>
        <v>0</v>
      </c>
      <c r="BG1347" s="114">
        <f>IF(U1347="zákl. prenesená",N1347,0)</f>
        <v>0</v>
      </c>
      <c r="BH1347" s="114">
        <f>IF(U1347="zníž. prenesená",N1347,0)</f>
        <v>0</v>
      </c>
      <c r="BI1347" s="114">
        <f>IF(U1347="nulová",N1347,0)</f>
        <v>0</v>
      </c>
      <c r="BJ1347" s="23" t="s">
        <v>94</v>
      </c>
      <c r="BK1347" s="175">
        <f>L1347*K1347</f>
        <v>0</v>
      </c>
    </row>
    <row r="1348" spans="2:63" s="1" customFormat="1" ht="22.35" customHeight="1">
      <c r="B1348" s="39"/>
      <c r="C1348" s="206" t="s">
        <v>4</v>
      </c>
      <c r="D1348" s="206" t="s">
        <v>197</v>
      </c>
      <c r="E1348" s="207" t="s">
        <v>4</v>
      </c>
      <c r="F1348" s="314" t="s">
        <v>4</v>
      </c>
      <c r="G1348" s="314"/>
      <c r="H1348" s="314"/>
      <c r="I1348" s="314"/>
      <c r="J1348" s="208" t="s">
        <v>4</v>
      </c>
      <c r="K1348" s="171"/>
      <c r="L1348" s="265"/>
      <c r="M1348" s="315"/>
      <c r="N1348" s="315">
        <f t="shared" si="85"/>
        <v>0</v>
      </c>
      <c r="O1348" s="315"/>
      <c r="P1348" s="315"/>
      <c r="Q1348" s="315"/>
      <c r="R1348" s="41"/>
      <c r="T1348" s="172" t="s">
        <v>4</v>
      </c>
      <c r="U1348" s="209" t="s">
        <v>41</v>
      </c>
      <c r="V1348" s="40"/>
      <c r="W1348" s="40"/>
      <c r="X1348" s="40"/>
      <c r="Y1348" s="40"/>
      <c r="Z1348" s="40"/>
      <c r="AA1348" s="78"/>
      <c r="AT1348" s="23" t="s">
        <v>2086</v>
      </c>
      <c r="AU1348" s="23" t="s">
        <v>82</v>
      </c>
      <c r="AY1348" s="23" t="s">
        <v>2086</v>
      </c>
      <c r="BE1348" s="114">
        <f>IF(U1348="základná",N1348,0)</f>
        <v>0</v>
      </c>
      <c r="BF1348" s="114">
        <f>IF(U1348="znížená",N1348,0)</f>
        <v>0</v>
      </c>
      <c r="BG1348" s="114">
        <f>IF(U1348="zákl. prenesená",N1348,0)</f>
        <v>0</v>
      </c>
      <c r="BH1348" s="114">
        <f>IF(U1348="zníž. prenesená",N1348,0)</f>
        <v>0</v>
      </c>
      <c r="BI1348" s="114">
        <f>IF(U1348="nulová",N1348,0)</f>
        <v>0</v>
      </c>
      <c r="BJ1348" s="23" t="s">
        <v>94</v>
      </c>
      <c r="BK1348" s="175">
        <f>L1348*K1348</f>
        <v>0</v>
      </c>
    </row>
    <row r="1349" spans="2:63" s="1" customFormat="1" ht="22.35" customHeight="1">
      <c r="B1349" s="39"/>
      <c r="C1349" s="206" t="s">
        <v>4</v>
      </c>
      <c r="D1349" s="206" t="s">
        <v>197</v>
      </c>
      <c r="E1349" s="207" t="s">
        <v>4</v>
      </c>
      <c r="F1349" s="314" t="s">
        <v>4</v>
      </c>
      <c r="G1349" s="314"/>
      <c r="H1349" s="314"/>
      <c r="I1349" s="314"/>
      <c r="J1349" s="208" t="s">
        <v>4</v>
      </c>
      <c r="K1349" s="171"/>
      <c r="L1349" s="265"/>
      <c r="M1349" s="315"/>
      <c r="N1349" s="315">
        <f t="shared" si="85"/>
        <v>0</v>
      </c>
      <c r="O1349" s="315"/>
      <c r="P1349" s="315"/>
      <c r="Q1349" s="315"/>
      <c r="R1349" s="41"/>
      <c r="T1349" s="172" t="s">
        <v>4</v>
      </c>
      <c r="U1349" s="209" t="s">
        <v>41</v>
      </c>
      <c r="V1349" s="40"/>
      <c r="W1349" s="40"/>
      <c r="X1349" s="40"/>
      <c r="Y1349" s="40"/>
      <c r="Z1349" s="40"/>
      <c r="AA1349" s="78"/>
      <c r="AT1349" s="23" t="s">
        <v>2086</v>
      </c>
      <c r="AU1349" s="23" t="s">
        <v>82</v>
      </c>
      <c r="AY1349" s="23" t="s">
        <v>2086</v>
      </c>
      <c r="BE1349" s="114">
        <f>IF(U1349="základná",N1349,0)</f>
        <v>0</v>
      </c>
      <c r="BF1349" s="114">
        <f>IF(U1349="znížená",N1349,0)</f>
        <v>0</v>
      </c>
      <c r="BG1349" s="114">
        <f>IF(U1349="zákl. prenesená",N1349,0)</f>
        <v>0</v>
      </c>
      <c r="BH1349" s="114">
        <f>IF(U1349="zníž. prenesená",N1349,0)</f>
        <v>0</v>
      </c>
      <c r="BI1349" s="114">
        <f>IF(U1349="nulová",N1349,0)</f>
        <v>0</v>
      </c>
      <c r="BJ1349" s="23" t="s">
        <v>94</v>
      </c>
      <c r="BK1349" s="175">
        <f>L1349*K1349</f>
        <v>0</v>
      </c>
    </row>
    <row r="1350" spans="2:63" s="1" customFormat="1" ht="22.35" customHeight="1">
      <c r="B1350" s="39"/>
      <c r="C1350" s="206" t="s">
        <v>4</v>
      </c>
      <c r="D1350" s="206" t="s">
        <v>197</v>
      </c>
      <c r="E1350" s="207" t="s">
        <v>4</v>
      </c>
      <c r="F1350" s="314" t="s">
        <v>4</v>
      </c>
      <c r="G1350" s="314"/>
      <c r="H1350" s="314"/>
      <c r="I1350" s="314"/>
      <c r="J1350" s="208" t="s">
        <v>4</v>
      </c>
      <c r="K1350" s="171"/>
      <c r="L1350" s="265"/>
      <c r="M1350" s="315"/>
      <c r="N1350" s="315">
        <f t="shared" si="85"/>
        <v>0</v>
      </c>
      <c r="O1350" s="315"/>
      <c r="P1350" s="315"/>
      <c r="Q1350" s="315"/>
      <c r="R1350" s="41"/>
      <c r="T1350" s="172" t="s">
        <v>4</v>
      </c>
      <c r="U1350" s="209" t="s">
        <v>41</v>
      </c>
      <c r="V1350" s="60"/>
      <c r="W1350" s="60"/>
      <c r="X1350" s="60"/>
      <c r="Y1350" s="60"/>
      <c r="Z1350" s="60"/>
      <c r="AA1350" s="62"/>
      <c r="AT1350" s="23" t="s">
        <v>2086</v>
      </c>
      <c r="AU1350" s="23" t="s">
        <v>82</v>
      </c>
      <c r="AY1350" s="23" t="s">
        <v>2086</v>
      </c>
      <c r="BE1350" s="114">
        <f>IF(U1350="základná",N1350,0)</f>
        <v>0</v>
      </c>
      <c r="BF1350" s="114">
        <f>IF(U1350="znížená",N1350,0)</f>
        <v>0</v>
      </c>
      <c r="BG1350" s="114">
        <f>IF(U1350="zákl. prenesená",N1350,0)</f>
        <v>0</v>
      </c>
      <c r="BH1350" s="114">
        <f>IF(U1350="zníž. prenesená",N1350,0)</f>
        <v>0</v>
      </c>
      <c r="BI1350" s="114">
        <f>IF(U1350="nulová",N1350,0)</f>
        <v>0</v>
      </c>
      <c r="BJ1350" s="23" t="s">
        <v>94</v>
      </c>
      <c r="BK1350" s="175">
        <f>L1350*K1350</f>
        <v>0</v>
      </c>
    </row>
    <row r="1351" spans="2:63" s="1" customFormat="1" ht="6.95" customHeight="1">
      <c r="B1351" s="63"/>
      <c r="C1351" s="64"/>
      <c r="D1351" s="64"/>
      <c r="E1351" s="64"/>
      <c r="F1351" s="64"/>
      <c r="G1351" s="64"/>
      <c r="H1351" s="64"/>
      <c r="I1351" s="64"/>
      <c r="J1351" s="64"/>
      <c r="K1351" s="64"/>
      <c r="L1351" s="64"/>
      <c r="M1351" s="64"/>
      <c r="N1351" s="64"/>
      <c r="O1351" s="64"/>
      <c r="P1351" s="64"/>
      <c r="Q1351" s="64"/>
      <c r="R1351" s="65"/>
    </row>
  </sheetData>
  <mergeCells count="2078">
    <mergeCell ref="L1341:M1341"/>
    <mergeCell ref="L1336:M1336"/>
    <mergeCell ref="N1336:Q1336"/>
    <mergeCell ref="L1338:M1338"/>
    <mergeCell ref="N1338:Q1338"/>
    <mergeCell ref="L1340:M1340"/>
    <mergeCell ref="N1340:Q1340"/>
    <mergeCell ref="N1341:Q1341"/>
    <mergeCell ref="N1335:Q1335"/>
    <mergeCell ref="N1337:Q1337"/>
    <mergeCell ref="N1339:Q1339"/>
    <mergeCell ref="F1296:I1296"/>
    <mergeCell ref="F1295:I1295"/>
    <mergeCell ref="L1296:M1296"/>
    <mergeCell ref="N1296:Q1296"/>
    <mergeCell ref="F1297:I1297"/>
    <mergeCell ref="L1297:M1297"/>
    <mergeCell ref="N1297:Q1297"/>
    <mergeCell ref="L1299:M1299"/>
    <mergeCell ref="N1299:Q1299"/>
    <mergeCell ref="L1300:M1300"/>
    <mergeCell ref="N1300:Q1300"/>
    <mergeCell ref="N1298:Q1298"/>
    <mergeCell ref="F1303:I1303"/>
    <mergeCell ref="F1304:I1304"/>
    <mergeCell ref="L1304:M1304"/>
    <mergeCell ref="N1304:Q1304"/>
    <mergeCell ref="F1305:I1305"/>
    <mergeCell ref="F1307:I1307"/>
    <mergeCell ref="L1305:M1305"/>
    <mergeCell ref="N1305:Q1305"/>
    <mergeCell ref="F1306:I1306"/>
    <mergeCell ref="F1282:I1282"/>
    <mergeCell ref="F1285:I1285"/>
    <mergeCell ref="F1283:I1283"/>
    <mergeCell ref="F1284:I1284"/>
    <mergeCell ref="F1286:I1286"/>
    <mergeCell ref="F1287:I1287"/>
    <mergeCell ref="F1288:I1288"/>
    <mergeCell ref="F1289:I1289"/>
    <mergeCell ref="F1290:I1290"/>
    <mergeCell ref="F1291:I1291"/>
    <mergeCell ref="F1292:I1292"/>
    <mergeCell ref="F1293:I1293"/>
    <mergeCell ref="F1294:I1294"/>
    <mergeCell ref="F1299:I1299"/>
    <mergeCell ref="F1302:I1302"/>
    <mergeCell ref="F1300:I1300"/>
    <mergeCell ref="F1301:I1301"/>
    <mergeCell ref="L1306:M1306"/>
    <mergeCell ref="N1306:Q1306"/>
    <mergeCell ref="L1307:M1307"/>
    <mergeCell ref="N1307:Q1307"/>
    <mergeCell ref="F1308:I1308"/>
    <mergeCell ref="F1309:I1309"/>
    <mergeCell ref="F1310:I1310"/>
    <mergeCell ref="F1313:I1313"/>
    <mergeCell ref="F1311:I1311"/>
    <mergeCell ref="F1312:I1312"/>
    <mergeCell ref="L1313:M1313"/>
    <mergeCell ref="N1313:Q1313"/>
    <mergeCell ref="F1314:I1314"/>
    <mergeCell ref="F1315:I1315"/>
    <mergeCell ref="F1316:I1316"/>
    <mergeCell ref="F1317:I1317"/>
    <mergeCell ref="F1318:I1318"/>
    <mergeCell ref="L1318:M1318"/>
    <mergeCell ref="N1318:Q1318"/>
    <mergeCell ref="F1350:I1350"/>
    <mergeCell ref="F1348:I1348"/>
    <mergeCell ref="F1346:I1346"/>
    <mergeCell ref="L1346:M1346"/>
    <mergeCell ref="N1346:Q1346"/>
    <mergeCell ref="F1347:I1347"/>
    <mergeCell ref="L1347:M1347"/>
    <mergeCell ref="N1347:Q1347"/>
    <mergeCell ref="L1348:M1348"/>
    <mergeCell ref="N1348:Q1348"/>
    <mergeCell ref="F1349:I1349"/>
    <mergeCell ref="L1349:M1349"/>
    <mergeCell ref="N1349:Q1349"/>
    <mergeCell ref="L1350:M1350"/>
    <mergeCell ref="N1350:Q1350"/>
    <mergeCell ref="F1319:I1319"/>
    <mergeCell ref="F1322:I1322"/>
    <mergeCell ref="F1320:I1320"/>
    <mergeCell ref="F1321:I1321"/>
    <mergeCell ref="F1323:I1323"/>
    <mergeCell ref="F1324:I1324"/>
    <mergeCell ref="F1325:I1325"/>
    <mergeCell ref="F1326:I1326"/>
    <mergeCell ref="F1327:I1327"/>
    <mergeCell ref="F1328:I1328"/>
    <mergeCell ref="F1329:I1329"/>
    <mergeCell ref="F1331:I1331"/>
    <mergeCell ref="F1336:I1336"/>
    <mergeCell ref="F1338:I1338"/>
    <mergeCell ref="F1340:I1340"/>
    <mergeCell ref="F1342:I1342"/>
    <mergeCell ref="F1341:I1341"/>
    <mergeCell ref="L1342:M1342"/>
    <mergeCell ref="N1342:Q1342"/>
    <mergeCell ref="F1344:I1344"/>
    <mergeCell ref="L1344:M1344"/>
    <mergeCell ref="N1344:Q1344"/>
    <mergeCell ref="N1343:Q1343"/>
    <mergeCell ref="N1345:Q1345"/>
    <mergeCell ref="N1330:Q1330"/>
    <mergeCell ref="F1334:I1334"/>
    <mergeCell ref="L1331:M1331"/>
    <mergeCell ref="N1331:Q1331"/>
    <mergeCell ref="L1334:M1334"/>
    <mergeCell ref="N1334:Q1334"/>
    <mergeCell ref="N1332:Q1332"/>
    <mergeCell ref="N1333:Q1333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23:Q123"/>
    <mergeCell ref="D124:H124"/>
    <mergeCell ref="N124:Q124"/>
    <mergeCell ref="D125:H125"/>
    <mergeCell ref="N125:Q125"/>
    <mergeCell ref="D126:H126"/>
    <mergeCell ref="N126:Q126"/>
    <mergeCell ref="D127:H127"/>
    <mergeCell ref="N127:Q127"/>
    <mergeCell ref="D128:H128"/>
    <mergeCell ref="N128:Q128"/>
    <mergeCell ref="N129:Q129"/>
    <mergeCell ref="L131:Q131"/>
    <mergeCell ref="C137:Q137"/>
    <mergeCell ref="F139:P139"/>
    <mergeCell ref="F140:P140"/>
    <mergeCell ref="M142:P142"/>
    <mergeCell ref="M144:Q144"/>
    <mergeCell ref="M145:Q145"/>
    <mergeCell ref="L147:M147"/>
    <mergeCell ref="N147:Q147"/>
    <mergeCell ref="L151:M151"/>
    <mergeCell ref="N151:Q151"/>
    <mergeCell ref="N148:Q148"/>
    <mergeCell ref="N149:Q149"/>
    <mergeCell ref="N150:Q150"/>
    <mergeCell ref="F147:I147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N189:Q189"/>
    <mergeCell ref="F190:I190"/>
    <mergeCell ref="F196:I196"/>
    <mergeCell ref="F192:I192"/>
    <mergeCell ref="F191:I191"/>
    <mergeCell ref="F193:I193"/>
    <mergeCell ref="L193:M193"/>
    <mergeCell ref="N193:Q193"/>
    <mergeCell ref="F194:I194"/>
    <mergeCell ref="F195:I195"/>
    <mergeCell ref="L168:M168"/>
    <mergeCell ref="N168:Q168"/>
    <mergeCell ref="L170:M170"/>
    <mergeCell ref="N170:Q170"/>
    <mergeCell ref="F167:I167"/>
    <mergeCell ref="F170:I170"/>
    <mergeCell ref="F168:I168"/>
    <mergeCell ref="F169:I169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L179:M179"/>
    <mergeCell ref="N179:Q179"/>
    <mergeCell ref="F197:I197"/>
    <mergeCell ref="F198:I198"/>
    <mergeCell ref="F199:I199"/>
    <mergeCell ref="F200:I20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80:I180"/>
    <mergeCell ref="F181:I181"/>
    <mergeCell ref="F182:I182"/>
    <mergeCell ref="F183:I183"/>
    <mergeCell ref="L183:M183"/>
    <mergeCell ref="N183:Q183"/>
    <mergeCell ref="F184:I184"/>
    <mergeCell ref="F186:I186"/>
    <mergeCell ref="F185:I185"/>
    <mergeCell ref="F187:I187"/>
    <mergeCell ref="F188:I188"/>
    <mergeCell ref="F189:I189"/>
    <mergeCell ref="L189:M189"/>
    <mergeCell ref="F201:I201"/>
    <mergeCell ref="F204:I204"/>
    <mergeCell ref="F202:I202"/>
    <mergeCell ref="F203:I203"/>
    <mergeCell ref="F205:I205"/>
    <mergeCell ref="F206:I206"/>
    <mergeCell ref="L206:M206"/>
    <mergeCell ref="N206:Q206"/>
    <mergeCell ref="F207:I207"/>
    <mergeCell ref="F208:I208"/>
    <mergeCell ref="F209:I209"/>
    <mergeCell ref="F212:I212"/>
    <mergeCell ref="F211:I211"/>
    <mergeCell ref="L211:M211"/>
    <mergeCell ref="N211:Q211"/>
    <mergeCell ref="L212:M212"/>
    <mergeCell ref="N212:Q212"/>
    <mergeCell ref="F213:I213"/>
    <mergeCell ref="F214:I214"/>
    <mergeCell ref="F215:I215"/>
    <mergeCell ref="F216:I216"/>
    <mergeCell ref="F217:I217"/>
    <mergeCell ref="F218:I218"/>
    <mergeCell ref="N210:Q210"/>
    <mergeCell ref="F219:I219"/>
    <mergeCell ref="F222:I222"/>
    <mergeCell ref="F220:I220"/>
    <mergeCell ref="F221:I221"/>
    <mergeCell ref="F223:I223"/>
    <mergeCell ref="F224:I224"/>
    <mergeCell ref="L224:M224"/>
    <mergeCell ref="N224:Q224"/>
    <mergeCell ref="F225:I225"/>
    <mergeCell ref="F226:I226"/>
    <mergeCell ref="F227:I227"/>
    <mergeCell ref="L228:M228"/>
    <mergeCell ref="N228:Q228"/>
    <mergeCell ref="F228:I228"/>
    <mergeCell ref="F231:I231"/>
    <mergeCell ref="F229:I229"/>
    <mergeCell ref="F230:I230"/>
    <mergeCell ref="F232:I232"/>
    <mergeCell ref="F233:I233"/>
    <mergeCell ref="L233:M233"/>
    <mergeCell ref="N233:Q233"/>
    <mergeCell ref="F234:I234"/>
    <mergeCell ref="F235:I235"/>
    <mergeCell ref="F236:I236"/>
    <mergeCell ref="L237:M237"/>
    <mergeCell ref="N237:Q237"/>
    <mergeCell ref="F237:I237"/>
    <mergeCell ref="F240:I240"/>
    <mergeCell ref="F238:I238"/>
    <mergeCell ref="F239:I239"/>
    <mergeCell ref="F241:I241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F251:I251"/>
    <mergeCell ref="F249:I249"/>
    <mergeCell ref="L251:M251"/>
    <mergeCell ref="N251:Q251"/>
    <mergeCell ref="F252:I252"/>
    <mergeCell ref="L252:M252"/>
    <mergeCell ref="N252:Q252"/>
    <mergeCell ref="F253:I253"/>
    <mergeCell ref="F254:I254"/>
    <mergeCell ref="F255:I255"/>
    <mergeCell ref="N250:Q250"/>
    <mergeCell ref="F256:I256"/>
    <mergeCell ref="F259:I259"/>
    <mergeCell ref="F257:I257"/>
    <mergeCell ref="L257:M257"/>
    <mergeCell ref="N257:Q257"/>
    <mergeCell ref="F258:I258"/>
    <mergeCell ref="F260:I260"/>
    <mergeCell ref="F261:I261"/>
    <mergeCell ref="F262:I262"/>
    <mergeCell ref="F263:I263"/>
    <mergeCell ref="F264:I264"/>
    <mergeCell ref="F265:I265"/>
    <mergeCell ref="F268:I268"/>
    <mergeCell ref="F266:I266"/>
    <mergeCell ref="F267:I267"/>
    <mergeCell ref="L267:M267"/>
    <mergeCell ref="N267:Q267"/>
    <mergeCell ref="F269:I269"/>
    <mergeCell ref="F270:I270"/>
    <mergeCell ref="F271:I271"/>
    <mergeCell ref="F272:I272"/>
    <mergeCell ref="F273:I273"/>
    <mergeCell ref="L273:M273"/>
    <mergeCell ref="N273:Q273"/>
    <mergeCell ref="F274:I274"/>
    <mergeCell ref="F277:I277"/>
    <mergeCell ref="F275:I275"/>
    <mergeCell ref="F276:I276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F296:I296"/>
    <mergeCell ref="F294:I294"/>
    <mergeCell ref="F295:I295"/>
    <mergeCell ref="F297:I297"/>
    <mergeCell ref="F298:I298"/>
    <mergeCell ref="F299:I299"/>
    <mergeCell ref="F300:I300"/>
    <mergeCell ref="L300:M300"/>
    <mergeCell ref="N300:Q300"/>
    <mergeCell ref="F301:I301"/>
    <mergeCell ref="F302:I302"/>
    <mergeCell ref="F303:I303"/>
    <mergeCell ref="F304:I304"/>
    <mergeCell ref="F307:I307"/>
    <mergeCell ref="F305:I305"/>
    <mergeCell ref="F306:I306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L319:M319"/>
    <mergeCell ref="N319:Q319"/>
    <mergeCell ref="F320:I320"/>
    <mergeCell ref="F321:I321"/>
    <mergeCell ref="F322:I322"/>
    <mergeCell ref="N323:Q323"/>
    <mergeCell ref="F324:I324"/>
    <mergeCell ref="F329:I329"/>
    <mergeCell ref="L324:M324"/>
    <mergeCell ref="N324:Q324"/>
    <mergeCell ref="F325:I325"/>
    <mergeCell ref="F326:I326"/>
    <mergeCell ref="F327:I327"/>
    <mergeCell ref="F328:I328"/>
    <mergeCell ref="L328:M328"/>
    <mergeCell ref="N328:Q328"/>
    <mergeCell ref="F330:I330"/>
    <mergeCell ref="F331:I331"/>
    <mergeCell ref="F332:I332"/>
    <mergeCell ref="F333:I333"/>
    <mergeCell ref="F336:I336"/>
    <mergeCell ref="F334:I334"/>
    <mergeCell ref="F335:I335"/>
    <mergeCell ref="L336:M336"/>
    <mergeCell ref="N336:Q336"/>
    <mergeCell ref="F337:I337"/>
    <mergeCell ref="L337:M337"/>
    <mergeCell ref="N337:Q337"/>
    <mergeCell ref="L338:M338"/>
    <mergeCell ref="N338:Q338"/>
    <mergeCell ref="L339:M339"/>
    <mergeCell ref="N339:Q339"/>
    <mergeCell ref="F338:I338"/>
    <mergeCell ref="F341:I341"/>
    <mergeCell ref="F339:I339"/>
    <mergeCell ref="F340:I340"/>
    <mergeCell ref="F342:I342"/>
    <mergeCell ref="F343:I343"/>
    <mergeCell ref="L343:M343"/>
    <mergeCell ref="N343:Q343"/>
    <mergeCell ref="F344:I344"/>
    <mergeCell ref="F345:I345"/>
    <mergeCell ref="F346:I346"/>
    <mergeCell ref="F347:I347"/>
    <mergeCell ref="F350:I350"/>
    <mergeCell ref="F348:I348"/>
    <mergeCell ref="L348:M348"/>
    <mergeCell ref="N348:Q348"/>
    <mergeCell ref="L350:M350"/>
    <mergeCell ref="N350:Q350"/>
    <mergeCell ref="F351:I351"/>
    <mergeCell ref="F352:I352"/>
    <mergeCell ref="F353:I353"/>
    <mergeCell ref="N349:Q349"/>
    <mergeCell ref="F354:I354"/>
    <mergeCell ref="F357:I357"/>
    <mergeCell ref="F355:I355"/>
    <mergeCell ref="F356:I356"/>
    <mergeCell ref="L356:M356"/>
    <mergeCell ref="N356:Q356"/>
    <mergeCell ref="L357:M357"/>
    <mergeCell ref="N357:Q357"/>
    <mergeCell ref="F358:I358"/>
    <mergeCell ref="F359:I359"/>
    <mergeCell ref="F360:I360"/>
    <mergeCell ref="L361:M361"/>
    <mergeCell ref="N361:Q361"/>
    <mergeCell ref="F361:I361"/>
    <mergeCell ref="F364:I364"/>
    <mergeCell ref="F362:I362"/>
    <mergeCell ref="F363:I363"/>
    <mergeCell ref="F365:I365"/>
    <mergeCell ref="F366:I366"/>
    <mergeCell ref="F367:I367"/>
    <mergeCell ref="F368:I368"/>
    <mergeCell ref="F369:I369"/>
    <mergeCell ref="F370:I370"/>
    <mergeCell ref="F371:I371"/>
    <mergeCell ref="L371:M371"/>
    <mergeCell ref="F373:I373"/>
    <mergeCell ref="N371:Q371"/>
    <mergeCell ref="F372:I372"/>
    <mergeCell ref="L372:M372"/>
    <mergeCell ref="N372:Q372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4:I384"/>
    <mergeCell ref="F382:I382"/>
    <mergeCell ref="F383:I383"/>
    <mergeCell ref="F385:I385"/>
    <mergeCell ref="L385:M385"/>
    <mergeCell ref="N385:Q385"/>
    <mergeCell ref="F386:I386"/>
    <mergeCell ref="F387:I387"/>
    <mergeCell ref="F388:I388"/>
    <mergeCell ref="F389:I389"/>
    <mergeCell ref="L389:M389"/>
    <mergeCell ref="N389:Q389"/>
    <mergeCell ref="F390:I390"/>
    <mergeCell ref="F393:I393"/>
    <mergeCell ref="F391:I391"/>
    <mergeCell ref="F392:I392"/>
    <mergeCell ref="F394:I394"/>
    <mergeCell ref="F395:I395"/>
    <mergeCell ref="F396:I396"/>
    <mergeCell ref="F397:I397"/>
    <mergeCell ref="L397:M397"/>
    <mergeCell ref="N397:Q397"/>
    <mergeCell ref="F398:I398"/>
    <mergeCell ref="L398:M398"/>
    <mergeCell ref="N398:Q398"/>
    <mergeCell ref="F399:I399"/>
    <mergeCell ref="F402:I402"/>
    <mergeCell ref="F400:I400"/>
    <mergeCell ref="F401:I401"/>
    <mergeCell ref="F403:I403"/>
    <mergeCell ref="F404:I404"/>
    <mergeCell ref="L404:M404"/>
    <mergeCell ref="N404:Q404"/>
    <mergeCell ref="F405:I405"/>
    <mergeCell ref="F406:I406"/>
    <mergeCell ref="F407:I407"/>
    <mergeCell ref="F408:I408"/>
    <mergeCell ref="F409:I409"/>
    <mergeCell ref="F412:I412"/>
    <mergeCell ref="F410:I410"/>
    <mergeCell ref="F411:I411"/>
    <mergeCell ref="L412:M412"/>
    <mergeCell ref="N412:Q412"/>
    <mergeCell ref="F413:I413"/>
    <mergeCell ref="F414:I414"/>
    <mergeCell ref="F415:I415"/>
    <mergeCell ref="F416:I416"/>
    <mergeCell ref="F417:I417"/>
    <mergeCell ref="L417:M417"/>
    <mergeCell ref="N417:Q417"/>
    <mergeCell ref="F418:I418"/>
    <mergeCell ref="F421:I421"/>
    <mergeCell ref="F419:I419"/>
    <mergeCell ref="F420:I420"/>
    <mergeCell ref="L421:M421"/>
    <mergeCell ref="N421:Q421"/>
    <mergeCell ref="F422:I422"/>
    <mergeCell ref="F423:I423"/>
    <mergeCell ref="F424:I424"/>
    <mergeCell ref="F425:I425"/>
    <mergeCell ref="L425:M425"/>
    <mergeCell ref="N425:Q425"/>
    <mergeCell ref="F426:I426"/>
    <mergeCell ref="F427:I427"/>
    <mergeCell ref="F430:I430"/>
    <mergeCell ref="F428:I428"/>
    <mergeCell ref="F429:I429"/>
    <mergeCell ref="L430:M430"/>
    <mergeCell ref="N430:Q430"/>
    <mergeCell ref="F431:I431"/>
    <mergeCell ref="F432:I432"/>
    <mergeCell ref="F433:I433"/>
    <mergeCell ref="F434:I434"/>
    <mergeCell ref="L434:M434"/>
    <mergeCell ref="N434:Q434"/>
    <mergeCell ref="F435:I435"/>
    <mergeCell ref="F436:I436"/>
    <mergeCell ref="F439:I439"/>
    <mergeCell ref="F437:I437"/>
    <mergeCell ref="F438:I438"/>
    <mergeCell ref="F440:I440"/>
    <mergeCell ref="F441:I441"/>
    <mergeCell ref="F442:I442"/>
    <mergeCell ref="L442:M442"/>
    <mergeCell ref="N442:Q442"/>
    <mergeCell ref="F443:I443"/>
    <mergeCell ref="F444:I444"/>
    <mergeCell ref="F445:I445"/>
    <mergeCell ref="F446:I446"/>
    <mergeCell ref="F449:I449"/>
    <mergeCell ref="F447:I447"/>
    <mergeCell ref="F448:I448"/>
    <mergeCell ref="L449:M449"/>
    <mergeCell ref="N449:Q449"/>
    <mergeCell ref="F450:I450"/>
    <mergeCell ref="F451:I451"/>
    <mergeCell ref="F452:I452"/>
    <mergeCell ref="F453:I453"/>
    <mergeCell ref="F454:I454"/>
    <mergeCell ref="L454:M454"/>
    <mergeCell ref="N454:Q454"/>
    <mergeCell ref="F455:I455"/>
    <mergeCell ref="F458:I458"/>
    <mergeCell ref="F456:I456"/>
    <mergeCell ref="F457:I457"/>
    <mergeCell ref="F459:I459"/>
    <mergeCell ref="L459:M459"/>
    <mergeCell ref="N459:Q459"/>
    <mergeCell ref="F460:I460"/>
    <mergeCell ref="L460:M460"/>
    <mergeCell ref="N460:Q460"/>
    <mergeCell ref="F461:I461"/>
    <mergeCell ref="F462:I462"/>
    <mergeCell ref="F465:I465"/>
    <mergeCell ref="F463:I463"/>
    <mergeCell ref="F464:I464"/>
    <mergeCell ref="L464:M464"/>
    <mergeCell ref="N464:Q464"/>
    <mergeCell ref="F466:I466"/>
    <mergeCell ref="F467:I467"/>
    <mergeCell ref="F468:I468"/>
    <mergeCell ref="L468:M468"/>
    <mergeCell ref="N468:Q468"/>
    <mergeCell ref="F469:I469"/>
    <mergeCell ref="F470:I470"/>
    <mergeCell ref="F471:I471"/>
    <mergeCell ref="F474:I474"/>
    <mergeCell ref="F472:I472"/>
    <mergeCell ref="F473:I473"/>
    <mergeCell ref="L474:M474"/>
    <mergeCell ref="N474:Q474"/>
    <mergeCell ref="F475:I475"/>
    <mergeCell ref="F476:I476"/>
    <mergeCell ref="F477:I477"/>
    <mergeCell ref="F478:I478"/>
    <mergeCell ref="F479:I479"/>
    <mergeCell ref="F480:I480"/>
    <mergeCell ref="F481:I481"/>
    <mergeCell ref="F484:I484"/>
    <mergeCell ref="F482:I482"/>
    <mergeCell ref="F483:I483"/>
    <mergeCell ref="L484:M484"/>
    <mergeCell ref="N484:Q484"/>
    <mergeCell ref="F485:I485"/>
    <mergeCell ref="F486:I486"/>
    <mergeCell ref="F487:I487"/>
    <mergeCell ref="L488:M488"/>
    <mergeCell ref="N488:Q488"/>
    <mergeCell ref="L489:M489"/>
    <mergeCell ref="N489:Q489"/>
    <mergeCell ref="F488:I488"/>
    <mergeCell ref="F491:I491"/>
    <mergeCell ref="F489:I489"/>
    <mergeCell ref="F490:I490"/>
    <mergeCell ref="L491:M491"/>
    <mergeCell ref="N491:Q491"/>
    <mergeCell ref="F492:I492"/>
    <mergeCell ref="F493:I493"/>
    <mergeCell ref="L493:M493"/>
    <mergeCell ref="N493:Q493"/>
    <mergeCell ref="L494:M494"/>
    <mergeCell ref="N494:Q494"/>
    <mergeCell ref="F494:I494"/>
    <mergeCell ref="F497:I497"/>
    <mergeCell ref="F496:I496"/>
    <mergeCell ref="L496:M496"/>
    <mergeCell ref="N496:Q496"/>
    <mergeCell ref="F498:I498"/>
    <mergeCell ref="F499:I499"/>
    <mergeCell ref="L500:M500"/>
    <mergeCell ref="N500:Q500"/>
    <mergeCell ref="L501:M501"/>
    <mergeCell ref="N501:Q501"/>
    <mergeCell ref="N495:Q495"/>
    <mergeCell ref="F500:I500"/>
    <mergeCell ref="F503:I503"/>
    <mergeCell ref="F501:I501"/>
    <mergeCell ref="F502:I502"/>
    <mergeCell ref="L503:M503"/>
    <mergeCell ref="N503:Q503"/>
    <mergeCell ref="F504:I504"/>
    <mergeCell ref="F505:I505"/>
    <mergeCell ref="F506:I506"/>
    <mergeCell ref="F507:I507"/>
    <mergeCell ref="F508:I508"/>
    <mergeCell ref="L509:M509"/>
    <mergeCell ref="N509:Q509"/>
    <mergeCell ref="F509:I509"/>
    <mergeCell ref="F512:I512"/>
    <mergeCell ref="F510:I510"/>
    <mergeCell ref="F511:I511"/>
    <mergeCell ref="F513:I513"/>
    <mergeCell ref="L513:M513"/>
    <mergeCell ref="N513:Q513"/>
    <mergeCell ref="F514:I514"/>
    <mergeCell ref="F515:I515"/>
    <mergeCell ref="F516:I516"/>
    <mergeCell ref="F517:I517"/>
    <mergeCell ref="L517:M517"/>
    <mergeCell ref="N517:Q517"/>
    <mergeCell ref="F518:I518"/>
    <mergeCell ref="F521:I521"/>
    <mergeCell ref="F519:I519"/>
    <mergeCell ref="F520:I520"/>
    <mergeCell ref="F522:I522"/>
    <mergeCell ref="L522:M522"/>
    <mergeCell ref="N522:Q522"/>
    <mergeCell ref="F523:I523"/>
    <mergeCell ref="L523:M523"/>
    <mergeCell ref="N523:Q523"/>
    <mergeCell ref="F524:I524"/>
    <mergeCell ref="L524:M524"/>
    <mergeCell ref="N524:Q524"/>
    <mergeCell ref="F525:I525"/>
    <mergeCell ref="F528:I528"/>
    <mergeCell ref="F526:I526"/>
    <mergeCell ref="F527:I527"/>
    <mergeCell ref="F529:I529"/>
    <mergeCell ref="L529:M529"/>
    <mergeCell ref="N529:Q529"/>
    <mergeCell ref="F530:I530"/>
    <mergeCell ref="F531:I531"/>
    <mergeCell ref="F532:I532"/>
    <mergeCell ref="F533:I533"/>
    <mergeCell ref="L533:M533"/>
    <mergeCell ref="N533:Q533"/>
    <mergeCell ref="F534:I534"/>
    <mergeCell ref="F537:I537"/>
    <mergeCell ref="F535:I535"/>
    <mergeCell ref="F536:I536"/>
    <mergeCell ref="L537:M537"/>
    <mergeCell ref="N537:Q537"/>
    <mergeCell ref="F538:I538"/>
    <mergeCell ref="L538:M538"/>
    <mergeCell ref="N538:Q538"/>
    <mergeCell ref="F539:I539"/>
    <mergeCell ref="L539:M539"/>
    <mergeCell ref="N539:Q539"/>
    <mergeCell ref="F540:I540"/>
    <mergeCell ref="F543:I543"/>
    <mergeCell ref="F541:I541"/>
    <mergeCell ref="F542:I542"/>
    <mergeCell ref="L543:M543"/>
    <mergeCell ref="N543:Q543"/>
    <mergeCell ref="F544:I544"/>
    <mergeCell ref="F545:I545"/>
    <mergeCell ref="F546:I546"/>
    <mergeCell ref="F547:I547"/>
    <mergeCell ref="F548:I548"/>
    <mergeCell ref="L548:M548"/>
    <mergeCell ref="N548:Q548"/>
    <mergeCell ref="F549:I549"/>
    <mergeCell ref="F552:I552"/>
    <mergeCell ref="F550:I550"/>
    <mergeCell ref="F551:I551"/>
    <mergeCell ref="F553:I553"/>
    <mergeCell ref="F554:I554"/>
    <mergeCell ref="L554:M554"/>
    <mergeCell ref="N554:Q554"/>
    <mergeCell ref="F555:I555"/>
    <mergeCell ref="L555:M555"/>
    <mergeCell ref="N555:Q555"/>
    <mergeCell ref="L556:M556"/>
    <mergeCell ref="N556:Q556"/>
    <mergeCell ref="F556:I556"/>
    <mergeCell ref="F559:I559"/>
    <mergeCell ref="F557:I557"/>
    <mergeCell ref="F558:I558"/>
    <mergeCell ref="F560:I560"/>
    <mergeCell ref="F561:I561"/>
    <mergeCell ref="F562:I562"/>
    <mergeCell ref="F563:I563"/>
    <mergeCell ref="L563:M563"/>
    <mergeCell ref="N563:Q563"/>
    <mergeCell ref="F564:I564"/>
    <mergeCell ref="F565:I565"/>
    <mergeCell ref="F566:I566"/>
    <mergeCell ref="F567:I567"/>
    <mergeCell ref="F570:I570"/>
    <mergeCell ref="F568:I568"/>
    <mergeCell ref="F569:I569"/>
    <mergeCell ref="F571:I571"/>
    <mergeCell ref="F572:I572"/>
    <mergeCell ref="F573:I573"/>
    <mergeCell ref="F574:I574"/>
    <mergeCell ref="F575:I575"/>
    <mergeCell ref="F576:I576"/>
    <mergeCell ref="L576:M576"/>
    <mergeCell ref="N576:Q576"/>
    <mergeCell ref="F577:I577"/>
    <mergeCell ref="F578:I578"/>
    <mergeCell ref="F581:I581"/>
    <mergeCell ref="F579:I579"/>
    <mergeCell ref="F580:I580"/>
    <mergeCell ref="F582:I582"/>
    <mergeCell ref="F583:I583"/>
    <mergeCell ref="L583:M583"/>
    <mergeCell ref="N583:Q583"/>
    <mergeCell ref="F584:I584"/>
    <mergeCell ref="F585:I585"/>
    <mergeCell ref="F586:I586"/>
    <mergeCell ref="F587:I587"/>
    <mergeCell ref="F590:I590"/>
    <mergeCell ref="F588:I588"/>
    <mergeCell ref="F589:I589"/>
    <mergeCell ref="L589:M589"/>
    <mergeCell ref="N589:Q589"/>
    <mergeCell ref="F591:I591"/>
    <mergeCell ref="F592:I592"/>
    <mergeCell ref="F593:I593"/>
    <mergeCell ref="F594:I594"/>
    <mergeCell ref="F595:I595"/>
    <mergeCell ref="L595:M595"/>
    <mergeCell ref="N595:Q595"/>
    <mergeCell ref="F596:I596"/>
    <mergeCell ref="F599:I599"/>
    <mergeCell ref="F597:I597"/>
    <mergeCell ref="F598:I598"/>
    <mergeCell ref="L599:M599"/>
    <mergeCell ref="N599:Q599"/>
    <mergeCell ref="F600:I600"/>
    <mergeCell ref="F601:I601"/>
    <mergeCell ref="F602:I602"/>
    <mergeCell ref="F603:I603"/>
    <mergeCell ref="F604:I604"/>
    <mergeCell ref="L605:M605"/>
    <mergeCell ref="N605:Q605"/>
    <mergeCell ref="F605:I605"/>
    <mergeCell ref="F608:I608"/>
    <mergeCell ref="F606:I606"/>
    <mergeCell ref="F607:I607"/>
    <mergeCell ref="F609:I609"/>
    <mergeCell ref="F610:I610"/>
    <mergeCell ref="L610:M610"/>
    <mergeCell ref="N610:Q610"/>
    <mergeCell ref="F611:I611"/>
    <mergeCell ref="F612:I612"/>
    <mergeCell ref="F613:I613"/>
    <mergeCell ref="L614:M614"/>
    <mergeCell ref="N614:Q614"/>
    <mergeCell ref="F614:I614"/>
    <mergeCell ref="F617:I617"/>
    <mergeCell ref="F615:I615"/>
    <mergeCell ref="F616:I616"/>
    <mergeCell ref="F618:I618"/>
    <mergeCell ref="F619:I619"/>
    <mergeCell ref="F620:I620"/>
    <mergeCell ref="L620:M620"/>
    <mergeCell ref="N620:Q620"/>
    <mergeCell ref="F621:I621"/>
    <mergeCell ref="F622:I622"/>
    <mergeCell ref="F623:I623"/>
    <mergeCell ref="F626:I626"/>
    <mergeCell ref="F624:I624"/>
    <mergeCell ref="L624:M624"/>
    <mergeCell ref="N624:Q624"/>
    <mergeCell ref="F625:I625"/>
    <mergeCell ref="F627:I627"/>
    <mergeCell ref="F628:I628"/>
    <mergeCell ref="L628:M628"/>
    <mergeCell ref="N628:Q628"/>
    <mergeCell ref="F629:I629"/>
    <mergeCell ref="F630:I630"/>
    <mergeCell ref="F633:I633"/>
    <mergeCell ref="F631:I631"/>
    <mergeCell ref="F632:I632"/>
    <mergeCell ref="L632:M632"/>
    <mergeCell ref="N632:Q632"/>
    <mergeCell ref="F634:I634"/>
    <mergeCell ref="F635:I635"/>
    <mergeCell ref="F636:I636"/>
    <mergeCell ref="F637:I637"/>
    <mergeCell ref="F638:I638"/>
    <mergeCell ref="L639:M639"/>
    <mergeCell ref="N639:Q639"/>
    <mergeCell ref="F639:I639"/>
    <mergeCell ref="F642:I642"/>
    <mergeCell ref="F640:I640"/>
    <mergeCell ref="F641:I641"/>
    <mergeCell ref="F643:I643"/>
    <mergeCell ref="F644:I644"/>
    <mergeCell ref="F645:I645"/>
    <mergeCell ref="F646:I646"/>
    <mergeCell ref="F647:I647"/>
    <mergeCell ref="L647:M647"/>
    <mergeCell ref="N647:Q647"/>
    <mergeCell ref="L651:M651"/>
    <mergeCell ref="N651:Q651"/>
    <mergeCell ref="F648:I648"/>
    <mergeCell ref="F651:I651"/>
    <mergeCell ref="F649:I649"/>
    <mergeCell ref="F650:I650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F664:I664"/>
    <mergeCell ref="F660:I660"/>
    <mergeCell ref="F661:I661"/>
    <mergeCell ref="F662:I662"/>
    <mergeCell ref="F663:I663"/>
    <mergeCell ref="F665:I665"/>
    <mergeCell ref="F666:I666"/>
    <mergeCell ref="L666:M666"/>
    <mergeCell ref="N666:Q666"/>
    <mergeCell ref="F667:I667"/>
    <mergeCell ref="L668:M668"/>
    <mergeCell ref="N668:Q668"/>
    <mergeCell ref="F668:I668"/>
    <mergeCell ref="F671:I671"/>
    <mergeCell ref="F669:I669"/>
    <mergeCell ref="F670:I670"/>
    <mergeCell ref="F672:I672"/>
    <mergeCell ref="F673:I673"/>
    <mergeCell ref="F674:I674"/>
    <mergeCell ref="L674:M674"/>
    <mergeCell ref="N674:Q674"/>
    <mergeCell ref="F675:I675"/>
    <mergeCell ref="F676:I676"/>
    <mergeCell ref="F677:I677"/>
    <mergeCell ref="F680:I680"/>
    <mergeCell ref="F678:I678"/>
    <mergeCell ref="L678:M678"/>
    <mergeCell ref="N678:Q678"/>
    <mergeCell ref="F679:I679"/>
    <mergeCell ref="F697:I697"/>
    <mergeCell ref="F700:I700"/>
    <mergeCell ref="F701:I701"/>
    <mergeCell ref="F702:I702"/>
    <mergeCell ref="F703:I703"/>
    <mergeCell ref="F704:I704"/>
    <mergeCell ref="F705:I705"/>
    <mergeCell ref="F706:I706"/>
    <mergeCell ref="F707:I707"/>
    <mergeCell ref="F708:I708"/>
    <mergeCell ref="N708:Q708"/>
    <mergeCell ref="F681:I681"/>
    <mergeCell ref="F682:I682"/>
    <mergeCell ref="F683:I683"/>
    <mergeCell ref="F684:I684"/>
    <mergeCell ref="F685:I685"/>
    <mergeCell ref="L694:M694"/>
    <mergeCell ref="L688:M688"/>
    <mergeCell ref="L689:M689"/>
    <mergeCell ref="L690:M690"/>
    <mergeCell ref="L691:M691"/>
    <mergeCell ref="L692:M692"/>
    <mergeCell ref="L693:M693"/>
    <mergeCell ref="L695:M695"/>
    <mergeCell ref="L696:M696"/>
    <mergeCell ref="L697:M697"/>
    <mergeCell ref="L700:M700"/>
    <mergeCell ref="L706:M706"/>
    <mergeCell ref="F709:I709"/>
    <mergeCell ref="L709:M709"/>
    <mergeCell ref="N709:Q709"/>
    <mergeCell ref="F710:I710"/>
    <mergeCell ref="F711:I711"/>
    <mergeCell ref="F712:I712"/>
    <mergeCell ref="F686:I686"/>
    <mergeCell ref="F687:I687"/>
    <mergeCell ref="F688:I688"/>
    <mergeCell ref="N688:Q688"/>
    <mergeCell ref="N689:Q689"/>
    <mergeCell ref="N690:Q690"/>
    <mergeCell ref="N691:Q691"/>
    <mergeCell ref="N692:Q692"/>
    <mergeCell ref="N693:Q693"/>
    <mergeCell ref="N694:Q694"/>
    <mergeCell ref="N695:Q695"/>
    <mergeCell ref="N696:Q696"/>
    <mergeCell ref="N697:Q697"/>
    <mergeCell ref="L708:M708"/>
    <mergeCell ref="N706:Q706"/>
    <mergeCell ref="N700:Q700"/>
    <mergeCell ref="N698:Q698"/>
    <mergeCell ref="N699:Q699"/>
    <mergeCell ref="F689:I689"/>
    <mergeCell ref="F692:I692"/>
    <mergeCell ref="F690:I690"/>
    <mergeCell ref="F691:I691"/>
    <mergeCell ref="F693:I693"/>
    <mergeCell ref="F694:I694"/>
    <mergeCell ref="F695:I695"/>
    <mergeCell ref="F696:I696"/>
    <mergeCell ref="F713:I713"/>
    <mergeCell ref="F716:I716"/>
    <mergeCell ref="F714:I714"/>
    <mergeCell ref="L714:M714"/>
    <mergeCell ref="N714:Q714"/>
    <mergeCell ref="L716:M716"/>
    <mergeCell ref="N716:Q716"/>
    <mergeCell ref="F717:I717"/>
    <mergeCell ref="F718:I718"/>
    <mergeCell ref="N715:Q715"/>
    <mergeCell ref="F719:I719"/>
    <mergeCell ref="F722:I722"/>
    <mergeCell ref="F720:I720"/>
    <mergeCell ref="L720:M720"/>
    <mergeCell ref="N720:Q720"/>
    <mergeCell ref="F721:I721"/>
    <mergeCell ref="L721:M721"/>
    <mergeCell ref="N721:Q721"/>
    <mergeCell ref="L722:M722"/>
    <mergeCell ref="N722:Q722"/>
    <mergeCell ref="F723:I723"/>
    <mergeCell ref="F724:I724"/>
    <mergeCell ref="F727:I727"/>
    <mergeCell ref="F725:I725"/>
    <mergeCell ref="F726:I726"/>
    <mergeCell ref="L726:M726"/>
    <mergeCell ref="N726:Q726"/>
    <mergeCell ref="L727:M727"/>
    <mergeCell ref="N727:Q727"/>
    <mergeCell ref="F728:I728"/>
    <mergeCell ref="L728:M728"/>
    <mergeCell ref="N728:Q728"/>
    <mergeCell ref="F729:I729"/>
    <mergeCell ref="F732:I732"/>
    <mergeCell ref="F730:I730"/>
    <mergeCell ref="F731:I731"/>
    <mergeCell ref="L732:M732"/>
    <mergeCell ref="N732:Q732"/>
    <mergeCell ref="F733:I733"/>
    <mergeCell ref="L733:M733"/>
    <mergeCell ref="N733:Q733"/>
    <mergeCell ref="F734:I734"/>
    <mergeCell ref="L734:M734"/>
    <mergeCell ref="N734:Q734"/>
    <mergeCell ref="F735:I735"/>
    <mergeCell ref="F738:I738"/>
    <mergeCell ref="F736:I736"/>
    <mergeCell ref="F737:I737"/>
    <mergeCell ref="L738:M738"/>
    <mergeCell ref="N738:Q738"/>
    <mergeCell ref="F739:I739"/>
    <mergeCell ref="L739:M739"/>
    <mergeCell ref="N739:Q739"/>
    <mergeCell ref="F740:I740"/>
    <mergeCell ref="L740:M740"/>
    <mergeCell ref="N740:Q740"/>
    <mergeCell ref="F741:I741"/>
    <mergeCell ref="F744:I744"/>
    <mergeCell ref="F742:I742"/>
    <mergeCell ref="F743:I743"/>
    <mergeCell ref="L744:M744"/>
    <mergeCell ref="N744:Q744"/>
    <mergeCell ref="L745:M745"/>
    <mergeCell ref="N745:Q745"/>
    <mergeCell ref="L746:M746"/>
    <mergeCell ref="N746:Q746"/>
    <mergeCell ref="L747:M747"/>
    <mergeCell ref="N747:Q747"/>
    <mergeCell ref="L748:M748"/>
    <mergeCell ref="N748:Q748"/>
    <mergeCell ref="F745:I745"/>
    <mergeCell ref="F748:I748"/>
    <mergeCell ref="F746:I746"/>
    <mergeCell ref="F747:I747"/>
    <mergeCell ref="F749:I749"/>
    <mergeCell ref="F750:I750"/>
    <mergeCell ref="F751:I751"/>
    <mergeCell ref="F752:I752"/>
    <mergeCell ref="L752:M752"/>
    <mergeCell ref="N752:Q752"/>
    <mergeCell ref="F753:I753"/>
    <mergeCell ref="L753:M753"/>
    <mergeCell ref="N753:Q753"/>
    <mergeCell ref="F754:I754"/>
    <mergeCell ref="F757:I757"/>
    <mergeCell ref="F755:I755"/>
    <mergeCell ref="F756:I756"/>
    <mergeCell ref="L757:M757"/>
    <mergeCell ref="N757:Q757"/>
    <mergeCell ref="F758:I758"/>
    <mergeCell ref="L758:M758"/>
    <mergeCell ref="N758:Q758"/>
    <mergeCell ref="F759:I759"/>
    <mergeCell ref="F760:I760"/>
    <mergeCell ref="F761:I761"/>
    <mergeCell ref="F764:I764"/>
    <mergeCell ref="F762:I762"/>
    <mergeCell ref="L762:M762"/>
    <mergeCell ref="N762:Q762"/>
    <mergeCell ref="F763:I763"/>
    <mergeCell ref="F765:I765"/>
    <mergeCell ref="F766:I766"/>
    <mergeCell ref="L766:M766"/>
    <mergeCell ref="N766:Q766"/>
    <mergeCell ref="F767:I767"/>
    <mergeCell ref="F768:I768"/>
    <mergeCell ref="F771:I771"/>
    <mergeCell ref="F769:I769"/>
    <mergeCell ref="F770:I770"/>
    <mergeCell ref="L770:M770"/>
    <mergeCell ref="N770:Q770"/>
    <mergeCell ref="L771:M771"/>
    <mergeCell ref="N771:Q771"/>
    <mergeCell ref="F772:I772"/>
    <mergeCell ref="F773:I773"/>
    <mergeCell ref="F776:I776"/>
    <mergeCell ref="F774:I774"/>
    <mergeCell ref="F775:I775"/>
    <mergeCell ref="L775:M775"/>
    <mergeCell ref="N775:Q775"/>
    <mergeCell ref="L776:M776"/>
    <mergeCell ref="N776:Q776"/>
    <mergeCell ref="F777:I777"/>
    <mergeCell ref="F778:I778"/>
    <mergeCell ref="F781:I781"/>
    <mergeCell ref="F779:I779"/>
    <mergeCell ref="F780:I780"/>
    <mergeCell ref="L780:M780"/>
    <mergeCell ref="N780:Q780"/>
    <mergeCell ref="L781:M781"/>
    <mergeCell ref="N781:Q781"/>
    <mergeCell ref="F782:I782"/>
    <mergeCell ref="F783:I783"/>
    <mergeCell ref="F786:I786"/>
    <mergeCell ref="F784:I784"/>
    <mergeCell ref="F785:I785"/>
    <mergeCell ref="L785:M785"/>
    <mergeCell ref="N785:Q785"/>
    <mergeCell ref="L786:M786"/>
    <mergeCell ref="N786:Q786"/>
    <mergeCell ref="F787:I787"/>
    <mergeCell ref="F788:I788"/>
    <mergeCell ref="F791:I791"/>
    <mergeCell ref="F789:I789"/>
    <mergeCell ref="F790:I790"/>
    <mergeCell ref="L790:M790"/>
    <mergeCell ref="N790:Q790"/>
    <mergeCell ref="L791:M791"/>
    <mergeCell ref="N791:Q791"/>
    <mergeCell ref="F792:I792"/>
    <mergeCell ref="L792:M792"/>
    <mergeCell ref="N792:Q792"/>
    <mergeCell ref="F793:I793"/>
    <mergeCell ref="F796:I796"/>
    <mergeCell ref="F794:I794"/>
    <mergeCell ref="F795:I795"/>
    <mergeCell ref="L796:M796"/>
    <mergeCell ref="N796:Q796"/>
    <mergeCell ref="F797:I797"/>
    <mergeCell ref="L797:M797"/>
    <mergeCell ref="N797:Q797"/>
    <mergeCell ref="F798:I798"/>
    <mergeCell ref="L798:M798"/>
    <mergeCell ref="N798:Q798"/>
    <mergeCell ref="F799:I799"/>
    <mergeCell ref="F802:I802"/>
    <mergeCell ref="F800:I800"/>
    <mergeCell ref="F801:I801"/>
    <mergeCell ref="L802:M802"/>
    <mergeCell ref="N802:Q802"/>
    <mergeCell ref="F803:I803"/>
    <mergeCell ref="L803:M803"/>
    <mergeCell ref="N803:Q803"/>
    <mergeCell ref="F804:I804"/>
    <mergeCell ref="F807:I807"/>
    <mergeCell ref="F805:I805"/>
    <mergeCell ref="L805:M805"/>
    <mergeCell ref="N805:Q805"/>
    <mergeCell ref="F806:I806"/>
    <mergeCell ref="L806:M806"/>
    <mergeCell ref="N806:Q806"/>
    <mergeCell ref="L807:M807"/>
    <mergeCell ref="N807:Q807"/>
    <mergeCell ref="F808:I808"/>
    <mergeCell ref="F809:I809"/>
    <mergeCell ref="F810:I810"/>
    <mergeCell ref="F813:I813"/>
    <mergeCell ref="F811:I811"/>
    <mergeCell ref="L811:M811"/>
    <mergeCell ref="N811:Q811"/>
    <mergeCell ref="L813:M813"/>
    <mergeCell ref="N813:Q813"/>
    <mergeCell ref="F814:I814"/>
    <mergeCell ref="F815:I815"/>
    <mergeCell ref="F816:I816"/>
    <mergeCell ref="F817:I817"/>
    <mergeCell ref="L817:M817"/>
    <mergeCell ref="N817:Q817"/>
    <mergeCell ref="N812:Q812"/>
    <mergeCell ref="F818:I818"/>
    <mergeCell ref="F821:I821"/>
    <mergeCell ref="F819:I819"/>
    <mergeCell ref="F820:I820"/>
    <mergeCell ref="L821:M821"/>
    <mergeCell ref="N821:Q821"/>
    <mergeCell ref="F822:I822"/>
    <mergeCell ref="F823:I823"/>
    <mergeCell ref="F824:I824"/>
    <mergeCell ref="F825:I825"/>
    <mergeCell ref="L825:M825"/>
    <mergeCell ref="N825:Q825"/>
    <mergeCell ref="L826:M826"/>
    <mergeCell ref="N826:Q826"/>
    <mergeCell ref="L827:M827"/>
    <mergeCell ref="N827:Q827"/>
    <mergeCell ref="F826:I826"/>
    <mergeCell ref="F827:I827"/>
    <mergeCell ref="F828:I828"/>
    <mergeCell ref="F829:I829"/>
    <mergeCell ref="L829:M829"/>
    <mergeCell ref="N829:Q829"/>
    <mergeCell ref="L830:M830"/>
    <mergeCell ref="N830:Q830"/>
    <mergeCell ref="F830:I830"/>
    <mergeCell ref="F831:I831"/>
    <mergeCell ref="F832:I832"/>
    <mergeCell ref="L832:M832"/>
    <mergeCell ref="N832:Q832"/>
    <mergeCell ref="L833:M833"/>
    <mergeCell ref="N833:Q833"/>
    <mergeCell ref="F833:I833"/>
    <mergeCell ref="F834:I834"/>
    <mergeCell ref="F835:I835"/>
    <mergeCell ref="L835:M835"/>
    <mergeCell ref="N835:Q835"/>
    <mergeCell ref="L836:M836"/>
    <mergeCell ref="N836:Q836"/>
    <mergeCell ref="L838:M838"/>
    <mergeCell ref="N838:Q838"/>
    <mergeCell ref="F836:I836"/>
    <mergeCell ref="F838:I838"/>
    <mergeCell ref="F837:I837"/>
    <mergeCell ref="F839:I839"/>
    <mergeCell ref="F840:I840"/>
    <mergeCell ref="F841:I841"/>
    <mergeCell ref="F842:I842"/>
    <mergeCell ref="L842:M842"/>
    <mergeCell ref="N842:Q842"/>
    <mergeCell ref="F843:I843"/>
    <mergeCell ref="L843:M843"/>
    <mergeCell ref="N843:Q843"/>
    <mergeCell ref="F844:I844"/>
    <mergeCell ref="F845:I845"/>
    <mergeCell ref="F846:I846"/>
    <mergeCell ref="L847:M847"/>
    <mergeCell ref="N847:Q847"/>
    <mergeCell ref="L848:M848"/>
    <mergeCell ref="N848:Q848"/>
    <mergeCell ref="L849:M849"/>
    <mergeCell ref="N849:Q849"/>
    <mergeCell ref="L850:M850"/>
    <mergeCell ref="N850:Q850"/>
    <mergeCell ref="F847:I847"/>
    <mergeCell ref="F849:I849"/>
    <mergeCell ref="F848:I848"/>
    <mergeCell ref="F850:I850"/>
    <mergeCell ref="L851:M851"/>
    <mergeCell ref="N851:Q851"/>
    <mergeCell ref="L855:M855"/>
    <mergeCell ref="F857:I857"/>
    <mergeCell ref="N855:Q855"/>
    <mergeCell ref="F856:I856"/>
    <mergeCell ref="L856:M856"/>
    <mergeCell ref="N856:Q856"/>
    <mergeCell ref="L857:M857"/>
    <mergeCell ref="N857:Q857"/>
    <mergeCell ref="L863:M863"/>
    <mergeCell ref="L859:M859"/>
    <mergeCell ref="N859:Q859"/>
    <mergeCell ref="L860:M860"/>
    <mergeCell ref="N860:Q860"/>
    <mergeCell ref="L861:M861"/>
    <mergeCell ref="N861:Q861"/>
    <mergeCell ref="L862:M862"/>
    <mergeCell ref="N862:Q862"/>
    <mergeCell ref="N863:Q863"/>
    <mergeCell ref="N858:Q858"/>
    <mergeCell ref="F851:I851"/>
    <mergeCell ref="F852:I852"/>
    <mergeCell ref="F853:I853"/>
    <mergeCell ref="F854:I854"/>
    <mergeCell ref="F855:I855"/>
    <mergeCell ref="F859:I859"/>
    <mergeCell ref="F860:I860"/>
    <mergeCell ref="F861:I861"/>
    <mergeCell ref="F862:I862"/>
    <mergeCell ref="F863:I863"/>
    <mergeCell ref="F864:I864"/>
    <mergeCell ref="F865:I865"/>
    <mergeCell ref="F866:I866"/>
    <mergeCell ref="F868:I868"/>
    <mergeCell ref="L868:M868"/>
    <mergeCell ref="N868:Q868"/>
    <mergeCell ref="F869:I869"/>
    <mergeCell ref="F870:I870"/>
    <mergeCell ref="F871:I871"/>
    <mergeCell ref="F872:I872"/>
    <mergeCell ref="N867:Q867"/>
    <mergeCell ref="F873:I873"/>
    <mergeCell ref="F876:I876"/>
    <mergeCell ref="F874:I874"/>
    <mergeCell ref="L874:M874"/>
    <mergeCell ref="N874:Q874"/>
    <mergeCell ref="F875:I875"/>
    <mergeCell ref="L876:M876"/>
    <mergeCell ref="N876:Q876"/>
    <mergeCell ref="F877:I877"/>
    <mergeCell ref="F878:I878"/>
    <mergeCell ref="F881:I881"/>
    <mergeCell ref="F879:I879"/>
    <mergeCell ref="F880:I880"/>
    <mergeCell ref="L880:M880"/>
    <mergeCell ref="N880:Q880"/>
    <mergeCell ref="L881:M881"/>
    <mergeCell ref="N881:Q881"/>
    <mergeCell ref="F882:I882"/>
    <mergeCell ref="F883:I883"/>
    <mergeCell ref="F884:I884"/>
    <mergeCell ref="N885:Q885"/>
    <mergeCell ref="F886:I886"/>
    <mergeCell ref="F889:I889"/>
    <mergeCell ref="L886:M886"/>
    <mergeCell ref="N886:Q886"/>
    <mergeCell ref="F887:I887"/>
    <mergeCell ref="F888:I888"/>
    <mergeCell ref="F890:I890"/>
    <mergeCell ref="L890:M890"/>
    <mergeCell ref="N890:Q890"/>
    <mergeCell ref="L891:M891"/>
    <mergeCell ref="N891:Q891"/>
    <mergeCell ref="L892:M892"/>
    <mergeCell ref="N892:Q892"/>
    <mergeCell ref="F891:I891"/>
    <mergeCell ref="F894:I894"/>
    <mergeCell ref="F892:I892"/>
    <mergeCell ref="F893:I893"/>
    <mergeCell ref="F895:I895"/>
    <mergeCell ref="F896:I896"/>
    <mergeCell ref="L896:M896"/>
    <mergeCell ref="N896:Q896"/>
    <mergeCell ref="F897:I897"/>
    <mergeCell ref="L897:M897"/>
    <mergeCell ref="N897:Q897"/>
    <mergeCell ref="N898:Q898"/>
    <mergeCell ref="F899:I899"/>
    <mergeCell ref="F902:I902"/>
    <mergeCell ref="L899:M899"/>
    <mergeCell ref="N899:Q899"/>
    <mergeCell ref="F900:I900"/>
    <mergeCell ref="F901:I901"/>
    <mergeCell ref="F903:I903"/>
    <mergeCell ref="F904:I904"/>
    <mergeCell ref="F905:I905"/>
    <mergeCell ref="F906:I906"/>
    <mergeCell ref="F907:I907"/>
    <mergeCell ref="F910:I910"/>
    <mergeCell ref="F908:I908"/>
    <mergeCell ref="L908:M908"/>
    <mergeCell ref="N908:Q908"/>
    <mergeCell ref="L910:M910"/>
    <mergeCell ref="N910:Q910"/>
    <mergeCell ref="F911:I911"/>
    <mergeCell ref="L911:M911"/>
    <mergeCell ref="N911:Q911"/>
    <mergeCell ref="F912:I912"/>
    <mergeCell ref="N909:Q909"/>
    <mergeCell ref="F913:I913"/>
    <mergeCell ref="F916:I916"/>
    <mergeCell ref="F914:I914"/>
    <mergeCell ref="F915:I915"/>
    <mergeCell ref="L915:M915"/>
    <mergeCell ref="N915:Q915"/>
    <mergeCell ref="F917:I917"/>
    <mergeCell ref="F918:I918"/>
    <mergeCell ref="F919:I919"/>
    <mergeCell ref="L919:M919"/>
    <mergeCell ref="N919:Q919"/>
    <mergeCell ref="F920:I920"/>
    <mergeCell ref="F923:I923"/>
    <mergeCell ref="F921:I921"/>
    <mergeCell ref="F922:I922"/>
    <mergeCell ref="L923:M923"/>
    <mergeCell ref="N923:Q923"/>
    <mergeCell ref="F924:I924"/>
    <mergeCell ref="F925:I925"/>
    <mergeCell ref="L925:M925"/>
    <mergeCell ref="N925:Q925"/>
    <mergeCell ref="F926:I926"/>
    <mergeCell ref="F927:I927"/>
    <mergeCell ref="F930:I930"/>
    <mergeCell ref="F928:I928"/>
    <mergeCell ref="F929:I929"/>
    <mergeCell ref="L929:M929"/>
    <mergeCell ref="N929:Q929"/>
    <mergeCell ref="F931:I931"/>
    <mergeCell ref="L931:M931"/>
    <mergeCell ref="N931:Q931"/>
    <mergeCell ref="L932:M932"/>
    <mergeCell ref="N932:Q932"/>
    <mergeCell ref="L933:M933"/>
    <mergeCell ref="N933:Q933"/>
    <mergeCell ref="F932:I932"/>
    <mergeCell ref="F935:I935"/>
    <mergeCell ref="F933:I933"/>
    <mergeCell ref="F934:I934"/>
    <mergeCell ref="L935:M935"/>
    <mergeCell ref="N935:Q935"/>
    <mergeCell ref="F936:I936"/>
    <mergeCell ref="L936:M936"/>
    <mergeCell ref="N936:Q936"/>
    <mergeCell ref="F937:I937"/>
    <mergeCell ref="F938:I938"/>
    <mergeCell ref="F941:I941"/>
    <mergeCell ref="F939:I939"/>
    <mergeCell ref="F940:I940"/>
    <mergeCell ref="L940:M940"/>
    <mergeCell ref="N940:Q940"/>
    <mergeCell ref="L941:M941"/>
    <mergeCell ref="N941:Q941"/>
    <mergeCell ref="F942:I942"/>
    <mergeCell ref="F943:I943"/>
    <mergeCell ref="F944:I944"/>
    <mergeCell ref="L945:M945"/>
    <mergeCell ref="N945:Q945"/>
    <mergeCell ref="F945:I945"/>
    <mergeCell ref="F948:I948"/>
    <mergeCell ref="F946:I946"/>
    <mergeCell ref="F947:I947"/>
    <mergeCell ref="F949:I949"/>
    <mergeCell ref="F950:I950"/>
    <mergeCell ref="F953:I953"/>
    <mergeCell ref="F951:I951"/>
    <mergeCell ref="F952:I952"/>
    <mergeCell ref="F954:I954"/>
    <mergeCell ref="F955:I955"/>
    <mergeCell ref="F956:I956"/>
    <mergeCell ref="L949:M949"/>
    <mergeCell ref="N949:Q949"/>
    <mergeCell ref="L950:M950"/>
    <mergeCell ref="N950:Q950"/>
    <mergeCell ref="N951:Q951"/>
    <mergeCell ref="N952:Q952"/>
    <mergeCell ref="N953:Q953"/>
    <mergeCell ref="N954:Q954"/>
    <mergeCell ref="N955:Q955"/>
    <mergeCell ref="N956:Q956"/>
    <mergeCell ref="N957:Q957"/>
    <mergeCell ref="N958:Q958"/>
    <mergeCell ref="N959:Q959"/>
    <mergeCell ref="N960:Q960"/>
    <mergeCell ref="L951:M951"/>
    <mergeCell ref="L957:M957"/>
    <mergeCell ref="L954:M954"/>
    <mergeCell ref="L952:M952"/>
    <mergeCell ref="L953:M953"/>
    <mergeCell ref="L955:M955"/>
    <mergeCell ref="L956:M956"/>
    <mergeCell ref="L958:M958"/>
    <mergeCell ref="L959:M959"/>
    <mergeCell ref="L960:M960"/>
    <mergeCell ref="N964:Q964"/>
    <mergeCell ref="N966:Q966"/>
    <mergeCell ref="N965:Q965"/>
    <mergeCell ref="N967:Q967"/>
    <mergeCell ref="N968:Q968"/>
    <mergeCell ref="N969:Q969"/>
    <mergeCell ref="N970:Q970"/>
    <mergeCell ref="N971:Q971"/>
    <mergeCell ref="N972:Q972"/>
    <mergeCell ref="N973:Q973"/>
    <mergeCell ref="N974:Q974"/>
    <mergeCell ref="N975:Q975"/>
    <mergeCell ref="F957:I957"/>
    <mergeCell ref="F958:I958"/>
    <mergeCell ref="F959:I959"/>
    <mergeCell ref="F960:I960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70:I970"/>
    <mergeCell ref="F971:I971"/>
    <mergeCell ref="F972:I972"/>
    <mergeCell ref="F973:I973"/>
    <mergeCell ref="F974:I974"/>
    <mergeCell ref="F975:I975"/>
    <mergeCell ref="F976:I976"/>
    <mergeCell ref="F977:I977"/>
    <mergeCell ref="F978:I978"/>
    <mergeCell ref="L964:M964"/>
    <mergeCell ref="L965:M965"/>
    <mergeCell ref="L966:M966"/>
    <mergeCell ref="L967:M967"/>
    <mergeCell ref="L968:M968"/>
    <mergeCell ref="L969:M969"/>
    <mergeCell ref="L970:M970"/>
    <mergeCell ref="L971:M971"/>
    <mergeCell ref="L972:M972"/>
    <mergeCell ref="L973:M973"/>
    <mergeCell ref="L974:M974"/>
    <mergeCell ref="L975:M975"/>
    <mergeCell ref="L976:M976"/>
    <mergeCell ref="L977:M977"/>
    <mergeCell ref="L978:M978"/>
    <mergeCell ref="L979:M979"/>
    <mergeCell ref="L980:M980"/>
    <mergeCell ref="L981:M981"/>
    <mergeCell ref="F980:I980"/>
    <mergeCell ref="F981:I981"/>
    <mergeCell ref="F982:I982"/>
    <mergeCell ref="N976:Q976"/>
    <mergeCell ref="N977:Q977"/>
    <mergeCell ref="N978:Q978"/>
    <mergeCell ref="F983:I983"/>
    <mergeCell ref="F984:I984"/>
    <mergeCell ref="F985:I985"/>
    <mergeCell ref="F986:I986"/>
    <mergeCell ref="F987:I987"/>
    <mergeCell ref="F988:I988"/>
    <mergeCell ref="F989:I989"/>
    <mergeCell ref="F990:I990"/>
    <mergeCell ref="F991:I991"/>
    <mergeCell ref="F992:I992"/>
    <mergeCell ref="F993:I993"/>
    <mergeCell ref="F994:I994"/>
    <mergeCell ref="N979:Q979"/>
    <mergeCell ref="N980:Q980"/>
    <mergeCell ref="N981:Q981"/>
    <mergeCell ref="N985:Q985"/>
    <mergeCell ref="N986:Q986"/>
    <mergeCell ref="N987:Q987"/>
    <mergeCell ref="N988:Q988"/>
    <mergeCell ref="N989:Q989"/>
    <mergeCell ref="N990:Q990"/>
    <mergeCell ref="N994:Q994"/>
    <mergeCell ref="F979:I979"/>
    <mergeCell ref="N995:Q995"/>
    <mergeCell ref="N996:Q996"/>
    <mergeCell ref="N997:Q997"/>
    <mergeCell ref="N1001:Q1001"/>
    <mergeCell ref="N1002:Q1002"/>
    <mergeCell ref="F995:I995"/>
    <mergeCell ref="F996:I996"/>
    <mergeCell ref="F997:I997"/>
    <mergeCell ref="F998:I998"/>
    <mergeCell ref="F999:I999"/>
    <mergeCell ref="F1000:I1000"/>
    <mergeCell ref="F1001:I1001"/>
    <mergeCell ref="F1002:I1002"/>
    <mergeCell ref="F1003:I1003"/>
    <mergeCell ref="F1004:I1004"/>
    <mergeCell ref="F1005:I1005"/>
    <mergeCell ref="F1006:I1006"/>
    <mergeCell ref="F1025:I1025"/>
    <mergeCell ref="F1026:I1026"/>
    <mergeCell ref="F1027:I1027"/>
    <mergeCell ref="F1028:I1028"/>
    <mergeCell ref="F1029:I1029"/>
    <mergeCell ref="F1030:I1030"/>
    <mergeCell ref="F1031:I1031"/>
    <mergeCell ref="F1032:I1032"/>
    <mergeCell ref="F1033:I1033"/>
    <mergeCell ref="F1034:I1034"/>
    <mergeCell ref="F1035:I1035"/>
    <mergeCell ref="F1036:I1036"/>
    <mergeCell ref="F1037:I1037"/>
    <mergeCell ref="F1007:I1007"/>
    <mergeCell ref="F1008:I1008"/>
    <mergeCell ref="F1009:I1009"/>
    <mergeCell ref="L985:M985"/>
    <mergeCell ref="L988:M988"/>
    <mergeCell ref="L986:M986"/>
    <mergeCell ref="L987:M987"/>
    <mergeCell ref="L989:M989"/>
    <mergeCell ref="L990:M990"/>
    <mergeCell ref="L994:M994"/>
    <mergeCell ref="L995:M995"/>
    <mergeCell ref="L996:M996"/>
    <mergeCell ref="L997:M997"/>
    <mergeCell ref="L1001:M1001"/>
    <mergeCell ref="L1002:M1002"/>
    <mergeCell ref="L1006:M1006"/>
    <mergeCell ref="L1007:M1007"/>
    <mergeCell ref="L1008:M1008"/>
    <mergeCell ref="N1062:Q1062"/>
    <mergeCell ref="N1063:Q1063"/>
    <mergeCell ref="N1055:Q1055"/>
    <mergeCell ref="L1013:M1013"/>
    <mergeCell ref="L1012:M1012"/>
    <mergeCell ref="L1014:M1014"/>
    <mergeCell ref="L1016:M1016"/>
    <mergeCell ref="L1020:M1020"/>
    <mergeCell ref="L1024:M1024"/>
    <mergeCell ref="L1028:M1028"/>
    <mergeCell ref="L1032:M1032"/>
    <mergeCell ref="L1033:M1033"/>
    <mergeCell ref="L1034:M1034"/>
    <mergeCell ref="L1046:M1046"/>
    <mergeCell ref="L1050:M1050"/>
    <mergeCell ref="L1054:M1054"/>
    <mergeCell ref="L1056:M1056"/>
    <mergeCell ref="L1062:M1062"/>
    <mergeCell ref="L1063:M1063"/>
    <mergeCell ref="N1056:Q1056"/>
    <mergeCell ref="N1046:Q1046"/>
    <mergeCell ref="N1050:Q1050"/>
    <mergeCell ref="N1054:Q1054"/>
    <mergeCell ref="F1038:I1038"/>
    <mergeCell ref="F1039:I1039"/>
    <mergeCell ref="N1006:Q1006"/>
    <mergeCell ref="N1007:Q1007"/>
    <mergeCell ref="N1008:Q1008"/>
    <mergeCell ref="N1012:Q1012"/>
    <mergeCell ref="N1013:Q1013"/>
    <mergeCell ref="N1014:Q1014"/>
    <mergeCell ref="N1016:Q1016"/>
    <mergeCell ref="N1020:Q1020"/>
    <mergeCell ref="N1024:Q1024"/>
    <mergeCell ref="N1028:Q1028"/>
    <mergeCell ref="N1032:Q1032"/>
    <mergeCell ref="N1033:Q1033"/>
    <mergeCell ref="N1034:Q1034"/>
    <mergeCell ref="F1040:I1040"/>
    <mergeCell ref="F1041:I1041"/>
    <mergeCell ref="F1010:I1010"/>
    <mergeCell ref="F1011:I1011"/>
    <mergeCell ref="F1012:I1012"/>
    <mergeCell ref="F1013:I1013"/>
    <mergeCell ref="F1014:I1014"/>
    <mergeCell ref="F1015:I1015"/>
    <mergeCell ref="F1016:I1016"/>
    <mergeCell ref="F1017:I1017"/>
    <mergeCell ref="F1018:I1018"/>
    <mergeCell ref="F1019:I1019"/>
    <mergeCell ref="F1020:I1020"/>
    <mergeCell ref="F1021:I1021"/>
    <mergeCell ref="F1022:I1022"/>
    <mergeCell ref="F1023:I1023"/>
    <mergeCell ref="F1024:I1024"/>
    <mergeCell ref="F1042:I1042"/>
    <mergeCell ref="F1043:I1043"/>
    <mergeCell ref="F1044:I1044"/>
    <mergeCell ref="F1045:I1045"/>
    <mergeCell ref="F1046:I1046"/>
    <mergeCell ref="F1047:I1047"/>
    <mergeCell ref="F1048:I1048"/>
    <mergeCell ref="F1049:I1049"/>
    <mergeCell ref="F1050:I1050"/>
    <mergeCell ref="F1051:I1051"/>
    <mergeCell ref="F1052:I1052"/>
    <mergeCell ref="F1053:I1053"/>
    <mergeCell ref="F1054:I1054"/>
    <mergeCell ref="F1056:I1056"/>
    <mergeCell ref="F1057:I1057"/>
    <mergeCell ref="F1058:I1058"/>
    <mergeCell ref="F1059:I1059"/>
    <mergeCell ref="F1060:I1060"/>
    <mergeCell ref="F1061:I1061"/>
    <mergeCell ref="F1062:I1062"/>
    <mergeCell ref="F1063:I1063"/>
    <mergeCell ref="F1064:I1064"/>
    <mergeCell ref="F1065:I1065"/>
    <mergeCell ref="F1066:I1066"/>
    <mergeCell ref="F1067:I1067"/>
    <mergeCell ref="F1068:I1068"/>
    <mergeCell ref="F1069:I1069"/>
    <mergeCell ref="F1070:I1070"/>
    <mergeCell ref="F1071:I1071"/>
    <mergeCell ref="F1072:I1072"/>
    <mergeCell ref="F1073:I1073"/>
    <mergeCell ref="F1074:I1074"/>
    <mergeCell ref="F1075:I1075"/>
    <mergeCell ref="L1075:M1075"/>
    <mergeCell ref="N1075:Q1075"/>
    <mergeCell ref="F1076:I1076"/>
    <mergeCell ref="L1076:M1076"/>
    <mergeCell ref="N1076:Q1076"/>
    <mergeCell ref="F1077:I1077"/>
    <mergeCell ref="F1078:I1078"/>
    <mergeCell ref="F1081:I1081"/>
    <mergeCell ref="F1079:I1079"/>
    <mergeCell ref="F1080:I1080"/>
    <mergeCell ref="L1080:M1080"/>
    <mergeCell ref="N1080:Q1080"/>
    <mergeCell ref="F1082:I1082"/>
    <mergeCell ref="F1083:I1083"/>
    <mergeCell ref="F1084:I1084"/>
    <mergeCell ref="L1084:M1084"/>
    <mergeCell ref="N1084:Q1084"/>
    <mergeCell ref="F1085:I1085"/>
    <mergeCell ref="F1088:I1088"/>
    <mergeCell ref="F1086:I1086"/>
    <mergeCell ref="F1087:I1087"/>
    <mergeCell ref="L1088:M1088"/>
    <mergeCell ref="N1088:Q1088"/>
    <mergeCell ref="F1089:I1089"/>
    <mergeCell ref="F1090:I1090"/>
    <mergeCell ref="F1091:I1091"/>
    <mergeCell ref="F1092:I1092"/>
    <mergeCell ref="L1092:M1092"/>
    <mergeCell ref="N1092:Q1092"/>
    <mergeCell ref="F1093:I1093"/>
    <mergeCell ref="F1096:I1096"/>
    <mergeCell ref="F1094:I1094"/>
    <mergeCell ref="F1095:I1095"/>
    <mergeCell ref="L1096:M1096"/>
    <mergeCell ref="N1096:Q1096"/>
    <mergeCell ref="F1097:I1097"/>
    <mergeCell ref="F1098:I1098"/>
    <mergeCell ref="F1099:I1099"/>
    <mergeCell ref="F1100:I1100"/>
    <mergeCell ref="L1100:M1100"/>
    <mergeCell ref="N1100:Q1100"/>
    <mergeCell ref="F1101:I1101"/>
    <mergeCell ref="F1104:I1104"/>
    <mergeCell ref="F1102:I1102"/>
    <mergeCell ref="F1103:I1103"/>
    <mergeCell ref="L1104:M1104"/>
    <mergeCell ref="N1104:Q1104"/>
    <mergeCell ref="F1105:I1105"/>
    <mergeCell ref="F1106:I1106"/>
    <mergeCell ref="F1107:I1107"/>
    <mergeCell ref="F1108:I1108"/>
    <mergeCell ref="L1108:M1108"/>
    <mergeCell ref="N1108:Q1108"/>
    <mergeCell ref="F1109:I1109"/>
    <mergeCell ref="F1112:I1112"/>
    <mergeCell ref="F1110:I1110"/>
    <mergeCell ref="F1111:I1111"/>
    <mergeCell ref="L1112:M1112"/>
    <mergeCell ref="N1112:Q1112"/>
    <mergeCell ref="F1113:I1113"/>
    <mergeCell ref="F1114:I1114"/>
    <mergeCell ref="F1115:I1115"/>
    <mergeCell ref="F1116:I1116"/>
    <mergeCell ref="F1117:I1117"/>
    <mergeCell ref="L1126:M1126"/>
    <mergeCell ref="L1120:M1120"/>
    <mergeCell ref="L1121:M1121"/>
    <mergeCell ref="L1122:M1122"/>
    <mergeCell ref="L1123:M1123"/>
    <mergeCell ref="L1124:M1124"/>
    <mergeCell ref="L1125:M1125"/>
    <mergeCell ref="L1127:M1127"/>
    <mergeCell ref="L1128:M1128"/>
    <mergeCell ref="L1130:M1130"/>
    <mergeCell ref="F1118:I1118"/>
    <mergeCell ref="F1119:I1119"/>
    <mergeCell ref="F1120:I1120"/>
    <mergeCell ref="N1120:Q1120"/>
    <mergeCell ref="N1121:Q1121"/>
    <mergeCell ref="N1122:Q1122"/>
    <mergeCell ref="N1123:Q1123"/>
    <mergeCell ref="N1124:Q1124"/>
    <mergeCell ref="N1125:Q1125"/>
    <mergeCell ref="N1126:Q1126"/>
    <mergeCell ref="N1127:Q1127"/>
    <mergeCell ref="N1128:Q1128"/>
    <mergeCell ref="N1130:Q1130"/>
    <mergeCell ref="F1121:I1121"/>
    <mergeCell ref="F1124:I1124"/>
    <mergeCell ref="F1122:I1122"/>
    <mergeCell ref="F1123:I1123"/>
    <mergeCell ref="F1125:I1125"/>
    <mergeCell ref="F1126:I1126"/>
    <mergeCell ref="F1127:I1127"/>
    <mergeCell ref="F1128:I1128"/>
    <mergeCell ref="F1129:I1129"/>
    <mergeCell ref="F1130:I1130"/>
    <mergeCell ref="F1131:I1131"/>
    <mergeCell ref="F1132:I1132"/>
    <mergeCell ref="F1133:I1133"/>
    <mergeCell ref="F1134:I1134"/>
    <mergeCell ref="F1135:I1135"/>
    <mergeCell ref="F1136:I1136"/>
    <mergeCell ref="F1137:I1137"/>
    <mergeCell ref="F1138:I1138"/>
    <mergeCell ref="L1138:M1138"/>
    <mergeCell ref="N1138:Q1138"/>
    <mergeCell ref="F1139:I1139"/>
    <mergeCell ref="L1139:M1139"/>
    <mergeCell ref="N1139:Q1139"/>
    <mergeCell ref="L1140:M1140"/>
    <mergeCell ref="N1140:Q1140"/>
    <mergeCell ref="F1140:I1140"/>
    <mergeCell ref="F1141:I1141"/>
    <mergeCell ref="F1142:I1142"/>
    <mergeCell ref="N1142:Q1142"/>
    <mergeCell ref="N1143:Q1143"/>
    <mergeCell ref="N1144:Q1144"/>
    <mergeCell ref="N1145:Q1145"/>
    <mergeCell ref="N1146:Q1146"/>
    <mergeCell ref="N1147:Q1147"/>
    <mergeCell ref="N1148:Q1148"/>
    <mergeCell ref="N1149:Q1149"/>
    <mergeCell ref="N1150:Q1150"/>
    <mergeCell ref="N1151:Q1151"/>
    <mergeCell ref="L1142:M1142"/>
    <mergeCell ref="L1148:M1148"/>
    <mergeCell ref="L1143:M1143"/>
    <mergeCell ref="L1144:M1144"/>
    <mergeCell ref="L1145:M1145"/>
    <mergeCell ref="L1146:M1146"/>
    <mergeCell ref="L1147:M1147"/>
    <mergeCell ref="L1149:M1149"/>
    <mergeCell ref="L1150:M1150"/>
    <mergeCell ref="L1151:M1151"/>
    <mergeCell ref="L1152:M1152"/>
    <mergeCell ref="L1153:M1153"/>
    <mergeCell ref="L1154:M1154"/>
    <mergeCell ref="L1155:M1155"/>
    <mergeCell ref="L1156:M1156"/>
    <mergeCell ref="F1143:I1143"/>
    <mergeCell ref="F1146:I1146"/>
    <mergeCell ref="F1144:I1144"/>
    <mergeCell ref="F1145:I1145"/>
    <mergeCell ref="F1147:I1147"/>
    <mergeCell ref="F1148:I1148"/>
    <mergeCell ref="F1149:I1149"/>
    <mergeCell ref="F1150:I1150"/>
    <mergeCell ref="F1151:I1151"/>
    <mergeCell ref="F1152:I1152"/>
    <mergeCell ref="F1153:I1153"/>
    <mergeCell ref="F1154:I1154"/>
    <mergeCell ref="F1155:I1155"/>
    <mergeCell ref="F1156:I1156"/>
    <mergeCell ref="F1157:I1157"/>
    <mergeCell ref="F1158:I1158"/>
    <mergeCell ref="F1159:I1159"/>
    <mergeCell ref="F1161:I1161"/>
    <mergeCell ref="F1162:I1162"/>
    <mergeCell ref="F1163:I1163"/>
    <mergeCell ref="F1164:I1164"/>
    <mergeCell ref="F1165:I1165"/>
    <mergeCell ref="F1166:I1166"/>
    <mergeCell ref="F1167:I1167"/>
    <mergeCell ref="F1168:I1168"/>
    <mergeCell ref="F1169:I1169"/>
    <mergeCell ref="F1170:I1170"/>
    <mergeCell ref="F1171:I1171"/>
    <mergeCell ref="F1172:I1172"/>
    <mergeCell ref="F1173:I1173"/>
    <mergeCell ref="N1152:Q1152"/>
    <mergeCell ref="N1155:Q1155"/>
    <mergeCell ref="N1153:Q1153"/>
    <mergeCell ref="N1154:Q1154"/>
    <mergeCell ref="N1156:Q1156"/>
    <mergeCell ref="N1157:Q1157"/>
    <mergeCell ref="N1158:Q1158"/>
    <mergeCell ref="N1159:Q1159"/>
    <mergeCell ref="N1161:Q1161"/>
    <mergeCell ref="N1162:Q1162"/>
    <mergeCell ref="N1169:Q1169"/>
    <mergeCell ref="N1170:Q1170"/>
    <mergeCell ref="N1160:Q1160"/>
    <mergeCell ref="L1157:M1157"/>
    <mergeCell ref="L1158:M1158"/>
    <mergeCell ref="L1159:M1159"/>
    <mergeCell ref="L1161:M1161"/>
    <mergeCell ref="L1162:M1162"/>
    <mergeCell ref="L1169:M1169"/>
    <mergeCell ref="L1170:M1170"/>
    <mergeCell ref="F1174:I1174"/>
    <mergeCell ref="F1175:I1175"/>
    <mergeCell ref="F1176:I1176"/>
    <mergeCell ref="F1177:I1177"/>
    <mergeCell ref="F1178:I1178"/>
    <mergeCell ref="F1179:I1179"/>
    <mergeCell ref="F1180:I1180"/>
    <mergeCell ref="F1181:I1181"/>
    <mergeCell ref="F1182:I1182"/>
    <mergeCell ref="F1183:I1183"/>
    <mergeCell ref="F1184:I1184"/>
    <mergeCell ref="F1185:I1185"/>
    <mergeCell ref="F1186:I1186"/>
    <mergeCell ref="F1187:I1187"/>
    <mergeCell ref="F1188:I1188"/>
    <mergeCell ref="L1199:M1199"/>
    <mergeCell ref="L1186:M1186"/>
    <mergeCell ref="L1187:M1187"/>
    <mergeCell ref="L1191:M1191"/>
    <mergeCell ref="L1192:M1192"/>
    <mergeCell ref="L1193:M1193"/>
    <mergeCell ref="L1195:M1195"/>
    <mergeCell ref="L1196:M1196"/>
    <mergeCell ref="L1197:M1197"/>
    <mergeCell ref="L1198:M1198"/>
    <mergeCell ref="L1200:M1200"/>
    <mergeCell ref="L1201:M1201"/>
    <mergeCell ref="N1193:Q1193"/>
    <mergeCell ref="N1186:Q1186"/>
    <mergeCell ref="N1187:Q1187"/>
    <mergeCell ref="N1191:Q1191"/>
    <mergeCell ref="N1192:Q1192"/>
    <mergeCell ref="N1195:Q1195"/>
    <mergeCell ref="N1196:Q1196"/>
    <mergeCell ref="N1197:Q1197"/>
    <mergeCell ref="N1198:Q1198"/>
    <mergeCell ref="N1199:Q1199"/>
    <mergeCell ref="N1200:Q1200"/>
    <mergeCell ref="N1201:Q1201"/>
    <mergeCell ref="F1189:I1189"/>
    <mergeCell ref="F1190:I1190"/>
    <mergeCell ref="F1191:I1191"/>
    <mergeCell ref="F1192:I1192"/>
    <mergeCell ref="F1193:I1193"/>
    <mergeCell ref="F1194:I1194"/>
    <mergeCell ref="F1195:I1195"/>
    <mergeCell ref="F1196:I1196"/>
    <mergeCell ref="F1197:I1197"/>
    <mergeCell ref="F1198:I1198"/>
    <mergeCell ref="F1199:I1199"/>
    <mergeCell ref="F1200:I1200"/>
    <mergeCell ref="F1201:I1201"/>
    <mergeCell ref="F1202:I1202"/>
    <mergeCell ref="F1203:I1203"/>
    <mergeCell ref="L1225:M1225"/>
    <mergeCell ref="L1222:M1222"/>
    <mergeCell ref="N1222:Q1222"/>
    <mergeCell ref="L1223:M1223"/>
    <mergeCell ref="N1223:Q1223"/>
    <mergeCell ref="N1225:Q1225"/>
    <mergeCell ref="N1221:Q1221"/>
    <mergeCell ref="N1224:Q1224"/>
    <mergeCell ref="F1204:I1204"/>
    <mergeCell ref="F1205:I1205"/>
    <mergeCell ref="L1205:M1205"/>
    <mergeCell ref="N1205:Q1205"/>
    <mergeCell ref="F1206:I1206"/>
    <mergeCell ref="F1207:I1207"/>
    <mergeCell ref="F1208:I1208"/>
    <mergeCell ref="N1209:Q1209"/>
    <mergeCell ref="N1210:Q1210"/>
    <mergeCell ref="N1211:Q1211"/>
    <mergeCell ref="N1212:Q1212"/>
    <mergeCell ref="N1213:Q1213"/>
    <mergeCell ref="N1214:Q1214"/>
    <mergeCell ref="N1215:Q1215"/>
    <mergeCell ref="N1216:Q1216"/>
    <mergeCell ref="N1217:Q1217"/>
    <mergeCell ref="F1209:I1209"/>
    <mergeCell ref="F1212:I1212"/>
    <mergeCell ref="F1210:I1210"/>
    <mergeCell ref="F1211:I1211"/>
    <mergeCell ref="F1213:I1213"/>
    <mergeCell ref="F1214:I1214"/>
    <mergeCell ref="F1215:I1215"/>
    <mergeCell ref="F1216:I1216"/>
    <mergeCell ref="F1217:I1217"/>
    <mergeCell ref="F1218:I1218"/>
    <mergeCell ref="F1219:I1219"/>
    <mergeCell ref="F1220:I1220"/>
    <mergeCell ref="F1222:I1222"/>
    <mergeCell ref="F1223:I1223"/>
    <mergeCell ref="F1225:I1225"/>
    <mergeCell ref="F1227:I1227"/>
    <mergeCell ref="F1226:I1226"/>
    <mergeCell ref="F1228:I1228"/>
    <mergeCell ref="F1229:I1229"/>
    <mergeCell ref="F1230:I1230"/>
    <mergeCell ref="F1231:I1231"/>
    <mergeCell ref="L1231:M1231"/>
    <mergeCell ref="N1231:Q1231"/>
    <mergeCell ref="F1232:I1232"/>
    <mergeCell ref="L1232:M1232"/>
    <mergeCell ref="N1232:Q1232"/>
    <mergeCell ref="F1233:I1233"/>
    <mergeCell ref="F1234:I1234"/>
    <mergeCell ref="F1237:I1237"/>
    <mergeCell ref="F1235:I1235"/>
    <mergeCell ref="F1236:I1236"/>
    <mergeCell ref="L1237:M1237"/>
    <mergeCell ref="N1237:Q1237"/>
    <mergeCell ref="F1238:I1238"/>
    <mergeCell ref="L1238:M1238"/>
    <mergeCell ref="N1238:Q1238"/>
    <mergeCell ref="N1239:Q1239"/>
    <mergeCell ref="F1240:I1240"/>
    <mergeCell ref="F1244:I1244"/>
    <mergeCell ref="L1240:M1240"/>
    <mergeCell ref="N1240:Q1240"/>
    <mergeCell ref="F1241:I1241"/>
    <mergeCell ref="F1242:I1242"/>
    <mergeCell ref="F1243:I1243"/>
    <mergeCell ref="L1244:M1244"/>
    <mergeCell ref="N1244:Q1244"/>
    <mergeCell ref="N1245:Q1245"/>
    <mergeCell ref="F1246:I1246"/>
    <mergeCell ref="F1250:I1250"/>
    <mergeCell ref="L1246:M1246"/>
    <mergeCell ref="N1246:Q1246"/>
    <mergeCell ref="F1247:I1247"/>
    <mergeCell ref="F1248:I1248"/>
    <mergeCell ref="F1249:I1249"/>
    <mergeCell ref="L1250:M1250"/>
    <mergeCell ref="N1250:Q1250"/>
    <mergeCell ref="L1275:M1275"/>
    <mergeCell ref="N1275:Q1275"/>
    <mergeCell ref="F1251:I1251"/>
    <mergeCell ref="F1252:I1252"/>
    <mergeCell ref="L1252:M1252"/>
    <mergeCell ref="N1252:Q1252"/>
    <mergeCell ref="F1253:I1253"/>
    <mergeCell ref="F1256:I1256"/>
    <mergeCell ref="F1254:I1254"/>
    <mergeCell ref="F1255:I1255"/>
    <mergeCell ref="F1257:I1257"/>
    <mergeCell ref="F1259:I1259"/>
    <mergeCell ref="L1259:M1259"/>
    <mergeCell ref="N1259:Q1259"/>
    <mergeCell ref="F1260:I1260"/>
    <mergeCell ref="F1261:I1261"/>
    <mergeCell ref="F1262:I1262"/>
    <mergeCell ref="F1263:I1263"/>
    <mergeCell ref="F1264:I1264"/>
    <mergeCell ref="N1258:Q1258"/>
    <mergeCell ref="F1277:I1277"/>
    <mergeCell ref="L1277:M1277"/>
    <mergeCell ref="N1277:Q1277"/>
    <mergeCell ref="F1278:I1278"/>
    <mergeCell ref="F1279:I1279"/>
    <mergeCell ref="F1280:I1280"/>
    <mergeCell ref="F1281:I1281"/>
    <mergeCell ref="N1276:Q1276"/>
    <mergeCell ref="L1209:M1209"/>
    <mergeCell ref="L1213:M1213"/>
    <mergeCell ref="L1210:M1210"/>
    <mergeCell ref="L1211:M1211"/>
    <mergeCell ref="L1212:M1212"/>
    <mergeCell ref="L1214:M1214"/>
    <mergeCell ref="L1215:M1215"/>
    <mergeCell ref="L1216:M1216"/>
    <mergeCell ref="L1217:M1217"/>
    <mergeCell ref="F1265:I1265"/>
    <mergeCell ref="F1268:I1268"/>
    <mergeCell ref="F1266:I1266"/>
    <mergeCell ref="F1267:I1267"/>
    <mergeCell ref="L1268:M1268"/>
    <mergeCell ref="N1268:Q1268"/>
    <mergeCell ref="F1269:I1269"/>
    <mergeCell ref="L1269:M1269"/>
    <mergeCell ref="N1269:Q1269"/>
    <mergeCell ref="F1270:I1270"/>
    <mergeCell ref="F1271:I1271"/>
    <mergeCell ref="F1272:I1272"/>
    <mergeCell ref="F1275:I1275"/>
    <mergeCell ref="F1273:I1273"/>
    <mergeCell ref="F1274:I1274"/>
  </mergeCells>
  <dataValidations count="2">
    <dataValidation type="list" allowBlank="1" showInputMessage="1" showErrorMessage="1" error="Povolené sú hodnoty K, M." sqref="D1346:D1351">
      <formula1>"K, M"</formula1>
    </dataValidation>
    <dataValidation type="list" allowBlank="1" showInputMessage="1" showErrorMessage="1" error="Povolené sú hodnoty základná, znížená, nulová." sqref="U1346:U1351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4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2"/>
      <c r="B1" s="16"/>
      <c r="C1" s="16"/>
      <c r="D1" s="17" t="s">
        <v>0</v>
      </c>
      <c r="E1" s="16"/>
      <c r="F1" s="18" t="s">
        <v>126</v>
      </c>
      <c r="G1" s="18"/>
      <c r="H1" s="286" t="s">
        <v>127</v>
      </c>
      <c r="I1" s="286"/>
      <c r="J1" s="286"/>
      <c r="K1" s="286"/>
      <c r="L1" s="18" t="s">
        <v>128</v>
      </c>
      <c r="M1" s="16"/>
      <c r="N1" s="16"/>
      <c r="O1" s="17" t="s">
        <v>129</v>
      </c>
      <c r="P1" s="16"/>
      <c r="Q1" s="16"/>
      <c r="R1" s="16"/>
      <c r="S1" s="18" t="s">
        <v>130</v>
      </c>
      <c r="T1" s="18"/>
      <c r="U1" s="122"/>
      <c r="V1" s="12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7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3" t="s">
        <v>86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40" t="s">
        <v>131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8"/>
      <c r="T4" s="22" t="s">
        <v>11</v>
      </c>
      <c r="AT4" s="23" t="s">
        <v>5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15</v>
      </c>
      <c r="E6" s="30"/>
      <c r="F6" s="287" t="str">
        <f>'Rekapitulácia stavby'!K6</f>
        <v>CENTRUM INTEGROVANEJ ZDRAVOTNEJ STAROSTLIVOSTI – SLANEC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30"/>
      <c r="R6" s="28"/>
    </row>
    <row r="7" spans="1:66" s="1" customFormat="1" ht="32.85" customHeight="1">
      <c r="B7" s="39"/>
      <c r="C7" s="40"/>
      <c r="D7" s="33" t="s">
        <v>132</v>
      </c>
      <c r="E7" s="40"/>
      <c r="F7" s="231" t="s">
        <v>2087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40"/>
      <c r="R7" s="41"/>
    </row>
    <row r="8" spans="1:66" s="1" customFormat="1" ht="14.45" customHeight="1">
      <c r="B8" s="39"/>
      <c r="C8" s="40"/>
      <c r="D8" s="34" t="s">
        <v>17</v>
      </c>
      <c r="E8" s="40"/>
      <c r="F8" s="32" t="s">
        <v>4</v>
      </c>
      <c r="G8" s="40"/>
      <c r="H8" s="40"/>
      <c r="I8" s="40"/>
      <c r="J8" s="40"/>
      <c r="K8" s="40"/>
      <c r="L8" s="40"/>
      <c r="M8" s="34" t="s">
        <v>18</v>
      </c>
      <c r="N8" s="40"/>
      <c r="O8" s="32" t="s">
        <v>4</v>
      </c>
      <c r="P8" s="40"/>
      <c r="Q8" s="40"/>
      <c r="R8" s="41"/>
    </row>
    <row r="9" spans="1:66" s="1" customFormat="1" ht="14.45" customHeight="1">
      <c r="B9" s="39"/>
      <c r="C9" s="40"/>
      <c r="D9" s="34" t="s">
        <v>19</v>
      </c>
      <c r="E9" s="40"/>
      <c r="F9" s="32" t="s">
        <v>20</v>
      </c>
      <c r="G9" s="40"/>
      <c r="H9" s="40"/>
      <c r="I9" s="40"/>
      <c r="J9" s="40"/>
      <c r="K9" s="40"/>
      <c r="L9" s="40"/>
      <c r="M9" s="34" t="s">
        <v>21</v>
      </c>
      <c r="N9" s="40"/>
      <c r="O9" s="290" t="str">
        <f>'Rekapitulácia stavby'!AN8</f>
        <v>20. 11. 2018</v>
      </c>
      <c r="P9" s="291"/>
      <c r="Q9" s="40"/>
      <c r="R9" s="41"/>
    </row>
    <row r="10" spans="1:66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66" s="1" customFormat="1" ht="14.45" customHeight="1">
      <c r="B11" s="39"/>
      <c r="C11" s="40"/>
      <c r="D11" s="34" t="s">
        <v>23</v>
      </c>
      <c r="E11" s="40"/>
      <c r="F11" s="40"/>
      <c r="G11" s="40"/>
      <c r="H11" s="40"/>
      <c r="I11" s="40"/>
      <c r="J11" s="40"/>
      <c r="K11" s="40"/>
      <c r="L11" s="40"/>
      <c r="M11" s="34" t="s">
        <v>24</v>
      </c>
      <c r="N11" s="40"/>
      <c r="O11" s="248" t="s">
        <v>4</v>
      </c>
      <c r="P11" s="248"/>
      <c r="Q11" s="40"/>
      <c r="R11" s="41"/>
    </row>
    <row r="12" spans="1:66" s="1" customFormat="1" ht="18" customHeight="1">
      <c r="B12" s="39"/>
      <c r="C12" s="40"/>
      <c r="D12" s="40"/>
      <c r="E12" s="32" t="s">
        <v>25</v>
      </c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48" t="s">
        <v>4</v>
      </c>
      <c r="P12" s="248"/>
      <c r="Q12" s="40"/>
      <c r="R12" s="41"/>
    </row>
    <row r="13" spans="1:66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66" s="1" customFormat="1" ht="14.45" customHeight="1">
      <c r="B14" s="39"/>
      <c r="C14" s="40"/>
      <c r="D14" s="34" t="s">
        <v>27</v>
      </c>
      <c r="E14" s="40"/>
      <c r="F14" s="40"/>
      <c r="G14" s="40"/>
      <c r="H14" s="40"/>
      <c r="I14" s="40"/>
      <c r="J14" s="40"/>
      <c r="K14" s="40"/>
      <c r="L14" s="40"/>
      <c r="M14" s="34" t="s">
        <v>24</v>
      </c>
      <c r="N14" s="40"/>
      <c r="O14" s="292" t="str">
        <f>IF('Rekapitulácia stavby'!AN13="","",'Rekapitulácia stavby'!AN13)</f>
        <v>Vyplň údaj</v>
      </c>
      <c r="P14" s="248"/>
      <c r="Q14" s="40"/>
      <c r="R14" s="41"/>
    </row>
    <row r="15" spans="1:66" s="1" customFormat="1" ht="18" customHeight="1">
      <c r="B15" s="39"/>
      <c r="C15" s="40"/>
      <c r="D15" s="40"/>
      <c r="E15" s="292" t="str">
        <f>IF('Rekapitulácia stavby'!E14="","",'Rekapitulácia stavby'!E14)</f>
        <v>Vyplň údaj</v>
      </c>
      <c r="F15" s="293"/>
      <c r="G15" s="293"/>
      <c r="H15" s="293"/>
      <c r="I15" s="293"/>
      <c r="J15" s="293"/>
      <c r="K15" s="293"/>
      <c r="L15" s="293"/>
      <c r="M15" s="34" t="s">
        <v>26</v>
      </c>
      <c r="N15" s="40"/>
      <c r="O15" s="292" t="str">
        <f>IF('Rekapitulácia stavby'!AN14="","",'Rekapitulácia stavby'!AN14)</f>
        <v>Vyplň údaj</v>
      </c>
      <c r="P15" s="248"/>
      <c r="Q15" s="40"/>
      <c r="R15" s="41"/>
    </row>
    <row r="16" spans="1:66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29</v>
      </c>
      <c r="E17" s="40"/>
      <c r="F17" s="40"/>
      <c r="G17" s="40"/>
      <c r="H17" s="40"/>
      <c r="I17" s="40"/>
      <c r="J17" s="40"/>
      <c r="K17" s="40"/>
      <c r="L17" s="40"/>
      <c r="M17" s="34" t="s">
        <v>24</v>
      </c>
      <c r="N17" s="40"/>
      <c r="O17" s="248" t="s">
        <v>4</v>
      </c>
      <c r="P17" s="248"/>
      <c r="Q17" s="40"/>
      <c r="R17" s="41"/>
    </row>
    <row r="18" spans="2:18" s="1" customFormat="1" ht="18" customHeight="1">
      <c r="B18" s="39"/>
      <c r="C18" s="40"/>
      <c r="D18" s="40"/>
      <c r="E18" s="32" t="s">
        <v>30</v>
      </c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48" t="s">
        <v>4</v>
      </c>
      <c r="P18" s="248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33</v>
      </c>
      <c r="E20" s="40"/>
      <c r="F20" s="40"/>
      <c r="G20" s="40"/>
      <c r="H20" s="40"/>
      <c r="I20" s="40"/>
      <c r="J20" s="40"/>
      <c r="K20" s="40"/>
      <c r="L20" s="40"/>
      <c r="M20" s="34" t="s">
        <v>24</v>
      </c>
      <c r="N20" s="40"/>
      <c r="O20" s="248" t="str">
        <f>IF('Rekapitulácia stavby'!AN19="","",'Rekapitulácia stavby'!AN19)</f>
        <v/>
      </c>
      <c r="P20" s="248"/>
      <c r="Q20" s="40"/>
      <c r="R20" s="41"/>
    </row>
    <row r="21" spans="2:18" s="1" customFormat="1" ht="18" customHeight="1">
      <c r="B21" s="39"/>
      <c r="C21" s="40"/>
      <c r="D21" s="40"/>
      <c r="E21" s="32" t="str">
        <f>IF('Rekapitulácia stavby'!E20="","",'Rekapitulácia stavby'!E20)</f>
        <v xml:space="preserve"> </v>
      </c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48" t="str">
        <f>IF('Rekapitulácia stavby'!AN20="","",'Rekapitulácia stavby'!AN20)</f>
        <v/>
      </c>
      <c r="P21" s="248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34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60" t="s">
        <v>4</v>
      </c>
      <c r="F24" s="260"/>
      <c r="G24" s="260"/>
      <c r="H24" s="260"/>
      <c r="I24" s="260"/>
      <c r="J24" s="260"/>
      <c r="K24" s="260"/>
      <c r="L24" s="260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3" t="s">
        <v>134</v>
      </c>
      <c r="E27" s="40"/>
      <c r="F27" s="40"/>
      <c r="G27" s="40"/>
      <c r="H27" s="40"/>
      <c r="I27" s="40"/>
      <c r="J27" s="40"/>
      <c r="K27" s="40"/>
      <c r="L27" s="40"/>
      <c r="M27" s="261">
        <f>N88</f>
        <v>0</v>
      </c>
      <c r="N27" s="261"/>
      <c r="O27" s="261"/>
      <c r="P27" s="261"/>
      <c r="Q27" s="40"/>
      <c r="R27" s="41"/>
    </row>
    <row r="28" spans="2:18" s="1" customFormat="1" ht="14.45" customHeight="1">
      <c r="B28" s="39"/>
      <c r="C28" s="40"/>
      <c r="D28" s="38" t="s">
        <v>120</v>
      </c>
      <c r="E28" s="40"/>
      <c r="F28" s="40"/>
      <c r="G28" s="40"/>
      <c r="H28" s="40"/>
      <c r="I28" s="40"/>
      <c r="J28" s="40"/>
      <c r="K28" s="40"/>
      <c r="L28" s="40"/>
      <c r="M28" s="261">
        <f>N95</f>
        <v>0</v>
      </c>
      <c r="N28" s="261"/>
      <c r="O28" s="261"/>
      <c r="P28" s="261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4" t="s">
        <v>37</v>
      </c>
      <c r="E30" s="40"/>
      <c r="F30" s="40"/>
      <c r="G30" s="40"/>
      <c r="H30" s="40"/>
      <c r="I30" s="40"/>
      <c r="J30" s="40"/>
      <c r="K30" s="40"/>
      <c r="L30" s="40"/>
      <c r="M30" s="310">
        <f>ROUND(M27+M28,2)</f>
        <v>0</v>
      </c>
      <c r="N30" s="289"/>
      <c r="O30" s="289"/>
      <c r="P30" s="289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38</v>
      </c>
      <c r="E32" s="46" t="s">
        <v>39</v>
      </c>
      <c r="F32" s="47">
        <v>0.2</v>
      </c>
      <c r="G32" s="125" t="s">
        <v>40</v>
      </c>
      <c r="H32" s="311">
        <f>ROUND((((SUM(BE95:BE102)+SUM(BE120:BE195))+SUM(BE197:BE201))),2)</f>
        <v>0</v>
      </c>
      <c r="I32" s="289"/>
      <c r="J32" s="289"/>
      <c r="K32" s="40"/>
      <c r="L32" s="40"/>
      <c r="M32" s="311">
        <f>ROUND(((ROUND((SUM(BE95:BE102)+SUM(BE120:BE195)), 2)*F32)+SUM(BE197:BE201)*F32),2)</f>
        <v>0</v>
      </c>
      <c r="N32" s="289"/>
      <c r="O32" s="289"/>
      <c r="P32" s="289"/>
      <c r="Q32" s="40"/>
      <c r="R32" s="41"/>
    </row>
    <row r="33" spans="2:18" s="1" customFormat="1" ht="14.45" customHeight="1">
      <c r="B33" s="39"/>
      <c r="C33" s="40"/>
      <c r="D33" s="40"/>
      <c r="E33" s="46" t="s">
        <v>41</v>
      </c>
      <c r="F33" s="47">
        <v>0.2</v>
      </c>
      <c r="G33" s="125" t="s">
        <v>40</v>
      </c>
      <c r="H33" s="311">
        <f>ROUND((((SUM(BF95:BF102)+SUM(BF120:BF195))+SUM(BF197:BF201))),2)</f>
        <v>0</v>
      </c>
      <c r="I33" s="289"/>
      <c r="J33" s="289"/>
      <c r="K33" s="40"/>
      <c r="L33" s="40"/>
      <c r="M33" s="311">
        <f>ROUND(((ROUND((SUM(BF95:BF102)+SUM(BF120:BF195)), 2)*F33)+SUM(BF197:BF201)*F33),2)</f>
        <v>0</v>
      </c>
      <c r="N33" s="289"/>
      <c r="O33" s="289"/>
      <c r="P33" s="289"/>
      <c r="Q33" s="40"/>
      <c r="R33" s="41"/>
    </row>
    <row r="34" spans="2:18" s="1" customFormat="1" ht="14.45" hidden="1" customHeight="1">
      <c r="B34" s="39"/>
      <c r="C34" s="40"/>
      <c r="D34" s="40"/>
      <c r="E34" s="46" t="s">
        <v>42</v>
      </c>
      <c r="F34" s="47">
        <v>0.2</v>
      </c>
      <c r="G34" s="125" t="s">
        <v>40</v>
      </c>
      <c r="H34" s="311">
        <f>ROUND((((SUM(BG95:BG102)+SUM(BG120:BG195))+SUM(BG197:BG201))),2)</f>
        <v>0</v>
      </c>
      <c r="I34" s="289"/>
      <c r="J34" s="289"/>
      <c r="K34" s="40"/>
      <c r="L34" s="40"/>
      <c r="M34" s="311">
        <v>0</v>
      </c>
      <c r="N34" s="289"/>
      <c r="O34" s="289"/>
      <c r="P34" s="28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5" t="s">
        <v>40</v>
      </c>
      <c r="H35" s="311">
        <f>ROUND((((SUM(BH95:BH102)+SUM(BH120:BH195))+SUM(BH197:BH201))),2)</f>
        <v>0</v>
      </c>
      <c r="I35" s="289"/>
      <c r="J35" s="289"/>
      <c r="K35" s="40"/>
      <c r="L35" s="40"/>
      <c r="M35" s="311">
        <v>0</v>
      </c>
      <c r="N35" s="289"/>
      <c r="O35" s="289"/>
      <c r="P35" s="28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</v>
      </c>
      <c r="G36" s="125" t="s">
        <v>40</v>
      </c>
      <c r="H36" s="311">
        <f>ROUND((((SUM(BI95:BI102)+SUM(BI120:BI195))+SUM(BI197:BI201))),2)</f>
        <v>0</v>
      </c>
      <c r="I36" s="289"/>
      <c r="J36" s="289"/>
      <c r="K36" s="40"/>
      <c r="L36" s="40"/>
      <c r="M36" s="311">
        <v>0</v>
      </c>
      <c r="N36" s="289"/>
      <c r="O36" s="289"/>
      <c r="P36" s="289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1"/>
      <c r="D38" s="126" t="s">
        <v>45</v>
      </c>
      <c r="E38" s="79"/>
      <c r="F38" s="79"/>
      <c r="G38" s="127" t="s">
        <v>46</v>
      </c>
      <c r="H38" s="128" t="s">
        <v>47</v>
      </c>
      <c r="I38" s="79"/>
      <c r="J38" s="79"/>
      <c r="K38" s="79"/>
      <c r="L38" s="312">
        <f>SUM(M30:M36)</f>
        <v>0</v>
      </c>
      <c r="M38" s="312"/>
      <c r="N38" s="312"/>
      <c r="O38" s="312"/>
      <c r="P38" s="313"/>
      <c r="Q38" s="121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0" t="s">
        <v>135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15</v>
      </c>
      <c r="D78" s="40"/>
      <c r="E78" s="40"/>
      <c r="F78" s="287" t="str">
        <f>F6</f>
        <v>CENTRUM INTEGROVANEJ ZDRAVOTNEJ STAROSTLIVOSTI – SLANEC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40"/>
      <c r="R78" s="41"/>
    </row>
    <row r="79" spans="2:18" s="1" customFormat="1" ht="36.950000000000003" customHeight="1">
      <c r="B79" s="39"/>
      <c r="C79" s="73" t="s">
        <v>132</v>
      </c>
      <c r="D79" s="40"/>
      <c r="E79" s="40"/>
      <c r="F79" s="242" t="str">
        <f>F7</f>
        <v>B - Bleskozvod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65" s="1" customFormat="1" ht="18" customHeight="1">
      <c r="B81" s="39"/>
      <c r="C81" s="34" t="s">
        <v>19</v>
      </c>
      <c r="D81" s="40"/>
      <c r="E81" s="40"/>
      <c r="F81" s="32" t="str">
        <f>F9</f>
        <v xml:space="preserve"> </v>
      </c>
      <c r="G81" s="40"/>
      <c r="H81" s="40"/>
      <c r="I81" s="40"/>
      <c r="J81" s="40"/>
      <c r="K81" s="34" t="s">
        <v>21</v>
      </c>
      <c r="L81" s="40"/>
      <c r="M81" s="291" t="str">
        <f>IF(O9="","",O9)</f>
        <v>20. 11. 2018</v>
      </c>
      <c r="N81" s="291"/>
      <c r="O81" s="291"/>
      <c r="P81" s="291"/>
      <c r="Q81" s="40"/>
      <c r="R81" s="41"/>
    </row>
    <row r="82" spans="2:65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65" s="1" customFormat="1" ht="15">
      <c r="B83" s="39"/>
      <c r="C83" s="34" t="s">
        <v>23</v>
      </c>
      <c r="D83" s="40"/>
      <c r="E83" s="40"/>
      <c r="F83" s="32" t="str">
        <f>E12</f>
        <v>Obec Slanec</v>
      </c>
      <c r="G83" s="40"/>
      <c r="H83" s="40"/>
      <c r="I83" s="40"/>
      <c r="J83" s="40"/>
      <c r="K83" s="34" t="s">
        <v>29</v>
      </c>
      <c r="L83" s="40"/>
      <c r="M83" s="248" t="str">
        <f>E18</f>
        <v>Ing. Beata Zuštiaková</v>
      </c>
      <c r="N83" s="248"/>
      <c r="O83" s="248"/>
      <c r="P83" s="248"/>
      <c r="Q83" s="248"/>
      <c r="R83" s="41"/>
    </row>
    <row r="84" spans="2:65" s="1" customFormat="1" ht="14.45" customHeight="1">
      <c r="B84" s="39"/>
      <c r="C84" s="34" t="s">
        <v>27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33</v>
      </c>
      <c r="L84" s="40"/>
      <c r="M84" s="248" t="str">
        <f>E21</f>
        <v xml:space="preserve"> </v>
      </c>
      <c r="N84" s="248"/>
      <c r="O84" s="248"/>
      <c r="P84" s="248"/>
      <c r="Q84" s="248"/>
      <c r="R84" s="41"/>
    </row>
    <row r="85" spans="2:65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65" s="1" customFormat="1" ht="29.25" customHeight="1">
      <c r="B86" s="39"/>
      <c r="C86" s="306" t="s">
        <v>136</v>
      </c>
      <c r="D86" s="307"/>
      <c r="E86" s="307"/>
      <c r="F86" s="307"/>
      <c r="G86" s="307"/>
      <c r="H86" s="121"/>
      <c r="I86" s="121"/>
      <c r="J86" s="121"/>
      <c r="K86" s="121"/>
      <c r="L86" s="121"/>
      <c r="M86" s="121"/>
      <c r="N86" s="306" t="s">
        <v>137</v>
      </c>
      <c r="O86" s="307"/>
      <c r="P86" s="307"/>
      <c r="Q86" s="307"/>
      <c r="R86" s="41"/>
    </row>
    <row r="87" spans="2:65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65" s="1" customFormat="1" ht="29.25" customHeight="1">
      <c r="B88" s="39"/>
      <c r="C88" s="129" t="s">
        <v>138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24">
        <f>N120</f>
        <v>0</v>
      </c>
      <c r="O88" s="303"/>
      <c r="P88" s="303"/>
      <c r="Q88" s="303"/>
      <c r="R88" s="41"/>
      <c r="AU88" s="23" t="s">
        <v>139</v>
      </c>
    </row>
    <row r="89" spans="2:65" s="7" customFormat="1" ht="24.95" customHeight="1">
      <c r="B89" s="130"/>
      <c r="C89" s="131"/>
      <c r="D89" s="132" t="s">
        <v>2088</v>
      </c>
      <c r="E89" s="131"/>
      <c r="F89" s="131"/>
      <c r="G89" s="131"/>
      <c r="H89" s="131"/>
      <c r="I89" s="131"/>
      <c r="J89" s="131"/>
      <c r="K89" s="131"/>
      <c r="L89" s="131"/>
      <c r="M89" s="131"/>
      <c r="N89" s="301">
        <f>N121</f>
        <v>0</v>
      </c>
      <c r="O89" s="302"/>
      <c r="P89" s="302"/>
      <c r="Q89" s="302"/>
      <c r="R89" s="133"/>
    </row>
    <row r="90" spans="2:65" s="8" customFormat="1" ht="19.899999999999999" customHeight="1">
      <c r="B90" s="134"/>
      <c r="C90" s="103"/>
      <c r="D90" s="110" t="s">
        <v>2089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1">
        <f>N122</f>
        <v>0</v>
      </c>
      <c r="O90" s="222"/>
      <c r="P90" s="222"/>
      <c r="Q90" s="222"/>
      <c r="R90" s="135"/>
    </row>
    <row r="91" spans="2:65" s="8" customFormat="1" ht="19.899999999999999" customHeight="1">
      <c r="B91" s="134"/>
      <c r="C91" s="103"/>
      <c r="D91" s="110" t="s">
        <v>2090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N180</f>
        <v>0</v>
      </c>
      <c r="O91" s="222"/>
      <c r="P91" s="222"/>
      <c r="Q91" s="222"/>
      <c r="R91" s="135"/>
    </row>
    <row r="92" spans="2:65" s="8" customFormat="1" ht="19.899999999999999" customHeight="1">
      <c r="B92" s="134"/>
      <c r="C92" s="103"/>
      <c r="D92" s="110" t="s">
        <v>2091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N188</f>
        <v>0</v>
      </c>
      <c r="O92" s="222"/>
      <c r="P92" s="222"/>
      <c r="Q92" s="222"/>
      <c r="R92" s="135"/>
    </row>
    <row r="93" spans="2:65" s="7" customFormat="1" ht="21.75" customHeight="1">
      <c r="B93" s="130"/>
      <c r="C93" s="131"/>
      <c r="D93" s="132" t="s">
        <v>172</v>
      </c>
      <c r="E93" s="131"/>
      <c r="F93" s="131"/>
      <c r="G93" s="131"/>
      <c r="H93" s="131"/>
      <c r="I93" s="131"/>
      <c r="J93" s="131"/>
      <c r="K93" s="131"/>
      <c r="L93" s="131"/>
      <c r="M93" s="131"/>
      <c r="N93" s="299">
        <f>N196</f>
        <v>0</v>
      </c>
      <c r="O93" s="302"/>
      <c r="P93" s="302"/>
      <c r="Q93" s="302"/>
      <c r="R93" s="133"/>
    </row>
    <row r="94" spans="2:65" s="1" customFormat="1" ht="21.75" customHeight="1"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</row>
    <row r="95" spans="2:65" s="1" customFormat="1" ht="29.25" customHeight="1">
      <c r="B95" s="39"/>
      <c r="C95" s="129" t="s">
        <v>173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303">
        <f>ROUND(N96+N97+N98+N99+N100+N101,2)</f>
        <v>0</v>
      </c>
      <c r="O95" s="304"/>
      <c r="P95" s="304"/>
      <c r="Q95" s="304"/>
      <c r="R95" s="41"/>
      <c r="T95" s="136"/>
      <c r="U95" s="137" t="s">
        <v>38</v>
      </c>
    </row>
    <row r="96" spans="2:65" s="1" customFormat="1" ht="18" customHeight="1">
      <c r="B96" s="138"/>
      <c r="C96" s="139"/>
      <c r="D96" s="255" t="s">
        <v>174</v>
      </c>
      <c r="E96" s="305"/>
      <c r="F96" s="305"/>
      <c r="G96" s="305"/>
      <c r="H96" s="305"/>
      <c r="I96" s="139"/>
      <c r="J96" s="139"/>
      <c r="K96" s="139"/>
      <c r="L96" s="139"/>
      <c r="M96" s="139"/>
      <c r="N96" s="229">
        <f>ROUND(N88*T96,2)</f>
        <v>0</v>
      </c>
      <c r="O96" s="294"/>
      <c r="P96" s="294"/>
      <c r="Q96" s="294"/>
      <c r="R96" s="141"/>
      <c r="S96" s="142"/>
      <c r="T96" s="143"/>
      <c r="U96" s="144" t="s">
        <v>41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5" t="s">
        <v>175</v>
      </c>
      <c r="AZ96" s="142"/>
      <c r="BA96" s="142"/>
      <c r="BB96" s="142"/>
      <c r="BC96" s="142"/>
      <c r="BD96" s="142"/>
      <c r="BE96" s="146">
        <f t="shared" ref="BE96:BE101" si="0">IF(U96="základná",N96,0)</f>
        <v>0</v>
      </c>
      <c r="BF96" s="146">
        <f t="shared" ref="BF96:BF101" si="1">IF(U96="znížená",N96,0)</f>
        <v>0</v>
      </c>
      <c r="BG96" s="146">
        <f t="shared" ref="BG96:BG101" si="2">IF(U96="zákl. prenesená",N96,0)</f>
        <v>0</v>
      </c>
      <c r="BH96" s="146">
        <f t="shared" ref="BH96:BH101" si="3">IF(U96="zníž. prenesená",N96,0)</f>
        <v>0</v>
      </c>
      <c r="BI96" s="146">
        <f t="shared" ref="BI96:BI101" si="4">IF(U96="nulová",N96,0)</f>
        <v>0</v>
      </c>
      <c r="BJ96" s="145" t="s">
        <v>94</v>
      </c>
      <c r="BK96" s="142"/>
      <c r="BL96" s="142"/>
      <c r="BM96" s="142"/>
    </row>
    <row r="97" spans="2:65" s="1" customFormat="1" ht="18" customHeight="1">
      <c r="B97" s="138"/>
      <c r="C97" s="139"/>
      <c r="D97" s="255" t="s">
        <v>2092</v>
      </c>
      <c r="E97" s="305"/>
      <c r="F97" s="305"/>
      <c r="G97" s="305"/>
      <c r="H97" s="305"/>
      <c r="I97" s="139"/>
      <c r="J97" s="139"/>
      <c r="K97" s="139"/>
      <c r="L97" s="139"/>
      <c r="M97" s="139"/>
      <c r="N97" s="229">
        <f>ROUND(N88*T97,2)</f>
        <v>0</v>
      </c>
      <c r="O97" s="294"/>
      <c r="P97" s="294"/>
      <c r="Q97" s="294"/>
      <c r="R97" s="141"/>
      <c r="S97" s="142"/>
      <c r="T97" s="143"/>
      <c r="U97" s="144" t="s">
        <v>41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5" t="s">
        <v>175</v>
      </c>
      <c r="AZ97" s="142"/>
      <c r="BA97" s="142"/>
      <c r="BB97" s="142"/>
      <c r="BC97" s="142"/>
      <c r="BD97" s="142"/>
      <c r="BE97" s="146">
        <f t="shared" si="0"/>
        <v>0</v>
      </c>
      <c r="BF97" s="146">
        <f t="shared" si="1"/>
        <v>0</v>
      </c>
      <c r="BG97" s="146">
        <f t="shared" si="2"/>
        <v>0</v>
      </c>
      <c r="BH97" s="146">
        <f t="shared" si="3"/>
        <v>0</v>
      </c>
      <c r="BI97" s="146">
        <f t="shared" si="4"/>
        <v>0</v>
      </c>
      <c r="BJ97" s="145" t="s">
        <v>94</v>
      </c>
      <c r="BK97" s="142"/>
      <c r="BL97" s="142"/>
      <c r="BM97" s="142"/>
    </row>
    <row r="98" spans="2:65" s="1" customFormat="1" ht="18" customHeight="1">
      <c r="B98" s="138"/>
      <c r="C98" s="139"/>
      <c r="D98" s="255" t="s">
        <v>177</v>
      </c>
      <c r="E98" s="305"/>
      <c r="F98" s="305"/>
      <c r="G98" s="305"/>
      <c r="H98" s="305"/>
      <c r="I98" s="139"/>
      <c r="J98" s="139"/>
      <c r="K98" s="139"/>
      <c r="L98" s="139"/>
      <c r="M98" s="139"/>
      <c r="N98" s="229">
        <f>ROUND(N88*T98,2)</f>
        <v>0</v>
      </c>
      <c r="O98" s="294"/>
      <c r="P98" s="294"/>
      <c r="Q98" s="294"/>
      <c r="R98" s="141"/>
      <c r="S98" s="142"/>
      <c r="T98" s="143"/>
      <c r="U98" s="144" t="s">
        <v>41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5" t="s">
        <v>175</v>
      </c>
      <c r="AZ98" s="142"/>
      <c r="BA98" s="142"/>
      <c r="BB98" s="142"/>
      <c r="BC98" s="142"/>
      <c r="BD98" s="142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94</v>
      </c>
      <c r="BK98" s="142"/>
      <c r="BL98" s="142"/>
      <c r="BM98" s="142"/>
    </row>
    <row r="99" spans="2:65" s="1" customFormat="1" ht="18" customHeight="1">
      <c r="B99" s="138"/>
      <c r="C99" s="139"/>
      <c r="D99" s="255" t="s">
        <v>178</v>
      </c>
      <c r="E99" s="305"/>
      <c r="F99" s="305"/>
      <c r="G99" s="305"/>
      <c r="H99" s="305"/>
      <c r="I99" s="139"/>
      <c r="J99" s="139"/>
      <c r="K99" s="139"/>
      <c r="L99" s="139"/>
      <c r="M99" s="139"/>
      <c r="N99" s="229">
        <f>ROUND(N88*T99,2)</f>
        <v>0</v>
      </c>
      <c r="O99" s="294"/>
      <c r="P99" s="294"/>
      <c r="Q99" s="294"/>
      <c r="R99" s="141"/>
      <c r="S99" s="142"/>
      <c r="T99" s="143"/>
      <c r="U99" s="144" t="s">
        <v>41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5" t="s">
        <v>175</v>
      </c>
      <c r="AZ99" s="142"/>
      <c r="BA99" s="142"/>
      <c r="BB99" s="142"/>
      <c r="BC99" s="142"/>
      <c r="BD99" s="142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94</v>
      </c>
      <c r="BK99" s="142"/>
      <c r="BL99" s="142"/>
      <c r="BM99" s="142"/>
    </row>
    <row r="100" spans="2:65" s="1" customFormat="1" ht="18" customHeight="1">
      <c r="B100" s="138"/>
      <c r="C100" s="139"/>
      <c r="D100" s="255" t="s">
        <v>2093</v>
      </c>
      <c r="E100" s="305"/>
      <c r="F100" s="305"/>
      <c r="G100" s="305"/>
      <c r="H100" s="305"/>
      <c r="I100" s="139"/>
      <c r="J100" s="139"/>
      <c r="K100" s="139"/>
      <c r="L100" s="139"/>
      <c r="M100" s="139"/>
      <c r="N100" s="229">
        <f>ROUND(N88*T100,2)</f>
        <v>0</v>
      </c>
      <c r="O100" s="294"/>
      <c r="P100" s="294"/>
      <c r="Q100" s="294"/>
      <c r="R100" s="141"/>
      <c r="S100" s="142"/>
      <c r="T100" s="143"/>
      <c r="U100" s="144" t="s">
        <v>41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5" t="s">
        <v>175</v>
      </c>
      <c r="AZ100" s="142"/>
      <c r="BA100" s="142"/>
      <c r="BB100" s="142"/>
      <c r="BC100" s="142"/>
      <c r="BD100" s="142"/>
      <c r="BE100" s="146">
        <f t="shared" si="0"/>
        <v>0</v>
      </c>
      <c r="BF100" s="146">
        <f t="shared" si="1"/>
        <v>0</v>
      </c>
      <c r="BG100" s="146">
        <f t="shared" si="2"/>
        <v>0</v>
      </c>
      <c r="BH100" s="146">
        <f t="shared" si="3"/>
        <v>0</v>
      </c>
      <c r="BI100" s="146">
        <f t="shared" si="4"/>
        <v>0</v>
      </c>
      <c r="BJ100" s="145" t="s">
        <v>94</v>
      </c>
      <c r="BK100" s="142"/>
      <c r="BL100" s="142"/>
      <c r="BM100" s="142"/>
    </row>
    <row r="101" spans="2:65" s="1" customFormat="1" ht="18" customHeight="1">
      <c r="B101" s="138"/>
      <c r="C101" s="139"/>
      <c r="D101" s="140" t="s">
        <v>180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229">
        <f>ROUND(N88*T101,2)</f>
        <v>0</v>
      </c>
      <c r="O101" s="294"/>
      <c r="P101" s="294"/>
      <c r="Q101" s="294"/>
      <c r="R101" s="141"/>
      <c r="S101" s="142"/>
      <c r="T101" s="147"/>
      <c r="U101" s="148" t="s">
        <v>41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5" t="s">
        <v>181</v>
      </c>
      <c r="AZ101" s="142"/>
      <c r="BA101" s="142"/>
      <c r="BB101" s="142"/>
      <c r="BC101" s="142"/>
      <c r="BD101" s="142"/>
      <c r="BE101" s="146">
        <f t="shared" si="0"/>
        <v>0</v>
      </c>
      <c r="BF101" s="146">
        <f t="shared" si="1"/>
        <v>0</v>
      </c>
      <c r="BG101" s="146">
        <f t="shared" si="2"/>
        <v>0</v>
      </c>
      <c r="BH101" s="146">
        <f t="shared" si="3"/>
        <v>0</v>
      </c>
      <c r="BI101" s="146">
        <f t="shared" si="4"/>
        <v>0</v>
      </c>
      <c r="BJ101" s="145" t="s">
        <v>94</v>
      </c>
      <c r="BK101" s="142"/>
      <c r="BL101" s="142"/>
      <c r="BM101" s="142"/>
    </row>
    <row r="102" spans="2:65" s="1" customFormat="1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2:65" s="1" customFormat="1" ht="29.25" customHeight="1">
      <c r="B103" s="39"/>
      <c r="C103" s="120" t="s">
        <v>125</v>
      </c>
      <c r="D103" s="121"/>
      <c r="E103" s="121"/>
      <c r="F103" s="121"/>
      <c r="G103" s="121"/>
      <c r="H103" s="121"/>
      <c r="I103" s="121"/>
      <c r="J103" s="121"/>
      <c r="K103" s="121"/>
      <c r="L103" s="230">
        <f>ROUND(SUM(N88+N95),2)</f>
        <v>0</v>
      </c>
      <c r="M103" s="230"/>
      <c r="N103" s="230"/>
      <c r="O103" s="230"/>
      <c r="P103" s="230"/>
      <c r="Q103" s="230"/>
      <c r="R103" s="41"/>
    </row>
    <row r="104" spans="2:65" s="1" customFormat="1" ht="6.95" customHeight="1"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</row>
    <row r="108" spans="2:65" s="1" customFormat="1" ht="6.95" customHeight="1"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</row>
    <row r="109" spans="2:65" s="1" customFormat="1" ht="36.950000000000003" customHeight="1">
      <c r="B109" s="39"/>
      <c r="C109" s="240" t="s">
        <v>182</v>
      </c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41"/>
    </row>
    <row r="110" spans="2:65" s="1" customFormat="1" ht="6.95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65" s="1" customFormat="1" ht="30" customHeight="1">
      <c r="B111" s="39"/>
      <c r="C111" s="34" t="s">
        <v>15</v>
      </c>
      <c r="D111" s="40"/>
      <c r="E111" s="40"/>
      <c r="F111" s="287" t="str">
        <f>F6</f>
        <v>CENTRUM INTEGROVANEJ ZDRAVOTNEJ STAROSTLIVOSTI – SLANEC</v>
      </c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40"/>
      <c r="R111" s="41"/>
    </row>
    <row r="112" spans="2:65" s="1" customFormat="1" ht="36.950000000000003" customHeight="1">
      <c r="B112" s="39"/>
      <c r="C112" s="73" t="s">
        <v>132</v>
      </c>
      <c r="D112" s="40"/>
      <c r="E112" s="40"/>
      <c r="F112" s="242" t="str">
        <f>F7</f>
        <v>B - Bleskozvod</v>
      </c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40"/>
      <c r="R112" s="41"/>
    </row>
    <row r="113" spans="2:65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65" s="1" customFormat="1" ht="18" customHeight="1">
      <c r="B114" s="39"/>
      <c r="C114" s="34" t="s">
        <v>19</v>
      </c>
      <c r="D114" s="40"/>
      <c r="E114" s="40"/>
      <c r="F114" s="32" t="str">
        <f>F9</f>
        <v xml:space="preserve"> </v>
      </c>
      <c r="G114" s="40"/>
      <c r="H114" s="40"/>
      <c r="I114" s="40"/>
      <c r="J114" s="40"/>
      <c r="K114" s="34" t="s">
        <v>21</v>
      </c>
      <c r="L114" s="40"/>
      <c r="M114" s="291" t="str">
        <f>IF(O9="","",O9)</f>
        <v>20. 11. 2018</v>
      </c>
      <c r="N114" s="291"/>
      <c r="O114" s="291"/>
      <c r="P114" s="291"/>
      <c r="Q114" s="40"/>
      <c r="R114" s="41"/>
    </row>
    <row r="115" spans="2:65" s="1" customFormat="1" ht="6.95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65" s="1" customFormat="1" ht="15">
      <c r="B116" s="39"/>
      <c r="C116" s="34" t="s">
        <v>23</v>
      </c>
      <c r="D116" s="40"/>
      <c r="E116" s="40"/>
      <c r="F116" s="32" t="str">
        <f>E12</f>
        <v>Obec Slanec</v>
      </c>
      <c r="G116" s="40"/>
      <c r="H116" s="40"/>
      <c r="I116" s="40"/>
      <c r="J116" s="40"/>
      <c r="K116" s="34" t="s">
        <v>29</v>
      </c>
      <c r="L116" s="40"/>
      <c r="M116" s="248" t="str">
        <f>E18</f>
        <v>Ing. Beata Zuštiaková</v>
      </c>
      <c r="N116" s="248"/>
      <c r="O116" s="248"/>
      <c r="P116" s="248"/>
      <c r="Q116" s="248"/>
      <c r="R116" s="41"/>
    </row>
    <row r="117" spans="2:65" s="1" customFormat="1" ht="14.45" customHeight="1">
      <c r="B117" s="39"/>
      <c r="C117" s="34" t="s">
        <v>27</v>
      </c>
      <c r="D117" s="40"/>
      <c r="E117" s="40"/>
      <c r="F117" s="32" t="str">
        <f>IF(E15="","",E15)</f>
        <v>Vyplň údaj</v>
      </c>
      <c r="G117" s="40"/>
      <c r="H117" s="40"/>
      <c r="I117" s="40"/>
      <c r="J117" s="40"/>
      <c r="K117" s="34" t="s">
        <v>33</v>
      </c>
      <c r="L117" s="40"/>
      <c r="M117" s="248" t="str">
        <f>E21</f>
        <v xml:space="preserve"> </v>
      </c>
      <c r="N117" s="248"/>
      <c r="O117" s="248"/>
      <c r="P117" s="248"/>
      <c r="Q117" s="248"/>
      <c r="R117" s="41"/>
    </row>
    <row r="118" spans="2:65" s="1" customFormat="1" ht="10.35" customHeight="1"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1"/>
    </row>
    <row r="119" spans="2:65" s="9" customFormat="1" ht="29.25" customHeight="1">
      <c r="B119" s="149"/>
      <c r="C119" s="150" t="s">
        <v>183</v>
      </c>
      <c r="D119" s="151" t="s">
        <v>184</v>
      </c>
      <c r="E119" s="151" t="s">
        <v>56</v>
      </c>
      <c r="F119" s="295" t="s">
        <v>185</v>
      </c>
      <c r="G119" s="295"/>
      <c r="H119" s="295"/>
      <c r="I119" s="295"/>
      <c r="J119" s="151" t="s">
        <v>186</v>
      </c>
      <c r="K119" s="151" t="s">
        <v>187</v>
      </c>
      <c r="L119" s="295" t="s">
        <v>188</v>
      </c>
      <c r="M119" s="295"/>
      <c r="N119" s="295" t="s">
        <v>137</v>
      </c>
      <c r="O119" s="295"/>
      <c r="P119" s="295"/>
      <c r="Q119" s="296"/>
      <c r="R119" s="152"/>
      <c r="T119" s="80" t="s">
        <v>189</v>
      </c>
      <c r="U119" s="81" t="s">
        <v>38</v>
      </c>
      <c r="V119" s="81" t="s">
        <v>190</v>
      </c>
      <c r="W119" s="81" t="s">
        <v>191</v>
      </c>
      <c r="X119" s="81" t="s">
        <v>192</v>
      </c>
      <c r="Y119" s="81" t="s">
        <v>193</v>
      </c>
      <c r="Z119" s="81" t="s">
        <v>194</v>
      </c>
      <c r="AA119" s="82" t="s">
        <v>195</v>
      </c>
    </row>
    <row r="120" spans="2:65" s="1" customFormat="1" ht="29.25" customHeight="1">
      <c r="B120" s="39"/>
      <c r="C120" s="84" t="s">
        <v>134</v>
      </c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297">
        <f>BK120</f>
        <v>0</v>
      </c>
      <c r="O120" s="298"/>
      <c r="P120" s="298"/>
      <c r="Q120" s="298"/>
      <c r="R120" s="41"/>
      <c r="T120" s="83"/>
      <c r="U120" s="55"/>
      <c r="V120" s="55"/>
      <c r="W120" s="153">
        <f>W121+W196</f>
        <v>0</v>
      </c>
      <c r="X120" s="55"/>
      <c r="Y120" s="153">
        <f>Y121+Y196</f>
        <v>0.30164000000000002</v>
      </c>
      <c r="Z120" s="55"/>
      <c r="AA120" s="154">
        <f>AA121+AA196</f>
        <v>0</v>
      </c>
      <c r="AT120" s="23" t="s">
        <v>73</v>
      </c>
      <c r="AU120" s="23" t="s">
        <v>139</v>
      </c>
      <c r="BK120" s="155">
        <f>BK121+BK196</f>
        <v>0</v>
      </c>
    </row>
    <row r="121" spans="2:65" s="10" customFormat="1" ht="37.35" customHeight="1">
      <c r="B121" s="156"/>
      <c r="C121" s="157"/>
      <c r="D121" s="158" t="s">
        <v>2088</v>
      </c>
      <c r="E121" s="158"/>
      <c r="F121" s="158"/>
      <c r="G121" s="158"/>
      <c r="H121" s="158"/>
      <c r="I121" s="158"/>
      <c r="J121" s="158"/>
      <c r="K121" s="158"/>
      <c r="L121" s="158"/>
      <c r="M121" s="158"/>
      <c r="N121" s="299">
        <f>BK121</f>
        <v>0</v>
      </c>
      <c r="O121" s="300"/>
      <c r="P121" s="300"/>
      <c r="Q121" s="300"/>
      <c r="R121" s="159"/>
      <c r="T121" s="160"/>
      <c r="U121" s="157"/>
      <c r="V121" s="157"/>
      <c r="W121" s="161">
        <f>W122+W180+W188</f>
        <v>0</v>
      </c>
      <c r="X121" s="157"/>
      <c r="Y121" s="161">
        <f>Y122+Y180+Y188</f>
        <v>0.30164000000000002</v>
      </c>
      <c r="Z121" s="157"/>
      <c r="AA121" s="162">
        <f>AA122+AA180+AA188</f>
        <v>0</v>
      </c>
      <c r="AR121" s="163" t="s">
        <v>214</v>
      </c>
      <c r="AT121" s="164" t="s">
        <v>73</v>
      </c>
      <c r="AU121" s="164" t="s">
        <v>74</v>
      </c>
      <c r="AY121" s="163" t="s">
        <v>196</v>
      </c>
      <c r="BK121" s="165">
        <f>BK122+BK180+BK188</f>
        <v>0</v>
      </c>
    </row>
    <row r="122" spans="2:65" s="10" customFormat="1" ht="19.899999999999999" customHeight="1">
      <c r="B122" s="156"/>
      <c r="C122" s="157"/>
      <c r="D122" s="166" t="s">
        <v>2089</v>
      </c>
      <c r="E122" s="166"/>
      <c r="F122" s="166"/>
      <c r="G122" s="166"/>
      <c r="H122" s="166"/>
      <c r="I122" s="166"/>
      <c r="J122" s="166"/>
      <c r="K122" s="166"/>
      <c r="L122" s="166"/>
      <c r="M122" s="166"/>
      <c r="N122" s="280">
        <f>BK122</f>
        <v>0</v>
      </c>
      <c r="O122" s="281"/>
      <c r="P122" s="281"/>
      <c r="Q122" s="281"/>
      <c r="R122" s="159"/>
      <c r="T122" s="160"/>
      <c r="U122" s="157"/>
      <c r="V122" s="157"/>
      <c r="W122" s="161">
        <f>SUM(W123:W179)</f>
        <v>0</v>
      </c>
      <c r="X122" s="157"/>
      <c r="Y122" s="161">
        <f>SUM(Y123:Y179)</f>
        <v>0.30164000000000002</v>
      </c>
      <c r="Z122" s="157"/>
      <c r="AA122" s="162">
        <f>SUM(AA123:AA179)</f>
        <v>0</v>
      </c>
      <c r="AR122" s="163" t="s">
        <v>214</v>
      </c>
      <c r="AT122" s="164" t="s">
        <v>73</v>
      </c>
      <c r="AU122" s="164" t="s">
        <v>82</v>
      </c>
      <c r="AY122" s="163" t="s">
        <v>196</v>
      </c>
      <c r="BK122" s="165">
        <f>SUM(BK123:BK179)</f>
        <v>0</v>
      </c>
    </row>
    <row r="123" spans="2:65" s="1" customFormat="1" ht="25.5" customHeight="1">
      <c r="B123" s="138"/>
      <c r="C123" s="167" t="s">
        <v>82</v>
      </c>
      <c r="D123" s="167" t="s">
        <v>197</v>
      </c>
      <c r="E123" s="168" t="s">
        <v>2094</v>
      </c>
      <c r="F123" s="264" t="s">
        <v>2095</v>
      </c>
      <c r="G123" s="264"/>
      <c r="H123" s="264"/>
      <c r="I123" s="264"/>
      <c r="J123" s="169" t="s">
        <v>608</v>
      </c>
      <c r="K123" s="170">
        <v>16</v>
      </c>
      <c r="L123" s="265">
        <v>0</v>
      </c>
      <c r="M123" s="265"/>
      <c r="N123" s="266">
        <f>ROUND(L123*K123,3)</f>
        <v>0</v>
      </c>
      <c r="O123" s="266"/>
      <c r="P123" s="266"/>
      <c r="Q123" s="266"/>
      <c r="R123" s="141"/>
      <c r="T123" s="172" t="s">
        <v>4</v>
      </c>
      <c r="U123" s="48" t="s">
        <v>41</v>
      </c>
      <c r="V123" s="40"/>
      <c r="W123" s="173">
        <f>V123*K123</f>
        <v>0</v>
      </c>
      <c r="X123" s="173">
        <v>0</v>
      </c>
      <c r="Y123" s="173">
        <f>X123*K123</f>
        <v>0</v>
      </c>
      <c r="Z123" s="173">
        <v>0</v>
      </c>
      <c r="AA123" s="174">
        <f>Z123*K123</f>
        <v>0</v>
      </c>
      <c r="AR123" s="23" t="s">
        <v>622</v>
      </c>
      <c r="AT123" s="23" t="s">
        <v>197</v>
      </c>
      <c r="AU123" s="23" t="s">
        <v>94</v>
      </c>
      <c r="AY123" s="23" t="s">
        <v>196</v>
      </c>
      <c r="BE123" s="114">
        <f>IF(U123="základná",N123,0)</f>
        <v>0</v>
      </c>
      <c r="BF123" s="114">
        <f>IF(U123="znížená",N123,0)</f>
        <v>0</v>
      </c>
      <c r="BG123" s="114">
        <f>IF(U123="zákl. prenesená",N123,0)</f>
        <v>0</v>
      </c>
      <c r="BH123" s="114">
        <f>IF(U123="zníž. prenesená",N123,0)</f>
        <v>0</v>
      </c>
      <c r="BI123" s="114">
        <f>IF(U123="nulová",N123,0)</f>
        <v>0</v>
      </c>
      <c r="BJ123" s="23" t="s">
        <v>94</v>
      </c>
      <c r="BK123" s="175">
        <f>ROUND(L123*K123,3)</f>
        <v>0</v>
      </c>
      <c r="BL123" s="23" t="s">
        <v>622</v>
      </c>
      <c r="BM123" s="23" t="s">
        <v>2096</v>
      </c>
    </row>
    <row r="124" spans="2:65" s="1" customFormat="1" ht="25.5" customHeight="1">
      <c r="B124" s="138"/>
      <c r="C124" s="200" t="s">
        <v>94</v>
      </c>
      <c r="D124" s="200" t="s">
        <v>612</v>
      </c>
      <c r="E124" s="201" t="s">
        <v>2097</v>
      </c>
      <c r="F124" s="282" t="s">
        <v>2098</v>
      </c>
      <c r="G124" s="282"/>
      <c r="H124" s="282"/>
      <c r="I124" s="282"/>
      <c r="J124" s="202" t="s">
        <v>608</v>
      </c>
      <c r="K124" s="203">
        <v>16</v>
      </c>
      <c r="L124" s="273">
        <v>0</v>
      </c>
      <c r="M124" s="273"/>
      <c r="N124" s="283">
        <f>ROUND(L124*K124,3)</f>
        <v>0</v>
      </c>
      <c r="O124" s="266"/>
      <c r="P124" s="266"/>
      <c r="Q124" s="266"/>
      <c r="R124" s="141"/>
      <c r="T124" s="172" t="s">
        <v>4</v>
      </c>
      <c r="U124" s="48" t="s">
        <v>41</v>
      </c>
      <c r="V124" s="40"/>
      <c r="W124" s="173">
        <f>V124*K124</f>
        <v>0</v>
      </c>
      <c r="X124" s="173">
        <v>0</v>
      </c>
      <c r="Y124" s="173">
        <f>X124*K124</f>
        <v>0</v>
      </c>
      <c r="Z124" s="173">
        <v>0</v>
      </c>
      <c r="AA124" s="174">
        <f>Z124*K124</f>
        <v>0</v>
      </c>
      <c r="AR124" s="23" t="s">
        <v>952</v>
      </c>
      <c r="AT124" s="23" t="s">
        <v>612</v>
      </c>
      <c r="AU124" s="23" t="s">
        <v>94</v>
      </c>
      <c r="AY124" s="23" t="s">
        <v>196</v>
      </c>
      <c r="BE124" s="114">
        <f>IF(U124="základná",N124,0)</f>
        <v>0</v>
      </c>
      <c r="BF124" s="114">
        <f>IF(U124="znížená",N124,0)</f>
        <v>0</v>
      </c>
      <c r="BG124" s="114">
        <f>IF(U124="zákl. prenesená",N124,0)</f>
        <v>0</v>
      </c>
      <c r="BH124" s="114">
        <f>IF(U124="zníž. prenesená",N124,0)</f>
        <v>0</v>
      </c>
      <c r="BI124" s="114">
        <f>IF(U124="nulová",N124,0)</f>
        <v>0</v>
      </c>
      <c r="BJ124" s="23" t="s">
        <v>94</v>
      </c>
      <c r="BK124" s="175">
        <f>ROUND(L124*K124,3)</f>
        <v>0</v>
      </c>
      <c r="BL124" s="23" t="s">
        <v>952</v>
      </c>
      <c r="BM124" s="23" t="s">
        <v>2099</v>
      </c>
    </row>
    <row r="125" spans="2:65" s="1" customFormat="1" ht="16.5" customHeight="1">
      <c r="B125" s="138"/>
      <c r="C125" s="167" t="s">
        <v>214</v>
      </c>
      <c r="D125" s="167" t="s">
        <v>197</v>
      </c>
      <c r="E125" s="168" t="s">
        <v>2100</v>
      </c>
      <c r="F125" s="264" t="s">
        <v>2101</v>
      </c>
      <c r="G125" s="264"/>
      <c r="H125" s="264"/>
      <c r="I125" s="264"/>
      <c r="J125" s="169" t="s">
        <v>307</v>
      </c>
      <c r="K125" s="170">
        <v>22</v>
      </c>
      <c r="L125" s="265">
        <v>0</v>
      </c>
      <c r="M125" s="265"/>
      <c r="N125" s="266">
        <f>ROUND(L125*K125,3)</f>
        <v>0</v>
      </c>
      <c r="O125" s="266"/>
      <c r="P125" s="266"/>
      <c r="Q125" s="266"/>
      <c r="R125" s="141"/>
      <c r="T125" s="172" t="s">
        <v>4</v>
      </c>
      <c r="U125" s="48" t="s">
        <v>41</v>
      </c>
      <c r="V125" s="40"/>
      <c r="W125" s="173">
        <f>V125*K125</f>
        <v>0</v>
      </c>
      <c r="X125" s="173">
        <v>0</v>
      </c>
      <c r="Y125" s="173">
        <f>X125*K125</f>
        <v>0</v>
      </c>
      <c r="Z125" s="173">
        <v>0</v>
      </c>
      <c r="AA125" s="174">
        <f>Z125*K125</f>
        <v>0</v>
      </c>
      <c r="AR125" s="23" t="s">
        <v>622</v>
      </c>
      <c r="AT125" s="23" t="s">
        <v>197</v>
      </c>
      <c r="AU125" s="23" t="s">
        <v>94</v>
      </c>
      <c r="AY125" s="23" t="s">
        <v>196</v>
      </c>
      <c r="BE125" s="114">
        <f>IF(U125="základná",N125,0)</f>
        <v>0</v>
      </c>
      <c r="BF125" s="114">
        <f>IF(U125="znížená",N125,0)</f>
        <v>0</v>
      </c>
      <c r="BG125" s="114">
        <f>IF(U125="zákl. prenesená",N125,0)</f>
        <v>0</v>
      </c>
      <c r="BH125" s="114">
        <f>IF(U125="zníž. prenesená",N125,0)</f>
        <v>0</v>
      </c>
      <c r="BI125" s="114">
        <f>IF(U125="nulová",N125,0)</f>
        <v>0</v>
      </c>
      <c r="BJ125" s="23" t="s">
        <v>94</v>
      </c>
      <c r="BK125" s="175">
        <f>ROUND(L125*K125,3)</f>
        <v>0</v>
      </c>
      <c r="BL125" s="23" t="s">
        <v>622</v>
      </c>
      <c r="BM125" s="23" t="s">
        <v>2102</v>
      </c>
    </row>
    <row r="126" spans="2:65" s="11" customFormat="1" ht="16.5" customHeight="1">
      <c r="B126" s="176"/>
      <c r="C126" s="177"/>
      <c r="D126" s="177"/>
      <c r="E126" s="178" t="s">
        <v>4</v>
      </c>
      <c r="F126" s="267" t="s">
        <v>2103</v>
      </c>
      <c r="G126" s="268"/>
      <c r="H126" s="268"/>
      <c r="I126" s="268"/>
      <c r="J126" s="177"/>
      <c r="K126" s="179">
        <v>22</v>
      </c>
      <c r="L126" s="177"/>
      <c r="M126" s="177"/>
      <c r="N126" s="177"/>
      <c r="O126" s="177"/>
      <c r="P126" s="177"/>
      <c r="Q126" s="177"/>
      <c r="R126" s="180"/>
      <c r="T126" s="181"/>
      <c r="U126" s="177"/>
      <c r="V126" s="177"/>
      <c r="W126" s="177"/>
      <c r="X126" s="177"/>
      <c r="Y126" s="177"/>
      <c r="Z126" s="177"/>
      <c r="AA126" s="182"/>
      <c r="AT126" s="183" t="s">
        <v>204</v>
      </c>
      <c r="AU126" s="183" t="s">
        <v>94</v>
      </c>
      <c r="AV126" s="11" t="s">
        <v>94</v>
      </c>
      <c r="AW126" s="11" t="s">
        <v>31</v>
      </c>
      <c r="AX126" s="11" t="s">
        <v>74</v>
      </c>
      <c r="AY126" s="183" t="s">
        <v>196</v>
      </c>
    </row>
    <row r="127" spans="2:65" s="13" customFormat="1" ht="16.5" customHeight="1">
      <c r="B127" s="192"/>
      <c r="C127" s="193"/>
      <c r="D127" s="193"/>
      <c r="E127" s="194" t="s">
        <v>4</v>
      </c>
      <c r="F127" s="276" t="s">
        <v>215</v>
      </c>
      <c r="G127" s="277"/>
      <c r="H127" s="277"/>
      <c r="I127" s="277"/>
      <c r="J127" s="193"/>
      <c r="K127" s="195">
        <v>22</v>
      </c>
      <c r="L127" s="193"/>
      <c r="M127" s="193"/>
      <c r="N127" s="193"/>
      <c r="O127" s="193"/>
      <c r="P127" s="193"/>
      <c r="Q127" s="193"/>
      <c r="R127" s="196"/>
      <c r="T127" s="197"/>
      <c r="U127" s="193"/>
      <c r="V127" s="193"/>
      <c r="W127" s="193"/>
      <c r="X127" s="193"/>
      <c r="Y127" s="193"/>
      <c r="Z127" s="193"/>
      <c r="AA127" s="198"/>
      <c r="AT127" s="199" t="s">
        <v>204</v>
      </c>
      <c r="AU127" s="199" t="s">
        <v>94</v>
      </c>
      <c r="AV127" s="13" t="s">
        <v>201</v>
      </c>
      <c r="AW127" s="13" t="s">
        <v>5</v>
      </c>
      <c r="AX127" s="13" t="s">
        <v>82</v>
      </c>
      <c r="AY127" s="199" t="s">
        <v>196</v>
      </c>
    </row>
    <row r="128" spans="2:65" s="1" customFormat="1" ht="16.5" customHeight="1">
      <c r="B128" s="138"/>
      <c r="C128" s="200" t="s">
        <v>201</v>
      </c>
      <c r="D128" s="200" t="s">
        <v>612</v>
      </c>
      <c r="E128" s="201" t="s">
        <v>2104</v>
      </c>
      <c r="F128" s="282" t="s">
        <v>2105</v>
      </c>
      <c r="G128" s="282"/>
      <c r="H128" s="282"/>
      <c r="I128" s="282"/>
      <c r="J128" s="202" t="s">
        <v>1865</v>
      </c>
      <c r="K128" s="203">
        <v>22</v>
      </c>
      <c r="L128" s="273">
        <v>0</v>
      </c>
      <c r="M128" s="273"/>
      <c r="N128" s="283">
        <f>ROUND(L128*K128,3)</f>
        <v>0</v>
      </c>
      <c r="O128" s="266"/>
      <c r="P128" s="266"/>
      <c r="Q128" s="266"/>
      <c r="R128" s="141"/>
      <c r="T128" s="172" t="s">
        <v>4</v>
      </c>
      <c r="U128" s="48" t="s">
        <v>41</v>
      </c>
      <c r="V128" s="40"/>
      <c r="W128" s="173">
        <f>V128*K128</f>
        <v>0</v>
      </c>
      <c r="X128" s="173">
        <v>1E-3</v>
      </c>
      <c r="Y128" s="173">
        <f>X128*K128</f>
        <v>2.1999999999999999E-2</v>
      </c>
      <c r="Z128" s="173">
        <v>0</v>
      </c>
      <c r="AA128" s="174">
        <f>Z128*K128</f>
        <v>0</v>
      </c>
      <c r="AR128" s="23" t="s">
        <v>952</v>
      </c>
      <c r="AT128" s="23" t="s">
        <v>612</v>
      </c>
      <c r="AU128" s="23" t="s">
        <v>94</v>
      </c>
      <c r="AY128" s="23" t="s">
        <v>196</v>
      </c>
      <c r="BE128" s="114">
        <f>IF(U128="základná",N128,0)</f>
        <v>0</v>
      </c>
      <c r="BF128" s="114">
        <f>IF(U128="znížená",N128,0)</f>
        <v>0</v>
      </c>
      <c r="BG128" s="114">
        <f>IF(U128="zákl. prenesená",N128,0)</f>
        <v>0</v>
      </c>
      <c r="BH128" s="114">
        <f>IF(U128="zníž. prenesená",N128,0)</f>
        <v>0</v>
      </c>
      <c r="BI128" s="114">
        <f>IF(U128="nulová",N128,0)</f>
        <v>0</v>
      </c>
      <c r="BJ128" s="23" t="s">
        <v>94</v>
      </c>
      <c r="BK128" s="175">
        <f>ROUND(L128*K128,3)</f>
        <v>0</v>
      </c>
      <c r="BL128" s="23" t="s">
        <v>952</v>
      </c>
      <c r="BM128" s="23" t="s">
        <v>2106</v>
      </c>
    </row>
    <row r="129" spans="2:65" s="1" customFormat="1" ht="16.5" customHeight="1">
      <c r="B129" s="138"/>
      <c r="C129" s="167" t="s">
        <v>234</v>
      </c>
      <c r="D129" s="167" t="s">
        <v>197</v>
      </c>
      <c r="E129" s="168" t="s">
        <v>2107</v>
      </c>
      <c r="F129" s="264" t="s">
        <v>2108</v>
      </c>
      <c r="G129" s="264"/>
      <c r="H129" s="264"/>
      <c r="I129" s="264"/>
      <c r="J129" s="169" t="s">
        <v>608</v>
      </c>
      <c r="K129" s="170">
        <v>11</v>
      </c>
      <c r="L129" s="265">
        <v>0</v>
      </c>
      <c r="M129" s="265"/>
      <c r="N129" s="266">
        <f>ROUND(L129*K129,3)</f>
        <v>0</v>
      </c>
      <c r="O129" s="266"/>
      <c r="P129" s="266"/>
      <c r="Q129" s="266"/>
      <c r="R129" s="141"/>
      <c r="T129" s="172" t="s">
        <v>4</v>
      </c>
      <c r="U129" s="48" t="s">
        <v>41</v>
      </c>
      <c r="V129" s="40"/>
      <c r="W129" s="173">
        <f>V129*K129</f>
        <v>0</v>
      </c>
      <c r="X129" s="173">
        <v>0</v>
      </c>
      <c r="Y129" s="173">
        <f>X129*K129</f>
        <v>0</v>
      </c>
      <c r="Z129" s="173">
        <v>0</v>
      </c>
      <c r="AA129" s="174">
        <f>Z129*K129</f>
        <v>0</v>
      </c>
      <c r="AR129" s="23" t="s">
        <v>622</v>
      </c>
      <c r="AT129" s="23" t="s">
        <v>197</v>
      </c>
      <c r="AU129" s="23" t="s">
        <v>94</v>
      </c>
      <c r="AY129" s="23" t="s">
        <v>196</v>
      </c>
      <c r="BE129" s="114">
        <f>IF(U129="základná",N129,0)</f>
        <v>0</v>
      </c>
      <c r="BF129" s="114">
        <f>IF(U129="znížená",N129,0)</f>
        <v>0</v>
      </c>
      <c r="BG129" s="114">
        <f>IF(U129="zákl. prenesená",N129,0)</f>
        <v>0</v>
      </c>
      <c r="BH129" s="114">
        <f>IF(U129="zníž. prenesená",N129,0)</f>
        <v>0</v>
      </c>
      <c r="BI129" s="114">
        <f>IF(U129="nulová",N129,0)</f>
        <v>0</v>
      </c>
      <c r="BJ129" s="23" t="s">
        <v>94</v>
      </c>
      <c r="BK129" s="175">
        <f>ROUND(L129*K129,3)</f>
        <v>0</v>
      </c>
      <c r="BL129" s="23" t="s">
        <v>622</v>
      </c>
      <c r="BM129" s="23" t="s">
        <v>2109</v>
      </c>
    </row>
    <row r="130" spans="2:65" s="1" customFormat="1" ht="16.5" customHeight="1">
      <c r="B130" s="138"/>
      <c r="C130" s="200" t="s">
        <v>239</v>
      </c>
      <c r="D130" s="200" t="s">
        <v>612</v>
      </c>
      <c r="E130" s="201" t="s">
        <v>2110</v>
      </c>
      <c r="F130" s="282" t="s">
        <v>2111</v>
      </c>
      <c r="G130" s="282"/>
      <c r="H130" s="282"/>
      <c r="I130" s="282"/>
      <c r="J130" s="202" t="s">
        <v>608</v>
      </c>
      <c r="K130" s="203">
        <v>11</v>
      </c>
      <c r="L130" s="273">
        <v>0</v>
      </c>
      <c r="M130" s="273"/>
      <c r="N130" s="283">
        <f>ROUND(L130*K130,3)</f>
        <v>0</v>
      </c>
      <c r="O130" s="266"/>
      <c r="P130" s="266"/>
      <c r="Q130" s="266"/>
      <c r="R130" s="141"/>
      <c r="T130" s="172" t="s">
        <v>4</v>
      </c>
      <c r="U130" s="48" t="s">
        <v>41</v>
      </c>
      <c r="V130" s="40"/>
      <c r="W130" s="173">
        <f>V130*K130</f>
        <v>0</v>
      </c>
      <c r="X130" s="173">
        <v>3.0000000000000001E-5</v>
      </c>
      <c r="Y130" s="173">
        <f>X130*K130</f>
        <v>3.3E-4</v>
      </c>
      <c r="Z130" s="173">
        <v>0</v>
      </c>
      <c r="AA130" s="174">
        <f>Z130*K130</f>
        <v>0</v>
      </c>
      <c r="AR130" s="23" t="s">
        <v>952</v>
      </c>
      <c r="AT130" s="23" t="s">
        <v>612</v>
      </c>
      <c r="AU130" s="23" t="s">
        <v>94</v>
      </c>
      <c r="AY130" s="23" t="s">
        <v>196</v>
      </c>
      <c r="BE130" s="114">
        <f>IF(U130="základná",N130,0)</f>
        <v>0</v>
      </c>
      <c r="BF130" s="114">
        <f>IF(U130="znížená",N130,0)</f>
        <v>0</v>
      </c>
      <c r="BG130" s="114">
        <f>IF(U130="zákl. prenesená",N130,0)</f>
        <v>0</v>
      </c>
      <c r="BH130" s="114">
        <f>IF(U130="zníž. prenesená",N130,0)</f>
        <v>0</v>
      </c>
      <c r="BI130" s="114">
        <f>IF(U130="nulová",N130,0)</f>
        <v>0</v>
      </c>
      <c r="BJ130" s="23" t="s">
        <v>94</v>
      </c>
      <c r="BK130" s="175">
        <f>ROUND(L130*K130,3)</f>
        <v>0</v>
      </c>
      <c r="BL130" s="23" t="s">
        <v>952</v>
      </c>
      <c r="BM130" s="23" t="s">
        <v>2112</v>
      </c>
    </row>
    <row r="131" spans="2:65" s="1" customFormat="1" ht="25.5" customHeight="1">
      <c r="B131" s="138"/>
      <c r="C131" s="167" t="s">
        <v>246</v>
      </c>
      <c r="D131" s="167" t="s">
        <v>197</v>
      </c>
      <c r="E131" s="168" t="s">
        <v>2113</v>
      </c>
      <c r="F131" s="264" t="s">
        <v>2114</v>
      </c>
      <c r="G131" s="264"/>
      <c r="H131" s="264"/>
      <c r="I131" s="264"/>
      <c r="J131" s="169" t="s">
        <v>608</v>
      </c>
      <c r="K131" s="170">
        <v>21</v>
      </c>
      <c r="L131" s="265">
        <v>0</v>
      </c>
      <c r="M131" s="265"/>
      <c r="N131" s="266">
        <f>ROUND(L131*K131,3)</f>
        <v>0</v>
      </c>
      <c r="O131" s="266"/>
      <c r="P131" s="266"/>
      <c r="Q131" s="266"/>
      <c r="R131" s="141"/>
      <c r="T131" s="172" t="s">
        <v>4</v>
      </c>
      <c r="U131" s="48" t="s">
        <v>41</v>
      </c>
      <c r="V131" s="40"/>
      <c r="W131" s="173">
        <f>V131*K131</f>
        <v>0</v>
      </c>
      <c r="X131" s="173">
        <v>0</v>
      </c>
      <c r="Y131" s="173">
        <f>X131*K131</f>
        <v>0</v>
      </c>
      <c r="Z131" s="173">
        <v>0</v>
      </c>
      <c r="AA131" s="174">
        <f>Z131*K131</f>
        <v>0</v>
      </c>
      <c r="AR131" s="23" t="s">
        <v>622</v>
      </c>
      <c r="AT131" s="23" t="s">
        <v>197</v>
      </c>
      <c r="AU131" s="23" t="s">
        <v>94</v>
      </c>
      <c r="AY131" s="23" t="s">
        <v>196</v>
      </c>
      <c r="BE131" s="114">
        <f>IF(U131="základná",N131,0)</f>
        <v>0</v>
      </c>
      <c r="BF131" s="114">
        <f>IF(U131="znížená",N131,0)</f>
        <v>0</v>
      </c>
      <c r="BG131" s="114">
        <f>IF(U131="zákl. prenesená",N131,0)</f>
        <v>0</v>
      </c>
      <c r="BH131" s="114">
        <f>IF(U131="zníž. prenesená",N131,0)</f>
        <v>0</v>
      </c>
      <c r="BI131" s="114">
        <f>IF(U131="nulová",N131,0)</f>
        <v>0</v>
      </c>
      <c r="BJ131" s="23" t="s">
        <v>94</v>
      </c>
      <c r="BK131" s="175">
        <f>ROUND(L131*K131,3)</f>
        <v>0</v>
      </c>
      <c r="BL131" s="23" t="s">
        <v>622</v>
      </c>
      <c r="BM131" s="23" t="s">
        <v>2115</v>
      </c>
    </row>
    <row r="132" spans="2:65" s="11" customFormat="1" ht="25.5" customHeight="1">
      <c r="B132" s="176"/>
      <c r="C132" s="177"/>
      <c r="D132" s="177"/>
      <c r="E132" s="178" t="s">
        <v>4</v>
      </c>
      <c r="F132" s="267" t="s">
        <v>2116</v>
      </c>
      <c r="G132" s="268"/>
      <c r="H132" s="268"/>
      <c r="I132" s="268"/>
      <c r="J132" s="177"/>
      <c r="K132" s="179">
        <v>13</v>
      </c>
      <c r="L132" s="177"/>
      <c r="M132" s="177"/>
      <c r="N132" s="177"/>
      <c r="O132" s="177"/>
      <c r="P132" s="177"/>
      <c r="Q132" s="177"/>
      <c r="R132" s="180"/>
      <c r="T132" s="181"/>
      <c r="U132" s="177"/>
      <c r="V132" s="177"/>
      <c r="W132" s="177"/>
      <c r="X132" s="177"/>
      <c r="Y132" s="177"/>
      <c r="Z132" s="177"/>
      <c r="AA132" s="182"/>
      <c r="AT132" s="183" t="s">
        <v>204</v>
      </c>
      <c r="AU132" s="183" t="s">
        <v>94</v>
      </c>
      <c r="AV132" s="11" t="s">
        <v>94</v>
      </c>
      <c r="AW132" s="11" t="s">
        <v>31</v>
      </c>
      <c r="AX132" s="11" t="s">
        <v>74</v>
      </c>
      <c r="AY132" s="183" t="s">
        <v>196</v>
      </c>
    </row>
    <row r="133" spans="2:65" s="11" customFormat="1" ht="25.5" customHeight="1">
      <c r="B133" s="176"/>
      <c r="C133" s="177"/>
      <c r="D133" s="177"/>
      <c r="E133" s="178" t="s">
        <v>4</v>
      </c>
      <c r="F133" s="269" t="s">
        <v>2117</v>
      </c>
      <c r="G133" s="270"/>
      <c r="H133" s="270"/>
      <c r="I133" s="270"/>
      <c r="J133" s="177"/>
      <c r="K133" s="179">
        <v>8</v>
      </c>
      <c r="L133" s="177"/>
      <c r="M133" s="177"/>
      <c r="N133" s="177"/>
      <c r="O133" s="177"/>
      <c r="P133" s="177"/>
      <c r="Q133" s="177"/>
      <c r="R133" s="180"/>
      <c r="T133" s="181"/>
      <c r="U133" s="177"/>
      <c r="V133" s="177"/>
      <c r="W133" s="177"/>
      <c r="X133" s="177"/>
      <c r="Y133" s="177"/>
      <c r="Z133" s="177"/>
      <c r="AA133" s="182"/>
      <c r="AT133" s="183" t="s">
        <v>204</v>
      </c>
      <c r="AU133" s="183" t="s">
        <v>94</v>
      </c>
      <c r="AV133" s="11" t="s">
        <v>94</v>
      </c>
      <c r="AW133" s="11" t="s">
        <v>31</v>
      </c>
      <c r="AX133" s="11" t="s">
        <v>74</v>
      </c>
      <c r="AY133" s="183" t="s">
        <v>196</v>
      </c>
    </row>
    <row r="134" spans="2:65" s="13" customFormat="1" ht="16.5" customHeight="1">
      <c r="B134" s="192"/>
      <c r="C134" s="193"/>
      <c r="D134" s="193"/>
      <c r="E134" s="194" t="s">
        <v>4</v>
      </c>
      <c r="F134" s="276" t="s">
        <v>215</v>
      </c>
      <c r="G134" s="277"/>
      <c r="H134" s="277"/>
      <c r="I134" s="277"/>
      <c r="J134" s="193"/>
      <c r="K134" s="195">
        <v>21</v>
      </c>
      <c r="L134" s="193"/>
      <c r="M134" s="193"/>
      <c r="N134" s="193"/>
      <c r="O134" s="193"/>
      <c r="P134" s="193"/>
      <c r="Q134" s="193"/>
      <c r="R134" s="196"/>
      <c r="T134" s="197"/>
      <c r="U134" s="193"/>
      <c r="V134" s="193"/>
      <c r="W134" s="193"/>
      <c r="X134" s="193"/>
      <c r="Y134" s="193"/>
      <c r="Z134" s="193"/>
      <c r="AA134" s="198"/>
      <c r="AT134" s="199" t="s">
        <v>204</v>
      </c>
      <c r="AU134" s="199" t="s">
        <v>94</v>
      </c>
      <c r="AV134" s="13" t="s">
        <v>201</v>
      </c>
      <c r="AW134" s="13" t="s">
        <v>5</v>
      </c>
      <c r="AX134" s="13" t="s">
        <v>82</v>
      </c>
      <c r="AY134" s="199" t="s">
        <v>196</v>
      </c>
    </row>
    <row r="135" spans="2:65" s="1" customFormat="1" ht="25.5" customHeight="1">
      <c r="B135" s="138"/>
      <c r="C135" s="200" t="s">
        <v>250</v>
      </c>
      <c r="D135" s="200" t="s">
        <v>612</v>
      </c>
      <c r="E135" s="201" t="s">
        <v>2118</v>
      </c>
      <c r="F135" s="282" t="s">
        <v>2119</v>
      </c>
      <c r="G135" s="282"/>
      <c r="H135" s="282"/>
      <c r="I135" s="282"/>
      <c r="J135" s="202" t="s">
        <v>608</v>
      </c>
      <c r="K135" s="203">
        <v>21</v>
      </c>
      <c r="L135" s="273">
        <v>0</v>
      </c>
      <c r="M135" s="273"/>
      <c r="N135" s="283">
        <f>ROUND(L135*K135,3)</f>
        <v>0</v>
      </c>
      <c r="O135" s="266"/>
      <c r="P135" s="266"/>
      <c r="Q135" s="266"/>
      <c r="R135" s="141"/>
      <c r="T135" s="172" t="s">
        <v>4</v>
      </c>
      <c r="U135" s="48" t="s">
        <v>41</v>
      </c>
      <c r="V135" s="40"/>
      <c r="W135" s="173">
        <f>V135*K135</f>
        <v>0</v>
      </c>
      <c r="X135" s="173">
        <v>1.06E-3</v>
      </c>
      <c r="Y135" s="173">
        <f>X135*K135</f>
        <v>2.2259999999999999E-2</v>
      </c>
      <c r="Z135" s="173">
        <v>0</v>
      </c>
      <c r="AA135" s="174">
        <f>Z135*K135</f>
        <v>0</v>
      </c>
      <c r="AR135" s="23" t="s">
        <v>952</v>
      </c>
      <c r="AT135" s="23" t="s">
        <v>612</v>
      </c>
      <c r="AU135" s="23" t="s">
        <v>94</v>
      </c>
      <c r="AY135" s="23" t="s">
        <v>196</v>
      </c>
      <c r="BE135" s="114">
        <f>IF(U135="základná",N135,0)</f>
        <v>0</v>
      </c>
      <c r="BF135" s="114">
        <f>IF(U135="znížená",N135,0)</f>
        <v>0</v>
      </c>
      <c r="BG135" s="114">
        <f>IF(U135="zákl. prenesená",N135,0)</f>
        <v>0</v>
      </c>
      <c r="BH135" s="114">
        <f>IF(U135="zníž. prenesená",N135,0)</f>
        <v>0</v>
      </c>
      <c r="BI135" s="114">
        <f>IF(U135="nulová",N135,0)</f>
        <v>0</v>
      </c>
      <c r="BJ135" s="23" t="s">
        <v>94</v>
      </c>
      <c r="BK135" s="175">
        <f>ROUND(L135*K135,3)</f>
        <v>0</v>
      </c>
      <c r="BL135" s="23" t="s">
        <v>952</v>
      </c>
      <c r="BM135" s="23" t="s">
        <v>2120</v>
      </c>
    </row>
    <row r="136" spans="2:65" s="1" customFormat="1" ht="25.5" customHeight="1">
      <c r="B136" s="138"/>
      <c r="C136" s="167" t="s">
        <v>254</v>
      </c>
      <c r="D136" s="167" t="s">
        <v>197</v>
      </c>
      <c r="E136" s="168" t="s">
        <v>2121</v>
      </c>
      <c r="F136" s="264" t="s">
        <v>2122</v>
      </c>
      <c r="G136" s="264"/>
      <c r="H136" s="264"/>
      <c r="I136" s="264"/>
      <c r="J136" s="169" t="s">
        <v>307</v>
      </c>
      <c r="K136" s="170">
        <v>150</v>
      </c>
      <c r="L136" s="265">
        <v>0</v>
      </c>
      <c r="M136" s="265"/>
      <c r="N136" s="266">
        <f>ROUND(L136*K136,3)</f>
        <v>0</v>
      </c>
      <c r="O136" s="266"/>
      <c r="P136" s="266"/>
      <c r="Q136" s="266"/>
      <c r="R136" s="141"/>
      <c r="T136" s="172" t="s">
        <v>4</v>
      </c>
      <c r="U136" s="48" t="s">
        <v>41</v>
      </c>
      <c r="V136" s="40"/>
      <c r="W136" s="173">
        <f>V136*K136</f>
        <v>0</v>
      </c>
      <c r="X136" s="173">
        <v>0</v>
      </c>
      <c r="Y136" s="173">
        <f>X136*K136</f>
        <v>0</v>
      </c>
      <c r="Z136" s="173">
        <v>0</v>
      </c>
      <c r="AA136" s="174">
        <f>Z136*K136</f>
        <v>0</v>
      </c>
      <c r="AR136" s="23" t="s">
        <v>622</v>
      </c>
      <c r="AT136" s="23" t="s">
        <v>197</v>
      </c>
      <c r="AU136" s="23" t="s">
        <v>94</v>
      </c>
      <c r="AY136" s="23" t="s">
        <v>196</v>
      </c>
      <c r="BE136" s="114">
        <f>IF(U136="základná",N136,0)</f>
        <v>0</v>
      </c>
      <c r="BF136" s="114">
        <f>IF(U136="znížená",N136,0)</f>
        <v>0</v>
      </c>
      <c r="BG136" s="114">
        <f>IF(U136="zákl. prenesená",N136,0)</f>
        <v>0</v>
      </c>
      <c r="BH136" s="114">
        <f>IF(U136="zníž. prenesená",N136,0)</f>
        <v>0</v>
      </c>
      <c r="BI136" s="114">
        <f>IF(U136="nulová",N136,0)</f>
        <v>0</v>
      </c>
      <c r="BJ136" s="23" t="s">
        <v>94</v>
      </c>
      <c r="BK136" s="175">
        <f>ROUND(L136*K136,3)</f>
        <v>0</v>
      </c>
      <c r="BL136" s="23" t="s">
        <v>622</v>
      </c>
      <c r="BM136" s="23" t="s">
        <v>2123</v>
      </c>
    </row>
    <row r="137" spans="2:65" s="1" customFormat="1" ht="16.5" customHeight="1">
      <c r="B137" s="138"/>
      <c r="C137" s="200" t="s">
        <v>259</v>
      </c>
      <c r="D137" s="200" t="s">
        <v>612</v>
      </c>
      <c r="E137" s="201" t="s">
        <v>2124</v>
      </c>
      <c r="F137" s="282" t="s">
        <v>2125</v>
      </c>
      <c r="G137" s="282"/>
      <c r="H137" s="282"/>
      <c r="I137" s="282"/>
      <c r="J137" s="202" t="s">
        <v>1865</v>
      </c>
      <c r="K137" s="203">
        <v>141.30000000000001</v>
      </c>
      <c r="L137" s="273">
        <v>0</v>
      </c>
      <c r="M137" s="273"/>
      <c r="N137" s="283">
        <f>ROUND(L137*K137,3)</f>
        <v>0</v>
      </c>
      <c r="O137" s="266"/>
      <c r="P137" s="266"/>
      <c r="Q137" s="266"/>
      <c r="R137" s="141"/>
      <c r="T137" s="172" t="s">
        <v>4</v>
      </c>
      <c r="U137" s="48" t="s">
        <v>41</v>
      </c>
      <c r="V137" s="40"/>
      <c r="W137" s="173">
        <f>V137*K137</f>
        <v>0</v>
      </c>
      <c r="X137" s="173">
        <v>1E-3</v>
      </c>
      <c r="Y137" s="173">
        <f>X137*K137</f>
        <v>0.14130000000000001</v>
      </c>
      <c r="Z137" s="173">
        <v>0</v>
      </c>
      <c r="AA137" s="174">
        <f>Z137*K137</f>
        <v>0</v>
      </c>
      <c r="AR137" s="23" t="s">
        <v>952</v>
      </c>
      <c r="AT137" s="23" t="s">
        <v>612</v>
      </c>
      <c r="AU137" s="23" t="s">
        <v>94</v>
      </c>
      <c r="AY137" s="23" t="s">
        <v>196</v>
      </c>
      <c r="BE137" s="114">
        <f>IF(U137="základná",N137,0)</f>
        <v>0</v>
      </c>
      <c r="BF137" s="114">
        <f>IF(U137="znížená",N137,0)</f>
        <v>0</v>
      </c>
      <c r="BG137" s="114">
        <f>IF(U137="zákl. prenesená",N137,0)</f>
        <v>0</v>
      </c>
      <c r="BH137" s="114">
        <f>IF(U137="zníž. prenesená",N137,0)</f>
        <v>0</v>
      </c>
      <c r="BI137" s="114">
        <f>IF(U137="nulová",N137,0)</f>
        <v>0</v>
      </c>
      <c r="BJ137" s="23" t="s">
        <v>94</v>
      </c>
      <c r="BK137" s="175">
        <f>ROUND(L137*K137,3)</f>
        <v>0</v>
      </c>
      <c r="BL137" s="23" t="s">
        <v>952</v>
      </c>
      <c r="BM137" s="23" t="s">
        <v>2126</v>
      </c>
    </row>
    <row r="138" spans="2:65" s="1" customFormat="1" ht="25.5" customHeight="1">
      <c r="B138" s="138"/>
      <c r="C138" s="167" t="s">
        <v>264</v>
      </c>
      <c r="D138" s="167" t="s">
        <v>197</v>
      </c>
      <c r="E138" s="168" t="s">
        <v>2127</v>
      </c>
      <c r="F138" s="264" t="s">
        <v>2128</v>
      </c>
      <c r="G138" s="264"/>
      <c r="H138" s="264"/>
      <c r="I138" s="264"/>
      <c r="J138" s="169" t="s">
        <v>608</v>
      </c>
      <c r="K138" s="170">
        <v>12</v>
      </c>
      <c r="L138" s="265">
        <v>0</v>
      </c>
      <c r="M138" s="265"/>
      <c r="N138" s="266">
        <f>ROUND(L138*K138,3)</f>
        <v>0</v>
      </c>
      <c r="O138" s="266"/>
      <c r="P138" s="266"/>
      <c r="Q138" s="266"/>
      <c r="R138" s="141"/>
      <c r="T138" s="172" t="s">
        <v>4</v>
      </c>
      <c r="U138" s="48" t="s">
        <v>41</v>
      </c>
      <c r="V138" s="40"/>
      <c r="W138" s="173">
        <f>V138*K138</f>
        <v>0</v>
      </c>
      <c r="X138" s="173">
        <v>0</v>
      </c>
      <c r="Y138" s="173">
        <f>X138*K138</f>
        <v>0</v>
      </c>
      <c r="Z138" s="173">
        <v>0</v>
      </c>
      <c r="AA138" s="174">
        <f>Z138*K138</f>
        <v>0</v>
      </c>
      <c r="AR138" s="23" t="s">
        <v>622</v>
      </c>
      <c r="AT138" s="23" t="s">
        <v>197</v>
      </c>
      <c r="AU138" s="23" t="s">
        <v>94</v>
      </c>
      <c r="AY138" s="23" t="s">
        <v>196</v>
      </c>
      <c r="BE138" s="114">
        <f>IF(U138="základná",N138,0)</f>
        <v>0</v>
      </c>
      <c r="BF138" s="114">
        <f>IF(U138="znížená",N138,0)</f>
        <v>0</v>
      </c>
      <c r="BG138" s="114">
        <f>IF(U138="zákl. prenesená",N138,0)</f>
        <v>0</v>
      </c>
      <c r="BH138" s="114">
        <f>IF(U138="zníž. prenesená",N138,0)</f>
        <v>0</v>
      </c>
      <c r="BI138" s="114">
        <f>IF(U138="nulová",N138,0)</f>
        <v>0</v>
      </c>
      <c r="BJ138" s="23" t="s">
        <v>94</v>
      </c>
      <c r="BK138" s="175">
        <f>ROUND(L138*K138,3)</f>
        <v>0</v>
      </c>
      <c r="BL138" s="23" t="s">
        <v>622</v>
      </c>
      <c r="BM138" s="23" t="s">
        <v>2129</v>
      </c>
    </row>
    <row r="139" spans="2:65" s="11" customFormat="1" ht="16.5" customHeight="1">
      <c r="B139" s="176"/>
      <c r="C139" s="177"/>
      <c r="D139" s="177"/>
      <c r="E139" s="178" t="s">
        <v>4</v>
      </c>
      <c r="F139" s="267" t="s">
        <v>2130</v>
      </c>
      <c r="G139" s="268"/>
      <c r="H139" s="268"/>
      <c r="I139" s="268"/>
      <c r="J139" s="177"/>
      <c r="K139" s="179">
        <v>12</v>
      </c>
      <c r="L139" s="177"/>
      <c r="M139" s="177"/>
      <c r="N139" s="177"/>
      <c r="O139" s="177"/>
      <c r="P139" s="177"/>
      <c r="Q139" s="177"/>
      <c r="R139" s="180"/>
      <c r="T139" s="181"/>
      <c r="U139" s="177"/>
      <c r="V139" s="177"/>
      <c r="W139" s="177"/>
      <c r="X139" s="177"/>
      <c r="Y139" s="177"/>
      <c r="Z139" s="177"/>
      <c r="AA139" s="182"/>
      <c r="AT139" s="183" t="s">
        <v>204</v>
      </c>
      <c r="AU139" s="183" t="s">
        <v>94</v>
      </c>
      <c r="AV139" s="11" t="s">
        <v>94</v>
      </c>
      <c r="AW139" s="11" t="s">
        <v>31</v>
      </c>
      <c r="AX139" s="11" t="s">
        <v>74</v>
      </c>
      <c r="AY139" s="183" t="s">
        <v>196</v>
      </c>
    </row>
    <row r="140" spans="2:65" s="14" customFormat="1" ht="38.25" customHeight="1">
      <c r="B140" s="210"/>
      <c r="C140" s="211"/>
      <c r="D140" s="211"/>
      <c r="E140" s="212" t="s">
        <v>4</v>
      </c>
      <c r="F140" s="316" t="s">
        <v>2131</v>
      </c>
      <c r="G140" s="317"/>
      <c r="H140" s="317"/>
      <c r="I140" s="317"/>
      <c r="J140" s="211"/>
      <c r="K140" s="212" t="s">
        <v>4</v>
      </c>
      <c r="L140" s="211"/>
      <c r="M140" s="211"/>
      <c r="N140" s="211"/>
      <c r="O140" s="211"/>
      <c r="P140" s="211"/>
      <c r="Q140" s="211"/>
      <c r="R140" s="213"/>
      <c r="T140" s="214"/>
      <c r="U140" s="211"/>
      <c r="V140" s="211"/>
      <c r="W140" s="211"/>
      <c r="X140" s="211"/>
      <c r="Y140" s="211"/>
      <c r="Z140" s="211"/>
      <c r="AA140" s="215"/>
      <c r="AT140" s="216" t="s">
        <v>204</v>
      </c>
      <c r="AU140" s="216" t="s">
        <v>94</v>
      </c>
      <c r="AV140" s="14" t="s">
        <v>82</v>
      </c>
      <c r="AW140" s="14" t="s">
        <v>31</v>
      </c>
      <c r="AX140" s="14" t="s">
        <v>74</v>
      </c>
      <c r="AY140" s="216" t="s">
        <v>196</v>
      </c>
    </row>
    <row r="141" spans="2:65" s="13" customFormat="1" ht="16.5" customHeight="1">
      <c r="B141" s="192"/>
      <c r="C141" s="193"/>
      <c r="D141" s="193"/>
      <c r="E141" s="194" t="s">
        <v>4</v>
      </c>
      <c r="F141" s="276" t="s">
        <v>215</v>
      </c>
      <c r="G141" s="277"/>
      <c r="H141" s="277"/>
      <c r="I141" s="277"/>
      <c r="J141" s="193"/>
      <c r="K141" s="195">
        <v>12</v>
      </c>
      <c r="L141" s="193"/>
      <c r="M141" s="193"/>
      <c r="N141" s="193"/>
      <c r="O141" s="193"/>
      <c r="P141" s="193"/>
      <c r="Q141" s="193"/>
      <c r="R141" s="196"/>
      <c r="T141" s="197"/>
      <c r="U141" s="193"/>
      <c r="V141" s="193"/>
      <c r="W141" s="193"/>
      <c r="X141" s="193"/>
      <c r="Y141" s="193"/>
      <c r="Z141" s="193"/>
      <c r="AA141" s="198"/>
      <c r="AT141" s="199" t="s">
        <v>204</v>
      </c>
      <c r="AU141" s="199" t="s">
        <v>94</v>
      </c>
      <c r="AV141" s="13" t="s">
        <v>201</v>
      </c>
      <c r="AW141" s="13" t="s">
        <v>5</v>
      </c>
      <c r="AX141" s="13" t="s">
        <v>82</v>
      </c>
      <c r="AY141" s="199" t="s">
        <v>196</v>
      </c>
    </row>
    <row r="142" spans="2:65" s="1" customFormat="1" ht="25.5" customHeight="1">
      <c r="B142" s="138"/>
      <c r="C142" s="200" t="s">
        <v>278</v>
      </c>
      <c r="D142" s="200" t="s">
        <v>612</v>
      </c>
      <c r="E142" s="201" t="s">
        <v>2132</v>
      </c>
      <c r="F142" s="282" t="s">
        <v>2133</v>
      </c>
      <c r="G142" s="282"/>
      <c r="H142" s="282"/>
      <c r="I142" s="282"/>
      <c r="J142" s="202" t="s">
        <v>608</v>
      </c>
      <c r="K142" s="203">
        <v>12</v>
      </c>
      <c r="L142" s="273">
        <v>0</v>
      </c>
      <c r="M142" s="273"/>
      <c r="N142" s="283">
        <f>ROUND(L142*K142,3)</f>
        <v>0</v>
      </c>
      <c r="O142" s="266"/>
      <c r="P142" s="266"/>
      <c r="Q142" s="266"/>
      <c r="R142" s="141"/>
      <c r="T142" s="172" t="s">
        <v>4</v>
      </c>
      <c r="U142" s="48" t="s">
        <v>41</v>
      </c>
      <c r="V142" s="40"/>
      <c r="W142" s="173">
        <f>V142*K142</f>
        <v>0</v>
      </c>
      <c r="X142" s="173">
        <v>2.4000000000000001E-4</v>
      </c>
      <c r="Y142" s="173">
        <f>X142*K142</f>
        <v>2.8800000000000002E-3</v>
      </c>
      <c r="Z142" s="173">
        <v>0</v>
      </c>
      <c r="AA142" s="174">
        <f>Z142*K142</f>
        <v>0</v>
      </c>
      <c r="AR142" s="23" t="s">
        <v>952</v>
      </c>
      <c r="AT142" s="23" t="s">
        <v>612</v>
      </c>
      <c r="AU142" s="23" t="s">
        <v>94</v>
      </c>
      <c r="AY142" s="23" t="s">
        <v>196</v>
      </c>
      <c r="BE142" s="114">
        <f>IF(U142="základná",N142,0)</f>
        <v>0</v>
      </c>
      <c r="BF142" s="114">
        <f>IF(U142="znížená",N142,0)</f>
        <v>0</v>
      </c>
      <c r="BG142" s="114">
        <f>IF(U142="zákl. prenesená",N142,0)</f>
        <v>0</v>
      </c>
      <c r="BH142" s="114">
        <f>IF(U142="zníž. prenesená",N142,0)</f>
        <v>0</v>
      </c>
      <c r="BI142" s="114">
        <f>IF(U142="nulová",N142,0)</f>
        <v>0</v>
      </c>
      <c r="BJ142" s="23" t="s">
        <v>94</v>
      </c>
      <c r="BK142" s="175">
        <f>ROUND(L142*K142,3)</f>
        <v>0</v>
      </c>
      <c r="BL142" s="23" t="s">
        <v>952</v>
      </c>
      <c r="BM142" s="23" t="s">
        <v>2134</v>
      </c>
    </row>
    <row r="143" spans="2:65" s="1" customFormat="1" ht="25.5" customHeight="1">
      <c r="B143" s="138"/>
      <c r="C143" s="167" t="s">
        <v>282</v>
      </c>
      <c r="D143" s="167" t="s">
        <v>197</v>
      </c>
      <c r="E143" s="168" t="s">
        <v>2135</v>
      </c>
      <c r="F143" s="264" t="s">
        <v>2136</v>
      </c>
      <c r="G143" s="264"/>
      <c r="H143" s="264"/>
      <c r="I143" s="264"/>
      <c r="J143" s="169" t="s">
        <v>608</v>
      </c>
      <c r="K143" s="170">
        <v>125</v>
      </c>
      <c r="L143" s="265">
        <v>0</v>
      </c>
      <c r="M143" s="265"/>
      <c r="N143" s="266">
        <f>ROUND(L143*K143,3)</f>
        <v>0</v>
      </c>
      <c r="O143" s="266"/>
      <c r="P143" s="266"/>
      <c r="Q143" s="266"/>
      <c r="R143" s="141"/>
      <c r="T143" s="172" t="s">
        <v>4</v>
      </c>
      <c r="U143" s="48" t="s">
        <v>41</v>
      </c>
      <c r="V143" s="40"/>
      <c r="W143" s="173">
        <f>V143*K143</f>
        <v>0</v>
      </c>
      <c r="X143" s="173">
        <v>0</v>
      </c>
      <c r="Y143" s="173">
        <f>X143*K143</f>
        <v>0</v>
      </c>
      <c r="Z143" s="173">
        <v>0</v>
      </c>
      <c r="AA143" s="174">
        <f>Z143*K143</f>
        <v>0</v>
      </c>
      <c r="AR143" s="23" t="s">
        <v>622</v>
      </c>
      <c r="AT143" s="23" t="s">
        <v>197</v>
      </c>
      <c r="AU143" s="23" t="s">
        <v>94</v>
      </c>
      <c r="AY143" s="23" t="s">
        <v>196</v>
      </c>
      <c r="BE143" s="114">
        <f>IF(U143="základná",N143,0)</f>
        <v>0</v>
      </c>
      <c r="BF143" s="114">
        <f>IF(U143="znížená",N143,0)</f>
        <v>0</v>
      </c>
      <c r="BG143" s="114">
        <f>IF(U143="zákl. prenesená",N143,0)</f>
        <v>0</v>
      </c>
      <c r="BH143" s="114">
        <f>IF(U143="zníž. prenesená",N143,0)</f>
        <v>0</v>
      </c>
      <c r="BI143" s="114">
        <f>IF(U143="nulová",N143,0)</f>
        <v>0</v>
      </c>
      <c r="BJ143" s="23" t="s">
        <v>94</v>
      </c>
      <c r="BK143" s="175">
        <f>ROUND(L143*K143,3)</f>
        <v>0</v>
      </c>
      <c r="BL143" s="23" t="s">
        <v>622</v>
      </c>
      <c r="BM143" s="23" t="s">
        <v>2137</v>
      </c>
    </row>
    <row r="144" spans="2:65" s="11" customFormat="1" ht="16.5" customHeight="1">
      <c r="B144" s="176"/>
      <c r="C144" s="177"/>
      <c r="D144" s="177"/>
      <c r="E144" s="178" t="s">
        <v>4</v>
      </c>
      <c r="F144" s="267" t="s">
        <v>2138</v>
      </c>
      <c r="G144" s="268"/>
      <c r="H144" s="268"/>
      <c r="I144" s="268"/>
      <c r="J144" s="177"/>
      <c r="K144" s="179">
        <v>125</v>
      </c>
      <c r="L144" s="177"/>
      <c r="M144" s="177"/>
      <c r="N144" s="177"/>
      <c r="O144" s="177"/>
      <c r="P144" s="177"/>
      <c r="Q144" s="177"/>
      <c r="R144" s="180"/>
      <c r="T144" s="181"/>
      <c r="U144" s="177"/>
      <c r="V144" s="177"/>
      <c r="W144" s="177"/>
      <c r="X144" s="177"/>
      <c r="Y144" s="177"/>
      <c r="Z144" s="177"/>
      <c r="AA144" s="182"/>
      <c r="AT144" s="183" t="s">
        <v>204</v>
      </c>
      <c r="AU144" s="183" t="s">
        <v>94</v>
      </c>
      <c r="AV144" s="11" t="s">
        <v>94</v>
      </c>
      <c r="AW144" s="11" t="s">
        <v>31</v>
      </c>
      <c r="AX144" s="11" t="s">
        <v>74</v>
      </c>
      <c r="AY144" s="183" t="s">
        <v>196</v>
      </c>
    </row>
    <row r="145" spans="2:65" s="13" customFormat="1" ht="16.5" customHeight="1">
      <c r="B145" s="192"/>
      <c r="C145" s="193"/>
      <c r="D145" s="193"/>
      <c r="E145" s="194" t="s">
        <v>4</v>
      </c>
      <c r="F145" s="276" t="s">
        <v>215</v>
      </c>
      <c r="G145" s="277"/>
      <c r="H145" s="277"/>
      <c r="I145" s="277"/>
      <c r="J145" s="193"/>
      <c r="K145" s="195">
        <v>125</v>
      </c>
      <c r="L145" s="193"/>
      <c r="M145" s="193"/>
      <c r="N145" s="193"/>
      <c r="O145" s="193"/>
      <c r="P145" s="193"/>
      <c r="Q145" s="193"/>
      <c r="R145" s="196"/>
      <c r="T145" s="197"/>
      <c r="U145" s="193"/>
      <c r="V145" s="193"/>
      <c r="W145" s="193"/>
      <c r="X145" s="193"/>
      <c r="Y145" s="193"/>
      <c r="Z145" s="193"/>
      <c r="AA145" s="198"/>
      <c r="AT145" s="199" t="s">
        <v>204</v>
      </c>
      <c r="AU145" s="199" t="s">
        <v>94</v>
      </c>
      <c r="AV145" s="13" t="s">
        <v>201</v>
      </c>
      <c r="AW145" s="13" t="s">
        <v>5</v>
      </c>
      <c r="AX145" s="13" t="s">
        <v>82</v>
      </c>
      <c r="AY145" s="199" t="s">
        <v>196</v>
      </c>
    </row>
    <row r="146" spans="2:65" s="1" customFormat="1" ht="25.5" customHeight="1">
      <c r="B146" s="138"/>
      <c r="C146" s="200" t="s">
        <v>288</v>
      </c>
      <c r="D146" s="200" t="s">
        <v>612</v>
      </c>
      <c r="E146" s="201" t="s">
        <v>2139</v>
      </c>
      <c r="F146" s="282" t="s">
        <v>2140</v>
      </c>
      <c r="G146" s="282"/>
      <c r="H146" s="282"/>
      <c r="I146" s="282"/>
      <c r="J146" s="202" t="s">
        <v>608</v>
      </c>
      <c r="K146" s="203">
        <v>125</v>
      </c>
      <c r="L146" s="273">
        <v>0</v>
      </c>
      <c r="M146" s="273"/>
      <c r="N146" s="283">
        <f t="shared" ref="N146:N155" si="5">ROUND(L146*K146,3)</f>
        <v>0</v>
      </c>
      <c r="O146" s="266"/>
      <c r="P146" s="266"/>
      <c r="Q146" s="266"/>
      <c r="R146" s="141"/>
      <c r="T146" s="172" t="s">
        <v>4</v>
      </c>
      <c r="U146" s="48" t="s">
        <v>41</v>
      </c>
      <c r="V146" s="40"/>
      <c r="W146" s="173">
        <f t="shared" ref="W146:W155" si="6">V146*K146</f>
        <v>0</v>
      </c>
      <c r="X146" s="173">
        <v>2.1000000000000001E-4</v>
      </c>
      <c r="Y146" s="173">
        <f t="shared" ref="Y146:Y155" si="7">X146*K146</f>
        <v>2.6250000000000002E-2</v>
      </c>
      <c r="Z146" s="173">
        <v>0</v>
      </c>
      <c r="AA146" s="174">
        <f t="shared" ref="AA146:AA155" si="8">Z146*K146</f>
        <v>0</v>
      </c>
      <c r="AR146" s="23" t="s">
        <v>952</v>
      </c>
      <c r="AT146" s="23" t="s">
        <v>612</v>
      </c>
      <c r="AU146" s="23" t="s">
        <v>94</v>
      </c>
      <c r="AY146" s="23" t="s">
        <v>196</v>
      </c>
      <c r="BE146" s="114">
        <f t="shared" ref="BE146:BE155" si="9">IF(U146="základná",N146,0)</f>
        <v>0</v>
      </c>
      <c r="BF146" s="114">
        <f t="shared" ref="BF146:BF155" si="10">IF(U146="znížená",N146,0)</f>
        <v>0</v>
      </c>
      <c r="BG146" s="114">
        <f t="shared" ref="BG146:BG155" si="11">IF(U146="zákl. prenesená",N146,0)</f>
        <v>0</v>
      </c>
      <c r="BH146" s="114">
        <f t="shared" ref="BH146:BH155" si="12">IF(U146="zníž. prenesená",N146,0)</f>
        <v>0</v>
      </c>
      <c r="BI146" s="114">
        <f t="shared" ref="BI146:BI155" si="13">IF(U146="nulová",N146,0)</f>
        <v>0</v>
      </c>
      <c r="BJ146" s="23" t="s">
        <v>94</v>
      </c>
      <c r="BK146" s="175">
        <f t="shared" ref="BK146:BK155" si="14">ROUND(L146*K146,3)</f>
        <v>0</v>
      </c>
      <c r="BL146" s="23" t="s">
        <v>952</v>
      </c>
      <c r="BM146" s="23" t="s">
        <v>2141</v>
      </c>
    </row>
    <row r="147" spans="2:65" s="1" customFormat="1" ht="25.5" customHeight="1">
      <c r="B147" s="138"/>
      <c r="C147" s="167" t="s">
        <v>294</v>
      </c>
      <c r="D147" s="167" t="s">
        <v>197</v>
      </c>
      <c r="E147" s="168" t="s">
        <v>2142</v>
      </c>
      <c r="F147" s="264" t="s">
        <v>2143</v>
      </c>
      <c r="G147" s="264"/>
      <c r="H147" s="264"/>
      <c r="I147" s="264"/>
      <c r="J147" s="169" t="s">
        <v>608</v>
      </c>
      <c r="K147" s="170">
        <v>1</v>
      </c>
      <c r="L147" s="265">
        <v>0</v>
      </c>
      <c r="M147" s="265"/>
      <c r="N147" s="266">
        <f t="shared" si="5"/>
        <v>0</v>
      </c>
      <c r="O147" s="266"/>
      <c r="P147" s="266"/>
      <c r="Q147" s="266"/>
      <c r="R147" s="141"/>
      <c r="T147" s="172" t="s">
        <v>4</v>
      </c>
      <c r="U147" s="48" t="s">
        <v>41</v>
      </c>
      <c r="V147" s="40"/>
      <c r="W147" s="173">
        <f t="shared" si="6"/>
        <v>0</v>
      </c>
      <c r="X147" s="173">
        <v>0</v>
      </c>
      <c r="Y147" s="173">
        <f t="shared" si="7"/>
        <v>0</v>
      </c>
      <c r="Z147" s="173">
        <v>0</v>
      </c>
      <c r="AA147" s="174">
        <f t="shared" si="8"/>
        <v>0</v>
      </c>
      <c r="AR147" s="23" t="s">
        <v>622</v>
      </c>
      <c r="AT147" s="23" t="s">
        <v>197</v>
      </c>
      <c r="AU147" s="23" t="s">
        <v>94</v>
      </c>
      <c r="AY147" s="23" t="s">
        <v>196</v>
      </c>
      <c r="BE147" s="114">
        <f t="shared" si="9"/>
        <v>0</v>
      </c>
      <c r="BF147" s="114">
        <f t="shared" si="10"/>
        <v>0</v>
      </c>
      <c r="BG147" s="114">
        <f t="shared" si="11"/>
        <v>0</v>
      </c>
      <c r="BH147" s="114">
        <f t="shared" si="12"/>
        <v>0</v>
      </c>
      <c r="BI147" s="114">
        <f t="shared" si="13"/>
        <v>0</v>
      </c>
      <c r="BJ147" s="23" t="s">
        <v>94</v>
      </c>
      <c r="BK147" s="175">
        <f t="shared" si="14"/>
        <v>0</v>
      </c>
      <c r="BL147" s="23" t="s">
        <v>622</v>
      </c>
      <c r="BM147" s="23" t="s">
        <v>2144</v>
      </c>
    </row>
    <row r="148" spans="2:65" s="1" customFormat="1" ht="25.5" customHeight="1">
      <c r="B148" s="138"/>
      <c r="C148" s="200" t="s">
        <v>300</v>
      </c>
      <c r="D148" s="200" t="s">
        <v>612</v>
      </c>
      <c r="E148" s="201" t="s">
        <v>2145</v>
      </c>
      <c r="F148" s="282" t="s">
        <v>2146</v>
      </c>
      <c r="G148" s="282"/>
      <c r="H148" s="282"/>
      <c r="I148" s="282"/>
      <c r="J148" s="202" t="s">
        <v>608</v>
      </c>
      <c r="K148" s="203">
        <v>1</v>
      </c>
      <c r="L148" s="273">
        <v>0</v>
      </c>
      <c r="M148" s="273"/>
      <c r="N148" s="283">
        <f t="shared" si="5"/>
        <v>0</v>
      </c>
      <c r="O148" s="266"/>
      <c r="P148" s="266"/>
      <c r="Q148" s="266"/>
      <c r="R148" s="141"/>
      <c r="T148" s="172" t="s">
        <v>4</v>
      </c>
      <c r="U148" s="48" t="s">
        <v>41</v>
      </c>
      <c r="V148" s="40"/>
      <c r="W148" s="173">
        <f t="shared" si="6"/>
        <v>0</v>
      </c>
      <c r="X148" s="173">
        <v>4.1999999999999997E-3</v>
      </c>
      <c r="Y148" s="173">
        <f t="shared" si="7"/>
        <v>4.1999999999999997E-3</v>
      </c>
      <c r="Z148" s="173">
        <v>0</v>
      </c>
      <c r="AA148" s="174">
        <f t="shared" si="8"/>
        <v>0</v>
      </c>
      <c r="AR148" s="23" t="s">
        <v>952</v>
      </c>
      <c r="AT148" s="23" t="s">
        <v>612</v>
      </c>
      <c r="AU148" s="23" t="s">
        <v>94</v>
      </c>
      <c r="AY148" s="23" t="s">
        <v>196</v>
      </c>
      <c r="BE148" s="114">
        <f t="shared" si="9"/>
        <v>0</v>
      </c>
      <c r="BF148" s="114">
        <f t="shared" si="10"/>
        <v>0</v>
      </c>
      <c r="BG148" s="114">
        <f t="shared" si="11"/>
        <v>0</v>
      </c>
      <c r="BH148" s="114">
        <f t="shared" si="12"/>
        <v>0</v>
      </c>
      <c r="BI148" s="114">
        <f t="shared" si="13"/>
        <v>0</v>
      </c>
      <c r="BJ148" s="23" t="s">
        <v>94</v>
      </c>
      <c r="BK148" s="175">
        <f t="shared" si="14"/>
        <v>0</v>
      </c>
      <c r="BL148" s="23" t="s">
        <v>952</v>
      </c>
      <c r="BM148" s="23" t="s">
        <v>2147</v>
      </c>
    </row>
    <row r="149" spans="2:65" s="1" customFormat="1" ht="16.5" customHeight="1">
      <c r="B149" s="138"/>
      <c r="C149" s="167" t="s">
        <v>304</v>
      </c>
      <c r="D149" s="167" t="s">
        <v>197</v>
      </c>
      <c r="E149" s="168" t="s">
        <v>2148</v>
      </c>
      <c r="F149" s="264" t="s">
        <v>2149</v>
      </c>
      <c r="G149" s="264"/>
      <c r="H149" s="264"/>
      <c r="I149" s="264"/>
      <c r="J149" s="169" t="s">
        <v>608</v>
      </c>
      <c r="K149" s="170">
        <v>2</v>
      </c>
      <c r="L149" s="265">
        <v>0</v>
      </c>
      <c r="M149" s="265"/>
      <c r="N149" s="266">
        <f t="shared" si="5"/>
        <v>0</v>
      </c>
      <c r="O149" s="266"/>
      <c r="P149" s="266"/>
      <c r="Q149" s="266"/>
      <c r="R149" s="141"/>
      <c r="T149" s="172" t="s">
        <v>4</v>
      </c>
      <c r="U149" s="48" t="s">
        <v>41</v>
      </c>
      <c r="V149" s="40"/>
      <c r="W149" s="173">
        <f t="shared" si="6"/>
        <v>0</v>
      </c>
      <c r="X149" s="173">
        <v>0</v>
      </c>
      <c r="Y149" s="173">
        <f t="shared" si="7"/>
        <v>0</v>
      </c>
      <c r="Z149" s="173">
        <v>0</v>
      </c>
      <c r="AA149" s="174">
        <f t="shared" si="8"/>
        <v>0</v>
      </c>
      <c r="AR149" s="23" t="s">
        <v>622</v>
      </c>
      <c r="AT149" s="23" t="s">
        <v>197</v>
      </c>
      <c r="AU149" s="23" t="s">
        <v>94</v>
      </c>
      <c r="AY149" s="23" t="s">
        <v>196</v>
      </c>
      <c r="BE149" s="114">
        <f t="shared" si="9"/>
        <v>0</v>
      </c>
      <c r="BF149" s="114">
        <f t="shared" si="10"/>
        <v>0</v>
      </c>
      <c r="BG149" s="114">
        <f t="shared" si="11"/>
        <v>0</v>
      </c>
      <c r="BH149" s="114">
        <f t="shared" si="12"/>
        <v>0</v>
      </c>
      <c r="BI149" s="114">
        <f t="shared" si="13"/>
        <v>0</v>
      </c>
      <c r="BJ149" s="23" t="s">
        <v>94</v>
      </c>
      <c r="BK149" s="175">
        <f t="shared" si="14"/>
        <v>0</v>
      </c>
      <c r="BL149" s="23" t="s">
        <v>622</v>
      </c>
      <c r="BM149" s="23" t="s">
        <v>2150</v>
      </c>
    </row>
    <row r="150" spans="2:65" s="1" customFormat="1" ht="25.5" customHeight="1">
      <c r="B150" s="138"/>
      <c r="C150" s="200" t="s">
        <v>309</v>
      </c>
      <c r="D150" s="200" t="s">
        <v>612</v>
      </c>
      <c r="E150" s="201" t="s">
        <v>2151</v>
      </c>
      <c r="F150" s="282" t="s">
        <v>2152</v>
      </c>
      <c r="G150" s="282"/>
      <c r="H150" s="282"/>
      <c r="I150" s="282"/>
      <c r="J150" s="202" t="s">
        <v>608</v>
      </c>
      <c r="K150" s="203">
        <v>2</v>
      </c>
      <c r="L150" s="273">
        <v>0</v>
      </c>
      <c r="M150" s="273"/>
      <c r="N150" s="283">
        <f t="shared" si="5"/>
        <v>0</v>
      </c>
      <c r="O150" s="266"/>
      <c r="P150" s="266"/>
      <c r="Q150" s="266"/>
      <c r="R150" s="141"/>
      <c r="T150" s="172" t="s">
        <v>4</v>
      </c>
      <c r="U150" s="48" t="s">
        <v>41</v>
      </c>
      <c r="V150" s="40"/>
      <c r="W150" s="173">
        <f t="shared" si="6"/>
        <v>0</v>
      </c>
      <c r="X150" s="173">
        <v>3.2000000000000003E-4</v>
      </c>
      <c r="Y150" s="173">
        <f t="shared" si="7"/>
        <v>6.4000000000000005E-4</v>
      </c>
      <c r="Z150" s="173">
        <v>0</v>
      </c>
      <c r="AA150" s="174">
        <f t="shared" si="8"/>
        <v>0</v>
      </c>
      <c r="AR150" s="23" t="s">
        <v>952</v>
      </c>
      <c r="AT150" s="23" t="s">
        <v>612</v>
      </c>
      <c r="AU150" s="23" t="s">
        <v>94</v>
      </c>
      <c r="AY150" s="23" t="s">
        <v>196</v>
      </c>
      <c r="BE150" s="114">
        <f t="shared" si="9"/>
        <v>0</v>
      </c>
      <c r="BF150" s="114">
        <f t="shared" si="10"/>
        <v>0</v>
      </c>
      <c r="BG150" s="114">
        <f t="shared" si="11"/>
        <v>0</v>
      </c>
      <c r="BH150" s="114">
        <f t="shared" si="12"/>
        <v>0</v>
      </c>
      <c r="BI150" s="114">
        <f t="shared" si="13"/>
        <v>0</v>
      </c>
      <c r="BJ150" s="23" t="s">
        <v>94</v>
      </c>
      <c r="BK150" s="175">
        <f t="shared" si="14"/>
        <v>0</v>
      </c>
      <c r="BL150" s="23" t="s">
        <v>952</v>
      </c>
      <c r="BM150" s="23" t="s">
        <v>2153</v>
      </c>
    </row>
    <row r="151" spans="2:65" s="1" customFormat="1" ht="16.5" customHeight="1">
      <c r="B151" s="138"/>
      <c r="C151" s="167" t="s">
        <v>316</v>
      </c>
      <c r="D151" s="167" t="s">
        <v>197</v>
      </c>
      <c r="E151" s="168" t="s">
        <v>2154</v>
      </c>
      <c r="F151" s="264" t="s">
        <v>2155</v>
      </c>
      <c r="G151" s="264"/>
      <c r="H151" s="264"/>
      <c r="I151" s="264"/>
      <c r="J151" s="169" t="s">
        <v>608</v>
      </c>
      <c r="K151" s="170">
        <v>1</v>
      </c>
      <c r="L151" s="265">
        <v>0</v>
      </c>
      <c r="M151" s="265"/>
      <c r="N151" s="266">
        <f t="shared" si="5"/>
        <v>0</v>
      </c>
      <c r="O151" s="266"/>
      <c r="P151" s="266"/>
      <c r="Q151" s="266"/>
      <c r="R151" s="141"/>
      <c r="T151" s="172" t="s">
        <v>4</v>
      </c>
      <c r="U151" s="48" t="s">
        <v>41</v>
      </c>
      <c r="V151" s="40"/>
      <c r="W151" s="173">
        <f t="shared" si="6"/>
        <v>0</v>
      </c>
      <c r="X151" s="173">
        <v>0</v>
      </c>
      <c r="Y151" s="173">
        <f t="shared" si="7"/>
        <v>0</v>
      </c>
      <c r="Z151" s="173">
        <v>0</v>
      </c>
      <c r="AA151" s="174">
        <f t="shared" si="8"/>
        <v>0</v>
      </c>
      <c r="AR151" s="23" t="s">
        <v>622</v>
      </c>
      <c r="AT151" s="23" t="s">
        <v>197</v>
      </c>
      <c r="AU151" s="23" t="s">
        <v>94</v>
      </c>
      <c r="AY151" s="23" t="s">
        <v>196</v>
      </c>
      <c r="BE151" s="114">
        <f t="shared" si="9"/>
        <v>0</v>
      </c>
      <c r="BF151" s="114">
        <f t="shared" si="10"/>
        <v>0</v>
      </c>
      <c r="BG151" s="114">
        <f t="shared" si="11"/>
        <v>0</v>
      </c>
      <c r="BH151" s="114">
        <f t="shared" si="12"/>
        <v>0</v>
      </c>
      <c r="BI151" s="114">
        <f t="shared" si="13"/>
        <v>0</v>
      </c>
      <c r="BJ151" s="23" t="s">
        <v>94</v>
      </c>
      <c r="BK151" s="175">
        <f t="shared" si="14"/>
        <v>0</v>
      </c>
      <c r="BL151" s="23" t="s">
        <v>622</v>
      </c>
      <c r="BM151" s="23" t="s">
        <v>2156</v>
      </c>
    </row>
    <row r="152" spans="2:65" s="1" customFormat="1" ht="25.5" customHeight="1">
      <c r="B152" s="138"/>
      <c r="C152" s="200" t="s">
        <v>9</v>
      </c>
      <c r="D152" s="200" t="s">
        <v>612</v>
      </c>
      <c r="E152" s="201" t="s">
        <v>2157</v>
      </c>
      <c r="F152" s="282" t="s">
        <v>2158</v>
      </c>
      <c r="G152" s="282"/>
      <c r="H152" s="282"/>
      <c r="I152" s="282"/>
      <c r="J152" s="202" t="s">
        <v>608</v>
      </c>
      <c r="K152" s="203">
        <v>1</v>
      </c>
      <c r="L152" s="273">
        <v>0</v>
      </c>
      <c r="M152" s="273"/>
      <c r="N152" s="283">
        <f t="shared" si="5"/>
        <v>0</v>
      </c>
      <c r="O152" s="266"/>
      <c r="P152" s="266"/>
      <c r="Q152" s="266"/>
      <c r="R152" s="141"/>
      <c r="T152" s="172" t="s">
        <v>4</v>
      </c>
      <c r="U152" s="48" t="s">
        <v>41</v>
      </c>
      <c r="V152" s="40"/>
      <c r="W152" s="173">
        <f t="shared" si="6"/>
        <v>0</v>
      </c>
      <c r="X152" s="173">
        <v>1.7000000000000001E-4</v>
      </c>
      <c r="Y152" s="173">
        <f t="shared" si="7"/>
        <v>1.7000000000000001E-4</v>
      </c>
      <c r="Z152" s="173">
        <v>0</v>
      </c>
      <c r="AA152" s="174">
        <f t="shared" si="8"/>
        <v>0</v>
      </c>
      <c r="AR152" s="23" t="s">
        <v>952</v>
      </c>
      <c r="AT152" s="23" t="s">
        <v>612</v>
      </c>
      <c r="AU152" s="23" t="s">
        <v>94</v>
      </c>
      <c r="AY152" s="23" t="s">
        <v>196</v>
      </c>
      <c r="BE152" s="114">
        <f t="shared" si="9"/>
        <v>0</v>
      </c>
      <c r="BF152" s="114">
        <f t="shared" si="10"/>
        <v>0</v>
      </c>
      <c r="BG152" s="114">
        <f t="shared" si="11"/>
        <v>0</v>
      </c>
      <c r="BH152" s="114">
        <f t="shared" si="12"/>
        <v>0</v>
      </c>
      <c r="BI152" s="114">
        <f t="shared" si="13"/>
        <v>0</v>
      </c>
      <c r="BJ152" s="23" t="s">
        <v>94</v>
      </c>
      <c r="BK152" s="175">
        <f t="shared" si="14"/>
        <v>0</v>
      </c>
      <c r="BL152" s="23" t="s">
        <v>952</v>
      </c>
      <c r="BM152" s="23" t="s">
        <v>2159</v>
      </c>
    </row>
    <row r="153" spans="2:65" s="1" customFormat="1" ht="16.5" customHeight="1">
      <c r="B153" s="138"/>
      <c r="C153" s="167" t="s">
        <v>336</v>
      </c>
      <c r="D153" s="167" t="s">
        <v>197</v>
      </c>
      <c r="E153" s="168" t="s">
        <v>2160</v>
      </c>
      <c r="F153" s="264" t="s">
        <v>2161</v>
      </c>
      <c r="G153" s="264"/>
      <c r="H153" s="264"/>
      <c r="I153" s="264"/>
      <c r="J153" s="169" t="s">
        <v>608</v>
      </c>
      <c r="K153" s="170">
        <v>1</v>
      </c>
      <c r="L153" s="265">
        <v>0</v>
      </c>
      <c r="M153" s="265"/>
      <c r="N153" s="266">
        <f t="shared" si="5"/>
        <v>0</v>
      </c>
      <c r="O153" s="266"/>
      <c r="P153" s="266"/>
      <c r="Q153" s="266"/>
      <c r="R153" s="141"/>
      <c r="T153" s="172" t="s">
        <v>4</v>
      </c>
      <c r="U153" s="48" t="s">
        <v>41</v>
      </c>
      <c r="V153" s="40"/>
      <c r="W153" s="173">
        <f t="shared" si="6"/>
        <v>0</v>
      </c>
      <c r="X153" s="173">
        <v>0</v>
      </c>
      <c r="Y153" s="173">
        <f t="shared" si="7"/>
        <v>0</v>
      </c>
      <c r="Z153" s="173">
        <v>0</v>
      </c>
      <c r="AA153" s="174">
        <f t="shared" si="8"/>
        <v>0</v>
      </c>
      <c r="AR153" s="23" t="s">
        <v>622</v>
      </c>
      <c r="AT153" s="23" t="s">
        <v>197</v>
      </c>
      <c r="AU153" s="23" t="s">
        <v>94</v>
      </c>
      <c r="AY153" s="23" t="s">
        <v>196</v>
      </c>
      <c r="BE153" s="114">
        <f t="shared" si="9"/>
        <v>0</v>
      </c>
      <c r="BF153" s="114">
        <f t="shared" si="10"/>
        <v>0</v>
      </c>
      <c r="BG153" s="114">
        <f t="shared" si="11"/>
        <v>0</v>
      </c>
      <c r="BH153" s="114">
        <f t="shared" si="12"/>
        <v>0</v>
      </c>
      <c r="BI153" s="114">
        <f t="shared" si="13"/>
        <v>0</v>
      </c>
      <c r="BJ153" s="23" t="s">
        <v>94</v>
      </c>
      <c r="BK153" s="175">
        <f t="shared" si="14"/>
        <v>0</v>
      </c>
      <c r="BL153" s="23" t="s">
        <v>622</v>
      </c>
      <c r="BM153" s="23" t="s">
        <v>2162</v>
      </c>
    </row>
    <row r="154" spans="2:65" s="1" customFormat="1" ht="25.5" customHeight="1">
      <c r="B154" s="138"/>
      <c r="C154" s="200" t="s">
        <v>354</v>
      </c>
      <c r="D154" s="200" t="s">
        <v>612</v>
      </c>
      <c r="E154" s="201" t="s">
        <v>2163</v>
      </c>
      <c r="F154" s="282" t="s">
        <v>2164</v>
      </c>
      <c r="G154" s="282"/>
      <c r="H154" s="282"/>
      <c r="I154" s="282"/>
      <c r="J154" s="202" t="s">
        <v>608</v>
      </c>
      <c r="K154" s="203">
        <v>1</v>
      </c>
      <c r="L154" s="273">
        <v>0</v>
      </c>
      <c r="M154" s="273"/>
      <c r="N154" s="283">
        <f t="shared" si="5"/>
        <v>0</v>
      </c>
      <c r="O154" s="266"/>
      <c r="P154" s="266"/>
      <c r="Q154" s="266"/>
      <c r="R154" s="141"/>
      <c r="T154" s="172" t="s">
        <v>4</v>
      </c>
      <c r="U154" s="48" t="s">
        <v>41</v>
      </c>
      <c r="V154" s="40"/>
      <c r="W154" s="173">
        <f t="shared" si="6"/>
        <v>0</v>
      </c>
      <c r="X154" s="173">
        <v>4.0000000000000002E-4</v>
      </c>
      <c r="Y154" s="173">
        <f t="shared" si="7"/>
        <v>4.0000000000000002E-4</v>
      </c>
      <c r="Z154" s="173">
        <v>0</v>
      </c>
      <c r="AA154" s="174">
        <f t="shared" si="8"/>
        <v>0</v>
      </c>
      <c r="AR154" s="23" t="s">
        <v>952</v>
      </c>
      <c r="AT154" s="23" t="s">
        <v>612</v>
      </c>
      <c r="AU154" s="23" t="s">
        <v>94</v>
      </c>
      <c r="AY154" s="23" t="s">
        <v>196</v>
      </c>
      <c r="BE154" s="114">
        <f t="shared" si="9"/>
        <v>0</v>
      </c>
      <c r="BF154" s="114">
        <f t="shared" si="10"/>
        <v>0</v>
      </c>
      <c r="BG154" s="114">
        <f t="shared" si="11"/>
        <v>0</v>
      </c>
      <c r="BH154" s="114">
        <f t="shared" si="12"/>
        <v>0</v>
      </c>
      <c r="BI154" s="114">
        <f t="shared" si="13"/>
        <v>0</v>
      </c>
      <c r="BJ154" s="23" t="s">
        <v>94</v>
      </c>
      <c r="BK154" s="175">
        <f t="shared" si="14"/>
        <v>0</v>
      </c>
      <c r="BL154" s="23" t="s">
        <v>952</v>
      </c>
      <c r="BM154" s="23" t="s">
        <v>2165</v>
      </c>
    </row>
    <row r="155" spans="2:65" s="1" customFormat="1" ht="25.5" customHeight="1">
      <c r="B155" s="138"/>
      <c r="C155" s="167" t="s">
        <v>358</v>
      </c>
      <c r="D155" s="167" t="s">
        <v>197</v>
      </c>
      <c r="E155" s="168" t="s">
        <v>2166</v>
      </c>
      <c r="F155" s="264" t="s">
        <v>2167</v>
      </c>
      <c r="G155" s="264"/>
      <c r="H155" s="264"/>
      <c r="I155" s="264"/>
      <c r="J155" s="169" t="s">
        <v>307</v>
      </c>
      <c r="K155" s="170">
        <v>275</v>
      </c>
      <c r="L155" s="265">
        <v>0</v>
      </c>
      <c r="M155" s="265"/>
      <c r="N155" s="266">
        <f t="shared" si="5"/>
        <v>0</v>
      </c>
      <c r="O155" s="266"/>
      <c r="P155" s="266"/>
      <c r="Q155" s="266"/>
      <c r="R155" s="141"/>
      <c r="T155" s="172" t="s">
        <v>4</v>
      </c>
      <c r="U155" s="48" t="s">
        <v>41</v>
      </c>
      <c r="V155" s="40"/>
      <c r="W155" s="173">
        <f t="shared" si="6"/>
        <v>0</v>
      </c>
      <c r="X155" s="173">
        <v>0</v>
      </c>
      <c r="Y155" s="173">
        <f t="shared" si="7"/>
        <v>0</v>
      </c>
      <c r="Z155" s="173">
        <v>0</v>
      </c>
      <c r="AA155" s="174">
        <f t="shared" si="8"/>
        <v>0</v>
      </c>
      <c r="AR155" s="23" t="s">
        <v>622</v>
      </c>
      <c r="AT155" s="23" t="s">
        <v>197</v>
      </c>
      <c r="AU155" s="23" t="s">
        <v>94</v>
      </c>
      <c r="AY155" s="23" t="s">
        <v>196</v>
      </c>
      <c r="BE155" s="114">
        <f t="shared" si="9"/>
        <v>0</v>
      </c>
      <c r="BF155" s="114">
        <f t="shared" si="10"/>
        <v>0</v>
      </c>
      <c r="BG155" s="114">
        <f t="shared" si="11"/>
        <v>0</v>
      </c>
      <c r="BH155" s="114">
        <f t="shared" si="12"/>
        <v>0</v>
      </c>
      <c r="BI155" s="114">
        <f t="shared" si="13"/>
        <v>0</v>
      </c>
      <c r="BJ155" s="23" t="s">
        <v>94</v>
      </c>
      <c r="BK155" s="175">
        <f t="shared" si="14"/>
        <v>0</v>
      </c>
      <c r="BL155" s="23" t="s">
        <v>622</v>
      </c>
      <c r="BM155" s="23" t="s">
        <v>2168</v>
      </c>
    </row>
    <row r="156" spans="2:65" s="14" customFormat="1" ht="25.5" customHeight="1">
      <c r="B156" s="210"/>
      <c r="C156" s="211"/>
      <c r="D156" s="211"/>
      <c r="E156" s="212" t="s">
        <v>4</v>
      </c>
      <c r="F156" s="318" t="s">
        <v>2169</v>
      </c>
      <c r="G156" s="319"/>
      <c r="H156" s="319"/>
      <c r="I156" s="319"/>
      <c r="J156" s="211"/>
      <c r="K156" s="212" t="s">
        <v>4</v>
      </c>
      <c r="L156" s="211"/>
      <c r="M156" s="211"/>
      <c r="N156" s="211"/>
      <c r="O156" s="211"/>
      <c r="P156" s="211"/>
      <c r="Q156" s="211"/>
      <c r="R156" s="213"/>
      <c r="T156" s="214"/>
      <c r="U156" s="211"/>
      <c r="V156" s="211"/>
      <c r="W156" s="211"/>
      <c r="X156" s="211"/>
      <c r="Y156" s="211"/>
      <c r="Z156" s="211"/>
      <c r="AA156" s="215"/>
      <c r="AT156" s="216" t="s">
        <v>204</v>
      </c>
      <c r="AU156" s="216" t="s">
        <v>94</v>
      </c>
      <c r="AV156" s="14" t="s">
        <v>82</v>
      </c>
      <c r="AW156" s="14" t="s">
        <v>31</v>
      </c>
      <c r="AX156" s="14" t="s">
        <v>74</v>
      </c>
      <c r="AY156" s="216" t="s">
        <v>196</v>
      </c>
    </row>
    <row r="157" spans="2:65" s="11" customFormat="1" ht="25.5" customHeight="1">
      <c r="B157" s="176"/>
      <c r="C157" s="177"/>
      <c r="D157" s="177"/>
      <c r="E157" s="178" t="s">
        <v>4</v>
      </c>
      <c r="F157" s="269" t="s">
        <v>2170</v>
      </c>
      <c r="G157" s="270"/>
      <c r="H157" s="270"/>
      <c r="I157" s="270"/>
      <c r="J157" s="177"/>
      <c r="K157" s="179">
        <v>175</v>
      </c>
      <c r="L157" s="177"/>
      <c r="M157" s="177"/>
      <c r="N157" s="177"/>
      <c r="O157" s="177"/>
      <c r="P157" s="177"/>
      <c r="Q157" s="177"/>
      <c r="R157" s="180"/>
      <c r="T157" s="181"/>
      <c r="U157" s="177"/>
      <c r="V157" s="177"/>
      <c r="W157" s="177"/>
      <c r="X157" s="177"/>
      <c r="Y157" s="177"/>
      <c r="Z157" s="177"/>
      <c r="AA157" s="182"/>
      <c r="AT157" s="183" t="s">
        <v>204</v>
      </c>
      <c r="AU157" s="183" t="s">
        <v>94</v>
      </c>
      <c r="AV157" s="11" t="s">
        <v>94</v>
      </c>
      <c r="AW157" s="11" t="s">
        <v>31</v>
      </c>
      <c r="AX157" s="11" t="s">
        <v>74</v>
      </c>
      <c r="AY157" s="183" t="s">
        <v>196</v>
      </c>
    </row>
    <row r="158" spans="2:65" s="11" customFormat="1" ht="25.5" customHeight="1">
      <c r="B158" s="176"/>
      <c r="C158" s="177"/>
      <c r="D158" s="177"/>
      <c r="E158" s="178" t="s">
        <v>4</v>
      </c>
      <c r="F158" s="269" t="s">
        <v>2171</v>
      </c>
      <c r="G158" s="270"/>
      <c r="H158" s="270"/>
      <c r="I158" s="270"/>
      <c r="J158" s="177"/>
      <c r="K158" s="179">
        <v>25</v>
      </c>
      <c r="L158" s="177"/>
      <c r="M158" s="177"/>
      <c r="N158" s="177"/>
      <c r="O158" s="177"/>
      <c r="P158" s="177"/>
      <c r="Q158" s="177"/>
      <c r="R158" s="180"/>
      <c r="T158" s="181"/>
      <c r="U158" s="177"/>
      <c r="V158" s="177"/>
      <c r="W158" s="177"/>
      <c r="X158" s="177"/>
      <c r="Y158" s="177"/>
      <c r="Z158" s="177"/>
      <c r="AA158" s="182"/>
      <c r="AT158" s="183" t="s">
        <v>204</v>
      </c>
      <c r="AU158" s="183" t="s">
        <v>94</v>
      </c>
      <c r="AV158" s="11" t="s">
        <v>94</v>
      </c>
      <c r="AW158" s="11" t="s">
        <v>31</v>
      </c>
      <c r="AX158" s="11" t="s">
        <v>74</v>
      </c>
      <c r="AY158" s="183" t="s">
        <v>196</v>
      </c>
    </row>
    <row r="159" spans="2:65" s="14" customFormat="1" ht="25.5" customHeight="1">
      <c r="B159" s="210"/>
      <c r="C159" s="211"/>
      <c r="D159" s="211"/>
      <c r="E159" s="212" t="s">
        <v>4</v>
      </c>
      <c r="F159" s="316" t="s">
        <v>2172</v>
      </c>
      <c r="G159" s="317"/>
      <c r="H159" s="317"/>
      <c r="I159" s="317"/>
      <c r="J159" s="211"/>
      <c r="K159" s="212" t="s">
        <v>4</v>
      </c>
      <c r="L159" s="211"/>
      <c r="M159" s="211"/>
      <c r="N159" s="211"/>
      <c r="O159" s="211"/>
      <c r="P159" s="211"/>
      <c r="Q159" s="211"/>
      <c r="R159" s="213"/>
      <c r="T159" s="214"/>
      <c r="U159" s="211"/>
      <c r="V159" s="211"/>
      <c r="W159" s="211"/>
      <c r="X159" s="211"/>
      <c r="Y159" s="211"/>
      <c r="Z159" s="211"/>
      <c r="AA159" s="215"/>
      <c r="AT159" s="216" t="s">
        <v>204</v>
      </c>
      <c r="AU159" s="216" t="s">
        <v>94</v>
      </c>
      <c r="AV159" s="14" t="s">
        <v>82</v>
      </c>
      <c r="AW159" s="14" t="s">
        <v>31</v>
      </c>
      <c r="AX159" s="14" t="s">
        <v>74</v>
      </c>
      <c r="AY159" s="216" t="s">
        <v>196</v>
      </c>
    </row>
    <row r="160" spans="2:65" s="11" customFormat="1" ht="25.5" customHeight="1">
      <c r="B160" s="176"/>
      <c r="C160" s="177"/>
      <c r="D160" s="177"/>
      <c r="E160" s="178" t="s">
        <v>4</v>
      </c>
      <c r="F160" s="269" t="s">
        <v>2173</v>
      </c>
      <c r="G160" s="270"/>
      <c r="H160" s="270"/>
      <c r="I160" s="270"/>
      <c r="J160" s="177"/>
      <c r="K160" s="179">
        <v>75</v>
      </c>
      <c r="L160" s="177"/>
      <c r="M160" s="177"/>
      <c r="N160" s="177"/>
      <c r="O160" s="177"/>
      <c r="P160" s="177"/>
      <c r="Q160" s="177"/>
      <c r="R160" s="180"/>
      <c r="T160" s="181"/>
      <c r="U160" s="177"/>
      <c r="V160" s="177"/>
      <c r="W160" s="177"/>
      <c r="X160" s="177"/>
      <c r="Y160" s="177"/>
      <c r="Z160" s="177"/>
      <c r="AA160" s="182"/>
      <c r="AT160" s="183" t="s">
        <v>204</v>
      </c>
      <c r="AU160" s="183" t="s">
        <v>94</v>
      </c>
      <c r="AV160" s="11" t="s">
        <v>94</v>
      </c>
      <c r="AW160" s="11" t="s">
        <v>31</v>
      </c>
      <c r="AX160" s="11" t="s">
        <v>74</v>
      </c>
      <c r="AY160" s="183" t="s">
        <v>196</v>
      </c>
    </row>
    <row r="161" spans="2:65" s="13" customFormat="1" ht="16.5" customHeight="1">
      <c r="B161" s="192"/>
      <c r="C161" s="193"/>
      <c r="D161" s="193"/>
      <c r="E161" s="194" t="s">
        <v>4</v>
      </c>
      <c r="F161" s="276" t="s">
        <v>215</v>
      </c>
      <c r="G161" s="277"/>
      <c r="H161" s="277"/>
      <c r="I161" s="277"/>
      <c r="J161" s="193"/>
      <c r="K161" s="195">
        <v>275</v>
      </c>
      <c r="L161" s="193"/>
      <c r="M161" s="193"/>
      <c r="N161" s="193"/>
      <c r="O161" s="193"/>
      <c r="P161" s="193"/>
      <c r="Q161" s="193"/>
      <c r="R161" s="196"/>
      <c r="T161" s="197"/>
      <c r="U161" s="193"/>
      <c r="V161" s="193"/>
      <c r="W161" s="193"/>
      <c r="X161" s="193"/>
      <c r="Y161" s="193"/>
      <c r="Z161" s="193"/>
      <c r="AA161" s="198"/>
      <c r="AT161" s="199" t="s">
        <v>204</v>
      </c>
      <c r="AU161" s="199" t="s">
        <v>94</v>
      </c>
      <c r="AV161" s="13" t="s">
        <v>201</v>
      </c>
      <c r="AW161" s="13" t="s">
        <v>5</v>
      </c>
      <c r="AX161" s="13" t="s">
        <v>82</v>
      </c>
      <c r="AY161" s="199" t="s">
        <v>196</v>
      </c>
    </row>
    <row r="162" spans="2:65" s="1" customFormat="1" ht="25.5" customHeight="1">
      <c r="B162" s="138"/>
      <c r="C162" s="200" t="s">
        <v>363</v>
      </c>
      <c r="D162" s="200" t="s">
        <v>612</v>
      </c>
      <c r="E162" s="201" t="s">
        <v>2174</v>
      </c>
      <c r="F162" s="282" t="s">
        <v>2175</v>
      </c>
      <c r="G162" s="282"/>
      <c r="H162" s="282"/>
      <c r="I162" s="282"/>
      <c r="J162" s="202" t="s">
        <v>1865</v>
      </c>
      <c r="K162" s="203">
        <v>15</v>
      </c>
      <c r="L162" s="273">
        <v>0</v>
      </c>
      <c r="M162" s="273"/>
      <c r="N162" s="283">
        <f>ROUND(L162*K162,3)</f>
        <v>0</v>
      </c>
      <c r="O162" s="266"/>
      <c r="P162" s="266"/>
      <c r="Q162" s="266"/>
      <c r="R162" s="141"/>
      <c r="T162" s="172" t="s">
        <v>4</v>
      </c>
      <c r="U162" s="48" t="s">
        <v>41</v>
      </c>
      <c r="V162" s="40"/>
      <c r="W162" s="173">
        <f>V162*K162</f>
        <v>0</v>
      </c>
      <c r="X162" s="173">
        <v>1E-3</v>
      </c>
      <c r="Y162" s="173">
        <f>X162*K162</f>
        <v>1.4999999999999999E-2</v>
      </c>
      <c r="Z162" s="173">
        <v>0</v>
      </c>
      <c r="AA162" s="174">
        <f>Z162*K162</f>
        <v>0</v>
      </c>
      <c r="AR162" s="23" t="s">
        <v>952</v>
      </c>
      <c r="AT162" s="23" t="s">
        <v>612</v>
      </c>
      <c r="AU162" s="23" t="s">
        <v>94</v>
      </c>
      <c r="AY162" s="23" t="s">
        <v>196</v>
      </c>
      <c r="BE162" s="114">
        <f>IF(U162="základná",N162,0)</f>
        <v>0</v>
      </c>
      <c r="BF162" s="114">
        <f>IF(U162="znížená",N162,0)</f>
        <v>0</v>
      </c>
      <c r="BG162" s="114">
        <f>IF(U162="zákl. prenesená",N162,0)</f>
        <v>0</v>
      </c>
      <c r="BH162" s="114">
        <f>IF(U162="zníž. prenesená",N162,0)</f>
        <v>0</v>
      </c>
      <c r="BI162" s="114">
        <f>IF(U162="nulová",N162,0)</f>
        <v>0</v>
      </c>
      <c r="BJ162" s="23" t="s">
        <v>94</v>
      </c>
      <c r="BK162" s="175">
        <f>ROUND(L162*K162,3)</f>
        <v>0</v>
      </c>
      <c r="BL162" s="23" t="s">
        <v>952</v>
      </c>
      <c r="BM162" s="23" t="s">
        <v>2176</v>
      </c>
    </row>
    <row r="163" spans="2:65" s="11" customFormat="1" ht="16.5" customHeight="1">
      <c r="B163" s="176"/>
      <c r="C163" s="177"/>
      <c r="D163" s="177"/>
      <c r="E163" s="178" t="s">
        <v>4</v>
      </c>
      <c r="F163" s="267" t="s">
        <v>2177</v>
      </c>
      <c r="G163" s="268"/>
      <c r="H163" s="268"/>
      <c r="I163" s="268"/>
      <c r="J163" s="177"/>
      <c r="K163" s="179">
        <v>15</v>
      </c>
      <c r="L163" s="177"/>
      <c r="M163" s="177"/>
      <c r="N163" s="177"/>
      <c r="O163" s="177"/>
      <c r="P163" s="177"/>
      <c r="Q163" s="177"/>
      <c r="R163" s="180"/>
      <c r="T163" s="181"/>
      <c r="U163" s="177"/>
      <c r="V163" s="177"/>
      <c r="W163" s="177"/>
      <c r="X163" s="177"/>
      <c r="Y163" s="177"/>
      <c r="Z163" s="177"/>
      <c r="AA163" s="182"/>
      <c r="AT163" s="183" t="s">
        <v>204</v>
      </c>
      <c r="AU163" s="183" t="s">
        <v>94</v>
      </c>
      <c r="AV163" s="11" t="s">
        <v>94</v>
      </c>
      <c r="AW163" s="11" t="s">
        <v>31</v>
      </c>
      <c r="AX163" s="11" t="s">
        <v>74</v>
      </c>
      <c r="AY163" s="183" t="s">
        <v>196</v>
      </c>
    </row>
    <row r="164" spans="2:65" s="13" customFormat="1" ht="16.5" customHeight="1">
      <c r="B164" s="192"/>
      <c r="C164" s="193"/>
      <c r="D164" s="193"/>
      <c r="E164" s="194" t="s">
        <v>4</v>
      </c>
      <c r="F164" s="276" t="s">
        <v>215</v>
      </c>
      <c r="G164" s="277"/>
      <c r="H164" s="277"/>
      <c r="I164" s="277"/>
      <c r="J164" s="193"/>
      <c r="K164" s="195">
        <v>15</v>
      </c>
      <c r="L164" s="193"/>
      <c r="M164" s="193"/>
      <c r="N164" s="193"/>
      <c r="O164" s="193"/>
      <c r="P164" s="193"/>
      <c r="Q164" s="193"/>
      <c r="R164" s="196"/>
      <c r="T164" s="197"/>
      <c r="U164" s="193"/>
      <c r="V164" s="193"/>
      <c r="W164" s="193"/>
      <c r="X164" s="193"/>
      <c r="Y164" s="193"/>
      <c r="Z164" s="193"/>
      <c r="AA164" s="198"/>
      <c r="AT164" s="199" t="s">
        <v>204</v>
      </c>
      <c r="AU164" s="199" t="s">
        <v>94</v>
      </c>
      <c r="AV164" s="13" t="s">
        <v>201</v>
      </c>
      <c r="AW164" s="13" t="s">
        <v>5</v>
      </c>
      <c r="AX164" s="13" t="s">
        <v>82</v>
      </c>
      <c r="AY164" s="199" t="s">
        <v>196</v>
      </c>
    </row>
    <row r="165" spans="2:65" s="1" customFormat="1" ht="25.5" customHeight="1">
      <c r="B165" s="138"/>
      <c r="C165" s="200" t="s">
        <v>367</v>
      </c>
      <c r="D165" s="200" t="s">
        <v>612</v>
      </c>
      <c r="E165" s="201" t="s">
        <v>2178</v>
      </c>
      <c r="F165" s="282" t="s">
        <v>2179</v>
      </c>
      <c r="G165" s="282"/>
      <c r="H165" s="282"/>
      <c r="I165" s="282"/>
      <c r="J165" s="202" t="s">
        <v>1865</v>
      </c>
      <c r="K165" s="203">
        <v>40</v>
      </c>
      <c r="L165" s="273">
        <v>0</v>
      </c>
      <c r="M165" s="273"/>
      <c r="N165" s="283">
        <f>ROUND(L165*K165,3)</f>
        <v>0</v>
      </c>
      <c r="O165" s="266"/>
      <c r="P165" s="266"/>
      <c r="Q165" s="266"/>
      <c r="R165" s="141"/>
      <c r="T165" s="172" t="s">
        <v>4</v>
      </c>
      <c r="U165" s="48" t="s">
        <v>41</v>
      </c>
      <c r="V165" s="40"/>
      <c r="W165" s="173">
        <f>V165*K165</f>
        <v>0</v>
      </c>
      <c r="X165" s="173">
        <v>1E-3</v>
      </c>
      <c r="Y165" s="173">
        <f>X165*K165</f>
        <v>0.04</v>
      </c>
      <c r="Z165" s="173">
        <v>0</v>
      </c>
      <c r="AA165" s="174">
        <f>Z165*K165</f>
        <v>0</v>
      </c>
      <c r="AR165" s="23" t="s">
        <v>952</v>
      </c>
      <c r="AT165" s="23" t="s">
        <v>612</v>
      </c>
      <c r="AU165" s="23" t="s">
        <v>94</v>
      </c>
      <c r="AY165" s="23" t="s">
        <v>196</v>
      </c>
      <c r="BE165" s="114">
        <f>IF(U165="základná",N165,0)</f>
        <v>0</v>
      </c>
      <c r="BF165" s="114">
        <f>IF(U165="znížená",N165,0)</f>
        <v>0</v>
      </c>
      <c r="BG165" s="114">
        <f>IF(U165="zákl. prenesená",N165,0)</f>
        <v>0</v>
      </c>
      <c r="BH165" s="114">
        <f>IF(U165="zníž. prenesená",N165,0)</f>
        <v>0</v>
      </c>
      <c r="BI165" s="114">
        <f>IF(U165="nulová",N165,0)</f>
        <v>0</v>
      </c>
      <c r="BJ165" s="23" t="s">
        <v>94</v>
      </c>
      <c r="BK165" s="175">
        <f>ROUND(L165*K165,3)</f>
        <v>0</v>
      </c>
      <c r="BL165" s="23" t="s">
        <v>952</v>
      </c>
      <c r="BM165" s="23" t="s">
        <v>2180</v>
      </c>
    </row>
    <row r="166" spans="2:65" s="11" customFormat="1" ht="16.5" customHeight="1">
      <c r="B166" s="176"/>
      <c r="C166" s="177"/>
      <c r="D166" s="177"/>
      <c r="E166" s="178" t="s">
        <v>4</v>
      </c>
      <c r="F166" s="267" t="s">
        <v>2181</v>
      </c>
      <c r="G166" s="268"/>
      <c r="H166" s="268"/>
      <c r="I166" s="268"/>
      <c r="J166" s="177"/>
      <c r="K166" s="179">
        <v>40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204</v>
      </c>
      <c r="AU166" s="183" t="s">
        <v>94</v>
      </c>
      <c r="AV166" s="11" t="s">
        <v>94</v>
      </c>
      <c r="AW166" s="11" t="s">
        <v>31</v>
      </c>
      <c r="AX166" s="11" t="s">
        <v>74</v>
      </c>
      <c r="AY166" s="183" t="s">
        <v>196</v>
      </c>
    </row>
    <row r="167" spans="2:65" s="13" customFormat="1" ht="16.5" customHeight="1">
      <c r="B167" s="192"/>
      <c r="C167" s="193"/>
      <c r="D167" s="193"/>
      <c r="E167" s="194" t="s">
        <v>4</v>
      </c>
      <c r="F167" s="276" t="s">
        <v>215</v>
      </c>
      <c r="G167" s="277"/>
      <c r="H167" s="277"/>
      <c r="I167" s="277"/>
      <c r="J167" s="193"/>
      <c r="K167" s="195">
        <v>40</v>
      </c>
      <c r="L167" s="193"/>
      <c r="M167" s="193"/>
      <c r="N167" s="193"/>
      <c r="O167" s="193"/>
      <c r="P167" s="193"/>
      <c r="Q167" s="193"/>
      <c r="R167" s="196"/>
      <c r="T167" s="197"/>
      <c r="U167" s="193"/>
      <c r="V167" s="193"/>
      <c r="W167" s="193"/>
      <c r="X167" s="193"/>
      <c r="Y167" s="193"/>
      <c r="Z167" s="193"/>
      <c r="AA167" s="198"/>
      <c r="AT167" s="199" t="s">
        <v>204</v>
      </c>
      <c r="AU167" s="199" t="s">
        <v>94</v>
      </c>
      <c r="AV167" s="13" t="s">
        <v>201</v>
      </c>
      <c r="AW167" s="13" t="s">
        <v>5</v>
      </c>
      <c r="AX167" s="13" t="s">
        <v>82</v>
      </c>
      <c r="AY167" s="199" t="s">
        <v>196</v>
      </c>
    </row>
    <row r="168" spans="2:65" s="1" customFormat="1" ht="51" customHeight="1">
      <c r="B168" s="138"/>
      <c r="C168" s="200" t="s">
        <v>376</v>
      </c>
      <c r="D168" s="200" t="s">
        <v>612</v>
      </c>
      <c r="E168" s="201" t="s">
        <v>2182</v>
      </c>
      <c r="F168" s="282" t="s">
        <v>2183</v>
      </c>
      <c r="G168" s="282"/>
      <c r="H168" s="282"/>
      <c r="I168" s="282"/>
      <c r="J168" s="202" t="s">
        <v>608</v>
      </c>
      <c r="K168" s="203">
        <v>125</v>
      </c>
      <c r="L168" s="273">
        <v>0</v>
      </c>
      <c r="M168" s="273"/>
      <c r="N168" s="283">
        <f t="shared" ref="N168:N179" si="15">ROUND(L168*K168,3)</f>
        <v>0</v>
      </c>
      <c r="O168" s="266"/>
      <c r="P168" s="266"/>
      <c r="Q168" s="266"/>
      <c r="R168" s="141"/>
      <c r="T168" s="172" t="s">
        <v>4</v>
      </c>
      <c r="U168" s="48" t="s">
        <v>41</v>
      </c>
      <c r="V168" s="40"/>
      <c r="W168" s="173">
        <f t="shared" ref="W168:W179" si="16">V168*K168</f>
        <v>0</v>
      </c>
      <c r="X168" s="173">
        <v>2.0000000000000002E-5</v>
      </c>
      <c r="Y168" s="173">
        <f t="shared" ref="Y168:Y179" si="17">X168*K168</f>
        <v>2.5000000000000001E-3</v>
      </c>
      <c r="Z168" s="173">
        <v>0</v>
      </c>
      <c r="AA168" s="174">
        <f t="shared" ref="AA168:AA179" si="18">Z168*K168</f>
        <v>0</v>
      </c>
      <c r="AR168" s="23" t="s">
        <v>952</v>
      </c>
      <c r="AT168" s="23" t="s">
        <v>612</v>
      </c>
      <c r="AU168" s="23" t="s">
        <v>94</v>
      </c>
      <c r="AY168" s="23" t="s">
        <v>196</v>
      </c>
      <c r="BE168" s="114">
        <f t="shared" ref="BE168:BE179" si="19">IF(U168="základná",N168,0)</f>
        <v>0</v>
      </c>
      <c r="BF168" s="114">
        <f t="shared" ref="BF168:BF179" si="20">IF(U168="znížená",N168,0)</f>
        <v>0</v>
      </c>
      <c r="BG168" s="114">
        <f t="shared" ref="BG168:BG179" si="21">IF(U168="zákl. prenesená",N168,0)</f>
        <v>0</v>
      </c>
      <c r="BH168" s="114">
        <f t="shared" ref="BH168:BH179" si="22">IF(U168="zníž. prenesená",N168,0)</f>
        <v>0</v>
      </c>
      <c r="BI168" s="114">
        <f t="shared" ref="BI168:BI179" si="23">IF(U168="nulová",N168,0)</f>
        <v>0</v>
      </c>
      <c r="BJ168" s="23" t="s">
        <v>94</v>
      </c>
      <c r="BK168" s="175">
        <f t="shared" ref="BK168:BK179" si="24">ROUND(L168*K168,3)</f>
        <v>0</v>
      </c>
      <c r="BL168" s="23" t="s">
        <v>952</v>
      </c>
      <c r="BM168" s="23" t="s">
        <v>2184</v>
      </c>
    </row>
    <row r="169" spans="2:65" s="1" customFormat="1" ht="38.25" customHeight="1">
      <c r="B169" s="138"/>
      <c r="C169" s="200" t="s">
        <v>395</v>
      </c>
      <c r="D169" s="200" t="s">
        <v>612</v>
      </c>
      <c r="E169" s="201" t="s">
        <v>2185</v>
      </c>
      <c r="F169" s="282" t="s">
        <v>2186</v>
      </c>
      <c r="G169" s="282"/>
      <c r="H169" s="282"/>
      <c r="I169" s="282"/>
      <c r="J169" s="202" t="s">
        <v>608</v>
      </c>
      <c r="K169" s="203">
        <v>125</v>
      </c>
      <c r="L169" s="273">
        <v>0</v>
      </c>
      <c r="M169" s="273"/>
      <c r="N169" s="283">
        <f t="shared" si="15"/>
        <v>0</v>
      </c>
      <c r="O169" s="266"/>
      <c r="P169" s="266"/>
      <c r="Q169" s="266"/>
      <c r="R169" s="141"/>
      <c r="T169" s="172" t="s">
        <v>4</v>
      </c>
      <c r="U169" s="48" t="s">
        <v>41</v>
      </c>
      <c r="V169" s="40"/>
      <c r="W169" s="173">
        <f t="shared" si="16"/>
        <v>0</v>
      </c>
      <c r="X169" s="173">
        <v>0</v>
      </c>
      <c r="Y169" s="173">
        <f t="shared" si="17"/>
        <v>0</v>
      </c>
      <c r="Z169" s="173">
        <v>0</v>
      </c>
      <c r="AA169" s="174">
        <f t="shared" si="18"/>
        <v>0</v>
      </c>
      <c r="AR169" s="23" t="s">
        <v>952</v>
      </c>
      <c r="AT169" s="23" t="s">
        <v>612</v>
      </c>
      <c r="AU169" s="23" t="s">
        <v>94</v>
      </c>
      <c r="AY169" s="23" t="s">
        <v>196</v>
      </c>
      <c r="BE169" s="114">
        <f t="shared" si="19"/>
        <v>0</v>
      </c>
      <c r="BF169" s="114">
        <f t="shared" si="20"/>
        <v>0</v>
      </c>
      <c r="BG169" s="114">
        <f t="shared" si="21"/>
        <v>0</v>
      </c>
      <c r="BH169" s="114">
        <f t="shared" si="22"/>
        <v>0</v>
      </c>
      <c r="BI169" s="114">
        <f t="shared" si="23"/>
        <v>0</v>
      </c>
      <c r="BJ169" s="23" t="s">
        <v>94</v>
      </c>
      <c r="BK169" s="175">
        <f t="shared" si="24"/>
        <v>0</v>
      </c>
      <c r="BL169" s="23" t="s">
        <v>952</v>
      </c>
      <c r="BM169" s="23" t="s">
        <v>2187</v>
      </c>
    </row>
    <row r="170" spans="2:65" s="1" customFormat="1" ht="16.5" customHeight="1">
      <c r="B170" s="138"/>
      <c r="C170" s="167" t="s">
        <v>400</v>
      </c>
      <c r="D170" s="167" t="s">
        <v>197</v>
      </c>
      <c r="E170" s="168" t="s">
        <v>2188</v>
      </c>
      <c r="F170" s="264" t="s">
        <v>2189</v>
      </c>
      <c r="G170" s="264"/>
      <c r="H170" s="264"/>
      <c r="I170" s="264"/>
      <c r="J170" s="169" t="s">
        <v>608</v>
      </c>
      <c r="K170" s="170">
        <v>11</v>
      </c>
      <c r="L170" s="265">
        <v>0</v>
      </c>
      <c r="M170" s="265"/>
      <c r="N170" s="266">
        <f t="shared" si="15"/>
        <v>0</v>
      </c>
      <c r="O170" s="266"/>
      <c r="P170" s="266"/>
      <c r="Q170" s="266"/>
      <c r="R170" s="141"/>
      <c r="T170" s="172" t="s">
        <v>4</v>
      </c>
      <c r="U170" s="48" t="s">
        <v>41</v>
      </c>
      <c r="V170" s="40"/>
      <c r="W170" s="173">
        <f t="shared" si="16"/>
        <v>0</v>
      </c>
      <c r="X170" s="173">
        <v>0</v>
      </c>
      <c r="Y170" s="173">
        <f t="shared" si="17"/>
        <v>0</v>
      </c>
      <c r="Z170" s="173">
        <v>0</v>
      </c>
      <c r="AA170" s="174">
        <f t="shared" si="18"/>
        <v>0</v>
      </c>
      <c r="AR170" s="23" t="s">
        <v>622</v>
      </c>
      <c r="AT170" s="23" t="s">
        <v>197</v>
      </c>
      <c r="AU170" s="23" t="s">
        <v>94</v>
      </c>
      <c r="AY170" s="23" t="s">
        <v>196</v>
      </c>
      <c r="BE170" s="114">
        <f t="shared" si="19"/>
        <v>0</v>
      </c>
      <c r="BF170" s="114">
        <f t="shared" si="20"/>
        <v>0</v>
      </c>
      <c r="BG170" s="114">
        <f t="shared" si="21"/>
        <v>0</v>
      </c>
      <c r="BH170" s="114">
        <f t="shared" si="22"/>
        <v>0</v>
      </c>
      <c r="BI170" s="114">
        <f t="shared" si="23"/>
        <v>0</v>
      </c>
      <c r="BJ170" s="23" t="s">
        <v>94</v>
      </c>
      <c r="BK170" s="175">
        <f t="shared" si="24"/>
        <v>0</v>
      </c>
      <c r="BL170" s="23" t="s">
        <v>622</v>
      </c>
      <c r="BM170" s="23" t="s">
        <v>2190</v>
      </c>
    </row>
    <row r="171" spans="2:65" s="1" customFormat="1" ht="16.5" customHeight="1">
      <c r="B171" s="138"/>
      <c r="C171" s="200" t="s">
        <v>405</v>
      </c>
      <c r="D171" s="200" t="s">
        <v>612</v>
      </c>
      <c r="E171" s="201" t="s">
        <v>2191</v>
      </c>
      <c r="F171" s="282" t="s">
        <v>2192</v>
      </c>
      <c r="G171" s="282"/>
      <c r="H171" s="282"/>
      <c r="I171" s="282"/>
      <c r="J171" s="202" t="s">
        <v>608</v>
      </c>
      <c r="K171" s="203">
        <v>11</v>
      </c>
      <c r="L171" s="273">
        <v>0</v>
      </c>
      <c r="M171" s="273"/>
      <c r="N171" s="283">
        <f t="shared" si="15"/>
        <v>0</v>
      </c>
      <c r="O171" s="266"/>
      <c r="P171" s="266"/>
      <c r="Q171" s="266"/>
      <c r="R171" s="141"/>
      <c r="T171" s="172" t="s">
        <v>4</v>
      </c>
      <c r="U171" s="48" t="s">
        <v>41</v>
      </c>
      <c r="V171" s="40"/>
      <c r="W171" s="173">
        <f t="shared" si="16"/>
        <v>0</v>
      </c>
      <c r="X171" s="173">
        <v>8.0000000000000007E-5</v>
      </c>
      <c r="Y171" s="173">
        <f t="shared" si="17"/>
        <v>8.8000000000000003E-4</v>
      </c>
      <c r="Z171" s="173">
        <v>0</v>
      </c>
      <c r="AA171" s="174">
        <f t="shared" si="18"/>
        <v>0</v>
      </c>
      <c r="AR171" s="23" t="s">
        <v>952</v>
      </c>
      <c r="AT171" s="23" t="s">
        <v>612</v>
      </c>
      <c r="AU171" s="23" t="s">
        <v>94</v>
      </c>
      <c r="AY171" s="23" t="s">
        <v>196</v>
      </c>
      <c r="BE171" s="114">
        <f t="shared" si="19"/>
        <v>0</v>
      </c>
      <c r="BF171" s="114">
        <f t="shared" si="20"/>
        <v>0</v>
      </c>
      <c r="BG171" s="114">
        <f t="shared" si="21"/>
        <v>0</v>
      </c>
      <c r="BH171" s="114">
        <f t="shared" si="22"/>
        <v>0</v>
      </c>
      <c r="BI171" s="114">
        <f t="shared" si="23"/>
        <v>0</v>
      </c>
      <c r="BJ171" s="23" t="s">
        <v>94</v>
      </c>
      <c r="BK171" s="175">
        <f t="shared" si="24"/>
        <v>0</v>
      </c>
      <c r="BL171" s="23" t="s">
        <v>952</v>
      </c>
      <c r="BM171" s="23" t="s">
        <v>2193</v>
      </c>
    </row>
    <row r="172" spans="2:65" s="1" customFormat="1" ht="16.5" customHeight="1">
      <c r="B172" s="138"/>
      <c r="C172" s="167" t="s">
        <v>415</v>
      </c>
      <c r="D172" s="167" t="s">
        <v>197</v>
      </c>
      <c r="E172" s="168" t="s">
        <v>2194</v>
      </c>
      <c r="F172" s="264" t="s">
        <v>2195</v>
      </c>
      <c r="G172" s="264"/>
      <c r="H172" s="264"/>
      <c r="I172" s="264"/>
      <c r="J172" s="169" t="s">
        <v>608</v>
      </c>
      <c r="K172" s="170">
        <v>11</v>
      </c>
      <c r="L172" s="265">
        <v>0</v>
      </c>
      <c r="M172" s="265"/>
      <c r="N172" s="266">
        <f t="shared" si="15"/>
        <v>0</v>
      </c>
      <c r="O172" s="266"/>
      <c r="P172" s="266"/>
      <c r="Q172" s="266"/>
      <c r="R172" s="141"/>
      <c r="T172" s="172" t="s">
        <v>4</v>
      </c>
      <c r="U172" s="48" t="s">
        <v>41</v>
      </c>
      <c r="V172" s="40"/>
      <c r="W172" s="173">
        <f t="shared" si="16"/>
        <v>0</v>
      </c>
      <c r="X172" s="173">
        <v>0</v>
      </c>
      <c r="Y172" s="173">
        <f t="shared" si="17"/>
        <v>0</v>
      </c>
      <c r="Z172" s="173">
        <v>0</v>
      </c>
      <c r="AA172" s="174">
        <f t="shared" si="18"/>
        <v>0</v>
      </c>
      <c r="AR172" s="23" t="s">
        <v>622</v>
      </c>
      <c r="AT172" s="23" t="s">
        <v>197</v>
      </c>
      <c r="AU172" s="23" t="s">
        <v>94</v>
      </c>
      <c r="AY172" s="23" t="s">
        <v>196</v>
      </c>
      <c r="BE172" s="114">
        <f t="shared" si="19"/>
        <v>0</v>
      </c>
      <c r="BF172" s="114">
        <f t="shared" si="20"/>
        <v>0</v>
      </c>
      <c r="BG172" s="114">
        <f t="shared" si="21"/>
        <v>0</v>
      </c>
      <c r="BH172" s="114">
        <f t="shared" si="22"/>
        <v>0</v>
      </c>
      <c r="BI172" s="114">
        <f t="shared" si="23"/>
        <v>0</v>
      </c>
      <c r="BJ172" s="23" t="s">
        <v>94</v>
      </c>
      <c r="BK172" s="175">
        <f t="shared" si="24"/>
        <v>0</v>
      </c>
      <c r="BL172" s="23" t="s">
        <v>622</v>
      </c>
      <c r="BM172" s="23" t="s">
        <v>2196</v>
      </c>
    </row>
    <row r="173" spans="2:65" s="1" customFormat="1" ht="16.5" customHeight="1">
      <c r="B173" s="138"/>
      <c r="C173" s="200" t="s">
        <v>419</v>
      </c>
      <c r="D173" s="200" t="s">
        <v>612</v>
      </c>
      <c r="E173" s="201" t="s">
        <v>2197</v>
      </c>
      <c r="F173" s="282" t="s">
        <v>2198</v>
      </c>
      <c r="G173" s="282"/>
      <c r="H173" s="282"/>
      <c r="I173" s="282"/>
      <c r="J173" s="202" t="s">
        <v>608</v>
      </c>
      <c r="K173" s="203">
        <v>11</v>
      </c>
      <c r="L173" s="273">
        <v>0</v>
      </c>
      <c r="M173" s="273"/>
      <c r="N173" s="283">
        <f t="shared" si="15"/>
        <v>0</v>
      </c>
      <c r="O173" s="266"/>
      <c r="P173" s="266"/>
      <c r="Q173" s="266"/>
      <c r="R173" s="141"/>
      <c r="T173" s="172" t="s">
        <v>4</v>
      </c>
      <c r="U173" s="48" t="s">
        <v>41</v>
      </c>
      <c r="V173" s="40"/>
      <c r="W173" s="173">
        <f t="shared" si="16"/>
        <v>0</v>
      </c>
      <c r="X173" s="173">
        <v>2.9E-4</v>
      </c>
      <c r="Y173" s="173">
        <f t="shared" si="17"/>
        <v>3.1900000000000001E-3</v>
      </c>
      <c r="Z173" s="173">
        <v>0</v>
      </c>
      <c r="AA173" s="174">
        <f t="shared" si="18"/>
        <v>0</v>
      </c>
      <c r="AR173" s="23" t="s">
        <v>952</v>
      </c>
      <c r="AT173" s="23" t="s">
        <v>612</v>
      </c>
      <c r="AU173" s="23" t="s">
        <v>94</v>
      </c>
      <c r="AY173" s="23" t="s">
        <v>196</v>
      </c>
      <c r="BE173" s="114">
        <f t="shared" si="19"/>
        <v>0</v>
      </c>
      <c r="BF173" s="114">
        <f t="shared" si="20"/>
        <v>0</v>
      </c>
      <c r="BG173" s="114">
        <f t="shared" si="21"/>
        <v>0</v>
      </c>
      <c r="BH173" s="114">
        <f t="shared" si="22"/>
        <v>0</v>
      </c>
      <c r="BI173" s="114">
        <f t="shared" si="23"/>
        <v>0</v>
      </c>
      <c r="BJ173" s="23" t="s">
        <v>94</v>
      </c>
      <c r="BK173" s="175">
        <f t="shared" si="24"/>
        <v>0</v>
      </c>
      <c r="BL173" s="23" t="s">
        <v>952</v>
      </c>
      <c r="BM173" s="23" t="s">
        <v>2199</v>
      </c>
    </row>
    <row r="174" spans="2:65" s="1" customFormat="1" ht="16.5" customHeight="1">
      <c r="B174" s="138"/>
      <c r="C174" s="167" t="s">
        <v>423</v>
      </c>
      <c r="D174" s="167" t="s">
        <v>197</v>
      </c>
      <c r="E174" s="168" t="s">
        <v>2200</v>
      </c>
      <c r="F174" s="264" t="s">
        <v>2201</v>
      </c>
      <c r="G174" s="264"/>
      <c r="H174" s="264"/>
      <c r="I174" s="264"/>
      <c r="J174" s="169" t="s">
        <v>608</v>
      </c>
      <c r="K174" s="170">
        <v>11</v>
      </c>
      <c r="L174" s="265">
        <v>0</v>
      </c>
      <c r="M174" s="265"/>
      <c r="N174" s="266">
        <f t="shared" si="15"/>
        <v>0</v>
      </c>
      <c r="O174" s="266"/>
      <c r="P174" s="266"/>
      <c r="Q174" s="266"/>
      <c r="R174" s="141"/>
      <c r="T174" s="172" t="s">
        <v>4</v>
      </c>
      <c r="U174" s="48" t="s">
        <v>41</v>
      </c>
      <c r="V174" s="40"/>
      <c r="W174" s="173">
        <f t="shared" si="16"/>
        <v>0</v>
      </c>
      <c r="X174" s="173">
        <v>0</v>
      </c>
      <c r="Y174" s="173">
        <f t="shared" si="17"/>
        <v>0</v>
      </c>
      <c r="Z174" s="173">
        <v>0</v>
      </c>
      <c r="AA174" s="174">
        <f t="shared" si="18"/>
        <v>0</v>
      </c>
      <c r="AR174" s="23" t="s">
        <v>622</v>
      </c>
      <c r="AT174" s="23" t="s">
        <v>197</v>
      </c>
      <c r="AU174" s="23" t="s">
        <v>94</v>
      </c>
      <c r="AY174" s="23" t="s">
        <v>196</v>
      </c>
      <c r="BE174" s="114">
        <f t="shared" si="19"/>
        <v>0</v>
      </c>
      <c r="BF174" s="114">
        <f t="shared" si="20"/>
        <v>0</v>
      </c>
      <c r="BG174" s="114">
        <f t="shared" si="21"/>
        <v>0</v>
      </c>
      <c r="BH174" s="114">
        <f t="shared" si="22"/>
        <v>0</v>
      </c>
      <c r="BI174" s="114">
        <f t="shared" si="23"/>
        <v>0</v>
      </c>
      <c r="BJ174" s="23" t="s">
        <v>94</v>
      </c>
      <c r="BK174" s="175">
        <f t="shared" si="24"/>
        <v>0</v>
      </c>
      <c r="BL174" s="23" t="s">
        <v>622</v>
      </c>
      <c r="BM174" s="23" t="s">
        <v>2202</v>
      </c>
    </row>
    <row r="175" spans="2:65" s="1" customFormat="1" ht="16.5" customHeight="1">
      <c r="B175" s="138"/>
      <c r="C175" s="200" t="s">
        <v>427</v>
      </c>
      <c r="D175" s="200" t="s">
        <v>612</v>
      </c>
      <c r="E175" s="201" t="s">
        <v>2203</v>
      </c>
      <c r="F175" s="282" t="s">
        <v>2204</v>
      </c>
      <c r="G175" s="282"/>
      <c r="H175" s="282"/>
      <c r="I175" s="282"/>
      <c r="J175" s="202" t="s">
        <v>608</v>
      </c>
      <c r="K175" s="203">
        <v>11</v>
      </c>
      <c r="L175" s="273">
        <v>0</v>
      </c>
      <c r="M175" s="273"/>
      <c r="N175" s="283">
        <f t="shared" si="15"/>
        <v>0</v>
      </c>
      <c r="O175" s="266"/>
      <c r="P175" s="266"/>
      <c r="Q175" s="266"/>
      <c r="R175" s="141"/>
      <c r="T175" s="172" t="s">
        <v>4</v>
      </c>
      <c r="U175" s="48" t="s">
        <v>41</v>
      </c>
      <c r="V175" s="40"/>
      <c r="W175" s="173">
        <f t="shared" si="16"/>
        <v>0</v>
      </c>
      <c r="X175" s="173">
        <v>1.7000000000000001E-4</v>
      </c>
      <c r="Y175" s="173">
        <f t="shared" si="17"/>
        <v>1.8700000000000001E-3</v>
      </c>
      <c r="Z175" s="173">
        <v>0</v>
      </c>
      <c r="AA175" s="174">
        <f t="shared" si="18"/>
        <v>0</v>
      </c>
      <c r="AR175" s="23" t="s">
        <v>952</v>
      </c>
      <c r="AT175" s="23" t="s">
        <v>612</v>
      </c>
      <c r="AU175" s="23" t="s">
        <v>94</v>
      </c>
      <c r="AY175" s="23" t="s">
        <v>196</v>
      </c>
      <c r="BE175" s="114">
        <f t="shared" si="19"/>
        <v>0</v>
      </c>
      <c r="BF175" s="114">
        <f t="shared" si="20"/>
        <v>0</v>
      </c>
      <c r="BG175" s="114">
        <f t="shared" si="21"/>
        <v>0</v>
      </c>
      <c r="BH175" s="114">
        <f t="shared" si="22"/>
        <v>0</v>
      </c>
      <c r="BI175" s="114">
        <f t="shared" si="23"/>
        <v>0</v>
      </c>
      <c r="BJ175" s="23" t="s">
        <v>94</v>
      </c>
      <c r="BK175" s="175">
        <f t="shared" si="24"/>
        <v>0</v>
      </c>
      <c r="BL175" s="23" t="s">
        <v>952</v>
      </c>
      <c r="BM175" s="23" t="s">
        <v>2205</v>
      </c>
    </row>
    <row r="176" spans="2:65" s="1" customFormat="1" ht="16.5" customHeight="1">
      <c r="B176" s="138"/>
      <c r="C176" s="167" t="s">
        <v>432</v>
      </c>
      <c r="D176" s="167" t="s">
        <v>197</v>
      </c>
      <c r="E176" s="168" t="s">
        <v>2206</v>
      </c>
      <c r="F176" s="264" t="s">
        <v>2207</v>
      </c>
      <c r="G176" s="264"/>
      <c r="H176" s="264"/>
      <c r="I176" s="264"/>
      <c r="J176" s="169" t="s">
        <v>608</v>
      </c>
      <c r="K176" s="170">
        <v>100</v>
      </c>
      <c r="L176" s="265">
        <v>0</v>
      </c>
      <c r="M176" s="265"/>
      <c r="N176" s="266">
        <f t="shared" si="15"/>
        <v>0</v>
      </c>
      <c r="O176" s="266"/>
      <c r="P176" s="266"/>
      <c r="Q176" s="266"/>
      <c r="R176" s="141"/>
      <c r="T176" s="172" t="s">
        <v>4</v>
      </c>
      <c r="U176" s="48" t="s">
        <v>41</v>
      </c>
      <c r="V176" s="40"/>
      <c r="W176" s="173">
        <f t="shared" si="16"/>
        <v>0</v>
      </c>
      <c r="X176" s="173">
        <v>0</v>
      </c>
      <c r="Y176" s="173">
        <f t="shared" si="17"/>
        <v>0</v>
      </c>
      <c r="Z176" s="173">
        <v>0</v>
      </c>
      <c r="AA176" s="174">
        <f t="shared" si="18"/>
        <v>0</v>
      </c>
      <c r="AR176" s="23" t="s">
        <v>622</v>
      </c>
      <c r="AT176" s="23" t="s">
        <v>197</v>
      </c>
      <c r="AU176" s="23" t="s">
        <v>94</v>
      </c>
      <c r="AY176" s="23" t="s">
        <v>196</v>
      </c>
      <c r="BE176" s="114">
        <f t="shared" si="19"/>
        <v>0</v>
      </c>
      <c r="BF176" s="114">
        <f t="shared" si="20"/>
        <v>0</v>
      </c>
      <c r="BG176" s="114">
        <f t="shared" si="21"/>
        <v>0</v>
      </c>
      <c r="BH176" s="114">
        <f t="shared" si="22"/>
        <v>0</v>
      </c>
      <c r="BI176" s="114">
        <f t="shared" si="23"/>
        <v>0</v>
      </c>
      <c r="BJ176" s="23" t="s">
        <v>94</v>
      </c>
      <c r="BK176" s="175">
        <f t="shared" si="24"/>
        <v>0</v>
      </c>
      <c r="BL176" s="23" t="s">
        <v>622</v>
      </c>
      <c r="BM176" s="23" t="s">
        <v>2208</v>
      </c>
    </row>
    <row r="177" spans="2:65" s="1" customFormat="1" ht="16.5" customHeight="1">
      <c r="B177" s="138"/>
      <c r="C177" s="200" t="s">
        <v>438</v>
      </c>
      <c r="D177" s="200" t="s">
        <v>612</v>
      </c>
      <c r="E177" s="201" t="s">
        <v>2209</v>
      </c>
      <c r="F177" s="282" t="s">
        <v>2210</v>
      </c>
      <c r="G177" s="282"/>
      <c r="H177" s="282"/>
      <c r="I177" s="282"/>
      <c r="J177" s="202" t="s">
        <v>608</v>
      </c>
      <c r="K177" s="203">
        <v>100</v>
      </c>
      <c r="L177" s="273">
        <v>0</v>
      </c>
      <c r="M177" s="273"/>
      <c r="N177" s="283">
        <f t="shared" si="15"/>
        <v>0</v>
      </c>
      <c r="O177" s="266"/>
      <c r="P177" s="266"/>
      <c r="Q177" s="266"/>
      <c r="R177" s="141"/>
      <c r="T177" s="172" t="s">
        <v>4</v>
      </c>
      <c r="U177" s="48" t="s">
        <v>41</v>
      </c>
      <c r="V177" s="40"/>
      <c r="W177" s="173">
        <f t="shared" si="16"/>
        <v>0</v>
      </c>
      <c r="X177" s="173">
        <v>1.7000000000000001E-4</v>
      </c>
      <c r="Y177" s="173">
        <f t="shared" si="17"/>
        <v>1.7000000000000001E-2</v>
      </c>
      <c r="Z177" s="173">
        <v>0</v>
      </c>
      <c r="AA177" s="174">
        <f t="shared" si="18"/>
        <v>0</v>
      </c>
      <c r="AR177" s="23" t="s">
        <v>952</v>
      </c>
      <c r="AT177" s="23" t="s">
        <v>612</v>
      </c>
      <c r="AU177" s="23" t="s">
        <v>94</v>
      </c>
      <c r="AY177" s="23" t="s">
        <v>196</v>
      </c>
      <c r="BE177" s="114">
        <f t="shared" si="19"/>
        <v>0</v>
      </c>
      <c r="BF177" s="114">
        <f t="shared" si="20"/>
        <v>0</v>
      </c>
      <c r="BG177" s="114">
        <f t="shared" si="21"/>
        <v>0</v>
      </c>
      <c r="BH177" s="114">
        <f t="shared" si="22"/>
        <v>0</v>
      </c>
      <c r="BI177" s="114">
        <f t="shared" si="23"/>
        <v>0</v>
      </c>
      <c r="BJ177" s="23" t="s">
        <v>94</v>
      </c>
      <c r="BK177" s="175">
        <f t="shared" si="24"/>
        <v>0</v>
      </c>
      <c r="BL177" s="23" t="s">
        <v>952</v>
      </c>
      <c r="BM177" s="23" t="s">
        <v>2211</v>
      </c>
    </row>
    <row r="178" spans="2:65" s="1" customFormat="1" ht="16.5" customHeight="1">
      <c r="B178" s="138"/>
      <c r="C178" s="167" t="s">
        <v>442</v>
      </c>
      <c r="D178" s="167" t="s">
        <v>197</v>
      </c>
      <c r="E178" s="168" t="s">
        <v>2212</v>
      </c>
      <c r="F178" s="264" t="s">
        <v>2213</v>
      </c>
      <c r="G178" s="264"/>
      <c r="H178" s="264"/>
      <c r="I178" s="264"/>
      <c r="J178" s="169" t="s">
        <v>608</v>
      </c>
      <c r="K178" s="170">
        <v>11</v>
      </c>
      <c r="L178" s="265">
        <v>0</v>
      </c>
      <c r="M178" s="265"/>
      <c r="N178" s="266">
        <f t="shared" si="15"/>
        <v>0</v>
      </c>
      <c r="O178" s="266"/>
      <c r="P178" s="266"/>
      <c r="Q178" s="266"/>
      <c r="R178" s="141"/>
      <c r="T178" s="172" t="s">
        <v>4</v>
      </c>
      <c r="U178" s="48" t="s">
        <v>41</v>
      </c>
      <c r="V178" s="40"/>
      <c r="W178" s="173">
        <f t="shared" si="16"/>
        <v>0</v>
      </c>
      <c r="X178" s="173">
        <v>0</v>
      </c>
      <c r="Y178" s="173">
        <f t="shared" si="17"/>
        <v>0</v>
      </c>
      <c r="Z178" s="173">
        <v>0</v>
      </c>
      <c r="AA178" s="174">
        <f t="shared" si="18"/>
        <v>0</v>
      </c>
      <c r="AR178" s="23" t="s">
        <v>622</v>
      </c>
      <c r="AT178" s="23" t="s">
        <v>197</v>
      </c>
      <c r="AU178" s="23" t="s">
        <v>94</v>
      </c>
      <c r="AY178" s="23" t="s">
        <v>196</v>
      </c>
      <c r="BE178" s="114">
        <f t="shared" si="19"/>
        <v>0</v>
      </c>
      <c r="BF178" s="114">
        <f t="shared" si="20"/>
        <v>0</v>
      </c>
      <c r="BG178" s="114">
        <f t="shared" si="21"/>
        <v>0</v>
      </c>
      <c r="BH178" s="114">
        <f t="shared" si="22"/>
        <v>0</v>
      </c>
      <c r="BI178" s="114">
        <f t="shared" si="23"/>
        <v>0</v>
      </c>
      <c r="BJ178" s="23" t="s">
        <v>94</v>
      </c>
      <c r="BK178" s="175">
        <f t="shared" si="24"/>
        <v>0</v>
      </c>
      <c r="BL178" s="23" t="s">
        <v>622</v>
      </c>
      <c r="BM178" s="23" t="s">
        <v>2214</v>
      </c>
    </row>
    <row r="179" spans="2:65" s="1" customFormat="1" ht="25.5" customHeight="1">
      <c r="B179" s="138"/>
      <c r="C179" s="200" t="s">
        <v>449</v>
      </c>
      <c r="D179" s="200" t="s">
        <v>612</v>
      </c>
      <c r="E179" s="201" t="s">
        <v>2215</v>
      </c>
      <c r="F179" s="282" t="s">
        <v>2216</v>
      </c>
      <c r="G179" s="282"/>
      <c r="H179" s="282"/>
      <c r="I179" s="282"/>
      <c r="J179" s="202" t="s">
        <v>608</v>
      </c>
      <c r="K179" s="203">
        <v>11</v>
      </c>
      <c r="L179" s="273">
        <v>0</v>
      </c>
      <c r="M179" s="273"/>
      <c r="N179" s="283">
        <f t="shared" si="15"/>
        <v>0</v>
      </c>
      <c r="O179" s="266"/>
      <c r="P179" s="266"/>
      <c r="Q179" s="266"/>
      <c r="R179" s="141"/>
      <c r="T179" s="172" t="s">
        <v>4</v>
      </c>
      <c r="U179" s="48" t="s">
        <v>41</v>
      </c>
      <c r="V179" s="40"/>
      <c r="W179" s="173">
        <f t="shared" si="16"/>
        <v>0</v>
      </c>
      <c r="X179" s="173">
        <v>6.9999999999999994E-5</v>
      </c>
      <c r="Y179" s="173">
        <f t="shared" si="17"/>
        <v>7.6999999999999996E-4</v>
      </c>
      <c r="Z179" s="173">
        <v>0</v>
      </c>
      <c r="AA179" s="174">
        <f t="shared" si="18"/>
        <v>0</v>
      </c>
      <c r="AR179" s="23" t="s">
        <v>952</v>
      </c>
      <c r="AT179" s="23" t="s">
        <v>612</v>
      </c>
      <c r="AU179" s="23" t="s">
        <v>94</v>
      </c>
      <c r="AY179" s="23" t="s">
        <v>196</v>
      </c>
      <c r="BE179" s="114">
        <f t="shared" si="19"/>
        <v>0</v>
      </c>
      <c r="BF179" s="114">
        <f t="shared" si="20"/>
        <v>0</v>
      </c>
      <c r="BG179" s="114">
        <f t="shared" si="21"/>
        <v>0</v>
      </c>
      <c r="BH179" s="114">
        <f t="shared" si="22"/>
        <v>0</v>
      </c>
      <c r="BI179" s="114">
        <f t="shared" si="23"/>
        <v>0</v>
      </c>
      <c r="BJ179" s="23" t="s">
        <v>94</v>
      </c>
      <c r="BK179" s="175">
        <f t="shared" si="24"/>
        <v>0</v>
      </c>
      <c r="BL179" s="23" t="s">
        <v>952</v>
      </c>
      <c r="BM179" s="23" t="s">
        <v>2217</v>
      </c>
    </row>
    <row r="180" spans="2:65" s="10" customFormat="1" ht="29.85" customHeight="1">
      <c r="B180" s="156"/>
      <c r="C180" s="157"/>
      <c r="D180" s="166" t="s">
        <v>2090</v>
      </c>
      <c r="E180" s="166"/>
      <c r="F180" s="166"/>
      <c r="G180" s="166"/>
      <c r="H180" s="166"/>
      <c r="I180" s="166"/>
      <c r="J180" s="166"/>
      <c r="K180" s="166"/>
      <c r="L180" s="166"/>
      <c r="M180" s="166"/>
      <c r="N180" s="271">
        <f>BK180</f>
        <v>0</v>
      </c>
      <c r="O180" s="272"/>
      <c r="P180" s="272"/>
      <c r="Q180" s="272"/>
      <c r="R180" s="159"/>
      <c r="T180" s="160"/>
      <c r="U180" s="157"/>
      <c r="V180" s="157"/>
      <c r="W180" s="161">
        <f>SUM(W181:W187)</f>
        <v>0</v>
      </c>
      <c r="X180" s="157"/>
      <c r="Y180" s="161">
        <f>SUM(Y181:Y187)</f>
        <v>0</v>
      </c>
      <c r="Z180" s="157"/>
      <c r="AA180" s="162">
        <f>SUM(AA181:AA187)</f>
        <v>0</v>
      </c>
      <c r="AR180" s="163" t="s">
        <v>214</v>
      </c>
      <c r="AT180" s="164" t="s">
        <v>73</v>
      </c>
      <c r="AU180" s="164" t="s">
        <v>82</v>
      </c>
      <c r="AY180" s="163" t="s">
        <v>196</v>
      </c>
      <c r="BK180" s="165">
        <f>SUM(BK181:BK187)</f>
        <v>0</v>
      </c>
    </row>
    <row r="181" spans="2:65" s="1" customFormat="1" ht="25.5" customHeight="1">
      <c r="B181" s="138"/>
      <c r="C181" s="167" t="s">
        <v>453</v>
      </c>
      <c r="D181" s="167" t="s">
        <v>197</v>
      </c>
      <c r="E181" s="168" t="s">
        <v>2218</v>
      </c>
      <c r="F181" s="264" t="s">
        <v>2219</v>
      </c>
      <c r="G181" s="264"/>
      <c r="H181" s="264"/>
      <c r="I181" s="264"/>
      <c r="J181" s="169" t="s">
        <v>307</v>
      </c>
      <c r="K181" s="170">
        <v>150</v>
      </c>
      <c r="L181" s="265">
        <v>0</v>
      </c>
      <c r="M181" s="265"/>
      <c r="N181" s="266">
        <f>ROUND(L181*K181,3)</f>
        <v>0</v>
      </c>
      <c r="O181" s="266"/>
      <c r="P181" s="266"/>
      <c r="Q181" s="266"/>
      <c r="R181" s="141"/>
      <c r="T181" s="172" t="s">
        <v>4</v>
      </c>
      <c r="U181" s="48" t="s">
        <v>41</v>
      </c>
      <c r="V181" s="40"/>
      <c r="W181" s="173">
        <f>V181*K181</f>
        <v>0</v>
      </c>
      <c r="X181" s="173">
        <v>0</v>
      </c>
      <c r="Y181" s="173">
        <f>X181*K181</f>
        <v>0</v>
      </c>
      <c r="Z181" s="173">
        <v>0</v>
      </c>
      <c r="AA181" s="174">
        <f>Z181*K181</f>
        <v>0</v>
      </c>
      <c r="AR181" s="23" t="s">
        <v>622</v>
      </c>
      <c r="AT181" s="23" t="s">
        <v>197</v>
      </c>
      <c r="AU181" s="23" t="s">
        <v>94</v>
      </c>
      <c r="AY181" s="23" t="s">
        <v>196</v>
      </c>
      <c r="BE181" s="114">
        <f>IF(U181="základná",N181,0)</f>
        <v>0</v>
      </c>
      <c r="BF181" s="114">
        <f>IF(U181="znížená",N181,0)</f>
        <v>0</v>
      </c>
      <c r="BG181" s="114">
        <f>IF(U181="zákl. prenesená",N181,0)</f>
        <v>0</v>
      </c>
      <c r="BH181" s="114">
        <f>IF(U181="zníž. prenesená",N181,0)</f>
        <v>0</v>
      </c>
      <c r="BI181" s="114">
        <f>IF(U181="nulová",N181,0)</f>
        <v>0</v>
      </c>
      <c r="BJ181" s="23" t="s">
        <v>94</v>
      </c>
      <c r="BK181" s="175">
        <f>ROUND(L181*K181,3)</f>
        <v>0</v>
      </c>
      <c r="BL181" s="23" t="s">
        <v>622</v>
      </c>
      <c r="BM181" s="23" t="s">
        <v>2220</v>
      </c>
    </row>
    <row r="182" spans="2:65" s="11" customFormat="1" ht="25.5" customHeight="1">
      <c r="B182" s="176"/>
      <c r="C182" s="177"/>
      <c r="D182" s="177"/>
      <c r="E182" s="178" t="s">
        <v>4</v>
      </c>
      <c r="F182" s="267" t="s">
        <v>2221</v>
      </c>
      <c r="G182" s="268"/>
      <c r="H182" s="268"/>
      <c r="I182" s="268"/>
      <c r="J182" s="177"/>
      <c r="K182" s="179">
        <v>150</v>
      </c>
      <c r="L182" s="177"/>
      <c r="M182" s="177"/>
      <c r="N182" s="177"/>
      <c r="O182" s="177"/>
      <c r="P182" s="177"/>
      <c r="Q182" s="177"/>
      <c r="R182" s="180"/>
      <c r="T182" s="181"/>
      <c r="U182" s="177"/>
      <c r="V182" s="177"/>
      <c r="W182" s="177"/>
      <c r="X182" s="177"/>
      <c r="Y182" s="177"/>
      <c r="Z182" s="177"/>
      <c r="AA182" s="182"/>
      <c r="AT182" s="183" t="s">
        <v>204</v>
      </c>
      <c r="AU182" s="183" t="s">
        <v>94</v>
      </c>
      <c r="AV182" s="11" t="s">
        <v>94</v>
      </c>
      <c r="AW182" s="11" t="s">
        <v>31</v>
      </c>
      <c r="AX182" s="11" t="s">
        <v>74</v>
      </c>
      <c r="AY182" s="183" t="s">
        <v>196</v>
      </c>
    </row>
    <row r="183" spans="2:65" s="13" customFormat="1" ht="16.5" customHeight="1">
      <c r="B183" s="192"/>
      <c r="C183" s="193"/>
      <c r="D183" s="193"/>
      <c r="E183" s="194" t="s">
        <v>4</v>
      </c>
      <c r="F183" s="276" t="s">
        <v>215</v>
      </c>
      <c r="G183" s="277"/>
      <c r="H183" s="277"/>
      <c r="I183" s="277"/>
      <c r="J183" s="193"/>
      <c r="K183" s="195">
        <v>150</v>
      </c>
      <c r="L183" s="193"/>
      <c r="M183" s="193"/>
      <c r="N183" s="193"/>
      <c r="O183" s="193"/>
      <c r="P183" s="193"/>
      <c r="Q183" s="193"/>
      <c r="R183" s="196"/>
      <c r="T183" s="197"/>
      <c r="U183" s="193"/>
      <c r="V183" s="193"/>
      <c r="W183" s="193"/>
      <c r="X183" s="193"/>
      <c r="Y183" s="193"/>
      <c r="Z183" s="193"/>
      <c r="AA183" s="198"/>
      <c r="AT183" s="199" t="s">
        <v>204</v>
      </c>
      <c r="AU183" s="199" t="s">
        <v>94</v>
      </c>
      <c r="AV183" s="13" t="s">
        <v>201</v>
      </c>
      <c r="AW183" s="13" t="s">
        <v>5</v>
      </c>
      <c r="AX183" s="13" t="s">
        <v>82</v>
      </c>
      <c r="AY183" s="199" t="s">
        <v>196</v>
      </c>
    </row>
    <row r="184" spans="2:65" s="1" customFormat="1" ht="38.25" customHeight="1">
      <c r="B184" s="138"/>
      <c r="C184" s="167" t="s">
        <v>459</v>
      </c>
      <c r="D184" s="167" t="s">
        <v>197</v>
      </c>
      <c r="E184" s="168" t="s">
        <v>2222</v>
      </c>
      <c r="F184" s="264" t="s">
        <v>2223</v>
      </c>
      <c r="G184" s="264"/>
      <c r="H184" s="264"/>
      <c r="I184" s="264"/>
      <c r="J184" s="169" t="s">
        <v>307</v>
      </c>
      <c r="K184" s="170">
        <v>150</v>
      </c>
      <c r="L184" s="265">
        <v>0</v>
      </c>
      <c r="M184" s="265"/>
      <c r="N184" s="266">
        <f>ROUND(L184*K184,3)</f>
        <v>0</v>
      </c>
      <c r="O184" s="266"/>
      <c r="P184" s="266"/>
      <c r="Q184" s="266"/>
      <c r="R184" s="141"/>
      <c r="T184" s="172" t="s">
        <v>4</v>
      </c>
      <c r="U184" s="48" t="s">
        <v>41</v>
      </c>
      <c r="V184" s="40"/>
      <c r="W184" s="173">
        <f>V184*K184</f>
        <v>0</v>
      </c>
      <c r="X184" s="173">
        <v>0</v>
      </c>
      <c r="Y184" s="173">
        <f>X184*K184</f>
        <v>0</v>
      </c>
      <c r="Z184" s="173">
        <v>0</v>
      </c>
      <c r="AA184" s="174">
        <f>Z184*K184</f>
        <v>0</v>
      </c>
      <c r="AR184" s="23" t="s">
        <v>622</v>
      </c>
      <c r="AT184" s="23" t="s">
        <v>197</v>
      </c>
      <c r="AU184" s="23" t="s">
        <v>94</v>
      </c>
      <c r="AY184" s="23" t="s">
        <v>196</v>
      </c>
      <c r="BE184" s="114">
        <f>IF(U184="základná",N184,0)</f>
        <v>0</v>
      </c>
      <c r="BF184" s="114">
        <f>IF(U184="znížená",N184,0)</f>
        <v>0</v>
      </c>
      <c r="BG184" s="114">
        <f>IF(U184="zákl. prenesená",N184,0)</f>
        <v>0</v>
      </c>
      <c r="BH184" s="114">
        <f>IF(U184="zníž. prenesená",N184,0)</f>
        <v>0</v>
      </c>
      <c r="BI184" s="114">
        <f>IF(U184="nulová",N184,0)</f>
        <v>0</v>
      </c>
      <c r="BJ184" s="23" t="s">
        <v>94</v>
      </c>
      <c r="BK184" s="175">
        <f>ROUND(L184*K184,3)</f>
        <v>0</v>
      </c>
      <c r="BL184" s="23" t="s">
        <v>622</v>
      </c>
      <c r="BM184" s="23" t="s">
        <v>2224</v>
      </c>
    </row>
    <row r="185" spans="2:65" s="1" customFormat="1" ht="38.25" customHeight="1">
      <c r="B185" s="138"/>
      <c r="C185" s="167" t="s">
        <v>469</v>
      </c>
      <c r="D185" s="167" t="s">
        <v>197</v>
      </c>
      <c r="E185" s="168" t="s">
        <v>2225</v>
      </c>
      <c r="F185" s="264" t="s">
        <v>2226</v>
      </c>
      <c r="G185" s="264"/>
      <c r="H185" s="264"/>
      <c r="I185" s="264"/>
      <c r="J185" s="169" t="s">
        <v>262</v>
      </c>
      <c r="K185" s="170">
        <v>150</v>
      </c>
      <c r="L185" s="265">
        <v>0</v>
      </c>
      <c r="M185" s="265"/>
      <c r="N185" s="266">
        <f>ROUND(L185*K185,3)</f>
        <v>0</v>
      </c>
      <c r="O185" s="266"/>
      <c r="P185" s="266"/>
      <c r="Q185" s="266"/>
      <c r="R185" s="141"/>
      <c r="T185" s="172" t="s">
        <v>4</v>
      </c>
      <c r="U185" s="48" t="s">
        <v>41</v>
      </c>
      <c r="V185" s="40"/>
      <c r="W185" s="173">
        <f>V185*K185</f>
        <v>0</v>
      </c>
      <c r="X185" s="173">
        <v>0</v>
      </c>
      <c r="Y185" s="173">
        <f>X185*K185</f>
        <v>0</v>
      </c>
      <c r="Z185" s="173">
        <v>0</v>
      </c>
      <c r="AA185" s="174">
        <f>Z185*K185</f>
        <v>0</v>
      </c>
      <c r="AR185" s="23" t="s">
        <v>622</v>
      </c>
      <c r="AT185" s="23" t="s">
        <v>197</v>
      </c>
      <c r="AU185" s="23" t="s">
        <v>94</v>
      </c>
      <c r="AY185" s="23" t="s">
        <v>196</v>
      </c>
      <c r="BE185" s="114">
        <f>IF(U185="základná",N185,0)</f>
        <v>0</v>
      </c>
      <c r="BF185" s="114">
        <f>IF(U185="znížená",N185,0)</f>
        <v>0</v>
      </c>
      <c r="BG185" s="114">
        <f>IF(U185="zákl. prenesená",N185,0)</f>
        <v>0</v>
      </c>
      <c r="BH185" s="114">
        <f>IF(U185="zníž. prenesená",N185,0)</f>
        <v>0</v>
      </c>
      <c r="BI185" s="114">
        <f>IF(U185="nulová",N185,0)</f>
        <v>0</v>
      </c>
      <c r="BJ185" s="23" t="s">
        <v>94</v>
      </c>
      <c r="BK185" s="175">
        <f>ROUND(L185*K185,3)</f>
        <v>0</v>
      </c>
      <c r="BL185" s="23" t="s">
        <v>622</v>
      </c>
      <c r="BM185" s="23" t="s">
        <v>2227</v>
      </c>
    </row>
    <row r="186" spans="2:65" s="11" customFormat="1" ht="16.5" customHeight="1">
      <c r="B186" s="176"/>
      <c r="C186" s="177"/>
      <c r="D186" s="177"/>
      <c r="E186" s="178" t="s">
        <v>4</v>
      </c>
      <c r="F186" s="267" t="s">
        <v>2228</v>
      </c>
      <c r="G186" s="268"/>
      <c r="H186" s="268"/>
      <c r="I186" s="268"/>
      <c r="J186" s="177"/>
      <c r="K186" s="179">
        <v>150</v>
      </c>
      <c r="L186" s="177"/>
      <c r="M186" s="177"/>
      <c r="N186" s="177"/>
      <c r="O186" s="177"/>
      <c r="P186" s="177"/>
      <c r="Q186" s="177"/>
      <c r="R186" s="180"/>
      <c r="T186" s="181"/>
      <c r="U186" s="177"/>
      <c r="V186" s="177"/>
      <c r="W186" s="177"/>
      <c r="X186" s="177"/>
      <c r="Y186" s="177"/>
      <c r="Z186" s="177"/>
      <c r="AA186" s="182"/>
      <c r="AT186" s="183" t="s">
        <v>204</v>
      </c>
      <c r="AU186" s="183" t="s">
        <v>94</v>
      </c>
      <c r="AV186" s="11" t="s">
        <v>94</v>
      </c>
      <c r="AW186" s="11" t="s">
        <v>31</v>
      </c>
      <c r="AX186" s="11" t="s">
        <v>74</v>
      </c>
      <c r="AY186" s="183" t="s">
        <v>196</v>
      </c>
    </row>
    <row r="187" spans="2:65" s="13" customFormat="1" ht="16.5" customHeight="1">
      <c r="B187" s="192"/>
      <c r="C187" s="193"/>
      <c r="D187" s="193"/>
      <c r="E187" s="194" t="s">
        <v>4</v>
      </c>
      <c r="F187" s="276" t="s">
        <v>215</v>
      </c>
      <c r="G187" s="277"/>
      <c r="H187" s="277"/>
      <c r="I187" s="277"/>
      <c r="J187" s="193"/>
      <c r="K187" s="195">
        <v>150</v>
      </c>
      <c r="L187" s="193"/>
      <c r="M187" s="193"/>
      <c r="N187" s="193"/>
      <c r="O187" s="193"/>
      <c r="P187" s="193"/>
      <c r="Q187" s="193"/>
      <c r="R187" s="196"/>
      <c r="T187" s="197"/>
      <c r="U187" s="193"/>
      <c r="V187" s="193"/>
      <c r="W187" s="193"/>
      <c r="X187" s="193"/>
      <c r="Y187" s="193"/>
      <c r="Z187" s="193"/>
      <c r="AA187" s="198"/>
      <c r="AT187" s="199" t="s">
        <v>204</v>
      </c>
      <c r="AU187" s="199" t="s">
        <v>94</v>
      </c>
      <c r="AV187" s="13" t="s">
        <v>201</v>
      </c>
      <c r="AW187" s="13" t="s">
        <v>5</v>
      </c>
      <c r="AX187" s="13" t="s">
        <v>82</v>
      </c>
      <c r="AY187" s="199" t="s">
        <v>196</v>
      </c>
    </row>
    <row r="188" spans="2:65" s="10" customFormat="1" ht="29.85" customHeight="1">
      <c r="B188" s="156"/>
      <c r="C188" s="157"/>
      <c r="D188" s="166" t="s">
        <v>2091</v>
      </c>
      <c r="E188" s="166"/>
      <c r="F188" s="166"/>
      <c r="G188" s="166"/>
      <c r="H188" s="166"/>
      <c r="I188" s="166"/>
      <c r="J188" s="166"/>
      <c r="K188" s="166"/>
      <c r="L188" s="166"/>
      <c r="M188" s="166"/>
      <c r="N188" s="280">
        <f>BK188</f>
        <v>0</v>
      </c>
      <c r="O188" s="281"/>
      <c r="P188" s="281"/>
      <c r="Q188" s="281"/>
      <c r="R188" s="159"/>
      <c r="T188" s="160"/>
      <c r="U188" s="157"/>
      <c r="V188" s="157"/>
      <c r="W188" s="161">
        <f>SUM(W189:W195)</f>
        <v>0</v>
      </c>
      <c r="X188" s="157"/>
      <c r="Y188" s="161">
        <f>SUM(Y189:Y195)</f>
        <v>0</v>
      </c>
      <c r="Z188" s="157"/>
      <c r="AA188" s="162">
        <f>SUM(AA189:AA195)</f>
        <v>0</v>
      </c>
      <c r="AR188" s="163" t="s">
        <v>214</v>
      </c>
      <c r="AT188" s="164" t="s">
        <v>73</v>
      </c>
      <c r="AU188" s="164" t="s">
        <v>82</v>
      </c>
      <c r="AY188" s="163" t="s">
        <v>196</v>
      </c>
      <c r="BK188" s="165">
        <f>SUM(BK189:BK195)</f>
        <v>0</v>
      </c>
    </row>
    <row r="189" spans="2:65" s="1" customFormat="1" ht="25.5" customHeight="1">
      <c r="B189" s="138"/>
      <c r="C189" s="167" t="s">
        <v>473</v>
      </c>
      <c r="D189" s="167" t="s">
        <v>197</v>
      </c>
      <c r="E189" s="168" t="s">
        <v>2229</v>
      </c>
      <c r="F189" s="264" t="s">
        <v>2230</v>
      </c>
      <c r="G189" s="264"/>
      <c r="H189" s="264"/>
      <c r="I189" s="264"/>
      <c r="J189" s="169" t="s">
        <v>2231</v>
      </c>
      <c r="K189" s="170">
        <v>11</v>
      </c>
      <c r="L189" s="265">
        <v>0</v>
      </c>
      <c r="M189" s="265"/>
      <c r="N189" s="266">
        <f>ROUND(L189*K189,3)</f>
        <v>0</v>
      </c>
      <c r="O189" s="266"/>
      <c r="P189" s="266"/>
      <c r="Q189" s="266"/>
      <c r="R189" s="141"/>
      <c r="T189" s="172" t="s">
        <v>4</v>
      </c>
      <c r="U189" s="48" t="s">
        <v>41</v>
      </c>
      <c r="V189" s="40"/>
      <c r="W189" s="173">
        <f>V189*K189</f>
        <v>0</v>
      </c>
      <c r="X189" s="173">
        <v>0</v>
      </c>
      <c r="Y189" s="173">
        <f>X189*K189</f>
        <v>0</v>
      </c>
      <c r="Z189" s="173">
        <v>0</v>
      </c>
      <c r="AA189" s="174">
        <f>Z189*K189</f>
        <v>0</v>
      </c>
      <c r="AR189" s="23" t="s">
        <v>622</v>
      </c>
      <c r="AT189" s="23" t="s">
        <v>197</v>
      </c>
      <c r="AU189" s="23" t="s">
        <v>94</v>
      </c>
      <c r="AY189" s="23" t="s">
        <v>196</v>
      </c>
      <c r="BE189" s="114">
        <f>IF(U189="základná",N189,0)</f>
        <v>0</v>
      </c>
      <c r="BF189" s="114">
        <f>IF(U189="znížená",N189,0)</f>
        <v>0</v>
      </c>
      <c r="BG189" s="114">
        <f>IF(U189="zákl. prenesená",N189,0)</f>
        <v>0</v>
      </c>
      <c r="BH189" s="114">
        <f>IF(U189="zníž. prenesená",N189,0)</f>
        <v>0</v>
      </c>
      <c r="BI189" s="114">
        <f>IF(U189="nulová",N189,0)</f>
        <v>0</v>
      </c>
      <c r="BJ189" s="23" t="s">
        <v>94</v>
      </c>
      <c r="BK189" s="175">
        <f>ROUND(L189*K189,3)</f>
        <v>0</v>
      </c>
      <c r="BL189" s="23" t="s">
        <v>622</v>
      </c>
      <c r="BM189" s="23" t="s">
        <v>2232</v>
      </c>
    </row>
    <row r="190" spans="2:65" s="1" customFormat="1" ht="25.5" customHeight="1">
      <c r="B190" s="138"/>
      <c r="C190" s="167" t="s">
        <v>488</v>
      </c>
      <c r="D190" s="167" t="s">
        <v>197</v>
      </c>
      <c r="E190" s="168" t="s">
        <v>2233</v>
      </c>
      <c r="F190" s="264" t="s">
        <v>2234</v>
      </c>
      <c r="G190" s="264"/>
      <c r="H190" s="264"/>
      <c r="I190" s="264"/>
      <c r="J190" s="169" t="s">
        <v>307</v>
      </c>
      <c r="K190" s="170">
        <v>450</v>
      </c>
      <c r="L190" s="265">
        <v>0</v>
      </c>
      <c r="M190" s="265"/>
      <c r="N190" s="266">
        <f>ROUND(L190*K190,3)</f>
        <v>0</v>
      </c>
      <c r="O190" s="266"/>
      <c r="P190" s="266"/>
      <c r="Q190" s="266"/>
      <c r="R190" s="141"/>
      <c r="T190" s="172" t="s">
        <v>4</v>
      </c>
      <c r="U190" s="48" t="s">
        <v>41</v>
      </c>
      <c r="V190" s="40"/>
      <c r="W190" s="173">
        <f>V190*K190</f>
        <v>0</v>
      </c>
      <c r="X190" s="173">
        <v>0</v>
      </c>
      <c r="Y190" s="173">
        <f>X190*K190</f>
        <v>0</v>
      </c>
      <c r="Z190" s="173">
        <v>0</v>
      </c>
      <c r="AA190" s="174">
        <f>Z190*K190</f>
        <v>0</v>
      </c>
      <c r="AR190" s="23" t="s">
        <v>622</v>
      </c>
      <c r="AT190" s="23" t="s">
        <v>197</v>
      </c>
      <c r="AU190" s="23" t="s">
        <v>94</v>
      </c>
      <c r="AY190" s="23" t="s">
        <v>196</v>
      </c>
      <c r="BE190" s="114">
        <f>IF(U190="základná",N190,0)</f>
        <v>0</v>
      </c>
      <c r="BF190" s="114">
        <f>IF(U190="znížená",N190,0)</f>
        <v>0</v>
      </c>
      <c r="BG190" s="114">
        <f>IF(U190="zákl. prenesená",N190,0)</f>
        <v>0</v>
      </c>
      <c r="BH190" s="114">
        <f>IF(U190="zníž. prenesená",N190,0)</f>
        <v>0</v>
      </c>
      <c r="BI190" s="114">
        <f>IF(U190="nulová",N190,0)</f>
        <v>0</v>
      </c>
      <c r="BJ190" s="23" t="s">
        <v>94</v>
      </c>
      <c r="BK190" s="175">
        <f>ROUND(L190*K190,3)</f>
        <v>0</v>
      </c>
      <c r="BL190" s="23" t="s">
        <v>622</v>
      </c>
      <c r="BM190" s="23" t="s">
        <v>2235</v>
      </c>
    </row>
    <row r="191" spans="2:65" s="11" customFormat="1" ht="16.5" customHeight="1">
      <c r="B191" s="176"/>
      <c r="C191" s="177"/>
      <c r="D191" s="177"/>
      <c r="E191" s="178" t="s">
        <v>4</v>
      </c>
      <c r="F191" s="267" t="s">
        <v>2236</v>
      </c>
      <c r="G191" s="268"/>
      <c r="H191" s="268"/>
      <c r="I191" s="268"/>
      <c r="J191" s="177"/>
      <c r="K191" s="179">
        <v>450</v>
      </c>
      <c r="L191" s="177"/>
      <c r="M191" s="177"/>
      <c r="N191" s="177"/>
      <c r="O191" s="177"/>
      <c r="P191" s="177"/>
      <c r="Q191" s="177"/>
      <c r="R191" s="180"/>
      <c r="T191" s="181"/>
      <c r="U191" s="177"/>
      <c r="V191" s="177"/>
      <c r="W191" s="177"/>
      <c r="X191" s="177"/>
      <c r="Y191" s="177"/>
      <c r="Z191" s="177"/>
      <c r="AA191" s="182"/>
      <c r="AT191" s="183" t="s">
        <v>204</v>
      </c>
      <c r="AU191" s="183" t="s">
        <v>94</v>
      </c>
      <c r="AV191" s="11" t="s">
        <v>94</v>
      </c>
      <c r="AW191" s="11" t="s">
        <v>31</v>
      </c>
      <c r="AX191" s="11" t="s">
        <v>74</v>
      </c>
      <c r="AY191" s="183" t="s">
        <v>196</v>
      </c>
    </row>
    <row r="192" spans="2:65" s="13" customFormat="1" ht="16.5" customHeight="1">
      <c r="B192" s="192"/>
      <c r="C192" s="193"/>
      <c r="D192" s="193"/>
      <c r="E192" s="194" t="s">
        <v>4</v>
      </c>
      <c r="F192" s="276" t="s">
        <v>215</v>
      </c>
      <c r="G192" s="277"/>
      <c r="H192" s="277"/>
      <c r="I192" s="277"/>
      <c r="J192" s="193"/>
      <c r="K192" s="195">
        <v>450</v>
      </c>
      <c r="L192" s="193"/>
      <c r="M192" s="193"/>
      <c r="N192" s="193"/>
      <c r="O192" s="193"/>
      <c r="P192" s="193"/>
      <c r="Q192" s="193"/>
      <c r="R192" s="196"/>
      <c r="T192" s="197"/>
      <c r="U192" s="193"/>
      <c r="V192" s="193"/>
      <c r="W192" s="193"/>
      <c r="X192" s="193"/>
      <c r="Y192" s="193"/>
      <c r="Z192" s="193"/>
      <c r="AA192" s="198"/>
      <c r="AT192" s="199" t="s">
        <v>204</v>
      </c>
      <c r="AU192" s="199" t="s">
        <v>94</v>
      </c>
      <c r="AV192" s="13" t="s">
        <v>201</v>
      </c>
      <c r="AW192" s="13" t="s">
        <v>5</v>
      </c>
      <c r="AX192" s="13" t="s">
        <v>82</v>
      </c>
      <c r="AY192" s="199" t="s">
        <v>196</v>
      </c>
    </row>
    <row r="193" spans="2:65" s="1" customFormat="1" ht="25.5" customHeight="1">
      <c r="B193" s="138"/>
      <c r="C193" s="167" t="s">
        <v>494</v>
      </c>
      <c r="D193" s="167" t="s">
        <v>197</v>
      </c>
      <c r="E193" s="168" t="s">
        <v>2237</v>
      </c>
      <c r="F193" s="264" t="s">
        <v>2238</v>
      </c>
      <c r="G193" s="264"/>
      <c r="H193" s="264"/>
      <c r="I193" s="264"/>
      <c r="J193" s="169" t="s">
        <v>608</v>
      </c>
      <c r="K193" s="170">
        <v>1</v>
      </c>
      <c r="L193" s="265">
        <v>0</v>
      </c>
      <c r="M193" s="265"/>
      <c r="N193" s="266">
        <f>ROUND(L193*K193,3)</f>
        <v>0</v>
      </c>
      <c r="O193" s="266"/>
      <c r="P193" s="266"/>
      <c r="Q193" s="266"/>
      <c r="R193" s="141"/>
      <c r="T193" s="172" t="s">
        <v>4</v>
      </c>
      <c r="U193" s="48" t="s">
        <v>41</v>
      </c>
      <c r="V193" s="40"/>
      <c r="W193" s="173">
        <f>V193*K193</f>
        <v>0</v>
      </c>
      <c r="X193" s="173">
        <v>0</v>
      </c>
      <c r="Y193" s="173">
        <f>X193*K193</f>
        <v>0</v>
      </c>
      <c r="Z193" s="173">
        <v>0</v>
      </c>
      <c r="AA193" s="174">
        <f>Z193*K193</f>
        <v>0</v>
      </c>
      <c r="AR193" s="23" t="s">
        <v>622</v>
      </c>
      <c r="AT193" s="23" t="s">
        <v>197</v>
      </c>
      <c r="AU193" s="23" t="s">
        <v>94</v>
      </c>
      <c r="AY193" s="23" t="s">
        <v>196</v>
      </c>
      <c r="BE193" s="114">
        <f>IF(U193="základná",N193,0)</f>
        <v>0</v>
      </c>
      <c r="BF193" s="114">
        <f>IF(U193="znížená",N193,0)</f>
        <v>0</v>
      </c>
      <c r="BG193" s="114">
        <f>IF(U193="zákl. prenesená",N193,0)</f>
        <v>0</v>
      </c>
      <c r="BH193" s="114">
        <f>IF(U193="zníž. prenesená",N193,0)</f>
        <v>0</v>
      </c>
      <c r="BI193" s="114">
        <f>IF(U193="nulová",N193,0)</f>
        <v>0</v>
      </c>
      <c r="BJ193" s="23" t="s">
        <v>94</v>
      </c>
      <c r="BK193" s="175">
        <f>ROUND(L193*K193,3)</f>
        <v>0</v>
      </c>
      <c r="BL193" s="23" t="s">
        <v>622</v>
      </c>
      <c r="BM193" s="23" t="s">
        <v>2239</v>
      </c>
    </row>
    <row r="194" spans="2:65" s="1" customFormat="1" ht="25.5" customHeight="1">
      <c r="B194" s="138"/>
      <c r="C194" s="167" t="s">
        <v>504</v>
      </c>
      <c r="D194" s="167" t="s">
        <v>197</v>
      </c>
      <c r="E194" s="168" t="s">
        <v>2240</v>
      </c>
      <c r="F194" s="264" t="s">
        <v>2241</v>
      </c>
      <c r="G194" s="264"/>
      <c r="H194" s="264"/>
      <c r="I194" s="264"/>
      <c r="J194" s="169" t="s">
        <v>608</v>
      </c>
      <c r="K194" s="170">
        <v>11</v>
      </c>
      <c r="L194" s="265">
        <v>0</v>
      </c>
      <c r="M194" s="265"/>
      <c r="N194" s="266">
        <f>ROUND(L194*K194,3)</f>
        <v>0</v>
      </c>
      <c r="O194" s="266"/>
      <c r="P194" s="266"/>
      <c r="Q194" s="266"/>
      <c r="R194" s="141"/>
      <c r="T194" s="172" t="s">
        <v>4</v>
      </c>
      <c r="U194" s="48" t="s">
        <v>41</v>
      </c>
      <c r="V194" s="40"/>
      <c r="W194" s="173">
        <f>V194*K194</f>
        <v>0</v>
      </c>
      <c r="X194" s="173">
        <v>0</v>
      </c>
      <c r="Y194" s="173">
        <f>X194*K194</f>
        <v>0</v>
      </c>
      <c r="Z194" s="173">
        <v>0</v>
      </c>
      <c r="AA194" s="174">
        <f>Z194*K194</f>
        <v>0</v>
      </c>
      <c r="AR194" s="23" t="s">
        <v>622</v>
      </c>
      <c r="AT194" s="23" t="s">
        <v>197</v>
      </c>
      <c r="AU194" s="23" t="s">
        <v>94</v>
      </c>
      <c r="AY194" s="23" t="s">
        <v>196</v>
      </c>
      <c r="BE194" s="114">
        <f>IF(U194="základná",N194,0)</f>
        <v>0</v>
      </c>
      <c r="BF194" s="114">
        <f>IF(U194="znížená",N194,0)</f>
        <v>0</v>
      </c>
      <c r="BG194" s="114">
        <f>IF(U194="zákl. prenesená",N194,0)</f>
        <v>0</v>
      </c>
      <c r="BH194" s="114">
        <f>IF(U194="zníž. prenesená",N194,0)</f>
        <v>0</v>
      </c>
      <c r="BI194" s="114">
        <f>IF(U194="nulová",N194,0)</f>
        <v>0</v>
      </c>
      <c r="BJ194" s="23" t="s">
        <v>94</v>
      </c>
      <c r="BK194" s="175">
        <f>ROUND(L194*K194,3)</f>
        <v>0</v>
      </c>
      <c r="BL194" s="23" t="s">
        <v>622</v>
      </c>
      <c r="BM194" s="23" t="s">
        <v>2242</v>
      </c>
    </row>
    <row r="195" spans="2:65" s="1" customFormat="1" ht="38.25" customHeight="1">
      <c r="B195" s="138"/>
      <c r="C195" s="167" t="s">
        <v>508</v>
      </c>
      <c r="D195" s="167" t="s">
        <v>197</v>
      </c>
      <c r="E195" s="168" t="s">
        <v>2243</v>
      </c>
      <c r="F195" s="264" t="s">
        <v>2244</v>
      </c>
      <c r="G195" s="264"/>
      <c r="H195" s="264"/>
      <c r="I195" s="264"/>
      <c r="J195" s="169" t="s">
        <v>608</v>
      </c>
      <c r="K195" s="170">
        <v>1</v>
      </c>
      <c r="L195" s="265">
        <v>0</v>
      </c>
      <c r="M195" s="265"/>
      <c r="N195" s="266">
        <f>ROUND(L195*K195,3)</f>
        <v>0</v>
      </c>
      <c r="O195" s="266"/>
      <c r="P195" s="266"/>
      <c r="Q195" s="266"/>
      <c r="R195" s="141"/>
      <c r="T195" s="172" t="s">
        <v>4</v>
      </c>
      <c r="U195" s="48" t="s">
        <v>41</v>
      </c>
      <c r="V195" s="40"/>
      <c r="W195" s="173">
        <f>V195*K195</f>
        <v>0</v>
      </c>
      <c r="X195" s="173">
        <v>0</v>
      </c>
      <c r="Y195" s="173">
        <f>X195*K195</f>
        <v>0</v>
      </c>
      <c r="Z195" s="173">
        <v>0</v>
      </c>
      <c r="AA195" s="174">
        <f>Z195*K195</f>
        <v>0</v>
      </c>
      <c r="AR195" s="23" t="s">
        <v>622</v>
      </c>
      <c r="AT195" s="23" t="s">
        <v>197</v>
      </c>
      <c r="AU195" s="23" t="s">
        <v>94</v>
      </c>
      <c r="AY195" s="23" t="s">
        <v>196</v>
      </c>
      <c r="BE195" s="114">
        <f>IF(U195="základná",N195,0)</f>
        <v>0</v>
      </c>
      <c r="BF195" s="114">
        <f>IF(U195="znížená",N195,0)</f>
        <v>0</v>
      </c>
      <c r="BG195" s="114">
        <f>IF(U195="zákl. prenesená",N195,0)</f>
        <v>0</v>
      </c>
      <c r="BH195" s="114">
        <f>IF(U195="zníž. prenesená",N195,0)</f>
        <v>0</v>
      </c>
      <c r="BI195" s="114">
        <f>IF(U195="nulová",N195,0)</f>
        <v>0</v>
      </c>
      <c r="BJ195" s="23" t="s">
        <v>94</v>
      </c>
      <c r="BK195" s="175">
        <f>ROUND(L195*K195,3)</f>
        <v>0</v>
      </c>
      <c r="BL195" s="23" t="s">
        <v>622</v>
      </c>
      <c r="BM195" s="23" t="s">
        <v>2245</v>
      </c>
    </row>
    <row r="196" spans="2:65" s="1" customFormat="1" ht="49.9" customHeight="1">
      <c r="B196" s="39"/>
      <c r="C196" s="40"/>
      <c r="D196" s="158" t="s">
        <v>2085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308">
        <f t="shared" ref="N196:N201" si="25">BK196</f>
        <v>0</v>
      </c>
      <c r="O196" s="309"/>
      <c r="P196" s="309"/>
      <c r="Q196" s="309"/>
      <c r="R196" s="41"/>
      <c r="T196" s="205"/>
      <c r="U196" s="40"/>
      <c r="V196" s="40"/>
      <c r="W196" s="40"/>
      <c r="X196" s="40"/>
      <c r="Y196" s="40"/>
      <c r="Z196" s="40"/>
      <c r="AA196" s="78"/>
      <c r="AT196" s="23" t="s">
        <v>73</v>
      </c>
      <c r="AU196" s="23" t="s">
        <v>74</v>
      </c>
      <c r="AY196" s="23" t="s">
        <v>2086</v>
      </c>
      <c r="BK196" s="175">
        <f>SUM(BK197:BK201)</f>
        <v>0</v>
      </c>
    </row>
    <row r="197" spans="2:65" s="1" customFormat="1" ht="22.35" customHeight="1">
      <c r="B197" s="39"/>
      <c r="C197" s="206" t="s">
        <v>4</v>
      </c>
      <c r="D197" s="206" t="s">
        <v>197</v>
      </c>
      <c r="E197" s="207" t="s">
        <v>4</v>
      </c>
      <c r="F197" s="314" t="s">
        <v>4</v>
      </c>
      <c r="G197" s="314"/>
      <c r="H197" s="314"/>
      <c r="I197" s="314"/>
      <c r="J197" s="208" t="s">
        <v>4</v>
      </c>
      <c r="K197" s="171"/>
      <c r="L197" s="265"/>
      <c r="M197" s="315"/>
      <c r="N197" s="315">
        <f t="shared" si="25"/>
        <v>0</v>
      </c>
      <c r="O197" s="315"/>
      <c r="P197" s="315"/>
      <c r="Q197" s="315"/>
      <c r="R197" s="41"/>
      <c r="T197" s="172" t="s">
        <v>4</v>
      </c>
      <c r="U197" s="209" t="s">
        <v>41</v>
      </c>
      <c r="V197" s="40"/>
      <c r="W197" s="40"/>
      <c r="X197" s="40"/>
      <c r="Y197" s="40"/>
      <c r="Z197" s="40"/>
      <c r="AA197" s="78"/>
      <c r="AT197" s="23" t="s">
        <v>2086</v>
      </c>
      <c r="AU197" s="23" t="s">
        <v>82</v>
      </c>
      <c r="AY197" s="23" t="s">
        <v>2086</v>
      </c>
      <c r="BE197" s="114">
        <f>IF(U197="základná",N197,0)</f>
        <v>0</v>
      </c>
      <c r="BF197" s="114">
        <f>IF(U197="znížená",N197,0)</f>
        <v>0</v>
      </c>
      <c r="BG197" s="114">
        <f>IF(U197="zákl. prenesená",N197,0)</f>
        <v>0</v>
      </c>
      <c r="BH197" s="114">
        <f>IF(U197="zníž. prenesená",N197,0)</f>
        <v>0</v>
      </c>
      <c r="BI197" s="114">
        <f>IF(U197="nulová",N197,0)</f>
        <v>0</v>
      </c>
      <c r="BJ197" s="23" t="s">
        <v>94</v>
      </c>
      <c r="BK197" s="175">
        <f>L197*K197</f>
        <v>0</v>
      </c>
    </row>
    <row r="198" spans="2:65" s="1" customFormat="1" ht="22.35" customHeight="1">
      <c r="B198" s="39"/>
      <c r="C198" s="206" t="s">
        <v>4</v>
      </c>
      <c r="D198" s="206" t="s">
        <v>197</v>
      </c>
      <c r="E198" s="207" t="s">
        <v>4</v>
      </c>
      <c r="F198" s="314" t="s">
        <v>4</v>
      </c>
      <c r="G198" s="314"/>
      <c r="H198" s="314"/>
      <c r="I198" s="314"/>
      <c r="J198" s="208" t="s">
        <v>4</v>
      </c>
      <c r="K198" s="171"/>
      <c r="L198" s="265"/>
      <c r="M198" s="315"/>
      <c r="N198" s="315">
        <f t="shared" si="25"/>
        <v>0</v>
      </c>
      <c r="O198" s="315"/>
      <c r="P198" s="315"/>
      <c r="Q198" s="315"/>
      <c r="R198" s="41"/>
      <c r="T198" s="172" t="s">
        <v>4</v>
      </c>
      <c r="U198" s="209" t="s">
        <v>41</v>
      </c>
      <c r="V198" s="40"/>
      <c r="W198" s="40"/>
      <c r="X198" s="40"/>
      <c r="Y198" s="40"/>
      <c r="Z198" s="40"/>
      <c r="AA198" s="78"/>
      <c r="AT198" s="23" t="s">
        <v>2086</v>
      </c>
      <c r="AU198" s="23" t="s">
        <v>82</v>
      </c>
      <c r="AY198" s="23" t="s">
        <v>2086</v>
      </c>
      <c r="BE198" s="114">
        <f>IF(U198="základná",N198,0)</f>
        <v>0</v>
      </c>
      <c r="BF198" s="114">
        <f>IF(U198="znížená",N198,0)</f>
        <v>0</v>
      </c>
      <c r="BG198" s="114">
        <f>IF(U198="zákl. prenesená",N198,0)</f>
        <v>0</v>
      </c>
      <c r="BH198" s="114">
        <f>IF(U198="zníž. prenesená",N198,0)</f>
        <v>0</v>
      </c>
      <c r="BI198" s="114">
        <f>IF(U198="nulová",N198,0)</f>
        <v>0</v>
      </c>
      <c r="BJ198" s="23" t="s">
        <v>94</v>
      </c>
      <c r="BK198" s="175">
        <f>L198*K198</f>
        <v>0</v>
      </c>
    </row>
    <row r="199" spans="2:65" s="1" customFormat="1" ht="22.35" customHeight="1">
      <c r="B199" s="39"/>
      <c r="C199" s="206" t="s">
        <v>4</v>
      </c>
      <c r="D199" s="206" t="s">
        <v>197</v>
      </c>
      <c r="E199" s="207" t="s">
        <v>4</v>
      </c>
      <c r="F199" s="314" t="s">
        <v>4</v>
      </c>
      <c r="G199" s="314"/>
      <c r="H199" s="314"/>
      <c r="I199" s="314"/>
      <c r="J199" s="208" t="s">
        <v>4</v>
      </c>
      <c r="K199" s="171"/>
      <c r="L199" s="265"/>
      <c r="M199" s="315"/>
      <c r="N199" s="315">
        <f t="shared" si="25"/>
        <v>0</v>
      </c>
      <c r="O199" s="315"/>
      <c r="P199" s="315"/>
      <c r="Q199" s="315"/>
      <c r="R199" s="41"/>
      <c r="T199" s="172" t="s">
        <v>4</v>
      </c>
      <c r="U199" s="209" t="s">
        <v>41</v>
      </c>
      <c r="V199" s="40"/>
      <c r="W199" s="40"/>
      <c r="X199" s="40"/>
      <c r="Y199" s="40"/>
      <c r="Z199" s="40"/>
      <c r="AA199" s="78"/>
      <c r="AT199" s="23" t="s">
        <v>2086</v>
      </c>
      <c r="AU199" s="23" t="s">
        <v>82</v>
      </c>
      <c r="AY199" s="23" t="s">
        <v>2086</v>
      </c>
      <c r="BE199" s="114">
        <f>IF(U199="základná",N199,0)</f>
        <v>0</v>
      </c>
      <c r="BF199" s="114">
        <f>IF(U199="znížená",N199,0)</f>
        <v>0</v>
      </c>
      <c r="BG199" s="114">
        <f>IF(U199="zákl. prenesená",N199,0)</f>
        <v>0</v>
      </c>
      <c r="BH199" s="114">
        <f>IF(U199="zníž. prenesená",N199,0)</f>
        <v>0</v>
      </c>
      <c r="BI199" s="114">
        <f>IF(U199="nulová",N199,0)</f>
        <v>0</v>
      </c>
      <c r="BJ199" s="23" t="s">
        <v>94</v>
      </c>
      <c r="BK199" s="175">
        <f>L199*K199</f>
        <v>0</v>
      </c>
    </row>
    <row r="200" spans="2:65" s="1" customFormat="1" ht="22.35" customHeight="1">
      <c r="B200" s="39"/>
      <c r="C200" s="206" t="s">
        <v>4</v>
      </c>
      <c r="D200" s="206" t="s">
        <v>197</v>
      </c>
      <c r="E200" s="207" t="s">
        <v>4</v>
      </c>
      <c r="F200" s="314" t="s">
        <v>4</v>
      </c>
      <c r="G200" s="314"/>
      <c r="H200" s="314"/>
      <c r="I200" s="314"/>
      <c r="J200" s="208" t="s">
        <v>4</v>
      </c>
      <c r="K200" s="171"/>
      <c r="L200" s="265"/>
      <c r="M200" s="315"/>
      <c r="N200" s="315">
        <f t="shared" si="25"/>
        <v>0</v>
      </c>
      <c r="O200" s="315"/>
      <c r="P200" s="315"/>
      <c r="Q200" s="315"/>
      <c r="R200" s="41"/>
      <c r="T200" s="172" t="s">
        <v>4</v>
      </c>
      <c r="U200" s="209" t="s">
        <v>41</v>
      </c>
      <c r="V200" s="40"/>
      <c r="W200" s="40"/>
      <c r="X200" s="40"/>
      <c r="Y200" s="40"/>
      <c r="Z200" s="40"/>
      <c r="AA200" s="78"/>
      <c r="AT200" s="23" t="s">
        <v>2086</v>
      </c>
      <c r="AU200" s="23" t="s">
        <v>82</v>
      </c>
      <c r="AY200" s="23" t="s">
        <v>2086</v>
      </c>
      <c r="BE200" s="114">
        <f>IF(U200="základná",N200,0)</f>
        <v>0</v>
      </c>
      <c r="BF200" s="114">
        <f>IF(U200="znížená",N200,0)</f>
        <v>0</v>
      </c>
      <c r="BG200" s="114">
        <f>IF(U200="zákl. prenesená",N200,0)</f>
        <v>0</v>
      </c>
      <c r="BH200" s="114">
        <f>IF(U200="zníž. prenesená",N200,0)</f>
        <v>0</v>
      </c>
      <c r="BI200" s="114">
        <f>IF(U200="nulová",N200,0)</f>
        <v>0</v>
      </c>
      <c r="BJ200" s="23" t="s">
        <v>94</v>
      </c>
      <c r="BK200" s="175">
        <f>L200*K200</f>
        <v>0</v>
      </c>
    </row>
    <row r="201" spans="2:65" s="1" customFormat="1" ht="22.35" customHeight="1">
      <c r="B201" s="39"/>
      <c r="C201" s="206" t="s">
        <v>4</v>
      </c>
      <c r="D201" s="206" t="s">
        <v>197</v>
      </c>
      <c r="E201" s="207" t="s">
        <v>4</v>
      </c>
      <c r="F201" s="314" t="s">
        <v>4</v>
      </c>
      <c r="G201" s="314"/>
      <c r="H201" s="314"/>
      <c r="I201" s="314"/>
      <c r="J201" s="208" t="s">
        <v>4</v>
      </c>
      <c r="K201" s="171"/>
      <c r="L201" s="265"/>
      <c r="M201" s="315"/>
      <c r="N201" s="315">
        <f t="shared" si="25"/>
        <v>0</v>
      </c>
      <c r="O201" s="315"/>
      <c r="P201" s="315"/>
      <c r="Q201" s="315"/>
      <c r="R201" s="41"/>
      <c r="T201" s="172" t="s">
        <v>4</v>
      </c>
      <c r="U201" s="209" t="s">
        <v>41</v>
      </c>
      <c r="V201" s="60"/>
      <c r="W201" s="60"/>
      <c r="X201" s="60"/>
      <c r="Y201" s="60"/>
      <c r="Z201" s="60"/>
      <c r="AA201" s="62"/>
      <c r="AT201" s="23" t="s">
        <v>2086</v>
      </c>
      <c r="AU201" s="23" t="s">
        <v>82</v>
      </c>
      <c r="AY201" s="23" t="s">
        <v>2086</v>
      </c>
      <c r="BE201" s="114">
        <f>IF(U201="základná",N201,0)</f>
        <v>0</v>
      </c>
      <c r="BF201" s="114">
        <f>IF(U201="znížená",N201,0)</f>
        <v>0</v>
      </c>
      <c r="BG201" s="114">
        <f>IF(U201="zákl. prenesená",N201,0)</f>
        <v>0</v>
      </c>
      <c r="BH201" s="114">
        <f>IF(U201="zníž. prenesená",N201,0)</f>
        <v>0</v>
      </c>
      <c r="BI201" s="114">
        <f>IF(U201="nulová",N201,0)</f>
        <v>0</v>
      </c>
      <c r="BJ201" s="23" t="s">
        <v>94</v>
      </c>
      <c r="BK201" s="175">
        <f>L201*K201</f>
        <v>0</v>
      </c>
    </row>
    <row r="202" spans="2:65" s="1" customFormat="1" ht="6.95" customHeight="1">
      <c r="B202" s="63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5"/>
    </row>
  </sheetData>
  <mergeCells count="249">
    <mergeCell ref="L200:M200"/>
    <mergeCell ref="L201:M201"/>
    <mergeCell ref="F195:I195"/>
    <mergeCell ref="F194:I194"/>
    <mergeCell ref="F197:I197"/>
    <mergeCell ref="F198:I198"/>
    <mergeCell ref="F199:I199"/>
    <mergeCell ref="F200:I200"/>
    <mergeCell ref="F201:I201"/>
    <mergeCell ref="L194:M194"/>
    <mergeCell ref="L195:M195"/>
    <mergeCell ref="N200:Q200"/>
    <mergeCell ref="N201:Q201"/>
    <mergeCell ref="N188:Q188"/>
    <mergeCell ref="N196:Q196"/>
    <mergeCell ref="F147:I147"/>
    <mergeCell ref="F150:I150"/>
    <mergeCell ref="F148:I148"/>
    <mergeCell ref="F149:I149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N152:Q152"/>
    <mergeCell ref="N153:Q153"/>
    <mergeCell ref="N154:Q154"/>
    <mergeCell ref="N155:Q155"/>
    <mergeCell ref="N185:Q185"/>
    <mergeCell ref="L147:M147"/>
    <mergeCell ref="N147:Q147"/>
    <mergeCell ref="L148:M148"/>
    <mergeCell ref="N148:Q148"/>
    <mergeCell ref="N149:Q149"/>
    <mergeCell ref="N150:Q150"/>
    <mergeCell ref="N151:Q151"/>
    <mergeCell ref="L149:M149"/>
    <mergeCell ref="N199:Q199"/>
    <mergeCell ref="N184:Q184"/>
    <mergeCell ref="N189:Q189"/>
    <mergeCell ref="N190:Q190"/>
    <mergeCell ref="N193:Q193"/>
    <mergeCell ref="N194:Q194"/>
    <mergeCell ref="N195:Q195"/>
    <mergeCell ref="N197:Q197"/>
    <mergeCell ref="N198:Q198"/>
    <mergeCell ref="L199:M199"/>
    <mergeCell ref="L197:M197"/>
    <mergeCell ref="L198:M198"/>
    <mergeCell ref="F168:I168"/>
    <mergeCell ref="F169:I169"/>
    <mergeCell ref="F170:I170"/>
    <mergeCell ref="F171:I171"/>
    <mergeCell ref="F172:I172"/>
    <mergeCell ref="F173:I173"/>
    <mergeCell ref="L154:M154"/>
    <mergeCell ref="L152:M152"/>
    <mergeCell ref="L150:M150"/>
    <mergeCell ref="L151:M151"/>
    <mergeCell ref="L153:M153"/>
    <mergeCell ref="L155:M155"/>
    <mergeCell ref="L162:M162"/>
    <mergeCell ref="L165:M165"/>
    <mergeCell ref="L168:M168"/>
    <mergeCell ref="F175:I175"/>
    <mergeCell ref="F176:I176"/>
    <mergeCell ref="N162:Q162"/>
    <mergeCell ref="N169:Q169"/>
    <mergeCell ref="N165:Q165"/>
    <mergeCell ref="N168:Q168"/>
    <mergeCell ref="N170:Q170"/>
    <mergeCell ref="N171:Q171"/>
    <mergeCell ref="N172:Q172"/>
    <mergeCell ref="N173:Q173"/>
    <mergeCell ref="N174:Q174"/>
    <mergeCell ref="N175:Q175"/>
    <mergeCell ref="N176:Q176"/>
    <mergeCell ref="L169:M169"/>
    <mergeCell ref="L170:M170"/>
    <mergeCell ref="L171:M171"/>
    <mergeCell ref="L172:M172"/>
    <mergeCell ref="L173:M173"/>
    <mergeCell ref="F162:I162"/>
    <mergeCell ref="F163:I163"/>
    <mergeCell ref="F164:I164"/>
    <mergeCell ref="F165:I165"/>
    <mergeCell ref="F166:I166"/>
    <mergeCell ref="F167:I167"/>
    <mergeCell ref="N177:Q177"/>
    <mergeCell ref="N178:Q178"/>
    <mergeCell ref="N179:Q179"/>
    <mergeCell ref="N181:Q181"/>
    <mergeCell ref="N180:Q180"/>
    <mergeCell ref="F177:I177"/>
    <mergeCell ref="F178:I178"/>
    <mergeCell ref="F179:I179"/>
    <mergeCell ref="F181:I181"/>
    <mergeCell ref="F192:I192"/>
    <mergeCell ref="F193:I193"/>
    <mergeCell ref="L174:M174"/>
    <mergeCell ref="L175:M175"/>
    <mergeCell ref="L176:M176"/>
    <mergeCell ref="L177:M177"/>
    <mergeCell ref="L178:M178"/>
    <mergeCell ref="L179:M179"/>
    <mergeCell ref="L181:M181"/>
    <mergeCell ref="L184:M184"/>
    <mergeCell ref="L185:M185"/>
    <mergeCell ref="L189:M189"/>
    <mergeCell ref="L190:M190"/>
    <mergeCell ref="L193:M193"/>
    <mergeCell ref="F182:I182"/>
    <mergeCell ref="F183:I183"/>
    <mergeCell ref="F184:I184"/>
    <mergeCell ref="F185:I185"/>
    <mergeCell ref="F186:I186"/>
    <mergeCell ref="F187:I187"/>
    <mergeCell ref="F189:I189"/>
    <mergeCell ref="F190:I190"/>
    <mergeCell ref="F191:I191"/>
    <mergeCell ref="F174:I174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E15:L15"/>
    <mergeCell ref="O15:P15"/>
    <mergeCell ref="O17:P17"/>
    <mergeCell ref="O18:P18"/>
    <mergeCell ref="O20:P20"/>
    <mergeCell ref="O21:P2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M114:P114"/>
    <mergeCell ref="F111:P111"/>
    <mergeCell ref="F112:P112"/>
    <mergeCell ref="M116:Q116"/>
    <mergeCell ref="M117:Q117"/>
    <mergeCell ref="F119:I119"/>
    <mergeCell ref="L119:M119"/>
    <mergeCell ref="N119:Q119"/>
    <mergeCell ref="N120:Q120"/>
    <mergeCell ref="N121:Q121"/>
    <mergeCell ref="N122:Q122"/>
    <mergeCell ref="F123:I123"/>
    <mergeCell ref="F125:I125"/>
    <mergeCell ref="L123:M123"/>
    <mergeCell ref="N123:Q123"/>
    <mergeCell ref="F124:I124"/>
    <mergeCell ref="L124:M124"/>
    <mergeCell ref="N124:Q124"/>
    <mergeCell ref="L125:M125"/>
    <mergeCell ref="N125:Q125"/>
    <mergeCell ref="F126:I126"/>
    <mergeCell ref="F129:I129"/>
    <mergeCell ref="F128:I128"/>
    <mergeCell ref="F127:I127"/>
    <mergeCell ref="L128:M128"/>
    <mergeCell ref="N128:Q128"/>
    <mergeCell ref="L129:M129"/>
    <mergeCell ref="N129:Q129"/>
    <mergeCell ref="F130:I130"/>
    <mergeCell ref="L130:M130"/>
    <mergeCell ref="N130:Q130"/>
    <mergeCell ref="L131:M131"/>
    <mergeCell ref="N131:Q131"/>
    <mergeCell ref="F131:I131"/>
    <mergeCell ref="F134:I134"/>
    <mergeCell ref="F132:I132"/>
    <mergeCell ref="F133:I133"/>
    <mergeCell ref="F135:I135"/>
    <mergeCell ref="L135:M135"/>
    <mergeCell ref="N135:Q135"/>
    <mergeCell ref="L136:M136"/>
    <mergeCell ref="N136:Q136"/>
    <mergeCell ref="L137:M137"/>
    <mergeCell ref="N137:Q137"/>
    <mergeCell ref="L138:M138"/>
    <mergeCell ref="N138:Q138"/>
    <mergeCell ref="F136:I136"/>
    <mergeCell ref="F139:I139"/>
    <mergeCell ref="F137:I137"/>
    <mergeCell ref="F138:I138"/>
    <mergeCell ref="F140:I140"/>
    <mergeCell ref="F141:I141"/>
    <mergeCell ref="F142:I142"/>
    <mergeCell ref="L142:M142"/>
    <mergeCell ref="N142:Q142"/>
    <mergeCell ref="L143:M143"/>
    <mergeCell ref="N143:Q143"/>
    <mergeCell ref="F143:I143"/>
    <mergeCell ref="F146:I146"/>
    <mergeCell ref="F144:I144"/>
    <mergeCell ref="F145:I145"/>
    <mergeCell ref="L146:M146"/>
    <mergeCell ref="N146:Q146"/>
    <mergeCell ref="H1:K1"/>
    <mergeCell ref="C2:Q2"/>
    <mergeCell ref="C4:Q4"/>
    <mergeCell ref="F6:P6"/>
    <mergeCell ref="F7:P7"/>
    <mergeCell ref="O9:P9"/>
    <mergeCell ref="O11:P11"/>
    <mergeCell ref="O12:P12"/>
    <mergeCell ref="O14:P14"/>
  </mergeCells>
  <dataValidations count="2">
    <dataValidation type="list" allowBlank="1" showInputMessage="1" showErrorMessage="1" error="Povolené sú hodnoty K, M." sqref="D197:D202">
      <formula1>"K, M"</formula1>
    </dataValidation>
    <dataValidation type="list" allowBlank="1" showInputMessage="1" showErrorMessage="1" error="Povolené sú hodnoty základná, znížená, nulová." sqref="U197:U202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2"/>
      <c r="B1" s="16"/>
      <c r="C1" s="16"/>
      <c r="D1" s="17" t="s">
        <v>0</v>
      </c>
      <c r="E1" s="16"/>
      <c r="F1" s="18" t="s">
        <v>126</v>
      </c>
      <c r="G1" s="18"/>
      <c r="H1" s="286" t="s">
        <v>127</v>
      </c>
      <c r="I1" s="286"/>
      <c r="J1" s="286"/>
      <c r="K1" s="286"/>
      <c r="L1" s="18" t="s">
        <v>128</v>
      </c>
      <c r="M1" s="16"/>
      <c r="N1" s="16"/>
      <c r="O1" s="17" t="s">
        <v>129</v>
      </c>
      <c r="P1" s="16"/>
      <c r="Q1" s="16"/>
      <c r="R1" s="16"/>
      <c r="S1" s="18" t="s">
        <v>130</v>
      </c>
      <c r="T1" s="18"/>
      <c r="U1" s="122"/>
      <c r="V1" s="12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7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3" t="s">
        <v>89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40" t="s">
        <v>131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8"/>
      <c r="T4" s="22" t="s">
        <v>11</v>
      </c>
      <c r="AT4" s="23" t="s">
        <v>5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15</v>
      </c>
      <c r="E6" s="30"/>
      <c r="F6" s="287" t="str">
        <f>'Rekapitulácia stavby'!K6</f>
        <v>CENTRUM INTEGROVANEJ ZDRAVOTNEJ STAROSTLIVOSTI – SLANEC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30"/>
      <c r="R6" s="28"/>
    </row>
    <row r="7" spans="1:66" s="1" customFormat="1" ht="32.85" customHeight="1">
      <c r="B7" s="39"/>
      <c r="C7" s="40"/>
      <c r="D7" s="33" t="s">
        <v>132</v>
      </c>
      <c r="E7" s="40"/>
      <c r="F7" s="231" t="s">
        <v>2246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40"/>
      <c r="R7" s="41"/>
    </row>
    <row r="8" spans="1:66" s="1" customFormat="1" ht="14.45" customHeight="1">
      <c r="B8" s="39"/>
      <c r="C8" s="40"/>
      <c r="D8" s="34" t="s">
        <v>17</v>
      </c>
      <c r="E8" s="40"/>
      <c r="F8" s="32" t="s">
        <v>4</v>
      </c>
      <c r="G8" s="40"/>
      <c r="H8" s="40"/>
      <c r="I8" s="40"/>
      <c r="J8" s="40"/>
      <c r="K8" s="40"/>
      <c r="L8" s="40"/>
      <c r="M8" s="34" t="s">
        <v>18</v>
      </c>
      <c r="N8" s="40"/>
      <c r="O8" s="32" t="s">
        <v>4</v>
      </c>
      <c r="P8" s="40"/>
      <c r="Q8" s="40"/>
      <c r="R8" s="41"/>
    </row>
    <row r="9" spans="1:66" s="1" customFormat="1" ht="14.45" customHeight="1">
      <c r="B9" s="39"/>
      <c r="C9" s="40"/>
      <c r="D9" s="34" t="s">
        <v>19</v>
      </c>
      <c r="E9" s="40"/>
      <c r="F9" s="32" t="s">
        <v>20</v>
      </c>
      <c r="G9" s="40"/>
      <c r="H9" s="40"/>
      <c r="I9" s="40"/>
      <c r="J9" s="40"/>
      <c r="K9" s="40"/>
      <c r="L9" s="40"/>
      <c r="M9" s="34" t="s">
        <v>21</v>
      </c>
      <c r="N9" s="40"/>
      <c r="O9" s="290" t="str">
        <f>'Rekapitulácia stavby'!AN8</f>
        <v>20. 11. 2018</v>
      </c>
      <c r="P9" s="291"/>
      <c r="Q9" s="40"/>
      <c r="R9" s="41"/>
    </row>
    <row r="10" spans="1:66" s="1" customFormat="1" ht="10.9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1:66" s="1" customFormat="1" ht="14.45" customHeight="1">
      <c r="B11" s="39"/>
      <c r="C11" s="40"/>
      <c r="D11" s="34" t="s">
        <v>23</v>
      </c>
      <c r="E11" s="40"/>
      <c r="F11" s="40"/>
      <c r="G11" s="40"/>
      <c r="H11" s="40"/>
      <c r="I11" s="40"/>
      <c r="J11" s="40"/>
      <c r="K11" s="40"/>
      <c r="L11" s="40"/>
      <c r="M11" s="34" t="s">
        <v>24</v>
      </c>
      <c r="N11" s="40"/>
      <c r="O11" s="248" t="s">
        <v>4</v>
      </c>
      <c r="P11" s="248"/>
      <c r="Q11" s="40"/>
      <c r="R11" s="41"/>
    </row>
    <row r="12" spans="1:66" s="1" customFormat="1" ht="18" customHeight="1">
      <c r="B12" s="39"/>
      <c r="C12" s="40"/>
      <c r="D12" s="40"/>
      <c r="E12" s="32" t="s">
        <v>25</v>
      </c>
      <c r="F12" s="40"/>
      <c r="G12" s="40"/>
      <c r="H12" s="40"/>
      <c r="I12" s="40"/>
      <c r="J12" s="40"/>
      <c r="K12" s="40"/>
      <c r="L12" s="40"/>
      <c r="M12" s="34" t="s">
        <v>26</v>
      </c>
      <c r="N12" s="40"/>
      <c r="O12" s="248" t="s">
        <v>4</v>
      </c>
      <c r="P12" s="248"/>
      <c r="Q12" s="40"/>
      <c r="R12" s="41"/>
    </row>
    <row r="13" spans="1:66" s="1" customFormat="1" ht="6.95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1:66" s="1" customFormat="1" ht="14.45" customHeight="1">
      <c r="B14" s="39"/>
      <c r="C14" s="40"/>
      <c r="D14" s="34" t="s">
        <v>27</v>
      </c>
      <c r="E14" s="40"/>
      <c r="F14" s="40"/>
      <c r="G14" s="40"/>
      <c r="H14" s="40"/>
      <c r="I14" s="40"/>
      <c r="J14" s="40"/>
      <c r="K14" s="40"/>
      <c r="L14" s="40"/>
      <c r="M14" s="34" t="s">
        <v>24</v>
      </c>
      <c r="N14" s="40"/>
      <c r="O14" s="292" t="str">
        <f>IF('Rekapitulácia stavby'!AN13="","",'Rekapitulácia stavby'!AN13)</f>
        <v>Vyplň údaj</v>
      </c>
      <c r="P14" s="248"/>
      <c r="Q14" s="40"/>
      <c r="R14" s="41"/>
    </row>
    <row r="15" spans="1:66" s="1" customFormat="1" ht="18" customHeight="1">
      <c r="B15" s="39"/>
      <c r="C15" s="40"/>
      <c r="D15" s="40"/>
      <c r="E15" s="292" t="str">
        <f>IF('Rekapitulácia stavby'!E14="","",'Rekapitulácia stavby'!E14)</f>
        <v>Vyplň údaj</v>
      </c>
      <c r="F15" s="293"/>
      <c r="G15" s="293"/>
      <c r="H15" s="293"/>
      <c r="I15" s="293"/>
      <c r="J15" s="293"/>
      <c r="K15" s="293"/>
      <c r="L15" s="293"/>
      <c r="M15" s="34" t="s">
        <v>26</v>
      </c>
      <c r="N15" s="40"/>
      <c r="O15" s="292" t="str">
        <f>IF('Rekapitulácia stavby'!AN14="","",'Rekapitulácia stavby'!AN14)</f>
        <v>Vyplň údaj</v>
      </c>
      <c r="P15" s="248"/>
      <c r="Q15" s="40"/>
      <c r="R15" s="41"/>
    </row>
    <row r="16" spans="1:66" s="1" customFormat="1" ht="6.95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5" customHeight="1">
      <c r="B17" s="39"/>
      <c r="C17" s="40"/>
      <c r="D17" s="34" t="s">
        <v>29</v>
      </c>
      <c r="E17" s="40"/>
      <c r="F17" s="40"/>
      <c r="G17" s="40"/>
      <c r="H17" s="40"/>
      <c r="I17" s="40"/>
      <c r="J17" s="40"/>
      <c r="K17" s="40"/>
      <c r="L17" s="40"/>
      <c r="M17" s="34" t="s">
        <v>24</v>
      </c>
      <c r="N17" s="40"/>
      <c r="O17" s="248" t="s">
        <v>4</v>
      </c>
      <c r="P17" s="248"/>
      <c r="Q17" s="40"/>
      <c r="R17" s="41"/>
    </row>
    <row r="18" spans="2:18" s="1" customFormat="1" ht="18" customHeight="1">
      <c r="B18" s="39"/>
      <c r="C18" s="40"/>
      <c r="D18" s="40"/>
      <c r="E18" s="32" t="s">
        <v>30</v>
      </c>
      <c r="F18" s="40"/>
      <c r="G18" s="40"/>
      <c r="H18" s="40"/>
      <c r="I18" s="40"/>
      <c r="J18" s="40"/>
      <c r="K18" s="40"/>
      <c r="L18" s="40"/>
      <c r="M18" s="34" t="s">
        <v>26</v>
      </c>
      <c r="N18" s="40"/>
      <c r="O18" s="248" t="s">
        <v>4</v>
      </c>
      <c r="P18" s="248"/>
      <c r="Q18" s="40"/>
      <c r="R18" s="41"/>
    </row>
    <row r="19" spans="2:18" s="1" customFormat="1" ht="6.9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5" customHeight="1">
      <c r="B20" s="39"/>
      <c r="C20" s="40"/>
      <c r="D20" s="34" t="s">
        <v>33</v>
      </c>
      <c r="E20" s="40"/>
      <c r="F20" s="40"/>
      <c r="G20" s="40"/>
      <c r="H20" s="40"/>
      <c r="I20" s="40"/>
      <c r="J20" s="40"/>
      <c r="K20" s="40"/>
      <c r="L20" s="40"/>
      <c r="M20" s="34" t="s">
        <v>24</v>
      </c>
      <c r="N20" s="40"/>
      <c r="O20" s="248" t="str">
        <f>IF('Rekapitulácia stavby'!AN19="","",'Rekapitulácia stavby'!AN19)</f>
        <v/>
      </c>
      <c r="P20" s="248"/>
      <c r="Q20" s="40"/>
      <c r="R20" s="41"/>
    </row>
    <row r="21" spans="2:18" s="1" customFormat="1" ht="18" customHeight="1">
      <c r="B21" s="39"/>
      <c r="C21" s="40"/>
      <c r="D21" s="40"/>
      <c r="E21" s="32" t="str">
        <f>IF('Rekapitulácia stavby'!E20="","",'Rekapitulácia stavby'!E20)</f>
        <v xml:space="preserve"> </v>
      </c>
      <c r="F21" s="40"/>
      <c r="G21" s="40"/>
      <c r="H21" s="40"/>
      <c r="I21" s="40"/>
      <c r="J21" s="40"/>
      <c r="K21" s="40"/>
      <c r="L21" s="40"/>
      <c r="M21" s="34" t="s">
        <v>26</v>
      </c>
      <c r="N21" s="40"/>
      <c r="O21" s="248" t="str">
        <f>IF('Rekapitulácia stavby'!AN20="","",'Rekapitulácia stavby'!AN20)</f>
        <v/>
      </c>
      <c r="P21" s="248"/>
      <c r="Q21" s="40"/>
      <c r="R21" s="41"/>
    </row>
    <row r="22" spans="2:18" s="1" customFormat="1" ht="6.95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5" customHeight="1">
      <c r="B23" s="39"/>
      <c r="C23" s="40"/>
      <c r="D23" s="34" t="s">
        <v>34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6.5" customHeight="1">
      <c r="B24" s="39"/>
      <c r="C24" s="40"/>
      <c r="D24" s="40"/>
      <c r="E24" s="260" t="s">
        <v>4</v>
      </c>
      <c r="F24" s="260"/>
      <c r="G24" s="260"/>
      <c r="H24" s="260"/>
      <c r="I24" s="260"/>
      <c r="J24" s="260"/>
      <c r="K24" s="260"/>
      <c r="L24" s="260"/>
      <c r="M24" s="40"/>
      <c r="N24" s="40"/>
      <c r="O24" s="40"/>
      <c r="P24" s="40"/>
      <c r="Q24" s="40"/>
      <c r="R24" s="41"/>
    </row>
    <row r="25" spans="2:18" s="1" customFormat="1" ht="6.95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5" customHeight="1">
      <c r="B27" s="39"/>
      <c r="C27" s="40"/>
      <c r="D27" s="123" t="s">
        <v>134</v>
      </c>
      <c r="E27" s="40"/>
      <c r="F27" s="40"/>
      <c r="G27" s="40"/>
      <c r="H27" s="40"/>
      <c r="I27" s="40"/>
      <c r="J27" s="40"/>
      <c r="K27" s="40"/>
      <c r="L27" s="40"/>
      <c r="M27" s="261">
        <f>N88</f>
        <v>0</v>
      </c>
      <c r="N27" s="261"/>
      <c r="O27" s="261"/>
      <c r="P27" s="261"/>
      <c r="Q27" s="40"/>
      <c r="R27" s="41"/>
    </row>
    <row r="28" spans="2:18" s="1" customFormat="1" ht="14.45" customHeight="1">
      <c r="B28" s="39"/>
      <c r="C28" s="40"/>
      <c r="D28" s="38" t="s">
        <v>120</v>
      </c>
      <c r="E28" s="40"/>
      <c r="F28" s="40"/>
      <c r="G28" s="40"/>
      <c r="H28" s="40"/>
      <c r="I28" s="40"/>
      <c r="J28" s="40"/>
      <c r="K28" s="40"/>
      <c r="L28" s="40"/>
      <c r="M28" s="261">
        <f>N101</f>
        <v>0</v>
      </c>
      <c r="N28" s="261"/>
      <c r="O28" s="261"/>
      <c r="P28" s="261"/>
      <c r="Q28" s="40"/>
      <c r="R28" s="41"/>
    </row>
    <row r="29" spans="2:18" s="1" customFormat="1" ht="6.95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4" t="s">
        <v>37</v>
      </c>
      <c r="E30" s="40"/>
      <c r="F30" s="40"/>
      <c r="G30" s="40"/>
      <c r="H30" s="40"/>
      <c r="I30" s="40"/>
      <c r="J30" s="40"/>
      <c r="K30" s="40"/>
      <c r="L30" s="40"/>
      <c r="M30" s="310">
        <f>ROUND(M27+M28,2)</f>
        <v>0</v>
      </c>
      <c r="N30" s="289"/>
      <c r="O30" s="289"/>
      <c r="P30" s="289"/>
      <c r="Q30" s="40"/>
      <c r="R30" s="41"/>
    </row>
    <row r="31" spans="2:18" s="1" customFormat="1" ht="6.95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5" customHeight="1">
      <c r="B32" s="39"/>
      <c r="C32" s="40"/>
      <c r="D32" s="46" t="s">
        <v>38</v>
      </c>
      <c r="E32" s="46" t="s">
        <v>39</v>
      </c>
      <c r="F32" s="47">
        <v>0.2</v>
      </c>
      <c r="G32" s="125" t="s">
        <v>40</v>
      </c>
      <c r="H32" s="311">
        <f>ROUND((((SUM(BE101:BE108)+SUM(BE126:BE250))+SUM(BE252:BE256))),2)</f>
        <v>0</v>
      </c>
      <c r="I32" s="289"/>
      <c r="J32" s="289"/>
      <c r="K32" s="40"/>
      <c r="L32" s="40"/>
      <c r="M32" s="311">
        <f>ROUND(((ROUND((SUM(BE101:BE108)+SUM(BE126:BE250)), 2)*F32)+SUM(BE252:BE256)*F32),2)</f>
        <v>0</v>
      </c>
      <c r="N32" s="289"/>
      <c r="O32" s="289"/>
      <c r="P32" s="289"/>
      <c r="Q32" s="40"/>
      <c r="R32" s="41"/>
    </row>
    <row r="33" spans="2:18" s="1" customFormat="1" ht="14.45" customHeight="1">
      <c r="B33" s="39"/>
      <c r="C33" s="40"/>
      <c r="D33" s="40"/>
      <c r="E33" s="46" t="s">
        <v>41</v>
      </c>
      <c r="F33" s="47">
        <v>0.2</v>
      </c>
      <c r="G33" s="125" t="s">
        <v>40</v>
      </c>
      <c r="H33" s="311">
        <f>ROUND((((SUM(BF101:BF108)+SUM(BF126:BF250))+SUM(BF252:BF256))),2)</f>
        <v>0</v>
      </c>
      <c r="I33" s="289"/>
      <c r="J33" s="289"/>
      <c r="K33" s="40"/>
      <c r="L33" s="40"/>
      <c r="M33" s="311">
        <f>ROUND(((ROUND((SUM(BF101:BF108)+SUM(BF126:BF250)), 2)*F33)+SUM(BF252:BF256)*F33),2)</f>
        <v>0</v>
      </c>
      <c r="N33" s="289"/>
      <c r="O33" s="289"/>
      <c r="P33" s="289"/>
      <c r="Q33" s="40"/>
      <c r="R33" s="41"/>
    </row>
    <row r="34" spans="2:18" s="1" customFormat="1" ht="14.45" hidden="1" customHeight="1">
      <c r="B34" s="39"/>
      <c r="C34" s="40"/>
      <c r="D34" s="40"/>
      <c r="E34" s="46" t="s">
        <v>42</v>
      </c>
      <c r="F34" s="47">
        <v>0.2</v>
      </c>
      <c r="G34" s="125" t="s">
        <v>40</v>
      </c>
      <c r="H34" s="311">
        <f>ROUND((((SUM(BG101:BG108)+SUM(BG126:BG250))+SUM(BG252:BG256))),2)</f>
        <v>0</v>
      </c>
      <c r="I34" s="289"/>
      <c r="J34" s="289"/>
      <c r="K34" s="40"/>
      <c r="L34" s="40"/>
      <c r="M34" s="311">
        <v>0</v>
      </c>
      <c r="N34" s="289"/>
      <c r="O34" s="289"/>
      <c r="P34" s="28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43</v>
      </c>
      <c r="F35" s="47">
        <v>0.2</v>
      </c>
      <c r="G35" s="125" t="s">
        <v>40</v>
      </c>
      <c r="H35" s="311">
        <f>ROUND((((SUM(BH101:BH108)+SUM(BH126:BH250))+SUM(BH252:BH256))),2)</f>
        <v>0</v>
      </c>
      <c r="I35" s="289"/>
      <c r="J35" s="289"/>
      <c r="K35" s="40"/>
      <c r="L35" s="40"/>
      <c r="M35" s="311">
        <v>0</v>
      </c>
      <c r="N35" s="289"/>
      <c r="O35" s="289"/>
      <c r="P35" s="28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44</v>
      </c>
      <c r="F36" s="47">
        <v>0</v>
      </c>
      <c r="G36" s="125" t="s">
        <v>40</v>
      </c>
      <c r="H36" s="311">
        <f>ROUND((((SUM(BI101:BI108)+SUM(BI126:BI250))+SUM(BI252:BI256))),2)</f>
        <v>0</v>
      </c>
      <c r="I36" s="289"/>
      <c r="J36" s="289"/>
      <c r="K36" s="40"/>
      <c r="L36" s="40"/>
      <c r="M36" s="311">
        <v>0</v>
      </c>
      <c r="N36" s="289"/>
      <c r="O36" s="289"/>
      <c r="P36" s="289"/>
      <c r="Q36" s="40"/>
      <c r="R36" s="41"/>
    </row>
    <row r="37" spans="2:18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1"/>
      <c r="D38" s="126" t="s">
        <v>45</v>
      </c>
      <c r="E38" s="79"/>
      <c r="F38" s="79"/>
      <c r="G38" s="127" t="s">
        <v>46</v>
      </c>
      <c r="H38" s="128" t="s">
        <v>47</v>
      </c>
      <c r="I38" s="79"/>
      <c r="J38" s="79"/>
      <c r="K38" s="79"/>
      <c r="L38" s="312">
        <f>SUM(M30:M36)</f>
        <v>0</v>
      </c>
      <c r="M38" s="312"/>
      <c r="N38" s="312"/>
      <c r="O38" s="312"/>
      <c r="P38" s="313"/>
      <c r="Q38" s="121"/>
      <c r="R38" s="41"/>
    </row>
    <row r="39" spans="2:18" s="1" customFormat="1" ht="14.4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>
      <c r="B41" s="27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8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0" t="s">
        <v>135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15</v>
      </c>
      <c r="D78" s="40"/>
      <c r="E78" s="40"/>
      <c r="F78" s="287" t="str">
        <f>F6</f>
        <v>CENTRUM INTEGROVANEJ ZDRAVOTNEJ STAROSTLIVOSTI – SLANEC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40"/>
      <c r="R78" s="41"/>
    </row>
    <row r="79" spans="2:18" s="1" customFormat="1" ht="36.950000000000003" customHeight="1">
      <c r="B79" s="39"/>
      <c r="C79" s="73" t="s">
        <v>132</v>
      </c>
      <c r="D79" s="40"/>
      <c r="E79" s="40"/>
      <c r="F79" s="242" t="str">
        <f>F7</f>
        <v>C - Zdravotechnika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40"/>
      <c r="R79" s="41"/>
    </row>
    <row r="80" spans="2:18" s="1" customFormat="1" ht="6.95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47" s="1" customFormat="1" ht="18" customHeight="1">
      <c r="B81" s="39"/>
      <c r="C81" s="34" t="s">
        <v>19</v>
      </c>
      <c r="D81" s="40"/>
      <c r="E81" s="40"/>
      <c r="F81" s="32" t="str">
        <f>F9</f>
        <v xml:space="preserve"> </v>
      </c>
      <c r="G81" s="40"/>
      <c r="H81" s="40"/>
      <c r="I81" s="40"/>
      <c r="J81" s="40"/>
      <c r="K81" s="34" t="s">
        <v>21</v>
      </c>
      <c r="L81" s="40"/>
      <c r="M81" s="291" t="str">
        <f>IF(O9="","",O9)</f>
        <v>20. 11. 2018</v>
      </c>
      <c r="N81" s="291"/>
      <c r="O81" s="291"/>
      <c r="P81" s="291"/>
      <c r="Q81" s="40"/>
      <c r="R81" s="41"/>
    </row>
    <row r="82" spans="2:47" s="1" customFormat="1" ht="6.95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47" s="1" customFormat="1" ht="15">
      <c r="B83" s="39"/>
      <c r="C83" s="34" t="s">
        <v>23</v>
      </c>
      <c r="D83" s="40"/>
      <c r="E83" s="40"/>
      <c r="F83" s="32" t="str">
        <f>E12</f>
        <v>Obec Slanec</v>
      </c>
      <c r="G83" s="40"/>
      <c r="H83" s="40"/>
      <c r="I83" s="40"/>
      <c r="J83" s="40"/>
      <c r="K83" s="34" t="s">
        <v>29</v>
      </c>
      <c r="L83" s="40"/>
      <c r="M83" s="248" t="str">
        <f>E18</f>
        <v>Ing. Beata Zuštiaková</v>
      </c>
      <c r="N83" s="248"/>
      <c r="O83" s="248"/>
      <c r="P83" s="248"/>
      <c r="Q83" s="248"/>
      <c r="R83" s="41"/>
    </row>
    <row r="84" spans="2:47" s="1" customFormat="1" ht="14.45" customHeight="1">
      <c r="B84" s="39"/>
      <c r="C84" s="34" t="s">
        <v>27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33</v>
      </c>
      <c r="L84" s="40"/>
      <c r="M84" s="248" t="str">
        <f>E21</f>
        <v xml:space="preserve"> </v>
      </c>
      <c r="N84" s="248"/>
      <c r="O84" s="248"/>
      <c r="P84" s="248"/>
      <c r="Q84" s="248"/>
      <c r="R84" s="41"/>
    </row>
    <row r="85" spans="2:47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47" s="1" customFormat="1" ht="29.25" customHeight="1">
      <c r="B86" s="39"/>
      <c r="C86" s="306" t="s">
        <v>136</v>
      </c>
      <c r="D86" s="307"/>
      <c r="E86" s="307"/>
      <c r="F86" s="307"/>
      <c r="G86" s="307"/>
      <c r="H86" s="121"/>
      <c r="I86" s="121"/>
      <c r="J86" s="121"/>
      <c r="K86" s="121"/>
      <c r="L86" s="121"/>
      <c r="M86" s="121"/>
      <c r="N86" s="306" t="s">
        <v>137</v>
      </c>
      <c r="O86" s="307"/>
      <c r="P86" s="307"/>
      <c r="Q86" s="307"/>
      <c r="R86" s="41"/>
    </row>
    <row r="87" spans="2:47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29" t="s">
        <v>138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24">
        <f>N126</f>
        <v>0</v>
      </c>
      <c r="O88" s="303"/>
      <c r="P88" s="303"/>
      <c r="Q88" s="303"/>
      <c r="R88" s="41"/>
      <c r="AU88" s="23" t="s">
        <v>139</v>
      </c>
    </row>
    <row r="89" spans="2:47" s="7" customFormat="1" ht="24.95" customHeight="1">
      <c r="B89" s="130"/>
      <c r="C89" s="131"/>
      <c r="D89" s="132" t="s">
        <v>140</v>
      </c>
      <c r="E89" s="131"/>
      <c r="F89" s="131"/>
      <c r="G89" s="131"/>
      <c r="H89" s="131"/>
      <c r="I89" s="131"/>
      <c r="J89" s="131"/>
      <c r="K89" s="131"/>
      <c r="L89" s="131"/>
      <c r="M89" s="131"/>
      <c r="N89" s="301">
        <f>N127</f>
        <v>0</v>
      </c>
      <c r="O89" s="302"/>
      <c r="P89" s="302"/>
      <c r="Q89" s="302"/>
      <c r="R89" s="133"/>
    </row>
    <row r="90" spans="2:47" s="8" customFormat="1" ht="19.899999999999999" customHeight="1">
      <c r="B90" s="134"/>
      <c r="C90" s="103"/>
      <c r="D90" s="110" t="s">
        <v>141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1">
        <f>N128</f>
        <v>0</v>
      </c>
      <c r="O90" s="222"/>
      <c r="P90" s="222"/>
      <c r="Q90" s="222"/>
      <c r="R90" s="135"/>
    </row>
    <row r="91" spans="2:47" s="8" customFormat="1" ht="19.899999999999999" customHeight="1">
      <c r="B91" s="134"/>
      <c r="C91" s="103"/>
      <c r="D91" s="110" t="s">
        <v>144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N153</f>
        <v>0</v>
      </c>
      <c r="O91" s="222"/>
      <c r="P91" s="222"/>
      <c r="Q91" s="222"/>
      <c r="R91" s="135"/>
    </row>
    <row r="92" spans="2:47" s="8" customFormat="1" ht="19.899999999999999" customHeight="1">
      <c r="B92" s="134"/>
      <c r="C92" s="103"/>
      <c r="D92" s="110" t="s">
        <v>2247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1">
        <f>N159</f>
        <v>0</v>
      </c>
      <c r="O92" s="222"/>
      <c r="P92" s="222"/>
      <c r="Q92" s="222"/>
      <c r="R92" s="135"/>
    </row>
    <row r="93" spans="2:47" s="7" customFormat="1" ht="24.95" customHeight="1">
      <c r="B93" s="130"/>
      <c r="C93" s="131"/>
      <c r="D93" s="132" t="s">
        <v>147</v>
      </c>
      <c r="E93" s="131"/>
      <c r="F93" s="131"/>
      <c r="G93" s="131"/>
      <c r="H93" s="131"/>
      <c r="I93" s="131"/>
      <c r="J93" s="131"/>
      <c r="K93" s="131"/>
      <c r="L93" s="131"/>
      <c r="M93" s="131"/>
      <c r="N93" s="301">
        <f>N161</f>
        <v>0</v>
      </c>
      <c r="O93" s="302"/>
      <c r="P93" s="302"/>
      <c r="Q93" s="302"/>
      <c r="R93" s="133"/>
    </row>
    <row r="94" spans="2:47" s="8" customFormat="1" ht="19.899999999999999" customHeight="1">
      <c r="B94" s="134"/>
      <c r="C94" s="103"/>
      <c r="D94" s="110" t="s">
        <v>150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N162</f>
        <v>0</v>
      </c>
      <c r="O94" s="222"/>
      <c r="P94" s="222"/>
      <c r="Q94" s="222"/>
      <c r="R94" s="135"/>
    </row>
    <row r="95" spans="2:47" s="8" customFormat="1" ht="19.899999999999999" customHeight="1">
      <c r="B95" s="134"/>
      <c r="C95" s="103"/>
      <c r="D95" s="110" t="s">
        <v>2248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1">
        <f>N176</f>
        <v>0</v>
      </c>
      <c r="O95" s="222"/>
      <c r="P95" s="222"/>
      <c r="Q95" s="222"/>
      <c r="R95" s="135"/>
    </row>
    <row r="96" spans="2:47" s="8" customFormat="1" ht="19.899999999999999" customHeight="1">
      <c r="B96" s="134"/>
      <c r="C96" s="103"/>
      <c r="D96" s="110" t="s">
        <v>151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1">
        <f>N188</f>
        <v>0</v>
      </c>
      <c r="O96" s="222"/>
      <c r="P96" s="222"/>
      <c r="Q96" s="222"/>
      <c r="R96" s="135"/>
    </row>
    <row r="97" spans="2:65" s="8" customFormat="1" ht="19.899999999999999" customHeight="1">
      <c r="B97" s="134"/>
      <c r="C97" s="103"/>
      <c r="D97" s="110" t="s">
        <v>2249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1">
        <f>N212</f>
        <v>0</v>
      </c>
      <c r="O97" s="222"/>
      <c r="P97" s="222"/>
      <c r="Q97" s="222"/>
      <c r="R97" s="135"/>
    </row>
    <row r="98" spans="2:65" s="8" customFormat="1" ht="19.899999999999999" customHeight="1">
      <c r="B98" s="134"/>
      <c r="C98" s="103"/>
      <c r="D98" s="110" t="s">
        <v>152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1">
        <f>N227</f>
        <v>0</v>
      </c>
      <c r="O98" s="222"/>
      <c r="P98" s="222"/>
      <c r="Q98" s="222"/>
      <c r="R98" s="135"/>
    </row>
    <row r="99" spans="2:65" s="7" customFormat="1" ht="21.75" customHeight="1">
      <c r="B99" s="130"/>
      <c r="C99" s="131"/>
      <c r="D99" s="132" t="s">
        <v>172</v>
      </c>
      <c r="E99" s="131"/>
      <c r="F99" s="131"/>
      <c r="G99" s="131"/>
      <c r="H99" s="131"/>
      <c r="I99" s="131"/>
      <c r="J99" s="131"/>
      <c r="K99" s="131"/>
      <c r="L99" s="131"/>
      <c r="M99" s="131"/>
      <c r="N99" s="299">
        <f>N251</f>
        <v>0</v>
      </c>
      <c r="O99" s="302"/>
      <c r="P99" s="302"/>
      <c r="Q99" s="302"/>
      <c r="R99" s="133"/>
    </row>
    <row r="100" spans="2:65" s="1" customFormat="1" ht="21.75" customHeight="1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65" s="1" customFormat="1" ht="29.25" customHeight="1">
      <c r="B101" s="39"/>
      <c r="C101" s="129" t="s">
        <v>173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303">
        <f>ROUND(N102+N103+N104+N105+N106+N107,2)</f>
        <v>0</v>
      </c>
      <c r="O101" s="304"/>
      <c r="P101" s="304"/>
      <c r="Q101" s="304"/>
      <c r="R101" s="41"/>
      <c r="T101" s="136"/>
      <c r="U101" s="137" t="s">
        <v>38</v>
      </c>
    </row>
    <row r="102" spans="2:65" s="1" customFormat="1" ht="18" customHeight="1">
      <c r="B102" s="138"/>
      <c r="C102" s="139"/>
      <c r="D102" s="255" t="s">
        <v>174</v>
      </c>
      <c r="E102" s="305"/>
      <c r="F102" s="305"/>
      <c r="G102" s="305"/>
      <c r="H102" s="305"/>
      <c r="I102" s="139"/>
      <c r="J102" s="139"/>
      <c r="K102" s="139"/>
      <c r="L102" s="139"/>
      <c r="M102" s="139"/>
      <c r="N102" s="229">
        <f>ROUND(N88*T102,2)</f>
        <v>0</v>
      </c>
      <c r="O102" s="294"/>
      <c r="P102" s="294"/>
      <c r="Q102" s="294"/>
      <c r="R102" s="141"/>
      <c r="S102" s="142"/>
      <c r="T102" s="143"/>
      <c r="U102" s="144" t="s">
        <v>41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5" t="s">
        <v>175</v>
      </c>
      <c r="AZ102" s="142"/>
      <c r="BA102" s="142"/>
      <c r="BB102" s="142"/>
      <c r="BC102" s="142"/>
      <c r="BD102" s="142"/>
      <c r="BE102" s="146">
        <f t="shared" ref="BE102:BE107" si="0">IF(U102="základná",N102,0)</f>
        <v>0</v>
      </c>
      <c r="BF102" s="146">
        <f t="shared" ref="BF102:BF107" si="1">IF(U102="znížená",N102,0)</f>
        <v>0</v>
      </c>
      <c r="BG102" s="146">
        <f t="shared" ref="BG102:BG107" si="2">IF(U102="zákl. prenesená",N102,0)</f>
        <v>0</v>
      </c>
      <c r="BH102" s="146">
        <f t="shared" ref="BH102:BH107" si="3">IF(U102="zníž. prenesená",N102,0)</f>
        <v>0</v>
      </c>
      <c r="BI102" s="146">
        <f t="shared" ref="BI102:BI107" si="4">IF(U102="nulová",N102,0)</f>
        <v>0</v>
      </c>
      <c r="BJ102" s="145" t="s">
        <v>94</v>
      </c>
      <c r="BK102" s="142"/>
      <c r="BL102" s="142"/>
      <c r="BM102" s="142"/>
    </row>
    <row r="103" spans="2:65" s="1" customFormat="1" ht="18" customHeight="1">
      <c r="B103" s="138"/>
      <c r="C103" s="139"/>
      <c r="D103" s="255" t="s">
        <v>176</v>
      </c>
      <c r="E103" s="305"/>
      <c r="F103" s="305"/>
      <c r="G103" s="305"/>
      <c r="H103" s="305"/>
      <c r="I103" s="139"/>
      <c r="J103" s="139"/>
      <c r="K103" s="139"/>
      <c r="L103" s="139"/>
      <c r="M103" s="139"/>
      <c r="N103" s="229">
        <f>ROUND(N88*T103,2)</f>
        <v>0</v>
      </c>
      <c r="O103" s="294"/>
      <c r="P103" s="294"/>
      <c r="Q103" s="294"/>
      <c r="R103" s="141"/>
      <c r="S103" s="142"/>
      <c r="T103" s="143"/>
      <c r="U103" s="144" t="s">
        <v>41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5" t="s">
        <v>175</v>
      </c>
      <c r="AZ103" s="142"/>
      <c r="BA103" s="142"/>
      <c r="BB103" s="142"/>
      <c r="BC103" s="142"/>
      <c r="BD103" s="142"/>
      <c r="BE103" s="146">
        <f t="shared" si="0"/>
        <v>0</v>
      </c>
      <c r="BF103" s="146">
        <f t="shared" si="1"/>
        <v>0</v>
      </c>
      <c r="BG103" s="146">
        <f t="shared" si="2"/>
        <v>0</v>
      </c>
      <c r="BH103" s="146">
        <f t="shared" si="3"/>
        <v>0</v>
      </c>
      <c r="BI103" s="146">
        <f t="shared" si="4"/>
        <v>0</v>
      </c>
      <c r="BJ103" s="145" t="s">
        <v>94</v>
      </c>
      <c r="BK103" s="142"/>
      <c r="BL103" s="142"/>
      <c r="BM103" s="142"/>
    </row>
    <row r="104" spans="2:65" s="1" customFormat="1" ht="18" customHeight="1">
      <c r="B104" s="138"/>
      <c r="C104" s="139"/>
      <c r="D104" s="255" t="s">
        <v>177</v>
      </c>
      <c r="E104" s="305"/>
      <c r="F104" s="305"/>
      <c r="G104" s="305"/>
      <c r="H104" s="305"/>
      <c r="I104" s="139"/>
      <c r="J104" s="139"/>
      <c r="K104" s="139"/>
      <c r="L104" s="139"/>
      <c r="M104" s="139"/>
      <c r="N104" s="229">
        <f>ROUND(N88*T104,2)</f>
        <v>0</v>
      </c>
      <c r="O104" s="294"/>
      <c r="P104" s="294"/>
      <c r="Q104" s="294"/>
      <c r="R104" s="141"/>
      <c r="S104" s="142"/>
      <c r="T104" s="143"/>
      <c r="U104" s="144" t="s">
        <v>41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5" t="s">
        <v>175</v>
      </c>
      <c r="AZ104" s="142"/>
      <c r="BA104" s="142"/>
      <c r="BB104" s="142"/>
      <c r="BC104" s="142"/>
      <c r="BD104" s="142"/>
      <c r="BE104" s="146">
        <f t="shared" si="0"/>
        <v>0</v>
      </c>
      <c r="BF104" s="146">
        <f t="shared" si="1"/>
        <v>0</v>
      </c>
      <c r="BG104" s="146">
        <f t="shared" si="2"/>
        <v>0</v>
      </c>
      <c r="BH104" s="146">
        <f t="shared" si="3"/>
        <v>0</v>
      </c>
      <c r="BI104" s="146">
        <f t="shared" si="4"/>
        <v>0</v>
      </c>
      <c r="BJ104" s="145" t="s">
        <v>94</v>
      </c>
      <c r="BK104" s="142"/>
      <c r="BL104" s="142"/>
      <c r="BM104" s="142"/>
    </row>
    <row r="105" spans="2:65" s="1" customFormat="1" ht="18" customHeight="1">
      <c r="B105" s="138"/>
      <c r="C105" s="139"/>
      <c r="D105" s="255" t="s">
        <v>178</v>
      </c>
      <c r="E105" s="305"/>
      <c r="F105" s="305"/>
      <c r="G105" s="305"/>
      <c r="H105" s="305"/>
      <c r="I105" s="139"/>
      <c r="J105" s="139"/>
      <c r="K105" s="139"/>
      <c r="L105" s="139"/>
      <c r="M105" s="139"/>
      <c r="N105" s="229">
        <f>ROUND(N88*T105,2)</f>
        <v>0</v>
      </c>
      <c r="O105" s="294"/>
      <c r="P105" s="294"/>
      <c r="Q105" s="294"/>
      <c r="R105" s="141"/>
      <c r="S105" s="142"/>
      <c r="T105" s="143"/>
      <c r="U105" s="144" t="s">
        <v>41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5" t="s">
        <v>175</v>
      </c>
      <c r="AZ105" s="142"/>
      <c r="BA105" s="142"/>
      <c r="BB105" s="142"/>
      <c r="BC105" s="142"/>
      <c r="BD105" s="142"/>
      <c r="BE105" s="146">
        <f t="shared" si="0"/>
        <v>0</v>
      </c>
      <c r="BF105" s="146">
        <f t="shared" si="1"/>
        <v>0</v>
      </c>
      <c r="BG105" s="146">
        <f t="shared" si="2"/>
        <v>0</v>
      </c>
      <c r="BH105" s="146">
        <f t="shared" si="3"/>
        <v>0</v>
      </c>
      <c r="BI105" s="146">
        <f t="shared" si="4"/>
        <v>0</v>
      </c>
      <c r="BJ105" s="145" t="s">
        <v>94</v>
      </c>
      <c r="BK105" s="142"/>
      <c r="BL105" s="142"/>
      <c r="BM105" s="142"/>
    </row>
    <row r="106" spans="2:65" s="1" customFormat="1" ht="18" customHeight="1">
      <c r="B106" s="138"/>
      <c r="C106" s="139"/>
      <c r="D106" s="255" t="s">
        <v>179</v>
      </c>
      <c r="E106" s="305"/>
      <c r="F106" s="305"/>
      <c r="G106" s="305"/>
      <c r="H106" s="305"/>
      <c r="I106" s="139"/>
      <c r="J106" s="139"/>
      <c r="K106" s="139"/>
      <c r="L106" s="139"/>
      <c r="M106" s="139"/>
      <c r="N106" s="229">
        <f>ROUND(N88*T106,2)</f>
        <v>0</v>
      </c>
      <c r="O106" s="294"/>
      <c r="P106" s="294"/>
      <c r="Q106" s="294"/>
      <c r="R106" s="141"/>
      <c r="S106" s="142"/>
      <c r="T106" s="143"/>
      <c r="U106" s="144" t="s">
        <v>41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5" t="s">
        <v>175</v>
      </c>
      <c r="AZ106" s="142"/>
      <c r="BA106" s="142"/>
      <c r="BB106" s="142"/>
      <c r="BC106" s="142"/>
      <c r="BD106" s="142"/>
      <c r="BE106" s="146">
        <f t="shared" si="0"/>
        <v>0</v>
      </c>
      <c r="BF106" s="146">
        <f t="shared" si="1"/>
        <v>0</v>
      </c>
      <c r="BG106" s="146">
        <f t="shared" si="2"/>
        <v>0</v>
      </c>
      <c r="BH106" s="146">
        <f t="shared" si="3"/>
        <v>0</v>
      </c>
      <c r="BI106" s="146">
        <f t="shared" si="4"/>
        <v>0</v>
      </c>
      <c r="BJ106" s="145" t="s">
        <v>94</v>
      </c>
      <c r="BK106" s="142"/>
      <c r="BL106" s="142"/>
      <c r="BM106" s="142"/>
    </row>
    <row r="107" spans="2:65" s="1" customFormat="1" ht="18" customHeight="1">
      <c r="B107" s="138"/>
      <c r="C107" s="139"/>
      <c r="D107" s="140" t="s">
        <v>180</v>
      </c>
      <c r="E107" s="139"/>
      <c r="F107" s="139"/>
      <c r="G107" s="139"/>
      <c r="H107" s="139"/>
      <c r="I107" s="139"/>
      <c r="J107" s="139"/>
      <c r="K107" s="139"/>
      <c r="L107" s="139"/>
      <c r="M107" s="139"/>
      <c r="N107" s="229">
        <f>ROUND(N88*T107,2)</f>
        <v>0</v>
      </c>
      <c r="O107" s="294"/>
      <c r="P107" s="294"/>
      <c r="Q107" s="294"/>
      <c r="R107" s="141"/>
      <c r="S107" s="142"/>
      <c r="T107" s="147"/>
      <c r="U107" s="148" t="s">
        <v>41</v>
      </c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5" t="s">
        <v>181</v>
      </c>
      <c r="AZ107" s="142"/>
      <c r="BA107" s="142"/>
      <c r="BB107" s="142"/>
      <c r="BC107" s="142"/>
      <c r="BD107" s="142"/>
      <c r="BE107" s="146">
        <f t="shared" si="0"/>
        <v>0</v>
      </c>
      <c r="BF107" s="146">
        <f t="shared" si="1"/>
        <v>0</v>
      </c>
      <c r="BG107" s="146">
        <f t="shared" si="2"/>
        <v>0</v>
      </c>
      <c r="BH107" s="146">
        <f t="shared" si="3"/>
        <v>0</v>
      </c>
      <c r="BI107" s="146">
        <f t="shared" si="4"/>
        <v>0</v>
      </c>
      <c r="BJ107" s="145" t="s">
        <v>94</v>
      </c>
      <c r="BK107" s="142"/>
      <c r="BL107" s="142"/>
      <c r="BM107" s="142"/>
    </row>
    <row r="108" spans="2:65" s="1" customForma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65" s="1" customFormat="1" ht="29.25" customHeight="1">
      <c r="B109" s="39"/>
      <c r="C109" s="120" t="s">
        <v>125</v>
      </c>
      <c r="D109" s="121"/>
      <c r="E109" s="121"/>
      <c r="F109" s="121"/>
      <c r="G109" s="121"/>
      <c r="H109" s="121"/>
      <c r="I109" s="121"/>
      <c r="J109" s="121"/>
      <c r="K109" s="121"/>
      <c r="L109" s="230">
        <f>ROUND(SUM(N88+N101),2)</f>
        <v>0</v>
      </c>
      <c r="M109" s="230"/>
      <c r="N109" s="230"/>
      <c r="O109" s="230"/>
      <c r="P109" s="230"/>
      <c r="Q109" s="230"/>
      <c r="R109" s="41"/>
    </row>
    <row r="110" spans="2:65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4" spans="2:63" s="1" customFormat="1" ht="6.95" customHeight="1"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spans="2:63" s="1" customFormat="1" ht="36.950000000000003" customHeight="1">
      <c r="B115" s="39"/>
      <c r="C115" s="240" t="s">
        <v>182</v>
      </c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41"/>
    </row>
    <row r="116" spans="2:63" s="1" customFormat="1" ht="6.9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3" s="1" customFormat="1" ht="30" customHeight="1">
      <c r="B117" s="39"/>
      <c r="C117" s="34" t="s">
        <v>15</v>
      </c>
      <c r="D117" s="40"/>
      <c r="E117" s="40"/>
      <c r="F117" s="287" t="str">
        <f>F6</f>
        <v>CENTRUM INTEGROVANEJ ZDRAVOTNEJ STAROSTLIVOSTI – SLANEC</v>
      </c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40"/>
      <c r="R117" s="41"/>
    </row>
    <row r="118" spans="2:63" s="1" customFormat="1" ht="36.950000000000003" customHeight="1">
      <c r="B118" s="39"/>
      <c r="C118" s="73" t="s">
        <v>132</v>
      </c>
      <c r="D118" s="40"/>
      <c r="E118" s="40"/>
      <c r="F118" s="242" t="str">
        <f>F7</f>
        <v>C - Zdravotechnika</v>
      </c>
      <c r="G118" s="289"/>
      <c r="H118" s="289"/>
      <c r="I118" s="289"/>
      <c r="J118" s="289"/>
      <c r="K118" s="289"/>
      <c r="L118" s="289"/>
      <c r="M118" s="289"/>
      <c r="N118" s="289"/>
      <c r="O118" s="289"/>
      <c r="P118" s="289"/>
      <c r="Q118" s="40"/>
      <c r="R118" s="41"/>
    </row>
    <row r="119" spans="2:63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3" s="1" customFormat="1" ht="18" customHeight="1">
      <c r="B120" s="39"/>
      <c r="C120" s="34" t="s">
        <v>19</v>
      </c>
      <c r="D120" s="40"/>
      <c r="E120" s="40"/>
      <c r="F120" s="32" t="str">
        <f>F9</f>
        <v xml:space="preserve"> </v>
      </c>
      <c r="G120" s="40"/>
      <c r="H120" s="40"/>
      <c r="I120" s="40"/>
      <c r="J120" s="40"/>
      <c r="K120" s="34" t="s">
        <v>21</v>
      </c>
      <c r="L120" s="40"/>
      <c r="M120" s="291" t="str">
        <f>IF(O9="","",O9)</f>
        <v>20. 11. 2018</v>
      </c>
      <c r="N120" s="291"/>
      <c r="O120" s="291"/>
      <c r="P120" s="291"/>
      <c r="Q120" s="40"/>
      <c r="R120" s="41"/>
    </row>
    <row r="121" spans="2:63" s="1" customFormat="1" ht="6.95" customHeight="1"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1"/>
    </row>
    <row r="122" spans="2:63" s="1" customFormat="1" ht="15">
      <c r="B122" s="39"/>
      <c r="C122" s="34" t="s">
        <v>23</v>
      </c>
      <c r="D122" s="40"/>
      <c r="E122" s="40"/>
      <c r="F122" s="32" t="str">
        <f>E12</f>
        <v>Obec Slanec</v>
      </c>
      <c r="G122" s="40"/>
      <c r="H122" s="40"/>
      <c r="I122" s="40"/>
      <c r="J122" s="40"/>
      <c r="K122" s="34" t="s">
        <v>29</v>
      </c>
      <c r="L122" s="40"/>
      <c r="M122" s="248" t="str">
        <f>E18</f>
        <v>Ing. Beata Zuštiaková</v>
      </c>
      <c r="N122" s="248"/>
      <c r="O122" s="248"/>
      <c r="P122" s="248"/>
      <c r="Q122" s="248"/>
      <c r="R122" s="41"/>
    </row>
    <row r="123" spans="2:63" s="1" customFormat="1" ht="14.45" customHeight="1">
      <c r="B123" s="39"/>
      <c r="C123" s="34" t="s">
        <v>27</v>
      </c>
      <c r="D123" s="40"/>
      <c r="E123" s="40"/>
      <c r="F123" s="32" t="str">
        <f>IF(E15="","",E15)</f>
        <v>Vyplň údaj</v>
      </c>
      <c r="G123" s="40"/>
      <c r="H123" s="40"/>
      <c r="I123" s="40"/>
      <c r="J123" s="40"/>
      <c r="K123" s="34" t="s">
        <v>33</v>
      </c>
      <c r="L123" s="40"/>
      <c r="M123" s="248" t="str">
        <f>E21</f>
        <v xml:space="preserve"> </v>
      </c>
      <c r="N123" s="248"/>
      <c r="O123" s="248"/>
      <c r="P123" s="248"/>
      <c r="Q123" s="248"/>
      <c r="R123" s="41"/>
    </row>
    <row r="124" spans="2:63" s="1" customFormat="1" ht="10.35" customHeight="1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1"/>
    </row>
    <row r="125" spans="2:63" s="9" customFormat="1" ht="29.25" customHeight="1">
      <c r="B125" s="149"/>
      <c r="C125" s="150" t="s">
        <v>183</v>
      </c>
      <c r="D125" s="151" t="s">
        <v>184</v>
      </c>
      <c r="E125" s="151" t="s">
        <v>56</v>
      </c>
      <c r="F125" s="295" t="s">
        <v>185</v>
      </c>
      <c r="G125" s="295"/>
      <c r="H125" s="295"/>
      <c r="I125" s="295"/>
      <c r="J125" s="151" t="s">
        <v>186</v>
      </c>
      <c r="K125" s="151" t="s">
        <v>187</v>
      </c>
      <c r="L125" s="295" t="s">
        <v>188</v>
      </c>
      <c r="M125" s="295"/>
      <c r="N125" s="295" t="s">
        <v>137</v>
      </c>
      <c r="O125" s="295"/>
      <c r="P125" s="295"/>
      <c r="Q125" s="296"/>
      <c r="R125" s="152"/>
      <c r="T125" s="80" t="s">
        <v>189</v>
      </c>
      <c r="U125" s="81" t="s">
        <v>38</v>
      </c>
      <c r="V125" s="81" t="s">
        <v>190</v>
      </c>
      <c r="W125" s="81" t="s">
        <v>191</v>
      </c>
      <c r="X125" s="81" t="s">
        <v>192</v>
      </c>
      <c r="Y125" s="81" t="s">
        <v>193</v>
      </c>
      <c r="Z125" s="81" t="s">
        <v>194</v>
      </c>
      <c r="AA125" s="82" t="s">
        <v>195</v>
      </c>
    </row>
    <row r="126" spans="2:63" s="1" customFormat="1" ht="29.25" customHeight="1">
      <c r="B126" s="39"/>
      <c r="C126" s="84" t="s">
        <v>134</v>
      </c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297">
        <f>BK126</f>
        <v>0</v>
      </c>
      <c r="O126" s="298"/>
      <c r="P126" s="298"/>
      <c r="Q126" s="298"/>
      <c r="R126" s="41"/>
      <c r="T126" s="83"/>
      <c r="U126" s="55"/>
      <c r="V126" s="55"/>
      <c r="W126" s="153">
        <f>W127+W161+W251</f>
        <v>0</v>
      </c>
      <c r="X126" s="55"/>
      <c r="Y126" s="153">
        <f>Y127+Y161+Y251</f>
        <v>0</v>
      </c>
      <c r="Z126" s="55"/>
      <c r="AA126" s="154">
        <f>AA127+AA161+AA251</f>
        <v>0</v>
      </c>
      <c r="AT126" s="23" t="s">
        <v>73</v>
      </c>
      <c r="AU126" s="23" t="s">
        <v>139</v>
      </c>
      <c r="BK126" s="155">
        <f>BK127+BK161+BK251</f>
        <v>0</v>
      </c>
    </row>
    <row r="127" spans="2:63" s="10" customFormat="1" ht="37.35" customHeight="1">
      <c r="B127" s="156"/>
      <c r="C127" s="157"/>
      <c r="D127" s="158" t="s">
        <v>140</v>
      </c>
      <c r="E127" s="158"/>
      <c r="F127" s="158"/>
      <c r="G127" s="158"/>
      <c r="H127" s="158"/>
      <c r="I127" s="158"/>
      <c r="J127" s="158"/>
      <c r="K127" s="158"/>
      <c r="L127" s="158"/>
      <c r="M127" s="158"/>
      <c r="N127" s="299">
        <f>BK127</f>
        <v>0</v>
      </c>
      <c r="O127" s="300"/>
      <c r="P127" s="300"/>
      <c r="Q127" s="300"/>
      <c r="R127" s="159"/>
      <c r="T127" s="160"/>
      <c r="U127" s="157"/>
      <c r="V127" s="157"/>
      <c r="W127" s="161">
        <f>W128+W153+W159</f>
        <v>0</v>
      </c>
      <c r="X127" s="157"/>
      <c r="Y127" s="161">
        <f>Y128+Y153+Y159</f>
        <v>0</v>
      </c>
      <c r="Z127" s="157"/>
      <c r="AA127" s="162">
        <f>AA128+AA153+AA159</f>
        <v>0</v>
      </c>
      <c r="AR127" s="163" t="s">
        <v>82</v>
      </c>
      <c r="AT127" s="164" t="s">
        <v>73</v>
      </c>
      <c r="AU127" s="164" t="s">
        <v>74</v>
      </c>
      <c r="AY127" s="163" t="s">
        <v>196</v>
      </c>
      <c r="BK127" s="165">
        <f>BK128+BK153+BK159</f>
        <v>0</v>
      </c>
    </row>
    <row r="128" spans="2:63" s="10" customFormat="1" ht="19.899999999999999" customHeight="1">
      <c r="B128" s="156"/>
      <c r="C128" s="157"/>
      <c r="D128" s="166" t="s">
        <v>141</v>
      </c>
      <c r="E128" s="166"/>
      <c r="F128" s="166"/>
      <c r="G128" s="166"/>
      <c r="H128" s="166"/>
      <c r="I128" s="166"/>
      <c r="J128" s="166"/>
      <c r="K128" s="166"/>
      <c r="L128" s="166"/>
      <c r="M128" s="166"/>
      <c r="N128" s="280">
        <f>BK128</f>
        <v>0</v>
      </c>
      <c r="O128" s="281"/>
      <c r="P128" s="281"/>
      <c r="Q128" s="281"/>
      <c r="R128" s="159"/>
      <c r="T128" s="160"/>
      <c r="U128" s="157"/>
      <c r="V128" s="157"/>
      <c r="W128" s="161">
        <f>SUM(W129:W152)</f>
        <v>0</v>
      </c>
      <c r="X128" s="157"/>
      <c r="Y128" s="161">
        <f>SUM(Y129:Y152)</f>
        <v>0</v>
      </c>
      <c r="Z128" s="157"/>
      <c r="AA128" s="162">
        <f>SUM(AA129:AA152)</f>
        <v>0</v>
      </c>
      <c r="AR128" s="163" t="s">
        <v>82</v>
      </c>
      <c r="AT128" s="164" t="s">
        <v>73</v>
      </c>
      <c r="AU128" s="164" t="s">
        <v>82</v>
      </c>
      <c r="AY128" s="163" t="s">
        <v>196</v>
      </c>
      <c r="BK128" s="165">
        <f>SUM(BK129:BK152)</f>
        <v>0</v>
      </c>
    </row>
    <row r="129" spans="2:65" s="1" customFormat="1" ht="25.5" customHeight="1">
      <c r="B129" s="138"/>
      <c r="C129" s="167" t="s">
        <v>82</v>
      </c>
      <c r="D129" s="167" t="s">
        <v>197</v>
      </c>
      <c r="E129" s="168" t="s">
        <v>2250</v>
      </c>
      <c r="F129" s="264" t="s">
        <v>2251</v>
      </c>
      <c r="G129" s="264"/>
      <c r="H129" s="264"/>
      <c r="I129" s="264"/>
      <c r="J129" s="169" t="s">
        <v>200</v>
      </c>
      <c r="K129" s="170">
        <v>31.599</v>
      </c>
      <c r="L129" s="265">
        <v>0</v>
      </c>
      <c r="M129" s="265"/>
      <c r="N129" s="266">
        <f>ROUND(L129*K129,3)</f>
        <v>0</v>
      </c>
      <c r="O129" s="266"/>
      <c r="P129" s="266"/>
      <c r="Q129" s="266"/>
      <c r="R129" s="141"/>
      <c r="T129" s="172" t="s">
        <v>4</v>
      </c>
      <c r="U129" s="48" t="s">
        <v>41</v>
      </c>
      <c r="V129" s="40"/>
      <c r="W129" s="173">
        <f>V129*K129</f>
        <v>0</v>
      </c>
      <c r="X129" s="173">
        <v>0</v>
      </c>
      <c r="Y129" s="173">
        <f>X129*K129</f>
        <v>0</v>
      </c>
      <c r="Z129" s="173">
        <v>0</v>
      </c>
      <c r="AA129" s="174">
        <f>Z129*K129</f>
        <v>0</v>
      </c>
      <c r="AR129" s="23" t="s">
        <v>201</v>
      </c>
      <c r="AT129" s="23" t="s">
        <v>197</v>
      </c>
      <c r="AU129" s="23" t="s">
        <v>94</v>
      </c>
      <c r="AY129" s="23" t="s">
        <v>196</v>
      </c>
      <c r="BE129" s="114">
        <f>IF(U129="základná",N129,0)</f>
        <v>0</v>
      </c>
      <c r="BF129" s="114">
        <f>IF(U129="znížená",N129,0)</f>
        <v>0</v>
      </c>
      <c r="BG129" s="114">
        <f>IF(U129="zákl. prenesená",N129,0)</f>
        <v>0</v>
      </c>
      <c r="BH129" s="114">
        <f>IF(U129="zníž. prenesená",N129,0)</f>
        <v>0</v>
      </c>
      <c r="BI129" s="114">
        <f>IF(U129="nulová",N129,0)</f>
        <v>0</v>
      </c>
      <c r="BJ129" s="23" t="s">
        <v>94</v>
      </c>
      <c r="BK129" s="175">
        <f>ROUND(L129*K129,3)</f>
        <v>0</v>
      </c>
      <c r="BL129" s="23" t="s">
        <v>201</v>
      </c>
      <c r="BM129" s="23" t="s">
        <v>94</v>
      </c>
    </row>
    <row r="130" spans="2:65" s="11" customFormat="1" ht="16.5" customHeight="1">
      <c r="B130" s="176"/>
      <c r="C130" s="177"/>
      <c r="D130" s="177"/>
      <c r="E130" s="178" t="s">
        <v>4</v>
      </c>
      <c r="F130" s="267" t="s">
        <v>2252</v>
      </c>
      <c r="G130" s="268"/>
      <c r="H130" s="268"/>
      <c r="I130" s="268"/>
      <c r="J130" s="177"/>
      <c r="K130" s="179">
        <v>5.1779999999999999</v>
      </c>
      <c r="L130" s="177"/>
      <c r="M130" s="177"/>
      <c r="N130" s="177"/>
      <c r="O130" s="177"/>
      <c r="P130" s="177"/>
      <c r="Q130" s="177"/>
      <c r="R130" s="180"/>
      <c r="T130" s="181"/>
      <c r="U130" s="177"/>
      <c r="V130" s="177"/>
      <c r="W130" s="177"/>
      <c r="X130" s="177"/>
      <c r="Y130" s="177"/>
      <c r="Z130" s="177"/>
      <c r="AA130" s="182"/>
      <c r="AT130" s="183" t="s">
        <v>204</v>
      </c>
      <c r="AU130" s="183" t="s">
        <v>94</v>
      </c>
      <c r="AV130" s="11" t="s">
        <v>94</v>
      </c>
      <c r="AW130" s="11" t="s">
        <v>31</v>
      </c>
      <c r="AX130" s="11" t="s">
        <v>74</v>
      </c>
      <c r="AY130" s="183" t="s">
        <v>196</v>
      </c>
    </row>
    <row r="131" spans="2:65" s="11" customFormat="1" ht="16.5" customHeight="1">
      <c r="B131" s="176"/>
      <c r="C131" s="177"/>
      <c r="D131" s="177"/>
      <c r="E131" s="178" t="s">
        <v>4</v>
      </c>
      <c r="F131" s="269" t="s">
        <v>2253</v>
      </c>
      <c r="G131" s="270"/>
      <c r="H131" s="270"/>
      <c r="I131" s="270"/>
      <c r="J131" s="177"/>
      <c r="K131" s="179">
        <v>6.75</v>
      </c>
      <c r="L131" s="177"/>
      <c r="M131" s="177"/>
      <c r="N131" s="177"/>
      <c r="O131" s="177"/>
      <c r="P131" s="177"/>
      <c r="Q131" s="177"/>
      <c r="R131" s="180"/>
      <c r="T131" s="181"/>
      <c r="U131" s="177"/>
      <c r="V131" s="177"/>
      <c r="W131" s="177"/>
      <c r="X131" s="177"/>
      <c r="Y131" s="177"/>
      <c r="Z131" s="177"/>
      <c r="AA131" s="182"/>
      <c r="AT131" s="183" t="s">
        <v>204</v>
      </c>
      <c r="AU131" s="183" t="s">
        <v>94</v>
      </c>
      <c r="AV131" s="11" t="s">
        <v>94</v>
      </c>
      <c r="AW131" s="11" t="s">
        <v>31</v>
      </c>
      <c r="AX131" s="11" t="s">
        <v>74</v>
      </c>
      <c r="AY131" s="183" t="s">
        <v>196</v>
      </c>
    </row>
    <row r="132" spans="2:65" s="11" customFormat="1" ht="16.5" customHeight="1">
      <c r="B132" s="176"/>
      <c r="C132" s="177"/>
      <c r="D132" s="177"/>
      <c r="E132" s="178" t="s">
        <v>4</v>
      </c>
      <c r="F132" s="269" t="s">
        <v>2254</v>
      </c>
      <c r="G132" s="270"/>
      <c r="H132" s="270"/>
      <c r="I132" s="270"/>
      <c r="J132" s="177"/>
      <c r="K132" s="179">
        <v>19.670999999999999</v>
      </c>
      <c r="L132" s="177"/>
      <c r="M132" s="177"/>
      <c r="N132" s="177"/>
      <c r="O132" s="177"/>
      <c r="P132" s="177"/>
      <c r="Q132" s="177"/>
      <c r="R132" s="180"/>
      <c r="T132" s="181"/>
      <c r="U132" s="177"/>
      <c r="V132" s="177"/>
      <c r="W132" s="177"/>
      <c r="X132" s="177"/>
      <c r="Y132" s="177"/>
      <c r="Z132" s="177"/>
      <c r="AA132" s="182"/>
      <c r="AT132" s="183" t="s">
        <v>204</v>
      </c>
      <c r="AU132" s="183" t="s">
        <v>94</v>
      </c>
      <c r="AV132" s="11" t="s">
        <v>94</v>
      </c>
      <c r="AW132" s="11" t="s">
        <v>31</v>
      </c>
      <c r="AX132" s="11" t="s">
        <v>74</v>
      </c>
      <c r="AY132" s="183" t="s">
        <v>196</v>
      </c>
    </row>
    <row r="133" spans="2:65" s="13" customFormat="1" ht="16.5" customHeight="1">
      <c r="B133" s="192"/>
      <c r="C133" s="193"/>
      <c r="D133" s="193"/>
      <c r="E133" s="194" t="s">
        <v>4</v>
      </c>
      <c r="F133" s="276" t="s">
        <v>215</v>
      </c>
      <c r="G133" s="277"/>
      <c r="H133" s="277"/>
      <c r="I133" s="277"/>
      <c r="J133" s="193"/>
      <c r="K133" s="195">
        <v>31.599</v>
      </c>
      <c r="L133" s="193"/>
      <c r="M133" s="193"/>
      <c r="N133" s="193"/>
      <c r="O133" s="193"/>
      <c r="P133" s="193"/>
      <c r="Q133" s="193"/>
      <c r="R133" s="196"/>
      <c r="T133" s="197"/>
      <c r="U133" s="193"/>
      <c r="V133" s="193"/>
      <c r="W133" s="193"/>
      <c r="X133" s="193"/>
      <c r="Y133" s="193"/>
      <c r="Z133" s="193"/>
      <c r="AA133" s="198"/>
      <c r="AT133" s="199" t="s">
        <v>204</v>
      </c>
      <c r="AU133" s="199" t="s">
        <v>94</v>
      </c>
      <c r="AV133" s="13" t="s">
        <v>201</v>
      </c>
      <c r="AW133" s="13" t="s">
        <v>31</v>
      </c>
      <c r="AX133" s="13" t="s">
        <v>82</v>
      </c>
      <c r="AY133" s="199" t="s">
        <v>196</v>
      </c>
    </row>
    <row r="134" spans="2:65" s="1" customFormat="1" ht="51" customHeight="1">
      <c r="B134" s="138"/>
      <c r="C134" s="167" t="s">
        <v>94</v>
      </c>
      <c r="D134" s="167" t="s">
        <v>197</v>
      </c>
      <c r="E134" s="168" t="s">
        <v>2255</v>
      </c>
      <c r="F134" s="264" t="s">
        <v>2256</v>
      </c>
      <c r="G134" s="264"/>
      <c r="H134" s="264"/>
      <c r="I134" s="264"/>
      <c r="J134" s="169" t="s">
        <v>200</v>
      </c>
      <c r="K134" s="170">
        <v>31.599</v>
      </c>
      <c r="L134" s="265">
        <v>0</v>
      </c>
      <c r="M134" s="265"/>
      <c r="N134" s="266">
        <f>ROUND(L134*K134,3)</f>
        <v>0</v>
      </c>
      <c r="O134" s="266"/>
      <c r="P134" s="266"/>
      <c r="Q134" s="266"/>
      <c r="R134" s="141"/>
      <c r="T134" s="172" t="s">
        <v>4</v>
      </c>
      <c r="U134" s="48" t="s">
        <v>41</v>
      </c>
      <c r="V134" s="40"/>
      <c r="W134" s="173">
        <f>V134*K134</f>
        <v>0</v>
      </c>
      <c r="X134" s="173">
        <v>0</v>
      </c>
      <c r="Y134" s="173">
        <f>X134*K134</f>
        <v>0</v>
      </c>
      <c r="Z134" s="173">
        <v>0</v>
      </c>
      <c r="AA134" s="174">
        <f>Z134*K134</f>
        <v>0</v>
      </c>
      <c r="AR134" s="23" t="s">
        <v>201</v>
      </c>
      <c r="AT134" s="23" t="s">
        <v>197</v>
      </c>
      <c r="AU134" s="23" t="s">
        <v>94</v>
      </c>
      <c r="AY134" s="23" t="s">
        <v>196</v>
      </c>
      <c r="BE134" s="114">
        <f>IF(U134="základná",N134,0)</f>
        <v>0</v>
      </c>
      <c r="BF134" s="114">
        <f>IF(U134="znížená",N134,0)</f>
        <v>0</v>
      </c>
      <c r="BG134" s="114">
        <f>IF(U134="zákl. prenesená",N134,0)</f>
        <v>0</v>
      </c>
      <c r="BH134" s="114">
        <f>IF(U134="zníž. prenesená",N134,0)</f>
        <v>0</v>
      </c>
      <c r="BI134" s="114">
        <f>IF(U134="nulová",N134,0)</f>
        <v>0</v>
      </c>
      <c r="BJ134" s="23" t="s">
        <v>94</v>
      </c>
      <c r="BK134" s="175">
        <f>ROUND(L134*K134,3)</f>
        <v>0</v>
      </c>
      <c r="BL134" s="23" t="s">
        <v>201</v>
      </c>
      <c r="BM134" s="23" t="s">
        <v>201</v>
      </c>
    </row>
    <row r="135" spans="2:65" s="1" customFormat="1" ht="38.25" customHeight="1">
      <c r="B135" s="138"/>
      <c r="C135" s="167" t="s">
        <v>214</v>
      </c>
      <c r="D135" s="167" t="s">
        <v>197</v>
      </c>
      <c r="E135" s="168" t="s">
        <v>2257</v>
      </c>
      <c r="F135" s="264" t="s">
        <v>2258</v>
      </c>
      <c r="G135" s="264"/>
      <c r="H135" s="264"/>
      <c r="I135" s="264"/>
      <c r="J135" s="169" t="s">
        <v>200</v>
      </c>
      <c r="K135" s="170">
        <v>21.431999999999999</v>
      </c>
      <c r="L135" s="265">
        <v>0</v>
      </c>
      <c r="M135" s="265"/>
      <c r="N135" s="266">
        <f>ROUND(L135*K135,3)</f>
        <v>0</v>
      </c>
      <c r="O135" s="266"/>
      <c r="P135" s="266"/>
      <c r="Q135" s="266"/>
      <c r="R135" s="141"/>
      <c r="T135" s="172" t="s">
        <v>4</v>
      </c>
      <c r="U135" s="48" t="s">
        <v>41</v>
      </c>
      <c r="V135" s="40"/>
      <c r="W135" s="173">
        <f>V135*K135</f>
        <v>0</v>
      </c>
      <c r="X135" s="173">
        <v>0</v>
      </c>
      <c r="Y135" s="173">
        <f>X135*K135</f>
        <v>0</v>
      </c>
      <c r="Z135" s="173">
        <v>0</v>
      </c>
      <c r="AA135" s="174">
        <f>Z135*K135</f>
        <v>0</v>
      </c>
      <c r="AR135" s="23" t="s">
        <v>201</v>
      </c>
      <c r="AT135" s="23" t="s">
        <v>197</v>
      </c>
      <c r="AU135" s="23" t="s">
        <v>94</v>
      </c>
      <c r="AY135" s="23" t="s">
        <v>196</v>
      </c>
      <c r="BE135" s="114">
        <f>IF(U135="základná",N135,0)</f>
        <v>0</v>
      </c>
      <c r="BF135" s="114">
        <f>IF(U135="znížená",N135,0)</f>
        <v>0</v>
      </c>
      <c r="BG135" s="114">
        <f>IF(U135="zákl. prenesená",N135,0)</f>
        <v>0</v>
      </c>
      <c r="BH135" s="114">
        <f>IF(U135="zníž. prenesená",N135,0)</f>
        <v>0</v>
      </c>
      <c r="BI135" s="114">
        <f>IF(U135="nulová",N135,0)</f>
        <v>0</v>
      </c>
      <c r="BJ135" s="23" t="s">
        <v>94</v>
      </c>
      <c r="BK135" s="175">
        <f>ROUND(L135*K135,3)</f>
        <v>0</v>
      </c>
      <c r="BL135" s="23" t="s">
        <v>201</v>
      </c>
      <c r="BM135" s="23" t="s">
        <v>239</v>
      </c>
    </row>
    <row r="136" spans="2:65" s="11" customFormat="1" ht="16.5" customHeight="1">
      <c r="B136" s="176"/>
      <c r="C136" s="177"/>
      <c r="D136" s="177"/>
      <c r="E136" s="178" t="s">
        <v>4</v>
      </c>
      <c r="F136" s="267" t="s">
        <v>2259</v>
      </c>
      <c r="G136" s="268"/>
      <c r="H136" s="268"/>
      <c r="I136" s="268"/>
      <c r="J136" s="177"/>
      <c r="K136" s="179">
        <v>3.984</v>
      </c>
      <c r="L136" s="177"/>
      <c r="M136" s="177"/>
      <c r="N136" s="177"/>
      <c r="O136" s="177"/>
      <c r="P136" s="177"/>
      <c r="Q136" s="177"/>
      <c r="R136" s="180"/>
      <c r="T136" s="181"/>
      <c r="U136" s="177"/>
      <c r="V136" s="177"/>
      <c r="W136" s="177"/>
      <c r="X136" s="177"/>
      <c r="Y136" s="177"/>
      <c r="Z136" s="177"/>
      <c r="AA136" s="182"/>
      <c r="AT136" s="183" t="s">
        <v>204</v>
      </c>
      <c r="AU136" s="183" t="s">
        <v>94</v>
      </c>
      <c r="AV136" s="11" t="s">
        <v>94</v>
      </c>
      <c r="AW136" s="11" t="s">
        <v>31</v>
      </c>
      <c r="AX136" s="11" t="s">
        <v>74</v>
      </c>
      <c r="AY136" s="183" t="s">
        <v>196</v>
      </c>
    </row>
    <row r="137" spans="2:65" s="11" customFormat="1" ht="16.5" customHeight="1">
      <c r="B137" s="176"/>
      <c r="C137" s="177"/>
      <c r="D137" s="177"/>
      <c r="E137" s="178" t="s">
        <v>4</v>
      </c>
      <c r="F137" s="269" t="s">
        <v>2260</v>
      </c>
      <c r="G137" s="270"/>
      <c r="H137" s="270"/>
      <c r="I137" s="270"/>
      <c r="J137" s="177"/>
      <c r="K137" s="179">
        <v>4.782</v>
      </c>
      <c r="L137" s="177"/>
      <c r="M137" s="177"/>
      <c r="N137" s="177"/>
      <c r="O137" s="177"/>
      <c r="P137" s="177"/>
      <c r="Q137" s="177"/>
      <c r="R137" s="180"/>
      <c r="T137" s="181"/>
      <c r="U137" s="177"/>
      <c r="V137" s="177"/>
      <c r="W137" s="177"/>
      <c r="X137" s="177"/>
      <c r="Y137" s="177"/>
      <c r="Z137" s="177"/>
      <c r="AA137" s="182"/>
      <c r="AT137" s="183" t="s">
        <v>204</v>
      </c>
      <c r="AU137" s="183" t="s">
        <v>94</v>
      </c>
      <c r="AV137" s="11" t="s">
        <v>94</v>
      </c>
      <c r="AW137" s="11" t="s">
        <v>31</v>
      </c>
      <c r="AX137" s="11" t="s">
        <v>74</v>
      </c>
      <c r="AY137" s="183" t="s">
        <v>196</v>
      </c>
    </row>
    <row r="138" spans="2:65" s="11" customFormat="1" ht="16.5" customHeight="1">
      <c r="B138" s="176"/>
      <c r="C138" s="177"/>
      <c r="D138" s="177"/>
      <c r="E138" s="178" t="s">
        <v>4</v>
      </c>
      <c r="F138" s="269" t="s">
        <v>2261</v>
      </c>
      <c r="G138" s="270"/>
      <c r="H138" s="270"/>
      <c r="I138" s="270"/>
      <c r="J138" s="177"/>
      <c r="K138" s="179">
        <v>12.666</v>
      </c>
      <c r="L138" s="177"/>
      <c r="M138" s="177"/>
      <c r="N138" s="177"/>
      <c r="O138" s="177"/>
      <c r="P138" s="177"/>
      <c r="Q138" s="177"/>
      <c r="R138" s="180"/>
      <c r="T138" s="181"/>
      <c r="U138" s="177"/>
      <c r="V138" s="177"/>
      <c r="W138" s="177"/>
      <c r="X138" s="177"/>
      <c r="Y138" s="177"/>
      <c r="Z138" s="177"/>
      <c r="AA138" s="182"/>
      <c r="AT138" s="183" t="s">
        <v>204</v>
      </c>
      <c r="AU138" s="183" t="s">
        <v>94</v>
      </c>
      <c r="AV138" s="11" t="s">
        <v>94</v>
      </c>
      <c r="AW138" s="11" t="s">
        <v>31</v>
      </c>
      <c r="AX138" s="11" t="s">
        <v>74</v>
      </c>
      <c r="AY138" s="183" t="s">
        <v>196</v>
      </c>
    </row>
    <row r="139" spans="2:65" s="13" customFormat="1" ht="16.5" customHeight="1">
      <c r="B139" s="192"/>
      <c r="C139" s="193"/>
      <c r="D139" s="193"/>
      <c r="E139" s="194" t="s">
        <v>4</v>
      </c>
      <c r="F139" s="276" t="s">
        <v>215</v>
      </c>
      <c r="G139" s="277"/>
      <c r="H139" s="277"/>
      <c r="I139" s="277"/>
      <c r="J139" s="193"/>
      <c r="K139" s="195">
        <v>21.431999999999999</v>
      </c>
      <c r="L139" s="193"/>
      <c r="M139" s="193"/>
      <c r="N139" s="193"/>
      <c r="O139" s="193"/>
      <c r="P139" s="193"/>
      <c r="Q139" s="193"/>
      <c r="R139" s="196"/>
      <c r="T139" s="197"/>
      <c r="U139" s="193"/>
      <c r="V139" s="193"/>
      <c r="W139" s="193"/>
      <c r="X139" s="193"/>
      <c r="Y139" s="193"/>
      <c r="Z139" s="193"/>
      <c r="AA139" s="198"/>
      <c r="AT139" s="199" t="s">
        <v>204</v>
      </c>
      <c r="AU139" s="199" t="s">
        <v>94</v>
      </c>
      <c r="AV139" s="13" t="s">
        <v>201</v>
      </c>
      <c r="AW139" s="13" t="s">
        <v>31</v>
      </c>
      <c r="AX139" s="13" t="s">
        <v>82</v>
      </c>
      <c r="AY139" s="199" t="s">
        <v>196</v>
      </c>
    </row>
    <row r="140" spans="2:65" s="1" customFormat="1" ht="51" customHeight="1">
      <c r="B140" s="138"/>
      <c r="C140" s="167" t="s">
        <v>201</v>
      </c>
      <c r="D140" s="167" t="s">
        <v>197</v>
      </c>
      <c r="E140" s="168" t="s">
        <v>2262</v>
      </c>
      <c r="F140" s="264" t="s">
        <v>2263</v>
      </c>
      <c r="G140" s="264"/>
      <c r="H140" s="264"/>
      <c r="I140" s="264"/>
      <c r="J140" s="169" t="s">
        <v>200</v>
      </c>
      <c r="K140" s="170">
        <v>150.024</v>
      </c>
      <c r="L140" s="265">
        <v>0</v>
      </c>
      <c r="M140" s="265"/>
      <c r="N140" s="266">
        <f>ROUND(L140*K140,3)</f>
        <v>0</v>
      </c>
      <c r="O140" s="266"/>
      <c r="P140" s="266"/>
      <c r="Q140" s="266"/>
      <c r="R140" s="141"/>
      <c r="T140" s="172" t="s">
        <v>4</v>
      </c>
      <c r="U140" s="48" t="s">
        <v>41</v>
      </c>
      <c r="V140" s="40"/>
      <c r="W140" s="173">
        <f>V140*K140</f>
        <v>0</v>
      </c>
      <c r="X140" s="173">
        <v>0</v>
      </c>
      <c r="Y140" s="173">
        <f>X140*K140</f>
        <v>0</v>
      </c>
      <c r="Z140" s="173">
        <v>0</v>
      </c>
      <c r="AA140" s="174">
        <f>Z140*K140</f>
        <v>0</v>
      </c>
      <c r="AR140" s="23" t="s">
        <v>201</v>
      </c>
      <c r="AT140" s="23" t="s">
        <v>197</v>
      </c>
      <c r="AU140" s="23" t="s">
        <v>94</v>
      </c>
      <c r="AY140" s="23" t="s">
        <v>196</v>
      </c>
      <c r="BE140" s="114">
        <f>IF(U140="základná",N140,0)</f>
        <v>0</v>
      </c>
      <c r="BF140" s="114">
        <f>IF(U140="znížená",N140,0)</f>
        <v>0</v>
      </c>
      <c r="BG140" s="114">
        <f>IF(U140="zákl. prenesená",N140,0)</f>
        <v>0</v>
      </c>
      <c r="BH140" s="114">
        <f>IF(U140="zníž. prenesená",N140,0)</f>
        <v>0</v>
      </c>
      <c r="BI140" s="114">
        <f>IF(U140="nulová",N140,0)</f>
        <v>0</v>
      </c>
      <c r="BJ140" s="23" t="s">
        <v>94</v>
      </c>
      <c r="BK140" s="175">
        <f>ROUND(L140*K140,3)</f>
        <v>0</v>
      </c>
      <c r="BL140" s="23" t="s">
        <v>201</v>
      </c>
      <c r="BM140" s="23" t="s">
        <v>250</v>
      </c>
    </row>
    <row r="141" spans="2:65" s="1" customFormat="1" ht="16.5" customHeight="1">
      <c r="B141" s="138"/>
      <c r="C141" s="167" t="s">
        <v>234</v>
      </c>
      <c r="D141" s="167" t="s">
        <v>197</v>
      </c>
      <c r="E141" s="168" t="s">
        <v>2264</v>
      </c>
      <c r="F141" s="264" t="s">
        <v>2265</v>
      </c>
      <c r="G141" s="264"/>
      <c r="H141" s="264"/>
      <c r="I141" s="264"/>
      <c r="J141" s="169" t="s">
        <v>200</v>
      </c>
      <c r="K141" s="170">
        <v>21.431999999999999</v>
      </c>
      <c r="L141" s="265">
        <v>0</v>
      </c>
      <c r="M141" s="265"/>
      <c r="N141" s="266">
        <f>ROUND(L141*K141,3)</f>
        <v>0</v>
      </c>
      <c r="O141" s="266"/>
      <c r="P141" s="266"/>
      <c r="Q141" s="266"/>
      <c r="R141" s="141"/>
      <c r="T141" s="172" t="s">
        <v>4</v>
      </c>
      <c r="U141" s="48" t="s">
        <v>41</v>
      </c>
      <c r="V141" s="40"/>
      <c r="W141" s="173">
        <f>V141*K141</f>
        <v>0</v>
      </c>
      <c r="X141" s="173">
        <v>0</v>
      </c>
      <c r="Y141" s="173">
        <f>X141*K141</f>
        <v>0</v>
      </c>
      <c r="Z141" s="173">
        <v>0</v>
      </c>
      <c r="AA141" s="174">
        <f>Z141*K141</f>
        <v>0</v>
      </c>
      <c r="AR141" s="23" t="s">
        <v>201</v>
      </c>
      <c r="AT141" s="23" t="s">
        <v>197</v>
      </c>
      <c r="AU141" s="23" t="s">
        <v>94</v>
      </c>
      <c r="AY141" s="23" t="s">
        <v>196</v>
      </c>
      <c r="BE141" s="114">
        <f>IF(U141="základná",N141,0)</f>
        <v>0</v>
      </c>
      <c r="BF141" s="114">
        <f>IF(U141="znížená",N141,0)</f>
        <v>0</v>
      </c>
      <c r="BG141" s="114">
        <f>IF(U141="zákl. prenesená",N141,0)</f>
        <v>0</v>
      </c>
      <c r="BH141" s="114">
        <f>IF(U141="zníž. prenesená",N141,0)</f>
        <v>0</v>
      </c>
      <c r="BI141" s="114">
        <f>IF(U141="nulová",N141,0)</f>
        <v>0</v>
      </c>
      <c r="BJ141" s="23" t="s">
        <v>94</v>
      </c>
      <c r="BK141" s="175">
        <f>ROUND(L141*K141,3)</f>
        <v>0</v>
      </c>
      <c r="BL141" s="23" t="s">
        <v>201</v>
      </c>
      <c r="BM141" s="23" t="s">
        <v>259</v>
      </c>
    </row>
    <row r="142" spans="2:65" s="1" customFormat="1" ht="38.25" customHeight="1">
      <c r="B142" s="138"/>
      <c r="C142" s="167" t="s">
        <v>239</v>
      </c>
      <c r="D142" s="167" t="s">
        <v>197</v>
      </c>
      <c r="E142" s="168" t="s">
        <v>2266</v>
      </c>
      <c r="F142" s="264" t="s">
        <v>2267</v>
      </c>
      <c r="G142" s="264"/>
      <c r="H142" s="264"/>
      <c r="I142" s="264"/>
      <c r="J142" s="169" t="s">
        <v>200</v>
      </c>
      <c r="K142" s="170">
        <v>10.167</v>
      </c>
      <c r="L142" s="265">
        <v>0</v>
      </c>
      <c r="M142" s="265"/>
      <c r="N142" s="266">
        <f>ROUND(L142*K142,3)</f>
        <v>0</v>
      </c>
      <c r="O142" s="266"/>
      <c r="P142" s="266"/>
      <c r="Q142" s="266"/>
      <c r="R142" s="141"/>
      <c r="T142" s="172" t="s">
        <v>4</v>
      </c>
      <c r="U142" s="48" t="s">
        <v>41</v>
      </c>
      <c r="V142" s="40"/>
      <c r="W142" s="173">
        <f>V142*K142</f>
        <v>0</v>
      </c>
      <c r="X142" s="173">
        <v>0</v>
      </c>
      <c r="Y142" s="173">
        <f>X142*K142</f>
        <v>0</v>
      </c>
      <c r="Z142" s="173">
        <v>0</v>
      </c>
      <c r="AA142" s="174">
        <f>Z142*K142</f>
        <v>0</v>
      </c>
      <c r="AR142" s="23" t="s">
        <v>201</v>
      </c>
      <c r="AT142" s="23" t="s">
        <v>197</v>
      </c>
      <c r="AU142" s="23" t="s">
        <v>94</v>
      </c>
      <c r="AY142" s="23" t="s">
        <v>196</v>
      </c>
      <c r="BE142" s="114">
        <f>IF(U142="základná",N142,0)</f>
        <v>0</v>
      </c>
      <c r="BF142" s="114">
        <f>IF(U142="znížená",N142,0)</f>
        <v>0</v>
      </c>
      <c r="BG142" s="114">
        <f>IF(U142="zákl. prenesená",N142,0)</f>
        <v>0</v>
      </c>
      <c r="BH142" s="114">
        <f>IF(U142="zníž. prenesená",N142,0)</f>
        <v>0</v>
      </c>
      <c r="BI142" s="114">
        <f>IF(U142="nulová",N142,0)</f>
        <v>0</v>
      </c>
      <c r="BJ142" s="23" t="s">
        <v>94</v>
      </c>
      <c r="BK142" s="175">
        <f>ROUND(L142*K142,3)</f>
        <v>0</v>
      </c>
      <c r="BL142" s="23" t="s">
        <v>201</v>
      </c>
      <c r="BM142" s="23" t="s">
        <v>278</v>
      </c>
    </row>
    <row r="143" spans="2:65" s="11" customFormat="1" ht="16.5" customHeight="1">
      <c r="B143" s="176"/>
      <c r="C143" s="177"/>
      <c r="D143" s="177"/>
      <c r="E143" s="178" t="s">
        <v>4</v>
      </c>
      <c r="F143" s="267" t="s">
        <v>2268</v>
      </c>
      <c r="G143" s="268"/>
      <c r="H143" s="268"/>
      <c r="I143" s="268"/>
      <c r="J143" s="177"/>
      <c r="K143" s="179">
        <v>10.167</v>
      </c>
      <c r="L143" s="177"/>
      <c r="M143" s="177"/>
      <c r="N143" s="177"/>
      <c r="O143" s="177"/>
      <c r="P143" s="177"/>
      <c r="Q143" s="177"/>
      <c r="R143" s="180"/>
      <c r="T143" s="181"/>
      <c r="U143" s="177"/>
      <c r="V143" s="177"/>
      <c r="W143" s="177"/>
      <c r="X143" s="177"/>
      <c r="Y143" s="177"/>
      <c r="Z143" s="177"/>
      <c r="AA143" s="182"/>
      <c r="AT143" s="183" t="s">
        <v>204</v>
      </c>
      <c r="AU143" s="183" t="s">
        <v>94</v>
      </c>
      <c r="AV143" s="11" t="s">
        <v>94</v>
      </c>
      <c r="AW143" s="11" t="s">
        <v>31</v>
      </c>
      <c r="AX143" s="11" t="s">
        <v>74</v>
      </c>
      <c r="AY143" s="183" t="s">
        <v>196</v>
      </c>
    </row>
    <row r="144" spans="2:65" s="13" customFormat="1" ht="16.5" customHeight="1">
      <c r="B144" s="192"/>
      <c r="C144" s="193"/>
      <c r="D144" s="193"/>
      <c r="E144" s="194" t="s">
        <v>4</v>
      </c>
      <c r="F144" s="276" t="s">
        <v>215</v>
      </c>
      <c r="G144" s="277"/>
      <c r="H144" s="277"/>
      <c r="I144" s="277"/>
      <c r="J144" s="193"/>
      <c r="K144" s="195">
        <v>10.167</v>
      </c>
      <c r="L144" s="193"/>
      <c r="M144" s="193"/>
      <c r="N144" s="193"/>
      <c r="O144" s="193"/>
      <c r="P144" s="193"/>
      <c r="Q144" s="193"/>
      <c r="R144" s="196"/>
      <c r="T144" s="197"/>
      <c r="U144" s="193"/>
      <c r="V144" s="193"/>
      <c r="W144" s="193"/>
      <c r="X144" s="193"/>
      <c r="Y144" s="193"/>
      <c r="Z144" s="193"/>
      <c r="AA144" s="198"/>
      <c r="AT144" s="199" t="s">
        <v>204</v>
      </c>
      <c r="AU144" s="199" t="s">
        <v>94</v>
      </c>
      <c r="AV144" s="13" t="s">
        <v>201</v>
      </c>
      <c r="AW144" s="13" t="s">
        <v>31</v>
      </c>
      <c r="AX144" s="13" t="s">
        <v>82</v>
      </c>
      <c r="AY144" s="199" t="s">
        <v>196</v>
      </c>
    </row>
    <row r="145" spans="2:65" s="1" customFormat="1" ht="25.5" customHeight="1">
      <c r="B145" s="138"/>
      <c r="C145" s="167" t="s">
        <v>246</v>
      </c>
      <c r="D145" s="167" t="s">
        <v>197</v>
      </c>
      <c r="E145" s="168" t="s">
        <v>255</v>
      </c>
      <c r="F145" s="264" t="s">
        <v>2269</v>
      </c>
      <c r="G145" s="264"/>
      <c r="H145" s="264"/>
      <c r="I145" s="264"/>
      <c r="J145" s="169" t="s">
        <v>200</v>
      </c>
      <c r="K145" s="170">
        <v>16.277999999999999</v>
      </c>
      <c r="L145" s="265">
        <v>0</v>
      </c>
      <c r="M145" s="265"/>
      <c r="N145" s="266">
        <f>ROUND(L145*K145,3)</f>
        <v>0</v>
      </c>
      <c r="O145" s="266"/>
      <c r="P145" s="266"/>
      <c r="Q145" s="266"/>
      <c r="R145" s="141"/>
      <c r="T145" s="172" t="s">
        <v>4</v>
      </c>
      <c r="U145" s="48" t="s">
        <v>41</v>
      </c>
      <c r="V145" s="40"/>
      <c r="W145" s="173">
        <f>V145*K145</f>
        <v>0</v>
      </c>
      <c r="X145" s="173">
        <v>0</v>
      </c>
      <c r="Y145" s="173">
        <f>X145*K145</f>
        <v>0</v>
      </c>
      <c r="Z145" s="173">
        <v>0</v>
      </c>
      <c r="AA145" s="174">
        <f>Z145*K145</f>
        <v>0</v>
      </c>
      <c r="AR145" s="23" t="s">
        <v>201</v>
      </c>
      <c r="AT145" s="23" t="s">
        <v>197</v>
      </c>
      <c r="AU145" s="23" t="s">
        <v>94</v>
      </c>
      <c r="AY145" s="23" t="s">
        <v>196</v>
      </c>
      <c r="BE145" s="114">
        <f>IF(U145="základná",N145,0)</f>
        <v>0</v>
      </c>
      <c r="BF145" s="114">
        <f>IF(U145="znížená",N145,0)</f>
        <v>0</v>
      </c>
      <c r="BG145" s="114">
        <f>IF(U145="zákl. prenesená",N145,0)</f>
        <v>0</v>
      </c>
      <c r="BH145" s="114">
        <f>IF(U145="zníž. prenesená",N145,0)</f>
        <v>0</v>
      </c>
      <c r="BI145" s="114">
        <f>IF(U145="nulová",N145,0)</f>
        <v>0</v>
      </c>
      <c r="BJ145" s="23" t="s">
        <v>94</v>
      </c>
      <c r="BK145" s="175">
        <f>ROUND(L145*K145,3)</f>
        <v>0</v>
      </c>
      <c r="BL145" s="23" t="s">
        <v>201</v>
      </c>
      <c r="BM145" s="23" t="s">
        <v>288</v>
      </c>
    </row>
    <row r="146" spans="2:65" s="11" customFormat="1" ht="16.5" customHeight="1">
      <c r="B146" s="176"/>
      <c r="C146" s="177"/>
      <c r="D146" s="177"/>
      <c r="E146" s="178" t="s">
        <v>4</v>
      </c>
      <c r="F146" s="267" t="s">
        <v>2270</v>
      </c>
      <c r="G146" s="268"/>
      <c r="H146" s="268"/>
      <c r="I146" s="268"/>
      <c r="J146" s="177"/>
      <c r="K146" s="179">
        <v>3.0259999999999998</v>
      </c>
      <c r="L146" s="177"/>
      <c r="M146" s="177"/>
      <c r="N146" s="177"/>
      <c r="O146" s="177"/>
      <c r="P146" s="177"/>
      <c r="Q146" s="177"/>
      <c r="R146" s="180"/>
      <c r="T146" s="181"/>
      <c r="U146" s="177"/>
      <c r="V146" s="177"/>
      <c r="W146" s="177"/>
      <c r="X146" s="177"/>
      <c r="Y146" s="177"/>
      <c r="Z146" s="177"/>
      <c r="AA146" s="182"/>
      <c r="AT146" s="183" t="s">
        <v>204</v>
      </c>
      <c r="AU146" s="183" t="s">
        <v>94</v>
      </c>
      <c r="AV146" s="11" t="s">
        <v>94</v>
      </c>
      <c r="AW146" s="11" t="s">
        <v>31</v>
      </c>
      <c r="AX146" s="11" t="s">
        <v>74</v>
      </c>
      <c r="AY146" s="183" t="s">
        <v>196</v>
      </c>
    </row>
    <row r="147" spans="2:65" s="11" customFormat="1" ht="16.5" customHeight="1">
      <c r="B147" s="176"/>
      <c r="C147" s="177"/>
      <c r="D147" s="177"/>
      <c r="E147" s="178" t="s">
        <v>4</v>
      </c>
      <c r="F147" s="269" t="s">
        <v>2271</v>
      </c>
      <c r="G147" s="270"/>
      <c r="H147" s="270"/>
      <c r="I147" s="270"/>
      <c r="J147" s="177"/>
      <c r="K147" s="179">
        <v>3.6320000000000001</v>
      </c>
      <c r="L147" s="177"/>
      <c r="M147" s="177"/>
      <c r="N147" s="177"/>
      <c r="O147" s="177"/>
      <c r="P147" s="177"/>
      <c r="Q147" s="177"/>
      <c r="R147" s="180"/>
      <c r="T147" s="181"/>
      <c r="U147" s="177"/>
      <c r="V147" s="177"/>
      <c r="W147" s="177"/>
      <c r="X147" s="177"/>
      <c r="Y147" s="177"/>
      <c r="Z147" s="177"/>
      <c r="AA147" s="182"/>
      <c r="AT147" s="183" t="s">
        <v>204</v>
      </c>
      <c r="AU147" s="183" t="s">
        <v>94</v>
      </c>
      <c r="AV147" s="11" t="s">
        <v>94</v>
      </c>
      <c r="AW147" s="11" t="s">
        <v>31</v>
      </c>
      <c r="AX147" s="11" t="s">
        <v>74</v>
      </c>
      <c r="AY147" s="183" t="s">
        <v>196</v>
      </c>
    </row>
    <row r="148" spans="2:65" s="11" customFormat="1" ht="16.5" customHeight="1">
      <c r="B148" s="176"/>
      <c r="C148" s="177"/>
      <c r="D148" s="177"/>
      <c r="E148" s="178" t="s">
        <v>4</v>
      </c>
      <c r="F148" s="269" t="s">
        <v>2272</v>
      </c>
      <c r="G148" s="270"/>
      <c r="H148" s="270"/>
      <c r="I148" s="270"/>
      <c r="J148" s="177"/>
      <c r="K148" s="179">
        <v>9.6199999999999992</v>
      </c>
      <c r="L148" s="177"/>
      <c r="M148" s="177"/>
      <c r="N148" s="177"/>
      <c r="O148" s="177"/>
      <c r="P148" s="177"/>
      <c r="Q148" s="177"/>
      <c r="R148" s="180"/>
      <c r="T148" s="181"/>
      <c r="U148" s="177"/>
      <c r="V148" s="177"/>
      <c r="W148" s="177"/>
      <c r="X148" s="177"/>
      <c r="Y148" s="177"/>
      <c r="Z148" s="177"/>
      <c r="AA148" s="182"/>
      <c r="AT148" s="183" t="s">
        <v>204</v>
      </c>
      <c r="AU148" s="183" t="s">
        <v>94</v>
      </c>
      <c r="AV148" s="11" t="s">
        <v>94</v>
      </c>
      <c r="AW148" s="11" t="s">
        <v>31</v>
      </c>
      <c r="AX148" s="11" t="s">
        <v>74</v>
      </c>
      <c r="AY148" s="183" t="s">
        <v>196</v>
      </c>
    </row>
    <row r="149" spans="2:65" s="13" customFormat="1" ht="16.5" customHeight="1">
      <c r="B149" s="192"/>
      <c r="C149" s="193"/>
      <c r="D149" s="193"/>
      <c r="E149" s="194" t="s">
        <v>4</v>
      </c>
      <c r="F149" s="276" t="s">
        <v>215</v>
      </c>
      <c r="G149" s="277"/>
      <c r="H149" s="277"/>
      <c r="I149" s="277"/>
      <c r="J149" s="193"/>
      <c r="K149" s="195">
        <v>16.277999999999999</v>
      </c>
      <c r="L149" s="193"/>
      <c r="M149" s="193"/>
      <c r="N149" s="193"/>
      <c r="O149" s="193"/>
      <c r="P149" s="193"/>
      <c r="Q149" s="193"/>
      <c r="R149" s="196"/>
      <c r="T149" s="197"/>
      <c r="U149" s="193"/>
      <c r="V149" s="193"/>
      <c r="W149" s="193"/>
      <c r="X149" s="193"/>
      <c r="Y149" s="193"/>
      <c r="Z149" s="193"/>
      <c r="AA149" s="198"/>
      <c r="AT149" s="199" t="s">
        <v>204</v>
      </c>
      <c r="AU149" s="199" t="s">
        <v>94</v>
      </c>
      <c r="AV149" s="13" t="s">
        <v>201</v>
      </c>
      <c r="AW149" s="13" t="s">
        <v>31</v>
      </c>
      <c r="AX149" s="13" t="s">
        <v>82</v>
      </c>
      <c r="AY149" s="199" t="s">
        <v>196</v>
      </c>
    </row>
    <row r="150" spans="2:65" s="1" customFormat="1" ht="25.5" customHeight="1">
      <c r="B150" s="138"/>
      <c r="C150" s="200" t="s">
        <v>250</v>
      </c>
      <c r="D150" s="200" t="s">
        <v>612</v>
      </c>
      <c r="E150" s="201" t="s">
        <v>2273</v>
      </c>
      <c r="F150" s="282" t="s">
        <v>2274</v>
      </c>
      <c r="G150" s="282"/>
      <c r="H150" s="282"/>
      <c r="I150" s="282"/>
      <c r="J150" s="202" t="s">
        <v>361</v>
      </c>
      <c r="K150" s="203">
        <v>56.878</v>
      </c>
      <c r="L150" s="273">
        <v>0</v>
      </c>
      <c r="M150" s="273"/>
      <c r="N150" s="283">
        <f>ROUND(L150*K150,3)</f>
        <v>0</v>
      </c>
      <c r="O150" s="266"/>
      <c r="P150" s="266"/>
      <c r="Q150" s="266"/>
      <c r="R150" s="141"/>
      <c r="T150" s="172" t="s">
        <v>4</v>
      </c>
      <c r="U150" s="48" t="s">
        <v>41</v>
      </c>
      <c r="V150" s="40"/>
      <c r="W150" s="173">
        <f>V150*K150</f>
        <v>0</v>
      </c>
      <c r="X150" s="173">
        <v>0</v>
      </c>
      <c r="Y150" s="173">
        <f>X150*K150</f>
        <v>0</v>
      </c>
      <c r="Z150" s="173">
        <v>0</v>
      </c>
      <c r="AA150" s="174">
        <f>Z150*K150</f>
        <v>0</v>
      </c>
      <c r="AR150" s="23" t="s">
        <v>250</v>
      </c>
      <c r="AT150" s="23" t="s">
        <v>612</v>
      </c>
      <c r="AU150" s="23" t="s">
        <v>94</v>
      </c>
      <c r="AY150" s="23" t="s">
        <v>196</v>
      </c>
      <c r="BE150" s="114">
        <f>IF(U150="základná",N150,0)</f>
        <v>0</v>
      </c>
      <c r="BF150" s="114">
        <f>IF(U150="znížená",N150,0)</f>
        <v>0</v>
      </c>
      <c r="BG150" s="114">
        <f>IF(U150="zákl. prenesená",N150,0)</f>
        <v>0</v>
      </c>
      <c r="BH150" s="114">
        <f>IF(U150="zníž. prenesená",N150,0)</f>
        <v>0</v>
      </c>
      <c r="BI150" s="114">
        <f>IF(U150="nulová",N150,0)</f>
        <v>0</v>
      </c>
      <c r="BJ150" s="23" t="s">
        <v>94</v>
      </c>
      <c r="BK150" s="175">
        <f>ROUND(L150*K150,3)</f>
        <v>0</v>
      </c>
      <c r="BL150" s="23" t="s">
        <v>201</v>
      </c>
      <c r="BM150" s="23" t="s">
        <v>300</v>
      </c>
    </row>
    <row r="151" spans="2:65" s="11" customFormat="1" ht="16.5" customHeight="1">
      <c r="B151" s="176"/>
      <c r="C151" s="177"/>
      <c r="D151" s="177"/>
      <c r="E151" s="178" t="s">
        <v>4</v>
      </c>
      <c r="F151" s="267" t="s">
        <v>2275</v>
      </c>
      <c r="G151" s="268"/>
      <c r="H151" s="268"/>
      <c r="I151" s="268"/>
      <c r="J151" s="177"/>
      <c r="K151" s="179">
        <v>56.878</v>
      </c>
      <c r="L151" s="177"/>
      <c r="M151" s="177"/>
      <c r="N151" s="177"/>
      <c r="O151" s="177"/>
      <c r="P151" s="177"/>
      <c r="Q151" s="177"/>
      <c r="R151" s="180"/>
      <c r="T151" s="181"/>
      <c r="U151" s="177"/>
      <c r="V151" s="177"/>
      <c r="W151" s="177"/>
      <c r="X151" s="177"/>
      <c r="Y151" s="177"/>
      <c r="Z151" s="177"/>
      <c r="AA151" s="182"/>
      <c r="AT151" s="183" t="s">
        <v>204</v>
      </c>
      <c r="AU151" s="183" t="s">
        <v>94</v>
      </c>
      <c r="AV151" s="11" t="s">
        <v>94</v>
      </c>
      <c r="AW151" s="11" t="s">
        <v>31</v>
      </c>
      <c r="AX151" s="11" t="s">
        <v>74</v>
      </c>
      <c r="AY151" s="183" t="s">
        <v>196</v>
      </c>
    </row>
    <row r="152" spans="2:65" s="13" customFormat="1" ht="16.5" customHeight="1">
      <c r="B152" s="192"/>
      <c r="C152" s="193"/>
      <c r="D152" s="193"/>
      <c r="E152" s="194" t="s">
        <v>4</v>
      </c>
      <c r="F152" s="276" t="s">
        <v>215</v>
      </c>
      <c r="G152" s="277"/>
      <c r="H152" s="277"/>
      <c r="I152" s="277"/>
      <c r="J152" s="193"/>
      <c r="K152" s="195">
        <v>56.878</v>
      </c>
      <c r="L152" s="193"/>
      <c r="M152" s="193"/>
      <c r="N152" s="193"/>
      <c r="O152" s="193"/>
      <c r="P152" s="193"/>
      <c r="Q152" s="193"/>
      <c r="R152" s="196"/>
      <c r="T152" s="197"/>
      <c r="U152" s="193"/>
      <c r="V152" s="193"/>
      <c r="W152" s="193"/>
      <c r="X152" s="193"/>
      <c r="Y152" s="193"/>
      <c r="Z152" s="193"/>
      <c r="AA152" s="198"/>
      <c r="AT152" s="199" t="s">
        <v>204</v>
      </c>
      <c r="AU152" s="199" t="s">
        <v>94</v>
      </c>
      <c r="AV152" s="13" t="s">
        <v>201</v>
      </c>
      <c r="AW152" s="13" t="s">
        <v>31</v>
      </c>
      <c r="AX152" s="13" t="s">
        <v>82</v>
      </c>
      <c r="AY152" s="199" t="s">
        <v>196</v>
      </c>
    </row>
    <row r="153" spans="2:65" s="10" customFormat="1" ht="29.85" customHeight="1">
      <c r="B153" s="156"/>
      <c r="C153" s="157"/>
      <c r="D153" s="166" t="s">
        <v>144</v>
      </c>
      <c r="E153" s="166"/>
      <c r="F153" s="166"/>
      <c r="G153" s="166"/>
      <c r="H153" s="166"/>
      <c r="I153" s="166"/>
      <c r="J153" s="166"/>
      <c r="K153" s="166"/>
      <c r="L153" s="166"/>
      <c r="M153" s="166"/>
      <c r="N153" s="280">
        <f>BK153</f>
        <v>0</v>
      </c>
      <c r="O153" s="281"/>
      <c r="P153" s="281"/>
      <c r="Q153" s="281"/>
      <c r="R153" s="159"/>
      <c r="T153" s="160"/>
      <c r="U153" s="157"/>
      <c r="V153" s="157"/>
      <c r="W153" s="161">
        <f>SUM(W154:W158)</f>
        <v>0</v>
      </c>
      <c r="X153" s="157"/>
      <c r="Y153" s="161">
        <f>SUM(Y154:Y158)</f>
        <v>0</v>
      </c>
      <c r="Z153" s="157"/>
      <c r="AA153" s="162">
        <f>SUM(AA154:AA158)</f>
        <v>0</v>
      </c>
      <c r="AR153" s="163" t="s">
        <v>82</v>
      </c>
      <c r="AT153" s="164" t="s">
        <v>73</v>
      </c>
      <c r="AU153" s="164" t="s">
        <v>82</v>
      </c>
      <c r="AY153" s="163" t="s">
        <v>196</v>
      </c>
      <c r="BK153" s="165">
        <f>SUM(BK154:BK158)</f>
        <v>0</v>
      </c>
    </row>
    <row r="154" spans="2:65" s="1" customFormat="1" ht="38.25" customHeight="1">
      <c r="B154" s="138"/>
      <c r="C154" s="167" t="s">
        <v>254</v>
      </c>
      <c r="D154" s="167" t="s">
        <v>197</v>
      </c>
      <c r="E154" s="168" t="s">
        <v>2276</v>
      </c>
      <c r="F154" s="264" t="s">
        <v>2277</v>
      </c>
      <c r="G154" s="264"/>
      <c r="H154" s="264"/>
      <c r="I154" s="264"/>
      <c r="J154" s="169" t="s">
        <v>200</v>
      </c>
      <c r="K154" s="170">
        <v>4.7149999999999999</v>
      </c>
      <c r="L154" s="265">
        <v>0</v>
      </c>
      <c r="M154" s="265"/>
      <c r="N154" s="266">
        <f>ROUND(L154*K154,3)</f>
        <v>0</v>
      </c>
      <c r="O154" s="266"/>
      <c r="P154" s="266"/>
      <c r="Q154" s="266"/>
      <c r="R154" s="141"/>
      <c r="T154" s="172" t="s">
        <v>4</v>
      </c>
      <c r="U154" s="48" t="s">
        <v>41</v>
      </c>
      <c r="V154" s="40"/>
      <c r="W154" s="173">
        <f>V154*K154</f>
        <v>0</v>
      </c>
      <c r="X154" s="173">
        <v>0</v>
      </c>
      <c r="Y154" s="173">
        <f>X154*K154</f>
        <v>0</v>
      </c>
      <c r="Z154" s="173">
        <v>0</v>
      </c>
      <c r="AA154" s="174">
        <f>Z154*K154</f>
        <v>0</v>
      </c>
      <c r="AR154" s="23" t="s">
        <v>201</v>
      </c>
      <c r="AT154" s="23" t="s">
        <v>197</v>
      </c>
      <c r="AU154" s="23" t="s">
        <v>94</v>
      </c>
      <c r="AY154" s="23" t="s">
        <v>196</v>
      </c>
      <c r="BE154" s="114">
        <f>IF(U154="základná",N154,0)</f>
        <v>0</v>
      </c>
      <c r="BF154" s="114">
        <f>IF(U154="znížená",N154,0)</f>
        <v>0</v>
      </c>
      <c r="BG154" s="114">
        <f>IF(U154="zákl. prenesená",N154,0)</f>
        <v>0</v>
      </c>
      <c r="BH154" s="114">
        <f>IF(U154="zníž. prenesená",N154,0)</f>
        <v>0</v>
      </c>
      <c r="BI154" s="114">
        <f>IF(U154="nulová",N154,0)</f>
        <v>0</v>
      </c>
      <c r="BJ154" s="23" t="s">
        <v>94</v>
      </c>
      <c r="BK154" s="175">
        <f>ROUND(L154*K154,3)</f>
        <v>0</v>
      </c>
      <c r="BL154" s="23" t="s">
        <v>201</v>
      </c>
      <c r="BM154" s="23" t="s">
        <v>309</v>
      </c>
    </row>
    <row r="155" spans="2:65" s="11" customFormat="1" ht="16.5" customHeight="1">
      <c r="B155" s="176"/>
      <c r="C155" s="177"/>
      <c r="D155" s="177"/>
      <c r="E155" s="178" t="s">
        <v>4</v>
      </c>
      <c r="F155" s="267" t="s">
        <v>2278</v>
      </c>
      <c r="G155" s="268"/>
      <c r="H155" s="268"/>
      <c r="I155" s="268"/>
      <c r="J155" s="177"/>
      <c r="K155" s="179">
        <v>0.876</v>
      </c>
      <c r="L155" s="177"/>
      <c r="M155" s="177"/>
      <c r="N155" s="177"/>
      <c r="O155" s="177"/>
      <c r="P155" s="177"/>
      <c r="Q155" s="177"/>
      <c r="R155" s="180"/>
      <c r="T155" s="181"/>
      <c r="U155" s="177"/>
      <c r="V155" s="177"/>
      <c r="W155" s="177"/>
      <c r="X155" s="177"/>
      <c r="Y155" s="177"/>
      <c r="Z155" s="177"/>
      <c r="AA155" s="182"/>
      <c r="AT155" s="183" t="s">
        <v>204</v>
      </c>
      <c r="AU155" s="183" t="s">
        <v>94</v>
      </c>
      <c r="AV155" s="11" t="s">
        <v>94</v>
      </c>
      <c r="AW155" s="11" t="s">
        <v>31</v>
      </c>
      <c r="AX155" s="11" t="s">
        <v>74</v>
      </c>
      <c r="AY155" s="183" t="s">
        <v>196</v>
      </c>
    </row>
    <row r="156" spans="2:65" s="11" customFormat="1" ht="16.5" customHeight="1">
      <c r="B156" s="176"/>
      <c r="C156" s="177"/>
      <c r="D156" s="177"/>
      <c r="E156" s="178" t="s">
        <v>4</v>
      </c>
      <c r="F156" s="269" t="s">
        <v>2279</v>
      </c>
      <c r="G156" s="270"/>
      <c r="H156" s="270"/>
      <c r="I156" s="270"/>
      <c r="J156" s="177"/>
      <c r="K156" s="179">
        <v>1.052</v>
      </c>
      <c r="L156" s="177"/>
      <c r="M156" s="177"/>
      <c r="N156" s="177"/>
      <c r="O156" s="177"/>
      <c r="P156" s="177"/>
      <c r="Q156" s="177"/>
      <c r="R156" s="180"/>
      <c r="T156" s="181"/>
      <c r="U156" s="177"/>
      <c r="V156" s="177"/>
      <c r="W156" s="177"/>
      <c r="X156" s="177"/>
      <c r="Y156" s="177"/>
      <c r="Z156" s="177"/>
      <c r="AA156" s="182"/>
      <c r="AT156" s="183" t="s">
        <v>204</v>
      </c>
      <c r="AU156" s="183" t="s">
        <v>94</v>
      </c>
      <c r="AV156" s="11" t="s">
        <v>94</v>
      </c>
      <c r="AW156" s="11" t="s">
        <v>31</v>
      </c>
      <c r="AX156" s="11" t="s">
        <v>74</v>
      </c>
      <c r="AY156" s="183" t="s">
        <v>196</v>
      </c>
    </row>
    <row r="157" spans="2:65" s="11" customFormat="1" ht="16.5" customHeight="1">
      <c r="B157" s="176"/>
      <c r="C157" s="177"/>
      <c r="D157" s="177"/>
      <c r="E157" s="178" t="s">
        <v>4</v>
      </c>
      <c r="F157" s="269" t="s">
        <v>2280</v>
      </c>
      <c r="G157" s="270"/>
      <c r="H157" s="270"/>
      <c r="I157" s="270"/>
      <c r="J157" s="177"/>
      <c r="K157" s="179">
        <v>2.7869999999999999</v>
      </c>
      <c r="L157" s="177"/>
      <c r="M157" s="177"/>
      <c r="N157" s="177"/>
      <c r="O157" s="177"/>
      <c r="P157" s="177"/>
      <c r="Q157" s="177"/>
      <c r="R157" s="180"/>
      <c r="T157" s="181"/>
      <c r="U157" s="177"/>
      <c r="V157" s="177"/>
      <c r="W157" s="177"/>
      <c r="X157" s="177"/>
      <c r="Y157" s="177"/>
      <c r="Z157" s="177"/>
      <c r="AA157" s="182"/>
      <c r="AT157" s="183" t="s">
        <v>204</v>
      </c>
      <c r="AU157" s="183" t="s">
        <v>94</v>
      </c>
      <c r="AV157" s="11" t="s">
        <v>94</v>
      </c>
      <c r="AW157" s="11" t="s">
        <v>31</v>
      </c>
      <c r="AX157" s="11" t="s">
        <v>74</v>
      </c>
      <c r="AY157" s="183" t="s">
        <v>196</v>
      </c>
    </row>
    <row r="158" spans="2:65" s="13" customFormat="1" ht="16.5" customHeight="1">
      <c r="B158" s="192"/>
      <c r="C158" s="193"/>
      <c r="D158" s="193"/>
      <c r="E158" s="194" t="s">
        <v>4</v>
      </c>
      <c r="F158" s="276" t="s">
        <v>215</v>
      </c>
      <c r="G158" s="277"/>
      <c r="H158" s="277"/>
      <c r="I158" s="277"/>
      <c r="J158" s="193"/>
      <c r="K158" s="195">
        <v>4.7149999999999999</v>
      </c>
      <c r="L158" s="193"/>
      <c r="M158" s="193"/>
      <c r="N158" s="193"/>
      <c r="O158" s="193"/>
      <c r="P158" s="193"/>
      <c r="Q158" s="193"/>
      <c r="R158" s="196"/>
      <c r="T158" s="197"/>
      <c r="U158" s="193"/>
      <c r="V158" s="193"/>
      <c r="W158" s="193"/>
      <c r="X158" s="193"/>
      <c r="Y158" s="193"/>
      <c r="Z158" s="193"/>
      <c r="AA158" s="198"/>
      <c r="AT158" s="199" t="s">
        <v>204</v>
      </c>
      <c r="AU158" s="199" t="s">
        <v>94</v>
      </c>
      <c r="AV158" s="13" t="s">
        <v>201</v>
      </c>
      <c r="AW158" s="13" t="s">
        <v>31</v>
      </c>
      <c r="AX158" s="13" t="s">
        <v>82</v>
      </c>
      <c r="AY158" s="199" t="s">
        <v>196</v>
      </c>
    </row>
    <row r="159" spans="2:65" s="10" customFormat="1" ht="29.85" customHeight="1">
      <c r="B159" s="156"/>
      <c r="C159" s="157"/>
      <c r="D159" s="166" t="s">
        <v>2247</v>
      </c>
      <c r="E159" s="166"/>
      <c r="F159" s="166"/>
      <c r="G159" s="166"/>
      <c r="H159" s="166"/>
      <c r="I159" s="166"/>
      <c r="J159" s="166"/>
      <c r="K159" s="166"/>
      <c r="L159" s="166"/>
      <c r="M159" s="166"/>
      <c r="N159" s="280">
        <f>BK159</f>
        <v>0</v>
      </c>
      <c r="O159" s="281"/>
      <c r="P159" s="281"/>
      <c r="Q159" s="281"/>
      <c r="R159" s="159"/>
      <c r="T159" s="160"/>
      <c r="U159" s="157"/>
      <c r="V159" s="157"/>
      <c r="W159" s="161">
        <f>W160</f>
        <v>0</v>
      </c>
      <c r="X159" s="157"/>
      <c r="Y159" s="161">
        <f>Y160</f>
        <v>0</v>
      </c>
      <c r="Z159" s="157"/>
      <c r="AA159" s="162">
        <f>AA160</f>
        <v>0</v>
      </c>
      <c r="AR159" s="163" t="s">
        <v>82</v>
      </c>
      <c r="AT159" s="164" t="s">
        <v>73</v>
      </c>
      <c r="AU159" s="164" t="s">
        <v>82</v>
      </c>
      <c r="AY159" s="163" t="s">
        <v>196</v>
      </c>
      <c r="BK159" s="165">
        <f>BK160</f>
        <v>0</v>
      </c>
    </row>
    <row r="160" spans="2:65" s="1" customFormat="1" ht="38.25" customHeight="1">
      <c r="B160" s="138"/>
      <c r="C160" s="167" t="s">
        <v>259</v>
      </c>
      <c r="D160" s="167" t="s">
        <v>197</v>
      </c>
      <c r="E160" s="168" t="s">
        <v>2281</v>
      </c>
      <c r="F160" s="264" t="s">
        <v>2282</v>
      </c>
      <c r="G160" s="264"/>
      <c r="H160" s="264"/>
      <c r="I160" s="264"/>
      <c r="J160" s="169" t="s">
        <v>361</v>
      </c>
      <c r="K160" s="170">
        <v>65.793000000000006</v>
      </c>
      <c r="L160" s="265">
        <v>0</v>
      </c>
      <c r="M160" s="265"/>
      <c r="N160" s="266">
        <f>ROUND(L160*K160,3)</f>
        <v>0</v>
      </c>
      <c r="O160" s="266"/>
      <c r="P160" s="266"/>
      <c r="Q160" s="266"/>
      <c r="R160" s="141"/>
      <c r="T160" s="172" t="s">
        <v>4</v>
      </c>
      <c r="U160" s="48" t="s">
        <v>41</v>
      </c>
      <c r="V160" s="40"/>
      <c r="W160" s="173">
        <f>V160*K160</f>
        <v>0</v>
      </c>
      <c r="X160" s="173">
        <v>0</v>
      </c>
      <c r="Y160" s="173">
        <f>X160*K160</f>
        <v>0</v>
      </c>
      <c r="Z160" s="173">
        <v>0</v>
      </c>
      <c r="AA160" s="174">
        <f>Z160*K160</f>
        <v>0</v>
      </c>
      <c r="AR160" s="23" t="s">
        <v>201</v>
      </c>
      <c r="AT160" s="23" t="s">
        <v>197</v>
      </c>
      <c r="AU160" s="23" t="s">
        <v>94</v>
      </c>
      <c r="AY160" s="23" t="s">
        <v>196</v>
      </c>
      <c r="BE160" s="114">
        <f>IF(U160="základná",N160,0)</f>
        <v>0</v>
      </c>
      <c r="BF160" s="114">
        <f>IF(U160="znížená",N160,0)</f>
        <v>0</v>
      </c>
      <c r="BG160" s="114">
        <f>IF(U160="zákl. prenesená",N160,0)</f>
        <v>0</v>
      </c>
      <c r="BH160" s="114">
        <f>IF(U160="zníž. prenesená",N160,0)</f>
        <v>0</v>
      </c>
      <c r="BI160" s="114">
        <f>IF(U160="nulová",N160,0)</f>
        <v>0</v>
      </c>
      <c r="BJ160" s="23" t="s">
        <v>94</v>
      </c>
      <c r="BK160" s="175">
        <f>ROUND(L160*K160,3)</f>
        <v>0</v>
      </c>
      <c r="BL160" s="23" t="s">
        <v>201</v>
      </c>
      <c r="BM160" s="23" t="s">
        <v>9</v>
      </c>
    </row>
    <row r="161" spans="2:65" s="10" customFormat="1" ht="37.35" customHeight="1">
      <c r="B161" s="156"/>
      <c r="C161" s="157"/>
      <c r="D161" s="158" t="s">
        <v>147</v>
      </c>
      <c r="E161" s="158"/>
      <c r="F161" s="158"/>
      <c r="G161" s="158"/>
      <c r="H161" s="158"/>
      <c r="I161" s="158"/>
      <c r="J161" s="158"/>
      <c r="K161" s="158"/>
      <c r="L161" s="158"/>
      <c r="M161" s="158"/>
      <c r="N161" s="284">
        <f>BK161</f>
        <v>0</v>
      </c>
      <c r="O161" s="285"/>
      <c r="P161" s="285"/>
      <c r="Q161" s="285"/>
      <c r="R161" s="159"/>
      <c r="T161" s="160"/>
      <c r="U161" s="157"/>
      <c r="V161" s="157"/>
      <c r="W161" s="161">
        <f>W162+W176+W188+W212+W227</f>
        <v>0</v>
      </c>
      <c r="X161" s="157"/>
      <c r="Y161" s="161">
        <f>Y162+Y176+Y188+Y212+Y227</f>
        <v>0</v>
      </c>
      <c r="Z161" s="157"/>
      <c r="AA161" s="162">
        <f>AA162+AA176+AA188+AA212+AA227</f>
        <v>0</v>
      </c>
      <c r="AR161" s="163" t="s">
        <v>94</v>
      </c>
      <c r="AT161" s="164" t="s">
        <v>73</v>
      </c>
      <c r="AU161" s="164" t="s">
        <v>74</v>
      </c>
      <c r="AY161" s="163" t="s">
        <v>196</v>
      </c>
      <c r="BK161" s="165">
        <f>BK162+BK176+BK188+BK212+BK227</f>
        <v>0</v>
      </c>
    </row>
    <row r="162" spans="2:65" s="10" customFormat="1" ht="19.899999999999999" customHeight="1">
      <c r="B162" s="156"/>
      <c r="C162" s="157"/>
      <c r="D162" s="166" t="s">
        <v>150</v>
      </c>
      <c r="E162" s="166"/>
      <c r="F162" s="166"/>
      <c r="G162" s="166"/>
      <c r="H162" s="166"/>
      <c r="I162" s="166"/>
      <c r="J162" s="166"/>
      <c r="K162" s="166"/>
      <c r="L162" s="166"/>
      <c r="M162" s="166"/>
      <c r="N162" s="280">
        <f>BK162</f>
        <v>0</v>
      </c>
      <c r="O162" s="281"/>
      <c r="P162" s="281"/>
      <c r="Q162" s="281"/>
      <c r="R162" s="159"/>
      <c r="T162" s="160"/>
      <c r="U162" s="157"/>
      <c r="V162" s="157"/>
      <c r="W162" s="161">
        <f>SUM(W163:W175)</f>
        <v>0</v>
      </c>
      <c r="X162" s="157"/>
      <c r="Y162" s="161">
        <f>SUM(Y163:Y175)</f>
        <v>0</v>
      </c>
      <c r="Z162" s="157"/>
      <c r="AA162" s="162">
        <f>SUM(AA163:AA175)</f>
        <v>0</v>
      </c>
      <c r="AR162" s="163" t="s">
        <v>94</v>
      </c>
      <c r="AT162" s="164" t="s">
        <v>73</v>
      </c>
      <c r="AU162" s="164" t="s">
        <v>82</v>
      </c>
      <c r="AY162" s="163" t="s">
        <v>196</v>
      </c>
      <c r="BK162" s="165">
        <f>SUM(BK163:BK175)</f>
        <v>0</v>
      </c>
    </row>
    <row r="163" spans="2:65" s="1" customFormat="1" ht="25.5" customHeight="1">
      <c r="B163" s="138"/>
      <c r="C163" s="167" t="s">
        <v>264</v>
      </c>
      <c r="D163" s="167" t="s">
        <v>197</v>
      </c>
      <c r="E163" s="168" t="s">
        <v>2283</v>
      </c>
      <c r="F163" s="264" t="s">
        <v>2284</v>
      </c>
      <c r="G163" s="264"/>
      <c r="H163" s="264"/>
      <c r="I163" s="264"/>
      <c r="J163" s="169" t="s">
        <v>307</v>
      </c>
      <c r="K163" s="170">
        <v>301</v>
      </c>
      <c r="L163" s="265">
        <v>0</v>
      </c>
      <c r="M163" s="265"/>
      <c r="N163" s="266">
        <f>ROUND(L163*K163,3)</f>
        <v>0</v>
      </c>
      <c r="O163" s="266"/>
      <c r="P163" s="266"/>
      <c r="Q163" s="266"/>
      <c r="R163" s="141"/>
      <c r="T163" s="172" t="s">
        <v>4</v>
      </c>
      <c r="U163" s="48" t="s">
        <v>41</v>
      </c>
      <c r="V163" s="40"/>
      <c r="W163" s="173">
        <f>V163*K163</f>
        <v>0</v>
      </c>
      <c r="X163" s="173">
        <v>0</v>
      </c>
      <c r="Y163" s="173">
        <f>X163*K163</f>
        <v>0</v>
      </c>
      <c r="Z163" s="173">
        <v>0</v>
      </c>
      <c r="AA163" s="174">
        <f>Z163*K163</f>
        <v>0</v>
      </c>
      <c r="AR163" s="23" t="s">
        <v>300</v>
      </c>
      <c r="AT163" s="23" t="s">
        <v>197</v>
      </c>
      <c r="AU163" s="23" t="s">
        <v>94</v>
      </c>
      <c r="AY163" s="23" t="s">
        <v>196</v>
      </c>
      <c r="BE163" s="114">
        <f>IF(U163="základná",N163,0)</f>
        <v>0</v>
      </c>
      <c r="BF163" s="114">
        <f>IF(U163="znížená",N163,0)</f>
        <v>0</v>
      </c>
      <c r="BG163" s="114">
        <f>IF(U163="zákl. prenesená",N163,0)</f>
        <v>0</v>
      </c>
      <c r="BH163" s="114">
        <f>IF(U163="zníž. prenesená",N163,0)</f>
        <v>0</v>
      </c>
      <c r="BI163" s="114">
        <f>IF(U163="nulová",N163,0)</f>
        <v>0</v>
      </c>
      <c r="BJ163" s="23" t="s">
        <v>94</v>
      </c>
      <c r="BK163" s="175">
        <f>ROUND(L163*K163,3)</f>
        <v>0</v>
      </c>
      <c r="BL163" s="23" t="s">
        <v>300</v>
      </c>
      <c r="BM163" s="23" t="s">
        <v>354</v>
      </c>
    </row>
    <row r="164" spans="2:65" s="11" customFormat="1" ht="16.5" customHeight="1">
      <c r="B164" s="176"/>
      <c r="C164" s="177"/>
      <c r="D164" s="177"/>
      <c r="E164" s="178" t="s">
        <v>4</v>
      </c>
      <c r="F164" s="267" t="s">
        <v>2285</v>
      </c>
      <c r="G164" s="268"/>
      <c r="H164" s="268"/>
      <c r="I164" s="268"/>
      <c r="J164" s="177"/>
      <c r="K164" s="179">
        <v>301</v>
      </c>
      <c r="L164" s="177"/>
      <c r="M164" s="177"/>
      <c r="N164" s="177"/>
      <c r="O164" s="177"/>
      <c r="P164" s="177"/>
      <c r="Q164" s="177"/>
      <c r="R164" s="180"/>
      <c r="T164" s="181"/>
      <c r="U164" s="177"/>
      <c r="V164" s="177"/>
      <c r="W164" s="177"/>
      <c r="X164" s="177"/>
      <c r="Y164" s="177"/>
      <c r="Z164" s="177"/>
      <c r="AA164" s="182"/>
      <c r="AT164" s="183" t="s">
        <v>204</v>
      </c>
      <c r="AU164" s="183" t="s">
        <v>94</v>
      </c>
      <c r="AV164" s="11" t="s">
        <v>94</v>
      </c>
      <c r="AW164" s="11" t="s">
        <v>31</v>
      </c>
      <c r="AX164" s="11" t="s">
        <v>74</v>
      </c>
      <c r="AY164" s="183" t="s">
        <v>196</v>
      </c>
    </row>
    <row r="165" spans="2:65" s="13" customFormat="1" ht="16.5" customHeight="1">
      <c r="B165" s="192"/>
      <c r="C165" s="193"/>
      <c r="D165" s="193"/>
      <c r="E165" s="194" t="s">
        <v>4</v>
      </c>
      <c r="F165" s="276" t="s">
        <v>215</v>
      </c>
      <c r="G165" s="277"/>
      <c r="H165" s="277"/>
      <c r="I165" s="277"/>
      <c r="J165" s="193"/>
      <c r="K165" s="195">
        <v>301</v>
      </c>
      <c r="L165" s="193"/>
      <c r="M165" s="193"/>
      <c r="N165" s="193"/>
      <c r="O165" s="193"/>
      <c r="P165" s="193"/>
      <c r="Q165" s="193"/>
      <c r="R165" s="196"/>
      <c r="T165" s="197"/>
      <c r="U165" s="193"/>
      <c r="V165" s="193"/>
      <c r="W165" s="193"/>
      <c r="X165" s="193"/>
      <c r="Y165" s="193"/>
      <c r="Z165" s="193"/>
      <c r="AA165" s="198"/>
      <c r="AT165" s="199" t="s">
        <v>204</v>
      </c>
      <c r="AU165" s="199" t="s">
        <v>94</v>
      </c>
      <c r="AV165" s="13" t="s">
        <v>201</v>
      </c>
      <c r="AW165" s="13" t="s">
        <v>31</v>
      </c>
      <c r="AX165" s="13" t="s">
        <v>82</v>
      </c>
      <c r="AY165" s="199" t="s">
        <v>196</v>
      </c>
    </row>
    <row r="166" spans="2:65" s="1" customFormat="1" ht="25.5" customHeight="1">
      <c r="B166" s="138"/>
      <c r="C166" s="200" t="s">
        <v>278</v>
      </c>
      <c r="D166" s="200" t="s">
        <v>612</v>
      </c>
      <c r="E166" s="201" t="s">
        <v>2286</v>
      </c>
      <c r="F166" s="282" t="s">
        <v>2287</v>
      </c>
      <c r="G166" s="282"/>
      <c r="H166" s="282"/>
      <c r="I166" s="282"/>
      <c r="J166" s="202" t="s">
        <v>307</v>
      </c>
      <c r="K166" s="203">
        <v>164.22</v>
      </c>
      <c r="L166" s="273">
        <v>0</v>
      </c>
      <c r="M166" s="273"/>
      <c r="N166" s="283">
        <f>ROUND(L166*K166,3)</f>
        <v>0</v>
      </c>
      <c r="O166" s="266"/>
      <c r="P166" s="266"/>
      <c r="Q166" s="266"/>
      <c r="R166" s="141"/>
      <c r="T166" s="172" t="s">
        <v>4</v>
      </c>
      <c r="U166" s="48" t="s">
        <v>41</v>
      </c>
      <c r="V166" s="40"/>
      <c r="W166" s="173">
        <f>V166*K166</f>
        <v>0</v>
      </c>
      <c r="X166" s="173">
        <v>0</v>
      </c>
      <c r="Y166" s="173">
        <f>X166*K166</f>
        <v>0</v>
      </c>
      <c r="Z166" s="173">
        <v>0</v>
      </c>
      <c r="AA166" s="174">
        <f>Z166*K166</f>
        <v>0</v>
      </c>
      <c r="AR166" s="23" t="s">
        <v>423</v>
      </c>
      <c r="AT166" s="23" t="s">
        <v>612</v>
      </c>
      <c r="AU166" s="23" t="s">
        <v>94</v>
      </c>
      <c r="AY166" s="23" t="s">
        <v>196</v>
      </c>
      <c r="BE166" s="114">
        <f>IF(U166="základná",N166,0)</f>
        <v>0</v>
      </c>
      <c r="BF166" s="114">
        <f>IF(U166="znížená",N166,0)</f>
        <v>0</v>
      </c>
      <c r="BG166" s="114">
        <f>IF(U166="zákl. prenesená",N166,0)</f>
        <v>0</v>
      </c>
      <c r="BH166" s="114">
        <f>IF(U166="zníž. prenesená",N166,0)</f>
        <v>0</v>
      </c>
      <c r="BI166" s="114">
        <f>IF(U166="nulová",N166,0)</f>
        <v>0</v>
      </c>
      <c r="BJ166" s="23" t="s">
        <v>94</v>
      </c>
      <c r="BK166" s="175">
        <f>ROUND(L166*K166,3)</f>
        <v>0</v>
      </c>
      <c r="BL166" s="23" t="s">
        <v>300</v>
      </c>
      <c r="BM166" s="23" t="s">
        <v>363</v>
      </c>
    </row>
    <row r="167" spans="2:65" s="1" customFormat="1" ht="25.5" customHeight="1">
      <c r="B167" s="138"/>
      <c r="C167" s="200" t="s">
        <v>282</v>
      </c>
      <c r="D167" s="200" t="s">
        <v>612</v>
      </c>
      <c r="E167" s="201" t="s">
        <v>2288</v>
      </c>
      <c r="F167" s="282" t="s">
        <v>2289</v>
      </c>
      <c r="G167" s="282"/>
      <c r="H167" s="282"/>
      <c r="I167" s="282"/>
      <c r="J167" s="202" t="s">
        <v>307</v>
      </c>
      <c r="K167" s="203">
        <v>71.400000000000006</v>
      </c>
      <c r="L167" s="273">
        <v>0</v>
      </c>
      <c r="M167" s="273"/>
      <c r="N167" s="283">
        <f>ROUND(L167*K167,3)</f>
        <v>0</v>
      </c>
      <c r="O167" s="266"/>
      <c r="P167" s="266"/>
      <c r="Q167" s="266"/>
      <c r="R167" s="141"/>
      <c r="T167" s="172" t="s">
        <v>4</v>
      </c>
      <c r="U167" s="48" t="s">
        <v>41</v>
      </c>
      <c r="V167" s="40"/>
      <c r="W167" s="173">
        <f>V167*K167</f>
        <v>0</v>
      </c>
      <c r="X167" s="173">
        <v>0</v>
      </c>
      <c r="Y167" s="173">
        <f>X167*K167</f>
        <v>0</v>
      </c>
      <c r="Z167" s="173">
        <v>0</v>
      </c>
      <c r="AA167" s="174">
        <f>Z167*K167</f>
        <v>0</v>
      </c>
      <c r="AR167" s="23" t="s">
        <v>423</v>
      </c>
      <c r="AT167" s="23" t="s">
        <v>612</v>
      </c>
      <c r="AU167" s="23" t="s">
        <v>94</v>
      </c>
      <c r="AY167" s="23" t="s">
        <v>196</v>
      </c>
      <c r="BE167" s="114">
        <f>IF(U167="základná",N167,0)</f>
        <v>0</v>
      </c>
      <c r="BF167" s="114">
        <f>IF(U167="znížená",N167,0)</f>
        <v>0</v>
      </c>
      <c r="BG167" s="114">
        <f>IF(U167="zákl. prenesená",N167,0)</f>
        <v>0</v>
      </c>
      <c r="BH167" s="114">
        <f>IF(U167="zníž. prenesená",N167,0)</f>
        <v>0</v>
      </c>
      <c r="BI167" s="114">
        <f>IF(U167="nulová",N167,0)</f>
        <v>0</v>
      </c>
      <c r="BJ167" s="23" t="s">
        <v>94</v>
      </c>
      <c r="BK167" s="175">
        <f>ROUND(L167*K167,3)</f>
        <v>0</v>
      </c>
      <c r="BL167" s="23" t="s">
        <v>300</v>
      </c>
      <c r="BM167" s="23" t="s">
        <v>376</v>
      </c>
    </row>
    <row r="168" spans="2:65" s="1" customFormat="1" ht="25.5" customHeight="1">
      <c r="B168" s="138"/>
      <c r="C168" s="200" t="s">
        <v>288</v>
      </c>
      <c r="D168" s="200" t="s">
        <v>612</v>
      </c>
      <c r="E168" s="201" t="s">
        <v>2290</v>
      </c>
      <c r="F168" s="282" t="s">
        <v>2291</v>
      </c>
      <c r="G168" s="282"/>
      <c r="H168" s="282"/>
      <c r="I168" s="282"/>
      <c r="J168" s="202" t="s">
        <v>307</v>
      </c>
      <c r="K168" s="203">
        <v>32.64</v>
      </c>
      <c r="L168" s="273">
        <v>0</v>
      </c>
      <c r="M168" s="273"/>
      <c r="N168" s="283">
        <f>ROUND(L168*K168,3)</f>
        <v>0</v>
      </c>
      <c r="O168" s="266"/>
      <c r="P168" s="266"/>
      <c r="Q168" s="266"/>
      <c r="R168" s="141"/>
      <c r="T168" s="172" t="s">
        <v>4</v>
      </c>
      <c r="U168" s="48" t="s">
        <v>41</v>
      </c>
      <c r="V168" s="40"/>
      <c r="W168" s="173">
        <f>V168*K168</f>
        <v>0</v>
      </c>
      <c r="X168" s="173">
        <v>0</v>
      </c>
      <c r="Y168" s="173">
        <f>X168*K168</f>
        <v>0</v>
      </c>
      <c r="Z168" s="173">
        <v>0</v>
      </c>
      <c r="AA168" s="174">
        <f>Z168*K168</f>
        <v>0</v>
      </c>
      <c r="AR168" s="23" t="s">
        <v>423</v>
      </c>
      <c r="AT168" s="23" t="s">
        <v>612</v>
      </c>
      <c r="AU168" s="23" t="s">
        <v>94</v>
      </c>
      <c r="AY168" s="23" t="s">
        <v>196</v>
      </c>
      <c r="BE168" s="114">
        <f>IF(U168="základná",N168,0)</f>
        <v>0</v>
      </c>
      <c r="BF168" s="114">
        <f>IF(U168="znížená",N168,0)</f>
        <v>0</v>
      </c>
      <c r="BG168" s="114">
        <f>IF(U168="zákl. prenesená",N168,0)</f>
        <v>0</v>
      </c>
      <c r="BH168" s="114">
        <f>IF(U168="zníž. prenesená",N168,0)</f>
        <v>0</v>
      </c>
      <c r="BI168" s="114">
        <f>IF(U168="nulová",N168,0)</f>
        <v>0</v>
      </c>
      <c r="BJ168" s="23" t="s">
        <v>94</v>
      </c>
      <c r="BK168" s="175">
        <f>ROUND(L168*K168,3)</f>
        <v>0</v>
      </c>
      <c r="BL168" s="23" t="s">
        <v>300</v>
      </c>
      <c r="BM168" s="23" t="s">
        <v>400</v>
      </c>
    </row>
    <row r="169" spans="2:65" s="1" customFormat="1" ht="25.5" customHeight="1">
      <c r="B169" s="138"/>
      <c r="C169" s="200" t="s">
        <v>294</v>
      </c>
      <c r="D169" s="200" t="s">
        <v>612</v>
      </c>
      <c r="E169" s="201" t="s">
        <v>2292</v>
      </c>
      <c r="F169" s="282" t="s">
        <v>2293</v>
      </c>
      <c r="G169" s="282"/>
      <c r="H169" s="282"/>
      <c r="I169" s="282"/>
      <c r="J169" s="202" t="s">
        <v>307</v>
      </c>
      <c r="K169" s="203">
        <v>38.76</v>
      </c>
      <c r="L169" s="273">
        <v>0</v>
      </c>
      <c r="M169" s="273"/>
      <c r="N169" s="283">
        <f>ROUND(L169*K169,3)</f>
        <v>0</v>
      </c>
      <c r="O169" s="266"/>
      <c r="P169" s="266"/>
      <c r="Q169" s="266"/>
      <c r="R169" s="141"/>
      <c r="T169" s="172" t="s">
        <v>4</v>
      </c>
      <c r="U169" s="48" t="s">
        <v>41</v>
      </c>
      <c r="V169" s="40"/>
      <c r="W169" s="173">
        <f>V169*K169</f>
        <v>0</v>
      </c>
      <c r="X169" s="173">
        <v>0</v>
      </c>
      <c r="Y169" s="173">
        <f>X169*K169</f>
        <v>0</v>
      </c>
      <c r="Z169" s="173">
        <v>0</v>
      </c>
      <c r="AA169" s="174">
        <f>Z169*K169</f>
        <v>0</v>
      </c>
      <c r="AR169" s="23" t="s">
        <v>423</v>
      </c>
      <c r="AT169" s="23" t="s">
        <v>612</v>
      </c>
      <c r="AU169" s="23" t="s">
        <v>94</v>
      </c>
      <c r="AY169" s="23" t="s">
        <v>196</v>
      </c>
      <c r="BE169" s="114">
        <f>IF(U169="základná",N169,0)</f>
        <v>0</v>
      </c>
      <c r="BF169" s="114">
        <f>IF(U169="znížená",N169,0)</f>
        <v>0</v>
      </c>
      <c r="BG169" s="114">
        <f>IF(U169="zákl. prenesená",N169,0)</f>
        <v>0</v>
      </c>
      <c r="BH169" s="114">
        <f>IF(U169="zníž. prenesená",N169,0)</f>
        <v>0</v>
      </c>
      <c r="BI169" s="114">
        <f>IF(U169="nulová",N169,0)</f>
        <v>0</v>
      </c>
      <c r="BJ169" s="23" t="s">
        <v>94</v>
      </c>
      <c r="BK169" s="175">
        <f>ROUND(L169*K169,3)</f>
        <v>0</v>
      </c>
      <c r="BL169" s="23" t="s">
        <v>300</v>
      </c>
      <c r="BM169" s="23" t="s">
        <v>415</v>
      </c>
    </row>
    <row r="170" spans="2:65" s="1" customFormat="1" ht="25.5" customHeight="1">
      <c r="B170" s="138"/>
      <c r="C170" s="167" t="s">
        <v>300</v>
      </c>
      <c r="D170" s="167" t="s">
        <v>197</v>
      </c>
      <c r="E170" s="168" t="s">
        <v>2294</v>
      </c>
      <c r="F170" s="264" t="s">
        <v>2295</v>
      </c>
      <c r="G170" s="264"/>
      <c r="H170" s="264"/>
      <c r="I170" s="264"/>
      <c r="J170" s="169" t="s">
        <v>307</v>
      </c>
      <c r="K170" s="170">
        <v>8.1999999999999993</v>
      </c>
      <c r="L170" s="265">
        <v>0</v>
      </c>
      <c r="M170" s="265"/>
      <c r="N170" s="266">
        <f>ROUND(L170*K170,3)</f>
        <v>0</v>
      </c>
      <c r="O170" s="266"/>
      <c r="P170" s="266"/>
      <c r="Q170" s="266"/>
      <c r="R170" s="141"/>
      <c r="T170" s="172" t="s">
        <v>4</v>
      </c>
      <c r="U170" s="48" t="s">
        <v>41</v>
      </c>
      <c r="V170" s="40"/>
      <c r="W170" s="173">
        <f>V170*K170</f>
        <v>0</v>
      </c>
      <c r="X170" s="173">
        <v>0</v>
      </c>
      <c r="Y170" s="173">
        <f>X170*K170</f>
        <v>0</v>
      </c>
      <c r="Z170" s="173">
        <v>0</v>
      </c>
      <c r="AA170" s="174">
        <f>Z170*K170</f>
        <v>0</v>
      </c>
      <c r="AR170" s="23" t="s">
        <v>300</v>
      </c>
      <c r="AT170" s="23" t="s">
        <v>197</v>
      </c>
      <c r="AU170" s="23" t="s">
        <v>94</v>
      </c>
      <c r="AY170" s="23" t="s">
        <v>196</v>
      </c>
      <c r="BE170" s="114">
        <f>IF(U170="základná",N170,0)</f>
        <v>0</v>
      </c>
      <c r="BF170" s="114">
        <f>IF(U170="znížená",N170,0)</f>
        <v>0</v>
      </c>
      <c r="BG170" s="114">
        <f>IF(U170="zákl. prenesená",N170,0)</f>
        <v>0</v>
      </c>
      <c r="BH170" s="114">
        <f>IF(U170="zníž. prenesená",N170,0)</f>
        <v>0</v>
      </c>
      <c r="BI170" s="114">
        <f>IF(U170="nulová",N170,0)</f>
        <v>0</v>
      </c>
      <c r="BJ170" s="23" t="s">
        <v>94</v>
      </c>
      <c r="BK170" s="175">
        <f>ROUND(L170*K170,3)</f>
        <v>0</v>
      </c>
      <c r="BL170" s="23" t="s">
        <v>300</v>
      </c>
      <c r="BM170" s="23" t="s">
        <v>423</v>
      </c>
    </row>
    <row r="171" spans="2:65" s="11" customFormat="1" ht="16.5" customHeight="1">
      <c r="B171" s="176"/>
      <c r="C171" s="177"/>
      <c r="D171" s="177"/>
      <c r="E171" s="178" t="s">
        <v>4</v>
      </c>
      <c r="F171" s="267" t="s">
        <v>2296</v>
      </c>
      <c r="G171" s="268"/>
      <c r="H171" s="268"/>
      <c r="I171" s="268"/>
      <c r="J171" s="177"/>
      <c r="K171" s="179">
        <v>8.1999999999999993</v>
      </c>
      <c r="L171" s="177"/>
      <c r="M171" s="177"/>
      <c r="N171" s="177"/>
      <c r="O171" s="177"/>
      <c r="P171" s="177"/>
      <c r="Q171" s="177"/>
      <c r="R171" s="180"/>
      <c r="T171" s="181"/>
      <c r="U171" s="177"/>
      <c r="V171" s="177"/>
      <c r="W171" s="177"/>
      <c r="X171" s="177"/>
      <c r="Y171" s="177"/>
      <c r="Z171" s="177"/>
      <c r="AA171" s="182"/>
      <c r="AT171" s="183" t="s">
        <v>204</v>
      </c>
      <c r="AU171" s="183" t="s">
        <v>94</v>
      </c>
      <c r="AV171" s="11" t="s">
        <v>94</v>
      </c>
      <c r="AW171" s="11" t="s">
        <v>31</v>
      </c>
      <c r="AX171" s="11" t="s">
        <v>74</v>
      </c>
      <c r="AY171" s="183" t="s">
        <v>196</v>
      </c>
    </row>
    <row r="172" spans="2:65" s="13" customFormat="1" ht="16.5" customHeight="1">
      <c r="B172" s="192"/>
      <c r="C172" s="193"/>
      <c r="D172" s="193"/>
      <c r="E172" s="194" t="s">
        <v>4</v>
      </c>
      <c r="F172" s="276" t="s">
        <v>215</v>
      </c>
      <c r="G172" s="277"/>
      <c r="H172" s="277"/>
      <c r="I172" s="277"/>
      <c r="J172" s="193"/>
      <c r="K172" s="195">
        <v>8.1999999999999993</v>
      </c>
      <c r="L172" s="193"/>
      <c r="M172" s="193"/>
      <c r="N172" s="193"/>
      <c r="O172" s="193"/>
      <c r="P172" s="193"/>
      <c r="Q172" s="193"/>
      <c r="R172" s="196"/>
      <c r="T172" s="197"/>
      <c r="U172" s="193"/>
      <c r="V172" s="193"/>
      <c r="W172" s="193"/>
      <c r="X172" s="193"/>
      <c r="Y172" s="193"/>
      <c r="Z172" s="193"/>
      <c r="AA172" s="198"/>
      <c r="AT172" s="199" t="s">
        <v>204</v>
      </c>
      <c r="AU172" s="199" t="s">
        <v>94</v>
      </c>
      <c r="AV172" s="13" t="s">
        <v>201</v>
      </c>
      <c r="AW172" s="13" t="s">
        <v>31</v>
      </c>
      <c r="AX172" s="13" t="s">
        <v>82</v>
      </c>
      <c r="AY172" s="199" t="s">
        <v>196</v>
      </c>
    </row>
    <row r="173" spans="2:65" s="1" customFormat="1" ht="25.5" customHeight="1">
      <c r="B173" s="138"/>
      <c r="C173" s="200" t="s">
        <v>304</v>
      </c>
      <c r="D173" s="200" t="s">
        <v>612</v>
      </c>
      <c r="E173" s="201" t="s">
        <v>2297</v>
      </c>
      <c r="F173" s="282" t="s">
        <v>2298</v>
      </c>
      <c r="G173" s="282"/>
      <c r="H173" s="282"/>
      <c r="I173" s="282"/>
      <c r="J173" s="202" t="s">
        <v>307</v>
      </c>
      <c r="K173" s="203">
        <v>4.1820000000000004</v>
      </c>
      <c r="L173" s="273">
        <v>0</v>
      </c>
      <c r="M173" s="273"/>
      <c r="N173" s="283">
        <f>ROUND(L173*K173,3)</f>
        <v>0</v>
      </c>
      <c r="O173" s="266"/>
      <c r="P173" s="266"/>
      <c r="Q173" s="266"/>
      <c r="R173" s="141"/>
      <c r="T173" s="172" t="s">
        <v>4</v>
      </c>
      <c r="U173" s="48" t="s">
        <v>41</v>
      </c>
      <c r="V173" s="40"/>
      <c r="W173" s="173">
        <f>V173*K173</f>
        <v>0</v>
      </c>
      <c r="X173" s="173">
        <v>0</v>
      </c>
      <c r="Y173" s="173">
        <f>X173*K173</f>
        <v>0</v>
      </c>
      <c r="Z173" s="173">
        <v>0</v>
      </c>
      <c r="AA173" s="174">
        <f>Z173*K173</f>
        <v>0</v>
      </c>
      <c r="AR173" s="23" t="s">
        <v>423</v>
      </c>
      <c r="AT173" s="23" t="s">
        <v>612</v>
      </c>
      <c r="AU173" s="23" t="s">
        <v>94</v>
      </c>
      <c r="AY173" s="23" t="s">
        <v>196</v>
      </c>
      <c r="BE173" s="114">
        <f>IF(U173="základná",N173,0)</f>
        <v>0</v>
      </c>
      <c r="BF173" s="114">
        <f>IF(U173="znížená",N173,0)</f>
        <v>0</v>
      </c>
      <c r="BG173" s="114">
        <f>IF(U173="zákl. prenesená",N173,0)</f>
        <v>0</v>
      </c>
      <c r="BH173" s="114">
        <f>IF(U173="zníž. prenesená",N173,0)</f>
        <v>0</v>
      </c>
      <c r="BI173" s="114">
        <f>IF(U173="nulová",N173,0)</f>
        <v>0</v>
      </c>
      <c r="BJ173" s="23" t="s">
        <v>94</v>
      </c>
      <c r="BK173" s="175">
        <f>ROUND(L173*K173,3)</f>
        <v>0</v>
      </c>
      <c r="BL173" s="23" t="s">
        <v>300</v>
      </c>
      <c r="BM173" s="23" t="s">
        <v>432</v>
      </c>
    </row>
    <row r="174" spans="2:65" s="1" customFormat="1" ht="25.5" customHeight="1">
      <c r="B174" s="138"/>
      <c r="C174" s="200" t="s">
        <v>309</v>
      </c>
      <c r="D174" s="200" t="s">
        <v>612</v>
      </c>
      <c r="E174" s="201" t="s">
        <v>2299</v>
      </c>
      <c r="F174" s="282" t="s">
        <v>2300</v>
      </c>
      <c r="G174" s="282"/>
      <c r="H174" s="282"/>
      <c r="I174" s="282"/>
      <c r="J174" s="202" t="s">
        <v>307</v>
      </c>
      <c r="K174" s="203">
        <v>4.1820000000000004</v>
      </c>
      <c r="L174" s="273">
        <v>0</v>
      </c>
      <c r="M174" s="273"/>
      <c r="N174" s="283">
        <f>ROUND(L174*K174,3)</f>
        <v>0</v>
      </c>
      <c r="O174" s="266"/>
      <c r="P174" s="266"/>
      <c r="Q174" s="266"/>
      <c r="R174" s="141"/>
      <c r="T174" s="172" t="s">
        <v>4</v>
      </c>
      <c r="U174" s="48" t="s">
        <v>41</v>
      </c>
      <c r="V174" s="40"/>
      <c r="W174" s="173">
        <f>V174*K174</f>
        <v>0</v>
      </c>
      <c r="X174" s="173">
        <v>0</v>
      </c>
      <c r="Y174" s="173">
        <f>X174*K174</f>
        <v>0</v>
      </c>
      <c r="Z174" s="173">
        <v>0</v>
      </c>
      <c r="AA174" s="174">
        <f>Z174*K174</f>
        <v>0</v>
      </c>
      <c r="AR174" s="23" t="s">
        <v>423</v>
      </c>
      <c r="AT174" s="23" t="s">
        <v>612</v>
      </c>
      <c r="AU174" s="23" t="s">
        <v>94</v>
      </c>
      <c r="AY174" s="23" t="s">
        <v>196</v>
      </c>
      <c r="BE174" s="114">
        <f>IF(U174="základná",N174,0)</f>
        <v>0</v>
      </c>
      <c r="BF174" s="114">
        <f>IF(U174="znížená",N174,0)</f>
        <v>0</v>
      </c>
      <c r="BG174" s="114">
        <f>IF(U174="zákl. prenesená",N174,0)</f>
        <v>0</v>
      </c>
      <c r="BH174" s="114">
        <f>IF(U174="zníž. prenesená",N174,0)</f>
        <v>0</v>
      </c>
      <c r="BI174" s="114">
        <f>IF(U174="nulová",N174,0)</f>
        <v>0</v>
      </c>
      <c r="BJ174" s="23" t="s">
        <v>94</v>
      </c>
      <c r="BK174" s="175">
        <f>ROUND(L174*K174,3)</f>
        <v>0</v>
      </c>
      <c r="BL174" s="23" t="s">
        <v>300</v>
      </c>
      <c r="BM174" s="23" t="s">
        <v>442</v>
      </c>
    </row>
    <row r="175" spans="2:65" s="1" customFormat="1" ht="25.5" customHeight="1">
      <c r="B175" s="138"/>
      <c r="C175" s="167" t="s">
        <v>316</v>
      </c>
      <c r="D175" s="167" t="s">
        <v>197</v>
      </c>
      <c r="E175" s="168" t="s">
        <v>2301</v>
      </c>
      <c r="F175" s="264" t="s">
        <v>2302</v>
      </c>
      <c r="G175" s="264"/>
      <c r="H175" s="264"/>
      <c r="I175" s="264"/>
      <c r="J175" s="169" t="s">
        <v>2303</v>
      </c>
      <c r="K175" s="171">
        <v>0</v>
      </c>
      <c r="L175" s="265">
        <v>0</v>
      </c>
      <c r="M175" s="265"/>
      <c r="N175" s="266">
        <f>ROUND(L175*K175,3)</f>
        <v>0</v>
      </c>
      <c r="O175" s="266"/>
      <c r="P175" s="266"/>
      <c r="Q175" s="266"/>
      <c r="R175" s="141"/>
      <c r="T175" s="172" t="s">
        <v>4</v>
      </c>
      <c r="U175" s="48" t="s">
        <v>41</v>
      </c>
      <c r="V175" s="40"/>
      <c r="W175" s="173">
        <f>V175*K175</f>
        <v>0</v>
      </c>
      <c r="X175" s="173">
        <v>0</v>
      </c>
      <c r="Y175" s="173">
        <f>X175*K175</f>
        <v>0</v>
      </c>
      <c r="Z175" s="173">
        <v>0</v>
      </c>
      <c r="AA175" s="174">
        <f>Z175*K175</f>
        <v>0</v>
      </c>
      <c r="AR175" s="23" t="s">
        <v>300</v>
      </c>
      <c r="AT175" s="23" t="s">
        <v>197</v>
      </c>
      <c r="AU175" s="23" t="s">
        <v>94</v>
      </c>
      <c r="AY175" s="23" t="s">
        <v>196</v>
      </c>
      <c r="BE175" s="114">
        <f>IF(U175="základná",N175,0)</f>
        <v>0</v>
      </c>
      <c r="BF175" s="114">
        <f>IF(U175="znížená",N175,0)</f>
        <v>0</v>
      </c>
      <c r="BG175" s="114">
        <f>IF(U175="zákl. prenesená",N175,0)</f>
        <v>0</v>
      </c>
      <c r="BH175" s="114">
        <f>IF(U175="zníž. prenesená",N175,0)</f>
        <v>0</v>
      </c>
      <c r="BI175" s="114">
        <f>IF(U175="nulová",N175,0)</f>
        <v>0</v>
      </c>
      <c r="BJ175" s="23" t="s">
        <v>94</v>
      </c>
      <c r="BK175" s="175">
        <f>ROUND(L175*K175,3)</f>
        <v>0</v>
      </c>
      <c r="BL175" s="23" t="s">
        <v>300</v>
      </c>
      <c r="BM175" s="23" t="s">
        <v>453</v>
      </c>
    </row>
    <row r="176" spans="2:65" s="10" customFormat="1" ht="29.85" customHeight="1">
      <c r="B176" s="156"/>
      <c r="C176" s="157"/>
      <c r="D176" s="166" t="s">
        <v>2248</v>
      </c>
      <c r="E176" s="166"/>
      <c r="F176" s="166"/>
      <c r="G176" s="166"/>
      <c r="H176" s="166"/>
      <c r="I176" s="166"/>
      <c r="J176" s="166"/>
      <c r="K176" s="166"/>
      <c r="L176" s="166"/>
      <c r="M176" s="166"/>
      <c r="N176" s="271">
        <f>BK176</f>
        <v>0</v>
      </c>
      <c r="O176" s="272"/>
      <c r="P176" s="272"/>
      <c r="Q176" s="272"/>
      <c r="R176" s="159"/>
      <c r="T176" s="160"/>
      <c r="U176" s="157"/>
      <c r="V176" s="157"/>
      <c r="W176" s="161">
        <f>SUM(W177:W187)</f>
        <v>0</v>
      </c>
      <c r="X176" s="157"/>
      <c r="Y176" s="161">
        <f>SUM(Y177:Y187)</f>
        <v>0</v>
      </c>
      <c r="Z176" s="157"/>
      <c r="AA176" s="162">
        <f>SUM(AA177:AA187)</f>
        <v>0</v>
      </c>
      <c r="AR176" s="163" t="s">
        <v>94</v>
      </c>
      <c r="AT176" s="164" t="s">
        <v>73</v>
      </c>
      <c r="AU176" s="164" t="s">
        <v>82</v>
      </c>
      <c r="AY176" s="163" t="s">
        <v>196</v>
      </c>
      <c r="BK176" s="165">
        <f>SUM(BK177:BK187)</f>
        <v>0</v>
      </c>
    </row>
    <row r="177" spans="2:65" s="1" customFormat="1" ht="25.5" customHeight="1">
      <c r="B177" s="138"/>
      <c r="C177" s="167" t="s">
        <v>9</v>
      </c>
      <c r="D177" s="167" t="s">
        <v>197</v>
      </c>
      <c r="E177" s="168" t="s">
        <v>2304</v>
      </c>
      <c r="F177" s="264" t="s">
        <v>2305</v>
      </c>
      <c r="G177" s="264"/>
      <c r="H177" s="264"/>
      <c r="I177" s="264"/>
      <c r="J177" s="169" t="s">
        <v>307</v>
      </c>
      <c r="K177" s="170">
        <v>29.3</v>
      </c>
      <c r="L177" s="265">
        <v>0</v>
      </c>
      <c r="M177" s="265"/>
      <c r="N177" s="266">
        <f t="shared" ref="N177:N184" si="5">ROUND(L177*K177,3)</f>
        <v>0</v>
      </c>
      <c r="O177" s="266"/>
      <c r="P177" s="266"/>
      <c r="Q177" s="266"/>
      <c r="R177" s="141"/>
      <c r="T177" s="172" t="s">
        <v>4</v>
      </c>
      <c r="U177" s="48" t="s">
        <v>41</v>
      </c>
      <c r="V177" s="40"/>
      <c r="W177" s="173">
        <f t="shared" ref="W177:W184" si="6">V177*K177</f>
        <v>0</v>
      </c>
      <c r="X177" s="173">
        <v>0</v>
      </c>
      <c r="Y177" s="173">
        <f t="shared" ref="Y177:Y184" si="7">X177*K177</f>
        <v>0</v>
      </c>
      <c r="Z177" s="173">
        <v>0</v>
      </c>
      <c r="AA177" s="174">
        <f t="shared" ref="AA177:AA184" si="8">Z177*K177</f>
        <v>0</v>
      </c>
      <c r="AR177" s="23" t="s">
        <v>300</v>
      </c>
      <c r="AT177" s="23" t="s">
        <v>197</v>
      </c>
      <c r="AU177" s="23" t="s">
        <v>94</v>
      </c>
      <c r="AY177" s="23" t="s">
        <v>196</v>
      </c>
      <c r="BE177" s="114">
        <f t="shared" ref="BE177:BE184" si="9">IF(U177="základná",N177,0)</f>
        <v>0</v>
      </c>
      <c r="BF177" s="114">
        <f t="shared" ref="BF177:BF184" si="10">IF(U177="znížená",N177,0)</f>
        <v>0</v>
      </c>
      <c r="BG177" s="114">
        <f t="shared" ref="BG177:BG184" si="11">IF(U177="zákl. prenesená",N177,0)</f>
        <v>0</v>
      </c>
      <c r="BH177" s="114">
        <f t="shared" ref="BH177:BH184" si="12">IF(U177="zníž. prenesená",N177,0)</f>
        <v>0</v>
      </c>
      <c r="BI177" s="114">
        <f t="shared" ref="BI177:BI184" si="13">IF(U177="nulová",N177,0)</f>
        <v>0</v>
      </c>
      <c r="BJ177" s="23" t="s">
        <v>94</v>
      </c>
      <c r="BK177" s="175">
        <f t="shared" ref="BK177:BK184" si="14">ROUND(L177*K177,3)</f>
        <v>0</v>
      </c>
      <c r="BL177" s="23" t="s">
        <v>300</v>
      </c>
      <c r="BM177" s="23" t="s">
        <v>469</v>
      </c>
    </row>
    <row r="178" spans="2:65" s="1" customFormat="1" ht="25.5" customHeight="1">
      <c r="B178" s="138"/>
      <c r="C178" s="167" t="s">
        <v>336</v>
      </c>
      <c r="D178" s="167" t="s">
        <v>197</v>
      </c>
      <c r="E178" s="168" t="s">
        <v>2306</v>
      </c>
      <c r="F178" s="264" t="s">
        <v>2307</v>
      </c>
      <c r="G178" s="264"/>
      <c r="H178" s="264"/>
      <c r="I178" s="264"/>
      <c r="J178" s="169" t="s">
        <v>307</v>
      </c>
      <c r="K178" s="170">
        <v>18.3</v>
      </c>
      <c r="L178" s="265">
        <v>0</v>
      </c>
      <c r="M178" s="265"/>
      <c r="N178" s="266">
        <f t="shared" si="5"/>
        <v>0</v>
      </c>
      <c r="O178" s="266"/>
      <c r="P178" s="266"/>
      <c r="Q178" s="266"/>
      <c r="R178" s="141"/>
      <c r="T178" s="172" t="s">
        <v>4</v>
      </c>
      <c r="U178" s="48" t="s">
        <v>41</v>
      </c>
      <c r="V178" s="40"/>
      <c r="W178" s="173">
        <f t="shared" si="6"/>
        <v>0</v>
      </c>
      <c r="X178" s="173">
        <v>0</v>
      </c>
      <c r="Y178" s="173">
        <f t="shared" si="7"/>
        <v>0</v>
      </c>
      <c r="Z178" s="173">
        <v>0</v>
      </c>
      <c r="AA178" s="174">
        <f t="shared" si="8"/>
        <v>0</v>
      </c>
      <c r="AR178" s="23" t="s">
        <v>300</v>
      </c>
      <c r="AT178" s="23" t="s">
        <v>197</v>
      </c>
      <c r="AU178" s="23" t="s">
        <v>94</v>
      </c>
      <c r="AY178" s="23" t="s">
        <v>196</v>
      </c>
      <c r="BE178" s="114">
        <f t="shared" si="9"/>
        <v>0</v>
      </c>
      <c r="BF178" s="114">
        <f t="shared" si="10"/>
        <v>0</v>
      </c>
      <c r="BG178" s="114">
        <f t="shared" si="11"/>
        <v>0</v>
      </c>
      <c r="BH178" s="114">
        <f t="shared" si="12"/>
        <v>0</v>
      </c>
      <c r="BI178" s="114">
        <f t="shared" si="13"/>
        <v>0</v>
      </c>
      <c r="BJ178" s="23" t="s">
        <v>94</v>
      </c>
      <c r="BK178" s="175">
        <f t="shared" si="14"/>
        <v>0</v>
      </c>
      <c r="BL178" s="23" t="s">
        <v>300</v>
      </c>
      <c r="BM178" s="23" t="s">
        <v>488</v>
      </c>
    </row>
    <row r="179" spans="2:65" s="1" customFormat="1" ht="25.5" customHeight="1">
      <c r="B179" s="138"/>
      <c r="C179" s="167" t="s">
        <v>354</v>
      </c>
      <c r="D179" s="167" t="s">
        <v>197</v>
      </c>
      <c r="E179" s="168" t="s">
        <v>2308</v>
      </c>
      <c r="F179" s="264" t="s">
        <v>2309</v>
      </c>
      <c r="G179" s="264"/>
      <c r="H179" s="264"/>
      <c r="I179" s="264"/>
      <c r="J179" s="169" t="s">
        <v>307</v>
      </c>
      <c r="K179" s="170">
        <v>2.5</v>
      </c>
      <c r="L179" s="265">
        <v>0</v>
      </c>
      <c r="M179" s="265"/>
      <c r="N179" s="266">
        <f t="shared" si="5"/>
        <v>0</v>
      </c>
      <c r="O179" s="266"/>
      <c r="P179" s="266"/>
      <c r="Q179" s="266"/>
      <c r="R179" s="141"/>
      <c r="T179" s="172" t="s">
        <v>4</v>
      </c>
      <c r="U179" s="48" t="s">
        <v>41</v>
      </c>
      <c r="V179" s="40"/>
      <c r="W179" s="173">
        <f t="shared" si="6"/>
        <v>0</v>
      </c>
      <c r="X179" s="173">
        <v>0</v>
      </c>
      <c r="Y179" s="173">
        <f t="shared" si="7"/>
        <v>0</v>
      </c>
      <c r="Z179" s="173">
        <v>0</v>
      </c>
      <c r="AA179" s="174">
        <f t="shared" si="8"/>
        <v>0</v>
      </c>
      <c r="AR179" s="23" t="s">
        <v>300</v>
      </c>
      <c r="AT179" s="23" t="s">
        <v>197</v>
      </c>
      <c r="AU179" s="23" t="s">
        <v>94</v>
      </c>
      <c r="AY179" s="23" t="s">
        <v>196</v>
      </c>
      <c r="BE179" s="114">
        <f t="shared" si="9"/>
        <v>0</v>
      </c>
      <c r="BF179" s="114">
        <f t="shared" si="10"/>
        <v>0</v>
      </c>
      <c r="BG179" s="114">
        <f t="shared" si="11"/>
        <v>0</v>
      </c>
      <c r="BH179" s="114">
        <f t="shared" si="12"/>
        <v>0</v>
      </c>
      <c r="BI179" s="114">
        <f t="shared" si="13"/>
        <v>0</v>
      </c>
      <c r="BJ179" s="23" t="s">
        <v>94</v>
      </c>
      <c r="BK179" s="175">
        <f t="shared" si="14"/>
        <v>0</v>
      </c>
      <c r="BL179" s="23" t="s">
        <v>300</v>
      </c>
      <c r="BM179" s="23" t="s">
        <v>504</v>
      </c>
    </row>
    <row r="180" spans="2:65" s="1" customFormat="1" ht="25.5" customHeight="1">
      <c r="B180" s="138"/>
      <c r="C180" s="167" t="s">
        <v>358</v>
      </c>
      <c r="D180" s="167" t="s">
        <v>197</v>
      </c>
      <c r="E180" s="168" t="s">
        <v>2310</v>
      </c>
      <c r="F180" s="264" t="s">
        <v>2311</v>
      </c>
      <c r="G180" s="264"/>
      <c r="H180" s="264"/>
      <c r="I180" s="264"/>
      <c r="J180" s="169" t="s">
        <v>307</v>
      </c>
      <c r="K180" s="170">
        <v>14.7</v>
      </c>
      <c r="L180" s="265">
        <v>0</v>
      </c>
      <c r="M180" s="265"/>
      <c r="N180" s="266">
        <f t="shared" si="5"/>
        <v>0</v>
      </c>
      <c r="O180" s="266"/>
      <c r="P180" s="266"/>
      <c r="Q180" s="266"/>
      <c r="R180" s="141"/>
      <c r="T180" s="172" t="s">
        <v>4</v>
      </c>
      <c r="U180" s="48" t="s">
        <v>41</v>
      </c>
      <c r="V180" s="40"/>
      <c r="W180" s="173">
        <f t="shared" si="6"/>
        <v>0</v>
      </c>
      <c r="X180" s="173">
        <v>0</v>
      </c>
      <c r="Y180" s="173">
        <f t="shared" si="7"/>
        <v>0</v>
      </c>
      <c r="Z180" s="173">
        <v>0</v>
      </c>
      <c r="AA180" s="174">
        <f t="shared" si="8"/>
        <v>0</v>
      </c>
      <c r="AR180" s="23" t="s">
        <v>300</v>
      </c>
      <c r="AT180" s="23" t="s">
        <v>197</v>
      </c>
      <c r="AU180" s="23" t="s">
        <v>94</v>
      </c>
      <c r="AY180" s="23" t="s">
        <v>196</v>
      </c>
      <c r="BE180" s="114">
        <f t="shared" si="9"/>
        <v>0</v>
      </c>
      <c r="BF180" s="114">
        <f t="shared" si="10"/>
        <v>0</v>
      </c>
      <c r="BG180" s="114">
        <f t="shared" si="11"/>
        <v>0</v>
      </c>
      <c r="BH180" s="114">
        <f t="shared" si="12"/>
        <v>0</v>
      </c>
      <c r="BI180" s="114">
        <f t="shared" si="13"/>
        <v>0</v>
      </c>
      <c r="BJ180" s="23" t="s">
        <v>94</v>
      </c>
      <c r="BK180" s="175">
        <f t="shared" si="14"/>
        <v>0</v>
      </c>
      <c r="BL180" s="23" t="s">
        <v>300</v>
      </c>
      <c r="BM180" s="23" t="s">
        <v>515</v>
      </c>
    </row>
    <row r="181" spans="2:65" s="1" customFormat="1" ht="25.5" customHeight="1">
      <c r="B181" s="138"/>
      <c r="C181" s="167" t="s">
        <v>363</v>
      </c>
      <c r="D181" s="167" t="s">
        <v>197</v>
      </c>
      <c r="E181" s="168" t="s">
        <v>2312</v>
      </c>
      <c r="F181" s="264" t="s">
        <v>2313</v>
      </c>
      <c r="G181" s="264"/>
      <c r="H181" s="264"/>
      <c r="I181" s="264"/>
      <c r="J181" s="169" t="s">
        <v>307</v>
      </c>
      <c r="K181" s="170">
        <v>15.1</v>
      </c>
      <c r="L181" s="265">
        <v>0</v>
      </c>
      <c r="M181" s="265"/>
      <c r="N181" s="266">
        <f t="shared" si="5"/>
        <v>0</v>
      </c>
      <c r="O181" s="266"/>
      <c r="P181" s="266"/>
      <c r="Q181" s="266"/>
      <c r="R181" s="141"/>
      <c r="T181" s="172" t="s">
        <v>4</v>
      </c>
      <c r="U181" s="48" t="s">
        <v>41</v>
      </c>
      <c r="V181" s="40"/>
      <c r="W181" s="173">
        <f t="shared" si="6"/>
        <v>0</v>
      </c>
      <c r="X181" s="173">
        <v>0</v>
      </c>
      <c r="Y181" s="173">
        <f t="shared" si="7"/>
        <v>0</v>
      </c>
      <c r="Z181" s="173">
        <v>0</v>
      </c>
      <c r="AA181" s="174">
        <f t="shared" si="8"/>
        <v>0</v>
      </c>
      <c r="AR181" s="23" t="s">
        <v>300</v>
      </c>
      <c r="AT181" s="23" t="s">
        <v>197</v>
      </c>
      <c r="AU181" s="23" t="s">
        <v>94</v>
      </c>
      <c r="AY181" s="23" t="s">
        <v>196</v>
      </c>
      <c r="BE181" s="114">
        <f t="shared" si="9"/>
        <v>0</v>
      </c>
      <c r="BF181" s="114">
        <f t="shared" si="10"/>
        <v>0</v>
      </c>
      <c r="BG181" s="114">
        <f t="shared" si="11"/>
        <v>0</v>
      </c>
      <c r="BH181" s="114">
        <f t="shared" si="12"/>
        <v>0</v>
      </c>
      <c r="BI181" s="114">
        <f t="shared" si="13"/>
        <v>0</v>
      </c>
      <c r="BJ181" s="23" t="s">
        <v>94</v>
      </c>
      <c r="BK181" s="175">
        <f t="shared" si="14"/>
        <v>0</v>
      </c>
      <c r="BL181" s="23" t="s">
        <v>300</v>
      </c>
      <c r="BM181" s="23" t="s">
        <v>530</v>
      </c>
    </row>
    <row r="182" spans="2:65" s="1" customFormat="1" ht="25.5" customHeight="1">
      <c r="B182" s="138"/>
      <c r="C182" s="167" t="s">
        <v>367</v>
      </c>
      <c r="D182" s="167" t="s">
        <v>197</v>
      </c>
      <c r="E182" s="168" t="s">
        <v>2312</v>
      </c>
      <c r="F182" s="264" t="s">
        <v>2313</v>
      </c>
      <c r="G182" s="264"/>
      <c r="H182" s="264"/>
      <c r="I182" s="264"/>
      <c r="J182" s="169" t="s">
        <v>307</v>
      </c>
      <c r="K182" s="170">
        <v>24.1</v>
      </c>
      <c r="L182" s="265">
        <v>0</v>
      </c>
      <c r="M182" s="265"/>
      <c r="N182" s="266">
        <f t="shared" si="5"/>
        <v>0</v>
      </c>
      <c r="O182" s="266"/>
      <c r="P182" s="266"/>
      <c r="Q182" s="266"/>
      <c r="R182" s="141"/>
      <c r="T182" s="172" t="s">
        <v>4</v>
      </c>
      <c r="U182" s="48" t="s">
        <v>41</v>
      </c>
      <c r="V182" s="40"/>
      <c r="W182" s="173">
        <f t="shared" si="6"/>
        <v>0</v>
      </c>
      <c r="X182" s="173">
        <v>0</v>
      </c>
      <c r="Y182" s="173">
        <f t="shared" si="7"/>
        <v>0</v>
      </c>
      <c r="Z182" s="173">
        <v>0</v>
      </c>
      <c r="AA182" s="174">
        <f t="shared" si="8"/>
        <v>0</v>
      </c>
      <c r="AR182" s="23" t="s">
        <v>300</v>
      </c>
      <c r="AT182" s="23" t="s">
        <v>197</v>
      </c>
      <c r="AU182" s="23" t="s">
        <v>94</v>
      </c>
      <c r="AY182" s="23" t="s">
        <v>196</v>
      </c>
      <c r="BE182" s="114">
        <f t="shared" si="9"/>
        <v>0</v>
      </c>
      <c r="BF182" s="114">
        <f t="shared" si="10"/>
        <v>0</v>
      </c>
      <c r="BG182" s="114">
        <f t="shared" si="11"/>
        <v>0</v>
      </c>
      <c r="BH182" s="114">
        <f t="shared" si="12"/>
        <v>0</v>
      </c>
      <c r="BI182" s="114">
        <f t="shared" si="13"/>
        <v>0</v>
      </c>
      <c r="BJ182" s="23" t="s">
        <v>94</v>
      </c>
      <c r="BK182" s="175">
        <f t="shared" si="14"/>
        <v>0</v>
      </c>
      <c r="BL182" s="23" t="s">
        <v>300</v>
      </c>
      <c r="BM182" s="23" t="s">
        <v>540</v>
      </c>
    </row>
    <row r="183" spans="2:65" s="1" customFormat="1" ht="25.5" customHeight="1">
      <c r="B183" s="138"/>
      <c r="C183" s="167" t="s">
        <v>376</v>
      </c>
      <c r="D183" s="167" t="s">
        <v>197</v>
      </c>
      <c r="E183" s="168" t="s">
        <v>2314</v>
      </c>
      <c r="F183" s="264" t="s">
        <v>2315</v>
      </c>
      <c r="G183" s="264"/>
      <c r="H183" s="264"/>
      <c r="I183" s="264"/>
      <c r="J183" s="169" t="s">
        <v>307</v>
      </c>
      <c r="K183" s="170">
        <v>29.3</v>
      </c>
      <c r="L183" s="265">
        <v>0</v>
      </c>
      <c r="M183" s="265"/>
      <c r="N183" s="266">
        <f t="shared" si="5"/>
        <v>0</v>
      </c>
      <c r="O183" s="266"/>
      <c r="P183" s="266"/>
      <c r="Q183" s="266"/>
      <c r="R183" s="141"/>
      <c r="T183" s="172" t="s">
        <v>4</v>
      </c>
      <c r="U183" s="48" t="s">
        <v>41</v>
      </c>
      <c r="V183" s="40"/>
      <c r="W183" s="173">
        <f t="shared" si="6"/>
        <v>0</v>
      </c>
      <c r="X183" s="173">
        <v>0</v>
      </c>
      <c r="Y183" s="173">
        <f t="shared" si="7"/>
        <v>0</v>
      </c>
      <c r="Z183" s="173">
        <v>0</v>
      </c>
      <c r="AA183" s="174">
        <f t="shared" si="8"/>
        <v>0</v>
      </c>
      <c r="AR183" s="23" t="s">
        <v>300</v>
      </c>
      <c r="AT183" s="23" t="s">
        <v>197</v>
      </c>
      <c r="AU183" s="23" t="s">
        <v>94</v>
      </c>
      <c r="AY183" s="23" t="s">
        <v>196</v>
      </c>
      <c r="BE183" s="114">
        <f t="shared" si="9"/>
        <v>0</v>
      </c>
      <c r="BF183" s="114">
        <f t="shared" si="10"/>
        <v>0</v>
      </c>
      <c r="BG183" s="114">
        <f t="shared" si="11"/>
        <v>0</v>
      </c>
      <c r="BH183" s="114">
        <f t="shared" si="12"/>
        <v>0</v>
      </c>
      <c r="BI183" s="114">
        <f t="shared" si="13"/>
        <v>0</v>
      </c>
      <c r="BJ183" s="23" t="s">
        <v>94</v>
      </c>
      <c r="BK183" s="175">
        <f t="shared" si="14"/>
        <v>0</v>
      </c>
      <c r="BL183" s="23" t="s">
        <v>300</v>
      </c>
      <c r="BM183" s="23" t="s">
        <v>550</v>
      </c>
    </row>
    <row r="184" spans="2:65" s="1" customFormat="1" ht="25.5" customHeight="1">
      <c r="B184" s="138"/>
      <c r="C184" s="167" t="s">
        <v>395</v>
      </c>
      <c r="D184" s="167" t="s">
        <v>197</v>
      </c>
      <c r="E184" s="168" t="s">
        <v>2316</v>
      </c>
      <c r="F184" s="264" t="s">
        <v>2317</v>
      </c>
      <c r="G184" s="264"/>
      <c r="H184" s="264"/>
      <c r="I184" s="264"/>
      <c r="J184" s="169" t="s">
        <v>307</v>
      </c>
      <c r="K184" s="170">
        <v>74.7</v>
      </c>
      <c r="L184" s="265">
        <v>0</v>
      </c>
      <c r="M184" s="265"/>
      <c r="N184" s="266">
        <f t="shared" si="5"/>
        <v>0</v>
      </c>
      <c r="O184" s="266"/>
      <c r="P184" s="266"/>
      <c r="Q184" s="266"/>
      <c r="R184" s="141"/>
      <c r="T184" s="172" t="s">
        <v>4</v>
      </c>
      <c r="U184" s="48" t="s">
        <v>41</v>
      </c>
      <c r="V184" s="40"/>
      <c r="W184" s="173">
        <f t="shared" si="6"/>
        <v>0</v>
      </c>
      <c r="X184" s="173">
        <v>0</v>
      </c>
      <c r="Y184" s="173">
        <f t="shared" si="7"/>
        <v>0</v>
      </c>
      <c r="Z184" s="173">
        <v>0</v>
      </c>
      <c r="AA184" s="174">
        <f t="shared" si="8"/>
        <v>0</v>
      </c>
      <c r="AR184" s="23" t="s">
        <v>300</v>
      </c>
      <c r="AT184" s="23" t="s">
        <v>197</v>
      </c>
      <c r="AU184" s="23" t="s">
        <v>94</v>
      </c>
      <c r="AY184" s="23" t="s">
        <v>196</v>
      </c>
      <c r="BE184" s="114">
        <f t="shared" si="9"/>
        <v>0</v>
      </c>
      <c r="BF184" s="114">
        <f t="shared" si="10"/>
        <v>0</v>
      </c>
      <c r="BG184" s="114">
        <f t="shared" si="11"/>
        <v>0</v>
      </c>
      <c r="BH184" s="114">
        <f t="shared" si="12"/>
        <v>0</v>
      </c>
      <c r="BI184" s="114">
        <f t="shared" si="13"/>
        <v>0</v>
      </c>
      <c r="BJ184" s="23" t="s">
        <v>94</v>
      </c>
      <c r="BK184" s="175">
        <f t="shared" si="14"/>
        <v>0</v>
      </c>
      <c r="BL184" s="23" t="s">
        <v>300</v>
      </c>
      <c r="BM184" s="23" t="s">
        <v>568</v>
      </c>
    </row>
    <row r="185" spans="2:65" s="11" customFormat="1" ht="16.5" customHeight="1">
      <c r="B185" s="176"/>
      <c r="C185" s="177"/>
      <c r="D185" s="177"/>
      <c r="E185" s="178" t="s">
        <v>4</v>
      </c>
      <c r="F185" s="267" t="s">
        <v>2318</v>
      </c>
      <c r="G185" s="268"/>
      <c r="H185" s="268"/>
      <c r="I185" s="268"/>
      <c r="J185" s="177"/>
      <c r="K185" s="179">
        <v>74.7</v>
      </c>
      <c r="L185" s="177"/>
      <c r="M185" s="177"/>
      <c r="N185" s="177"/>
      <c r="O185" s="177"/>
      <c r="P185" s="177"/>
      <c r="Q185" s="177"/>
      <c r="R185" s="180"/>
      <c r="T185" s="181"/>
      <c r="U185" s="177"/>
      <c r="V185" s="177"/>
      <c r="W185" s="177"/>
      <c r="X185" s="177"/>
      <c r="Y185" s="177"/>
      <c r="Z185" s="177"/>
      <c r="AA185" s="182"/>
      <c r="AT185" s="183" t="s">
        <v>204</v>
      </c>
      <c r="AU185" s="183" t="s">
        <v>94</v>
      </c>
      <c r="AV185" s="11" t="s">
        <v>94</v>
      </c>
      <c r="AW185" s="11" t="s">
        <v>31</v>
      </c>
      <c r="AX185" s="11" t="s">
        <v>74</v>
      </c>
      <c r="AY185" s="183" t="s">
        <v>196</v>
      </c>
    </row>
    <row r="186" spans="2:65" s="13" customFormat="1" ht="16.5" customHeight="1">
      <c r="B186" s="192"/>
      <c r="C186" s="193"/>
      <c r="D186" s="193"/>
      <c r="E186" s="194" t="s">
        <v>4</v>
      </c>
      <c r="F186" s="276" t="s">
        <v>215</v>
      </c>
      <c r="G186" s="277"/>
      <c r="H186" s="277"/>
      <c r="I186" s="277"/>
      <c r="J186" s="193"/>
      <c r="K186" s="195">
        <v>74.7</v>
      </c>
      <c r="L186" s="193"/>
      <c r="M186" s="193"/>
      <c r="N186" s="193"/>
      <c r="O186" s="193"/>
      <c r="P186" s="193"/>
      <c r="Q186" s="193"/>
      <c r="R186" s="196"/>
      <c r="T186" s="197"/>
      <c r="U186" s="193"/>
      <c r="V186" s="193"/>
      <c r="W186" s="193"/>
      <c r="X186" s="193"/>
      <c r="Y186" s="193"/>
      <c r="Z186" s="193"/>
      <c r="AA186" s="198"/>
      <c r="AT186" s="199" t="s">
        <v>204</v>
      </c>
      <c r="AU186" s="199" t="s">
        <v>94</v>
      </c>
      <c r="AV186" s="13" t="s">
        <v>201</v>
      </c>
      <c r="AW186" s="13" t="s">
        <v>31</v>
      </c>
      <c r="AX186" s="13" t="s">
        <v>82</v>
      </c>
      <c r="AY186" s="199" t="s">
        <v>196</v>
      </c>
    </row>
    <row r="187" spans="2:65" s="1" customFormat="1" ht="25.5" customHeight="1">
      <c r="B187" s="138"/>
      <c r="C187" s="167" t="s">
        <v>400</v>
      </c>
      <c r="D187" s="167" t="s">
        <v>197</v>
      </c>
      <c r="E187" s="168" t="s">
        <v>2319</v>
      </c>
      <c r="F187" s="264" t="s">
        <v>2320</v>
      </c>
      <c r="G187" s="264"/>
      <c r="H187" s="264"/>
      <c r="I187" s="264"/>
      <c r="J187" s="169" t="s">
        <v>2303</v>
      </c>
      <c r="K187" s="171">
        <v>0</v>
      </c>
      <c r="L187" s="265">
        <v>0</v>
      </c>
      <c r="M187" s="265"/>
      <c r="N187" s="266">
        <f>ROUND(L187*K187,3)</f>
        <v>0</v>
      </c>
      <c r="O187" s="266"/>
      <c r="P187" s="266"/>
      <c r="Q187" s="266"/>
      <c r="R187" s="141"/>
      <c r="T187" s="172" t="s">
        <v>4</v>
      </c>
      <c r="U187" s="48" t="s">
        <v>41</v>
      </c>
      <c r="V187" s="40"/>
      <c r="W187" s="173">
        <f>V187*K187</f>
        <v>0</v>
      </c>
      <c r="X187" s="173">
        <v>0</v>
      </c>
      <c r="Y187" s="173">
        <f>X187*K187</f>
        <v>0</v>
      </c>
      <c r="Z187" s="173">
        <v>0</v>
      </c>
      <c r="AA187" s="174">
        <f>Z187*K187</f>
        <v>0</v>
      </c>
      <c r="AR187" s="23" t="s">
        <v>300</v>
      </c>
      <c r="AT187" s="23" t="s">
        <v>197</v>
      </c>
      <c r="AU187" s="23" t="s">
        <v>94</v>
      </c>
      <c r="AY187" s="23" t="s">
        <v>196</v>
      </c>
      <c r="BE187" s="114">
        <f>IF(U187="základná",N187,0)</f>
        <v>0</v>
      </c>
      <c r="BF187" s="114">
        <f>IF(U187="znížená",N187,0)</f>
        <v>0</v>
      </c>
      <c r="BG187" s="114">
        <f>IF(U187="zákl. prenesená",N187,0)</f>
        <v>0</v>
      </c>
      <c r="BH187" s="114">
        <f>IF(U187="zníž. prenesená",N187,0)</f>
        <v>0</v>
      </c>
      <c r="BI187" s="114">
        <f>IF(U187="nulová",N187,0)</f>
        <v>0</v>
      </c>
      <c r="BJ187" s="23" t="s">
        <v>94</v>
      </c>
      <c r="BK187" s="175">
        <f>ROUND(L187*K187,3)</f>
        <v>0</v>
      </c>
      <c r="BL187" s="23" t="s">
        <v>300</v>
      </c>
      <c r="BM187" s="23" t="s">
        <v>580</v>
      </c>
    </row>
    <row r="188" spans="2:65" s="10" customFormat="1" ht="29.85" customHeight="1">
      <c r="B188" s="156"/>
      <c r="C188" s="157"/>
      <c r="D188" s="166" t="s">
        <v>151</v>
      </c>
      <c r="E188" s="166"/>
      <c r="F188" s="166"/>
      <c r="G188" s="166"/>
      <c r="H188" s="166"/>
      <c r="I188" s="166"/>
      <c r="J188" s="166"/>
      <c r="K188" s="166"/>
      <c r="L188" s="166"/>
      <c r="M188" s="166"/>
      <c r="N188" s="271">
        <f>BK188</f>
        <v>0</v>
      </c>
      <c r="O188" s="272"/>
      <c r="P188" s="272"/>
      <c r="Q188" s="272"/>
      <c r="R188" s="159"/>
      <c r="T188" s="160"/>
      <c r="U188" s="157"/>
      <c r="V188" s="157"/>
      <c r="W188" s="161">
        <f>SUM(W189:W211)</f>
        <v>0</v>
      </c>
      <c r="X188" s="157"/>
      <c r="Y188" s="161">
        <f>SUM(Y189:Y211)</f>
        <v>0</v>
      </c>
      <c r="Z188" s="157"/>
      <c r="AA188" s="162">
        <f>SUM(AA189:AA211)</f>
        <v>0</v>
      </c>
      <c r="AR188" s="163" t="s">
        <v>94</v>
      </c>
      <c r="AT188" s="164" t="s">
        <v>73</v>
      </c>
      <c r="AU188" s="164" t="s">
        <v>82</v>
      </c>
      <c r="AY188" s="163" t="s">
        <v>196</v>
      </c>
      <c r="BK188" s="165">
        <f>SUM(BK189:BK211)</f>
        <v>0</v>
      </c>
    </row>
    <row r="189" spans="2:65" s="1" customFormat="1" ht="25.5" customHeight="1">
      <c r="B189" s="138"/>
      <c r="C189" s="167" t="s">
        <v>405</v>
      </c>
      <c r="D189" s="167" t="s">
        <v>197</v>
      </c>
      <c r="E189" s="168" t="s">
        <v>2321</v>
      </c>
      <c r="F189" s="264" t="s">
        <v>2322</v>
      </c>
      <c r="G189" s="264"/>
      <c r="H189" s="264"/>
      <c r="I189" s="264"/>
      <c r="J189" s="169" t="s">
        <v>307</v>
      </c>
      <c r="K189" s="170">
        <v>160.5</v>
      </c>
      <c r="L189" s="265">
        <v>0</v>
      </c>
      <c r="M189" s="265"/>
      <c r="N189" s="266">
        <f t="shared" ref="N189:N211" si="15">ROUND(L189*K189,3)</f>
        <v>0</v>
      </c>
      <c r="O189" s="266"/>
      <c r="P189" s="266"/>
      <c r="Q189" s="266"/>
      <c r="R189" s="141"/>
      <c r="T189" s="172" t="s">
        <v>4</v>
      </c>
      <c r="U189" s="48" t="s">
        <v>41</v>
      </c>
      <c r="V189" s="40"/>
      <c r="W189" s="173">
        <f t="shared" ref="W189:W211" si="16">V189*K189</f>
        <v>0</v>
      </c>
      <c r="X189" s="173">
        <v>0</v>
      </c>
      <c r="Y189" s="173">
        <f t="shared" ref="Y189:Y211" si="17">X189*K189</f>
        <v>0</v>
      </c>
      <c r="Z189" s="173">
        <v>0</v>
      </c>
      <c r="AA189" s="174">
        <f t="shared" ref="AA189:AA211" si="18">Z189*K189</f>
        <v>0</v>
      </c>
      <c r="AR189" s="23" t="s">
        <v>300</v>
      </c>
      <c r="AT189" s="23" t="s">
        <v>197</v>
      </c>
      <c r="AU189" s="23" t="s">
        <v>94</v>
      </c>
      <c r="AY189" s="23" t="s">
        <v>196</v>
      </c>
      <c r="BE189" s="114">
        <f t="shared" ref="BE189:BE211" si="19">IF(U189="základná",N189,0)</f>
        <v>0</v>
      </c>
      <c r="BF189" s="114">
        <f t="shared" ref="BF189:BF211" si="20">IF(U189="znížená",N189,0)</f>
        <v>0</v>
      </c>
      <c r="BG189" s="114">
        <f t="shared" ref="BG189:BG211" si="21">IF(U189="zákl. prenesená",N189,0)</f>
        <v>0</v>
      </c>
      <c r="BH189" s="114">
        <f t="shared" ref="BH189:BH211" si="22">IF(U189="zníž. prenesená",N189,0)</f>
        <v>0</v>
      </c>
      <c r="BI189" s="114">
        <f t="shared" ref="BI189:BI211" si="23">IF(U189="nulová",N189,0)</f>
        <v>0</v>
      </c>
      <c r="BJ189" s="23" t="s">
        <v>94</v>
      </c>
      <c r="BK189" s="175">
        <f t="shared" ref="BK189:BK211" si="24">ROUND(L189*K189,3)</f>
        <v>0</v>
      </c>
      <c r="BL189" s="23" t="s">
        <v>300</v>
      </c>
      <c r="BM189" s="23" t="s">
        <v>589</v>
      </c>
    </row>
    <row r="190" spans="2:65" s="1" customFormat="1" ht="25.5" customHeight="1">
      <c r="B190" s="138"/>
      <c r="C190" s="167" t="s">
        <v>415</v>
      </c>
      <c r="D190" s="167" t="s">
        <v>197</v>
      </c>
      <c r="E190" s="168" t="s">
        <v>2323</v>
      </c>
      <c r="F190" s="264" t="s">
        <v>2324</v>
      </c>
      <c r="G190" s="264"/>
      <c r="H190" s="264"/>
      <c r="I190" s="264"/>
      <c r="J190" s="169" t="s">
        <v>307</v>
      </c>
      <c r="K190" s="170">
        <v>69.400000000000006</v>
      </c>
      <c r="L190" s="265">
        <v>0</v>
      </c>
      <c r="M190" s="265"/>
      <c r="N190" s="266">
        <f t="shared" si="15"/>
        <v>0</v>
      </c>
      <c r="O190" s="266"/>
      <c r="P190" s="266"/>
      <c r="Q190" s="266"/>
      <c r="R190" s="141"/>
      <c r="T190" s="172" t="s">
        <v>4</v>
      </c>
      <c r="U190" s="48" t="s">
        <v>41</v>
      </c>
      <c r="V190" s="40"/>
      <c r="W190" s="173">
        <f t="shared" si="16"/>
        <v>0</v>
      </c>
      <c r="X190" s="173">
        <v>0</v>
      </c>
      <c r="Y190" s="173">
        <f t="shared" si="17"/>
        <v>0</v>
      </c>
      <c r="Z190" s="173">
        <v>0</v>
      </c>
      <c r="AA190" s="174">
        <f t="shared" si="18"/>
        <v>0</v>
      </c>
      <c r="AR190" s="23" t="s">
        <v>300</v>
      </c>
      <c r="AT190" s="23" t="s">
        <v>197</v>
      </c>
      <c r="AU190" s="23" t="s">
        <v>94</v>
      </c>
      <c r="AY190" s="23" t="s">
        <v>196</v>
      </c>
      <c r="BE190" s="114">
        <f t="shared" si="19"/>
        <v>0</v>
      </c>
      <c r="BF190" s="114">
        <f t="shared" si="20"/>
        <v>0</v>
      </c>
      <c r="BG190" s="114">
        <f t="shared" si="21"/>
        <v>0</v>
      </c>
      <c r="BH190" s="114">
        <f t="shared" si="22"/>
        <v>0</v>
      </c>
      <c r="BI190" s="114">
        <f t="shared" si="23"/>
        <v>0</v>
      </c>
      <c r="BJ190" s="23" t="s">
        <v>94</v>
      </c>
      <c r="BK190" s="175">
        <f t="shared" si="24"/>
        <v>0</v>
      </c>
      <c r="BL190" s="23" t="s">
        <v>300</v>
      </c>
      <c r="BM190" s="23" t="s">
        <v>601</v>
      </c>
    </row>
    <row r="191" spans="2:65" s="1" customFormat="1" ht="25.5" customHeight="1">
      <c r="B191" s="138"/>
      <c r="C191" s="167" t="s">
        <v>419</v>
      </c>
      <c r="D191" s="167" t="s">
        <v>197</v>
      </c>
      <c r="E191" s="168" t="s">
        <v>2325</v>
      </c>
      <c r="F191" s="264" t="s">
        <v>2326</v>
      </c>
      <c r="G191" s="264"/>
      <c r="H191" s="264"/>
      <c r="I191" s="264"/>
      <c r="J191" s="169" t="s">
        <v>307</v>
      </c>
      <c r="K191" s="170">
        <v>31.4</v>
      </c>
      <c r="L191" s="265">
        <v>0</v>
      </c>
      <c r="M191" s="265"/>
      <c r="N191" s="266">
        <f t="shared" si="15"/>
        <v>0</v>
      </c>
      <c r="O191" s="266"/>
      <c r="P191" s="266"/>
      <c r="Q191" s="266"/>
      <c r="R191" s="141"/>
      <c r="T191" s="172" t="s">
        <v>4</v>
      </c>
      <c r="U191" s="48" t="s">
        <v>41</v>
      </c>
      <c r="V191" s="40"/>
      <c r="W191" s="173">
        <f t="shared" si="16"/>
        <v>0</v>
      </c>
      <c r="X191" s="173">
        <v>0</v>
      </c>
      <c r="Y191" s="173">
        <f t="shared" si="17"/>
        <v>0</v>
      </c>
      <c r="Z191" s="173">
        <v>0</v>
      </c>
      <c r="AA191" s="174">
        <f t="shared" si="18"/>
        <v>0</v>
      </c>
      <c r="AR191" s="23" t="s">
        <v>300</v>
      </c>
      <c r="AT191" s="23" t="s">
        <v>197</v>
      </c>
      <c r="AU191" s="23" t="s">
        <v>94</v>
      </c>
      <c r="AY191" s="23" t="s">
        <v>196</v>
      </c>
      <c r="BE191" s="114">
        <f t="shared" si="19"/>
        <v>0</v>
      </c>
      <c r="BF191" s="114">
        <f t="shared" si="20"/>
        <v>0</v>
      </c>
      <c r="BG191" s="114">
        <f t="shared" si="21"/>
        <v>0</v>
      </c>
      <c r="BH191" s="114">
        <f t="shared" si="22"/>
        <v>0</v>
      </c>
      <c r="BI191" s="114">
        <f t="shared" si="23"/>
        <v>0</v>
      </c>
      <c r="BJ191" s="23" t="s">
        <v>94</v>
      </c>
      <c r="BK191" s="175">
        <f t="shared" si="24"/>
        <v>0</v>
      </c>
      <c r="BL191" s="23" t="s">
        <v>300</v>
      </c>
      <c r="BM191" s="23" t="s">
        <v>611</v>
      </c>
    </row>
    <row r="192" spans="2:65" s="1" customFormat="1" ht="25.5" customHeight="1">
      <c r="B192" s="138"/>
      <c r="C192" s="167" t="s">
        <v>423</v>
      </c>
      <c r="D192" s="167" t="s">
        <v>197</v>
      </c>
      <c r="E192" s="168" t="s">
        <v>2327</v>
      </c>
      <c r="F192" s="264" t="s">
        <v>2328</v>
      </c>
      <c r="G192" s="264"/>
      <c r="H192" s="264"/>
      <c r="I192" s="264"/>
      <c r="J192" s="169" t="s">
        <v>307</v>
      </c>
      <c r="K192" s="170">
        <v>38</v>
      </c>
      <c r="L192" s="265">
        <v>0</v>
      </c>
      <c r="M192" s="265"/>
      <c r="N192" s="266">
        <f t="shared" si="15"/>
        <v>0</v>
      </c>
      <c r="O192" s="266"/>
      <c r="P192" s="266"/>
      <c r="Q192" s="266"/>
      <c r="R192" s="141"/>
      <c r="T192" s="172" t="s">
        <v>4</v>
      </c>
      <c r="U192" s="48" t="s">
        <v>41</v>
      </c>
      <c r="V192" s="40"/>
      <c r="W192" s="173">
        <f t="shared" si="16"/>
        <v>0</v>
      </c>
      <c r="X192" s="173">
        <v>0</v>
      </c>
      <c r="Y192" s="173">
        <f t="shared" si="17"/>
        <v>0</v>
      </c>
      <c r="Z192" s="173">
        <v>0</v>
      </c>
      <c r="AA192" s="174">
        <f t="shared" si="18"/>
        <v>0</v>
      </c>
      <c r="AR192" s="23" t="s">
        <v>300</v>
      </c>
      <c r="AT192" s="23" t="s">
        <v>197</v>
      </c>
      <c r="AU192" s="23" t="s">
        <v>94</v>
      </c>
      <c r="AY192" s="23" t="s">
        <v>196</v>
      </c>
      <c r="BE192" s="114">
        <f t="shared" si="19"/>
        <v>0</v>
      </c>
      <c r="BF192" s="114">
        <f t="shared" si="20"/>
        <v>0</v>
      </c>
      <c r="BG192" s="114">
        <f t="shared" si="21"/>
        <v>0</v>
      </c>
      <c r="BH192" s="114">
        <f t="shared" si="22"/>
        <v>0</v>
      </c>
      <c r="BI192" s="114">
        <f t="shared" si="23"/>
        <v>0</v>
      </c>
      <c r="BJ192" s="23" t="s">
        <v>94</v>
      </c>
      <c r="BK192" s="175">
        <f t="shared" si="24"/>
        <v>0</v>
      </c>
      <c r="BL192" s="23" t="s">
        <v>300</v>
      </c>
      <c r="BM192" s="23" t="s">
        <v>622</v>
      </c>
    </row>
    <row r="193" spans="2:65" s="1" customFormat="1" ht="25.5" customHeight="1">
      <c r="B193" s="138"/>
      <c r="C193" s="167" t="s">
        <v>427</v>
      </c>
      <c r="D193" s="167" t="s">
        <v>197</v>
      </c>
      <c r="E193" s="168" t="s">
        <v>2329</v>
      </c>
      <c r="F193" s="264" t="s">
        <v>2330</v>
      </c>
      <c r="G193" s="264"/>
      <c r="H193" s="264"/>
      <c r="I193" s="264"/>
      <c r="J193" s="169" t="s">
        <v>307</v>
      </c>
      <c r="K193" s="170">
        <v>4.0999999999999996</v>
      </c>
      <c r="L193" s="265">
        <v>0</v>
      </c>
      <c r="M193" s="265"/>
      <c r="N193" s="266">
        <f t="shared" si="15"/>
        <v>0</v>
      </c>
      <c r="O193" s="266"/>
      <c r="P193" s="266"/>
      <c r="Q193" s="266"/>
      <c r="R193" s="141"/>
      <c r="T193" s="172" t="s">
        <v>4</v>
      </c>
      <c r="U193" s="48" t="s">
        <v>41</v>
      </c>
      <c r="V193" s="40"/>
      <c r="W193" s="173">
        <f t="shared" si="16"/>
        <v>0</v>
      </c>
      <c r="X193" s="173">
        <v>0</v>
      </c>
      <c r="Y193" s="173">
        <f t="shared" si="17"/>
        <v>0</v>
      </c>
      <c r="Z193" s="173">
        <v>0</v>
      </c>
      <c r="AA193" s="174">
        <f t="shared" si="18"/>
        <v>0</v>
      </c>
      <c r="AR193" s="23" t="s">
        <v>300</v>
      </c>
      <c r="AT193" s="23" t="s">
        <v>197</v>
      </c>
      <c r="AU193" s="23" t="s">
        <v>94</v>
      </c>
      <c r="AY193" s="23" t="s">
        <v>196</v>
      </c>
      <c r="BE193" s="114">
        <f t="shared" si="19"/>
        <v>0</v>
      </c>
      <c r="BF193" s="114">
        <f t="shared" si="20"/>
        <v>0</v>
      </c>
      <c r="BG193" s="114">
        <f t="shared" si="21"/>
        <v>0</v>
      </c>
      <c r="BH193" s="114">
        <f t="shared" si="22"/>
        <v>0</v>
      </c>
      <c r="BI193" s="114">
        <f t="shared" si="23"/>
        <v>0</v>
      </c>
      <c r="BJ193" s="23" t="s">
        <v>94</v>
      </c>
      <c r="BK193" s="175">
        <f t="shared" si="24"/>
        <v>0</v>
      </c>
      <c r="BL193" s="23" t="s">
        <v>300</v>
      </c>
      <c r="BM193" s="23" t="s">
        <v>630</v>
      </c>
    </row>
    <row r="194" spans="2:65" s="1" customFormat="1" ht="25.5" customHeight="1">
      <c r="B194" s="138"/>
      <c r="C194" s="167" t="s">
        <v>432</v>
      </c>
      <c r="D194" s="167" t="s">
        <v>197</v>
      </c>
      <c r="E194" s="168" t="s">
        <v>2331</v>
      </c>
      <c r="F194" s="264" t="s">
        <v>2332</v>
      </c>
      <c r="G194" s="264"/>
      <c r="H194" s="264"/>
      <c r="I194" s="264"/>
      <c r="J194" s="169" t="s">
        <v>307</v>
      </c>
      <c r="K194" s="170">
        <v>4.0999999999999996</v>
      </c>
      <c r="L194" s="265">
        <v>0</v>
      </c>
      <c r="M194" s="265"/>
      <c r="N194" s="266">
        <f t="shared" si="15"/>
        <v>0</v>
      </c>
      <c r="O194" s="266"/>
      <c r="P194" s="266"/>
      <c r="Q194" s="266"/>
      <c r="R194" s="141"/>
      <c r="T194" s="172" t="s">
        <v>4</v>
      </c>
      <c r="U194" s="48" t="s">
        <v>41</v>
      </c>
      <c r="V194" s="40"/>
      <c r="W194" s="173">
        <f t="shared" si="16"/>
        <v>0</v>
      </c>
      <c r="X194" s="173">
        <v>0</v>
      </c>
      <c r="Y194" s="173">
        <f t="shared" si="17"/>
        <v>0</v>
      </c>
      <c r="Z194" s="173">
        <v>0</v>
      </c>
      <c r="AA194" s="174">
        <f t="shared" si="18"/>
        <v>0</v>
      </c>
      <c r="AR194" s="23" t="s">
        <v>300</v>
      </c>
      <c r="AT194" s="23" t="s">
        <v>197</v>
      </c>
      <c r="AU194" s="23" t="s">
        <v>94</v>
      </c>
      <c r="AY194" s="23" t="s">
        <v>196</v>
      </c>
      <c r="BE194" s="114">
        <f t="shared" si="19"/>
        <v>0</v>
      </c>
      <c r="BF194" s="114">
        <f t="shared" si="20"/>
        <v>0</v>
      </c>
      <c r="BG194" s="114">
        <f t="shared" si="21"/>
        <v>0</v>
      </c>
      <c r="BH194" s="114">
        <f t="shared" si="22"/>
        <v>0</v>
      </c>
      <c r="BI194" s="114">
        <f t="shared" si="23"/>
        <v>0</v>
      </c>
      <c r="BJ194" s="23" t="s">
        <v>94</v>
      </c>
      <c r="BK194" s="175">
        <f t="shared" si="24"/>
        <v>0</v>
      </c>
      <c r="BL194" s="23" t="s">
        <v>300</v>
      </c>
      <c r="BM194" s="23" t="s">
        <v>639</v>
      </c>
    </row>
    <row r="195" spans="2:65" s="1" customFormat="1" ht="25.5" customHeight="1">
      <c r="B195" s="138"/>
      <c r="C195" s="167" t="s">
        <v>438</v>
      </c>
      <c r="D195" s="167" t="s">
        <v>197</v>
      </c>
      <c r="E195" s="168" t="s">
        <v>2333</v>
      </c>
      <c r="F195" s="264" t="s">
        <v>2334</v>
      </c>
      <c r="G195" s="264"/>
      <c r="H195" s="264"/>
      <c r="I195" s="264"/>
      <c r="J195" s="169" t="s">
        <v>608</v>
      </c>
      <c r="K195" s="170">
        <v>24</v>
      </c>
      <c r="L195" s="265">
        <v>0</v>
      </c>
      <c r="M195" s="265"/>
      <c r="N195" s="266">
        <f t="shared" si="15"/>
        <v>0</v>
      </c>
      <c r="O195" s="266"/>
      <c r="P195" s="266"/>
      <c r="Q195" s="266"/>
      <c r="R195" s="141"/>
      <c r="T195" s="172" t="s">
        <v>4</v>
      </c>
      <c r="U195" s="48" t="s">
        <v>41</v>
      </c>
      <c r="V195" s="40"/>
      <c r="W195" s="173">
        <f t="shared" si="16"/>
        <v>0</v>
      </c>
      <c r="X195" s="173">
        <v>0</v>
      </c>
      <c r="Y195" s="173">
        <f t="shared" si="17"/>
        <v>0</v>
      </c>
      <c r="Z195" s="173">
        <v>0</v>
      </c>
      <c r="AA195" s="174">
        <f t="shared" si="18"/>
        <v>0</v>
      </c>
      <c r="AR195" s="23" t="s">
        <v>300</v>
      </c>
      <c r="AT195" s="23" t="s">
        <v>197</v>
      </c>
      <c r="AU195" s="23" t="s">
        <v>94</v>
      </c>
      <c r="AY195" s="23" t="s">
        <v>196</v>
      </c>
      <c r="BE195" s="114">
        <f t="shared" si="19"/>
        <v>0</v>
      </c>
      <c r="BF195" s="114">
        <f t="shared" si="20"/>
        <v>0</v>
      </c>
      <c r="BG195" s="114">
        <f t="shared" si="21"/>
        <v>0</v>
      </c>
      <c r="BH195" s="114">
        <f t="shared" si="22"/>
        <v>0</v>
      </c>
      <c r="BI195" s="114">
        <f t="shared" si="23"/>
        <v>0</v>
      </c>
      <c r="BJ195" s="23" t="s">
        <v>94</v>
      </c>
      <c r="BK195" s="175">
        <f t="shared" si="24"/>
        <v>0</v>
      </c>
      <c r="BL195" s="23" t="s">
        <v>300</v>
      </c>
      <c r="BM195" s="23" t="s">
        <v>648</v>
      </c>
    </row>
    <row r="196" spans="2:65" s="1" customFormat="1" ht="25.5" customHeight="1">
      <c r="B196" s="138"/>
      <c r="C196" s="200" t="s">
        <v>442</v>
      </c>
      <c r="D196" s="200" t="s">
        <v>612</v>
      </c>
      <c r="E196" s="201" t="s">
        <v>2335</v>
      </c>
      <c r="F196" s="282" t="s">
        <v>2336</v>
      </c>
      <c r="G196" s="282"/>
      <c r="H196" s="282"/>
      <c r="I196" s="282"/>
      <c r="J196" s="202" t="s">
        <v>608</v>
      </c>
      <c r="K196" s="203">
        <v>24</v>
      </c>
      <c r="L196" s="273">
        <v>0</v>
      </c>
      <c r="M196" s="273"/>
      <c r="N196" s="283">
        <f t="shared" si="15"/>
        <v>0</v>
      </c>
      <c r="O196" s="266"/>
      <c r="P196" s="266"/>
      <c r="Q196" s="266"/>
      <c r="R196" s="141"/>
      <c r="T196" s="172" t="s">
        <v>4</v>
      </c>
      <c r="U196" s="48" t="s">
        <v>41</v>
      </c>
      <c r="V196" s="40"/>
      <c r="W196" s="173">
        <f t="shared" si="16"/>
        <v>0</v>
      </c>
      <c r="X196" s="173">
        <v>0</v>
      </c>
      <c r="Y196" s="173">
        <f t="shared" si="17"/>
        <v>0</v>
      </c>
      <c r="Z196" s="173">
        <v>0</v>
      </c>
      <c r="AA196" s="174">
        <f t="shared" si="18"/>
        <v>0</v>
      </c>
      <c r="AR196" s="23" t="s">
        <v>423</v>
      </c>
      <c r="AT196" s="23" t="s">
        <v>612</v>
      </c>
      <c r="AU196" s="23" t="s">
        <v>94</v>
      </c>
      <c r="AY196" s="23" t="s">
        <v>196</v>
      </c>
      <c r="BE196" s="114">
        <f t="shared" si="19"/>
        <v>0</v>
      </c>
      <c r="BF196" s="114">
        <f t="shared" si="20"/>
        <v>0</v>
      </c>
      <c r="BG196" s="114">
        <f t="shared" si="21"/>
        <v>0</v>
      </c>
      <c r="BH196" s="114">
        <f t="shared" si="22"/>
        <v>0</v>
      </c>
      <c r="BI196" s="114">
        <f t="shared" si="23"/>
        <v>0</v>
      </c>
      <c r="BJ196" s="23" t="s">
        <v>94</v>
      </c>
      <c r="BK196" s="175">
        <f t="shared" si="24"/>
        <v>0</v>
      </c>
      <c r="BL196" s="23" t="s">
        <v>300</v>
      </c>
      <c r="BM196" s="23" t="s">
        <v>660</v>
      </c>
    </row>
    <row r="197" spans="2:65" s="1" customFormat="1" ht="25.5" customHeight="1">
      <c r="B197" s="138"/>
      <c r="C197" s="167" t="s">
        <v>449</v>
      </c>
      <c r="D197" s="167" t="s">
        <v>197</v>
      </c>
      <c r="E197" s="168" t="s">
        <v>2337</v>
      </c>
      <c r="F197" s="264" t="s">
        <v>2338</v>
      </c>
      <c r="G197" s="264"/>
      <c r="H197" s="264"/>
      <c r="I197" s="264"/>
      <c r="J197" s="169" t="s">
        <v>608</v>
      </c>
      <c r="K197" s="170">
        <v>9</v>
      </c>
      <c r="L197" s="265">
        <v>0</v>
      </c>
      <c r="M197" s="265"/>
      <c r="N197" s="266">
        <f t="shared" si="15"/>
        <v>0</v>
      </c>
      <c r="O197" s="266"/>
      <c r="P197" s="266"/>
      <c r="Q197" s="266"/>
      <c r="R197" s="141"/>
      <c r="T197" s="172" t="s">
        <v>4</v>
      </c>
      <c r="U197" s="48" t="s">
        <v>41</v>
      </c>
      <c r="V197" s="40"/>
      <c r="W197" s="173">
        <f t="shared" si="16"/>
        <v>0</v>
      </c>
      <c r="X197" s="173">
        <v>0</v>
      </c>
      <c r="Y197" s="173">
        <f t="shared" si="17"/>
        <v>0</v>
      </c>
      <c r="Z197" s="173">
        <v>0</v>
      </c>
      <c r="AA197" s="174">
        <f t="shared" si="18"/>
        <v>0</v>
      </c>
      <c r="AR197" s="23" t="s">
        <v>300</v>
      </c>
      <c r="AT197" s="23" t="s">
        <v>197</v>
      </c>
      <c r="AU197" s="23" t="s">
        <v>94</v>
      </c>
      <c r="AY197" s="23" t="s">
        <v>196</v>
      </c>
      <c r="BE197" s="114">
        <f t="shared" si="19"/>
        <v>0</v>
      </c>
      <c r="BF197" s="114">
        <f t="shared" si="20"/>
        <v>0</v>
      </c>
      <c r="BG197" s="114">
        <f t="shared" si="21"/>
        <v>0</v>
      </c>
      <c r="BH197" s="114">
        <f t="shared" si="22"/>
        <v>0</v>
      </c>
      <c r="BI197" s="114">
        <f t="shared" si="23"/>
        <v>0</v>
      </c>
      <c r="BJ197" s="23" t="s">
        <v>94</v>
      </c>
      <c r="BK197" s="175">
        <f t="shared" si="24"/>
        <v>0</v>
      </c>
      <c r="BL197" s="23" t="s">
        <v>300</v>
      </c>
      <c r="BM197" s="23" t="s">
        <v>669</v>
      </c>
    </row>
    <row r="198" spans="2:65" s="1" customFormat="1" ht="16.5" customHeight="1">
      <c r="B198" s="138"/>
      <c r="C198" s="200" t="s">
        <v>453</v>
      </c>
      <c r="D198" s="200" t="s">
        <v>612</v>
      </c>
      <c r="E198" s="201" t="s">
        <v>2339</v>
      </c>
      <c r="F198" s="282" t="s">
        <v>2340</v>
      </c>
      <c r="G198" s="282"/>
      <c r="H198" s="282"/>
      <c r="I198" s="282"/>
      <c r="J198" s="202" t="s">
        <v>608</v>
      </c>
      <c r="K198" s="203">
        <v>9</v>
      </c>
      <c r="L198" s="273">
        <v>0</v>
      </c>
      <c r="M198" s="273"/>
      <c r="N198" s="283">
        <f t="shared" si="15"/>
        <v>0</v>
      </c>
      <c r="O198" s="266"/>
      <c r="P198" s="266"/>
      <c r="Q198" s="266"/>
      <c r="R198" s="141"/>
      <c r="T198" s="172" t="s">
        <v>4</v>
      </c>
      <c r="U198" s="48" t="s">
        <v>41</v>
      </c>
      <c r="V198" s="40"/>
      <c r="W198" s="173">
        <f t="shared" si="16"/>
        <v>0</v>
      </c>
      <c r="X198" s="173">
        <v>0</v>
      </c>
      <c r="Y198" s="173">
        <f t="shared" si="17"/>
        <v>0</v>
      </c>
      <c r="Z198" s="173">
        <v>0</v>
      </c>
      <c r="AA198" s="174">
        <f t="shared" si="18"/>
        <v>0</v>
      </c>
      <c r="AR198" s="23" t="s">
        <v>423</v>
      </c>
      <c r="AT198" s="23" t="s">
        <v>612</v>
      </c>
      <c r="AU198" s="23" t="s">
        <v>94</v>
      </c>
      <c r="AY198" s="23" t="s">
        <v>196</v>
      </c>
      <c r="BE198" s="114">
        <f t="shared" si="19"/>
        <v>0</v>
      </c>
      <c r="BF198" s="114">
        <f t="shared" si="20"/>
        <v>0</v>
      </c>
      <c r="BG198" s="114">
        <f t="shared" si="21"/>
        <v>0</v>
      </c>
      <c r="BH198" s="114">
        <f t="shared" si="22"/>
        <v>0</v>
      </c>
      <c r="BI198" s="114">
        <f t="shared" si="23"/>
        <v>0</v>
      </c>
      <c r="BJ198" s="23" t="s">
        <v>94</v>
      </c>
      <c r="BK198" s="175">
        <f t="shared" si="24"/>
        <v>0</v>
      </c>
      <c r="BL198" s="23" t="s">
        <v>300</v>
      </c>
      <c r="BM198" s="23" t="s">
        <v>677</v>
      </c>
    </row>
    <row r="199" spans="2:65" s="1" customFormat="1" ht="25.5" customHeight="1">
      <c r="B199" s="138"/>
      <c r="C199" s="167" t="s">
        <v>459</v>
      </c>
      <c r="D199" s="167" t="s">
        <v>197</v>
      </c>
      <c r="E199" s="168" t="s">
        <v>2341</v>
      </c>
      <c r="F199" s="264" t="s">
        <v>2342</v>
      </c>
      <c r="G199" s="264"/>
      <c r="H199" s="264"/>
      <c r="I199" s="264"/>
      <c r="J199" s="169" t="s">
        <v>608</v>
      </c>
      <c r="K199" s="170">
        <v>5</v>
      </c>
      <c r="L199" s="265">
        <v>0</v>
      </c>
      <c r="M199" s="265"/>
      <c r="N199" s="266">
        <f t="shared" si="15"/>
        <v>0</v>
      </c>
      <c r="O199" s="266"/>
      <c r="P199" s="266"/>
      <c r="Q199" s="266"/>
      <c r="R199" s="141"/>
      <c r="T199" s="172" t="s">
        <v>4</v>
      </c>
      <c r="U199" s="48" t="s">
        <v>41</v>
      </c>
      <c r="V199" s="40"/>
      <c r="W199" s="173">
        <f t="shared" si="16"/>
        <v>0</v>
      </c>
      <c r="X199" s="173">
        <v>0</v>
      </c>
      <c r="Y199" s="173">
        <f t="shared" si="17"/>
        <v>0</v>
      </c>
      <c r="Z199" s="173">
        <v>0</v>
      </c>
      <c r="AA199" s="174">
        <f t="shared" si="18"/>
        <v>0</v>
      </c>
      <c r="AR199" s="23" t="s">
        <v>300</v>
      </c>
      <c r="AT199" s="23" t="s">
        <v>197</v>
      </c>
      <c r="AU199" s="23" t="s">
        <v>94</v>
      </c>
      <c r="AY199" s="23" t="s">
        <v>196</v>
      </c>
      <c r="BE199" s="114">
        <f t="shared" si="19"/>
        <v>0</v>
      </c>
      <c r="BF199" s="114">
        <f t="shared" si="20"/>
        <v>0</v>
      </c>
      <c r="BG199" s="114">
        <f t="shared" si="21"/>
        <v>0</v>
      </c>
      <c r="BH199" s="114">
        <f t="shared" si="22"/>
        <v>0</v>
      </c>
      <c r="BI199" s="114">
        <f t="shared" si="23"/>
        <v>0</v>
      </c>
      <c r="BJ199" s="23" t="s">
        <v>94</v>
      </c>
      <c r="BK199" s="175">
        <f t="shared" si="24"/>
        <v>0</v>
      </c>
      <c r="BL199" s="23" t="s">
        <v>300</v>
      </c>
      <c r="BM199" s="23" t="s">
        <v>689</v>
      </c>
    </row>
    <row r="200" spans="2:65" s="1" customFormat="1" ht="16.5" customHeight="1">
      <c r="B200" s="138"/>
      <c r="C200" s="200" t="s">
        <v>469</v>
      </c>
      <c r="D200" s="200" t="s">
        <v>612</v>
      </c>
      <c r="E200" s="201" t="s">
        <v>2343</v>
      </c>
      <c r="F200" s="282" t="s">
        <v>2344</v>
      </c>
      <c r="G200" s="282"/>
      <c r="H200" s="282"/>
      <c r="I200" s="282"/>
      <c r="J200" s="202" t="s">
        <v>608</v>
      </c>
      <c r="K200" s="203">
        <v>5</v>
      </c>
      <c r="L200" s="273">
        <v>0</v>
      </c>
      <c r="M200" s="273"/>
      <c r="N200" s="283">
        <f t="shared" si="15"/>
        <v>0</v>
      </c>
      <c r="O200" s="266"/>
      <c r="P200" s="266"/>
      <c r="Q200" s="266"/>
      <c r="R200" s="141"/>
      <c r="T200" s="172" t="s">
        <v>4</v>
      </c>
      <c r="U200" s="48" t="s">
        <v>41</v>
      </c>
      <c r="V200" s="40"/>
      <c r="W200" s="173">
        <f t="shared" si="16"/>
        <v>0</v>
      </c>
      <c r="X200" s="173">
        <v>0</v>
      </c>
      <c r="Y200" s="173">
        <f t="shared" si="17"/>
        <v>0</v>
      </c>
      <c r="Z200" s="173">
        <v>0</v>
      </c>
      <c r="AA200" s="174">
        <f t="shared" si="18"/>
        <v>0</v>
      </c>
      <c r="AR200" s="23" t="s">
        <v>423</v>
      </c>
      <c r="AT200" s="23" t="s">
        <v>612</v>
      </c>
      <c r="AU200" s="23" t="s">
        <v>94</v>
      </c>
      <c r="AY200" s="23" t="s">
        <v>196</v>
      </c>
      <c r="BE200" s="114">
        <f t="shared" si="19"/>
        <v>0</v>
      </c>
      <c r="BF200" s="114">
        <f t="shared" si="20"/>
        <v>0</v>
      </c>
      <c r="BG200" s="114">
        <f t="shared" si="21"/>
        <v>0</v>
      </c>
      <c r="BH200" s="114">
        <f t="shared" si="22"/>
        <v>0</v>
      </c>
      <c r="BI200" s="114">
        <f t="shared" si="23"/>
        <v>0</v>
      </c>
      <c r="BJ200" s="23" t="s">
        <v>94</v>
      </c>
      <c r="BK200" s="175">
        <f t="shared" si="24"/>
        <v>0</v>
      </c>
      <c r="BL200" s="23" t="s">
        <v>300</v>
      </c>
      <c r="BM200" s="23" t="s">
        <v>699</v>
      </c>
    </row>
    <row r="201" spans="2:65" s="1" customFormat="1" ht="25.5" customHeight="1">
      <c r="B201" s="138"/>
      <c r="C201" s="167" t="s">
        <v>473</v>
      </c>
      <c r="D201" s="167" t="s">
        <v>197</v>
      </c>
      <c r="E201" s="168" t="s">
        <v>2345</v>
      </c>
      <c r="F201" s="264" t="s">
        <v>2346</v>
      </c>
      <c r="G201" s="264"/>
      <c r="H201" s="264"/>
      <c r="I201" s="264"/>
      <c r="J201" s="169" t="s">
        <v>608</v>
      </c>
      <c r="K201" s="170">
        <v>8</v>
      </c>
      <c r="L201" s="265">
        <v>0</v>
      </c>
      <c r="M201" s="265"/>
      <c r="N201" s="266">
        <f t="shared" si="15"/>
        <v>0</v>
      </c>
      <c r="O201" s="266"/>
      <c r="P201" s="266"/>
      <c r="Q201" s="266"/>
      <c r="R201" s="141"/>
      <c r="T201" s="172" t="s">
        <v>4</v>
      </c>
      <c r="U201" s="48" t="s">
        <v>41</v>
      </c>
      <c r="V201" s="40"/>
      <c r="W201" s="173">
        <f t="shared" si="16"/>
        <v>0</v>
      </c>
      <c r="X201" s="173">
        <v>0</v>
      </c>
      <c r="Y201" s="173">
        <f t="shared" si="17"/>
        <v>0</v>
      </c>
      <c r="Z201" s="173">
        <v>0</v>
      </c>
      <c r="AA201" s="174">
        <f t="shared" si="18"/>
        <v>0</v>
      </c>
      <c r="AR201" s="23" t="s">
        <v>300</v>
      </c>
      <c r="AT201" s="23" t="s">
        <v>197</v>
      </c>
      <c r="AU201" s="23" t="s">
        <v>94</v>
      </c>
      <c r="AY201" s="23" t="s">
        <v>196</v>
      </c>
      <c r="BE201" s="114">
        <f t="shared" si="19"/>
        <v>0</v>
      </c>
      <c r="BF201" s="114">
        <f t="shared" si="20"/>
        <v>0</v>
      </c>
      <c r="BG201" s="114">
        <f t="shared" si="21"/>
        <v>0</v>
      </c>
      <c r="BH201" s="114">
        <f t="shared" si="22"/>
        <v>0</v>
      </c>
      <c r="BI201" s="114">
        <f t="shared" si="23"/>
        <v>0</v>
      </c>
      <c r="BJ201" s="23" t="s">
        <v>94</v>
      </c>
      <c r="BK201" s="175">
        <f t="shared" si="24"/>
        <v>0</v>
      </c>
      <c r="BL201" s="23" t="s">
        <v>300</v>
      </c>
      <c r="BM201" s="23" t="s">
        <v>708</v>
      </c>
    </row>
    <row r="202" spans="2:65" s="1" customFormat="1" ht="16.5" customHeight="1">
      <c r="B202" s="138"/>
      <c r="C202" s="200" t="s">
        <v>488</v>
      </c>
      <c r="D202" s="200" t="s">
        <v>612</v>
      </c>
      <c r="E202" s="201" t="s">
        <v>2347</v>
      </c>
      <c r="F202" s="282" t="s">
        <v>2348</v>
      </c>
      <c r="G202" s="282"/>
      <c r="H202" s="282"/>
      <c r="I202" s="282"/>
      <c r="J202" s="202" t="s">
        <v>608</v>
      </c>
      <c r="K202" s="203">
        <v>8</v>
      </c>
      <c r="L202" s="273">
        <v>0</v>
      </c>
      <c r="M202" s="273"/>
      <c r="N202" s="283">
        <f t="shared" si="15"/>
        <v>0</v>
      </c>
      <c r="O202" s="266"/>
      <c r="P202" s="266"/>
      <c r="Q202" s="266"/>
      <c r="R202" s="141"/>
      <c r="T202" s="172" t="s">
        <v>4</v>
      </c>
      <c r="U202" s="48" t="s">
        <v>41</v>
      </c>
      <c r="V202" s="40"/>
      <c r="W202" s="173">
        <f t="shared" si="16"/>
        <v>0</v>
      </c>
      <c r="X202" s="173">
        <v>0</v>
      </c>
      <c r="Y202" s="173">
        <f t="shared" si="17"/>
        <v>0</v>
      </c>
      <c r="Z202" s="173">
        <v>0</v>
      </c>
      <c r="AA202" s="174">
        <f t="shared" si="18"/>
        <v>0</v>
      </c>
      <c r="AR202" s="23" t="s">
        <v>423</v>
      </c>
      <c r="AT202" s="23" t="s">
        <v>612</v>
      </c>
      <c r="AU202" s="23" t="s">
        <v>94</v>
      </c>
      <c r="AY202" s="23" t="s">
        <v>196</v>
      </c>
      <c r="BE202" s="114">
        <f t="shared" si="19"/>
        <v>0</v>
      </c>
      <c r="BF202" s="114">
        <f t="shared" si="20"/>
        <v>0</v>
      </c>
      <c r="BG202" s="114">
        <f t="shared" si="21"/>
        <v>0</v>
      </c>
      <c r="BH202" s="114">
        <f t="shared" si="22"/>
        <v>0</v>
      </c>
      <c r="BI202" s="114">
        <f t="shared" si="23"/>
        <v>0</v>
      </c>
      <c r="BJ202" s="23" t="s">
        <v>94</v>
      </c>
      <c r="BK202" s="175">
        <f t="shared" si="24"/>
        <v>0</v>
      </c>
      <c r="BL202" s="23" t="s">
        <v>300</v>
      </c>
      <c r="BM202" s="23" t="s">
        <v>721</v>
      </c>
    </row>
    <row r="203" spans="2:65" s="1" customFormat="1" ht="25.5" customHeight="1">
      <c r="B203" s="138"/>
      <c r="C203" s="167" t="s">
        <v>494</v>
      </c>
      <c r="D203" s="167" t="s">
        <v>197</v>
      </c>
      <c r="E203" s="168" t="s">
        <v>2349</v>
      </c>
      <c r="F203" s="264" t="s">
        <v>2350</v>
      </c>
      <c r="G203" s="264"/>
      <c r="H203" s="264"/>
      <c r="I203" s="264"/>
      <c r="J203" s="169" t="s">
        <v>608</v>
      </c>
      <c r="K203" s="170">
        <v>1</v>
      </c>
      <c r="L203" s="265">
        <v>0</v>
      </c>
      <c r="M203" s="265"/>
      <c r="N203" s="266">
        <f t="shared" si="15"/>
        <v>0</v>
      </c>
      <c r="O203" s="266"/>
      <c r="P203" s="266"/>
      <c r="Q203" s="266"/>
      <c r="R203" s="141"/>
      <c r="T203" s="172" t="s">
        <v>4</v>
      </c>
      <c r="U203" s="48" t="s">
        <v>41</v>
      </c>
      <c r="V203" s="40"/>
      <c r="W203" s="173">
        <f t="shared" si="16"/>
        <v>0</v>
      </c>
      <c r="X203" s="173">
        <v>0</v>
      </c>
      <c r="Y203" s="173">
        <f t="shared" si="17"/>
        <v>0</v>
      </c>
      <c r="Z203" s="173">
        <v>0</v>
      </c>
      <c r="AA203" s="174">
        <f t="shared" si="18"/>
        <v>0</v>
      </c>
      <c r="AR203" s="23" t="s">
        <v>300</v>
      </c>
      <c r="AT203" s="23" t="s">
        <v>197</v>
      </c>
      <c r="AU203" s="23" t="s">
        <v>94</v>
      </c>
      <c r="AY203" s="23" t="s">
        <v>196</v>
      </c>
      <c r="BE203" s="114">
        <f t="shared" si="19"/>
        <v>0</v>
      </c>
      <c r="BF203" s="114">
        <f t="shared" si="20"/>
        <v>0</v>
      </c>
      <c r="BG203" s="114">
        <f t="shared" si="21"/>
        <v>0</v>
      </c>
      <c r="BH203" s="114">
        <f t="shared" si="22"/>
        <v>0</v>
      </c>
      <c r="BI203" s="114">
        <f t="shared" si="23"/>
        <v>0</v>
      </c>
      <c r="BJ203" s="23" t="s">
        <v>94</v>
      </c>
      <c r="BK203" s="175">
        <f t="shared" si="24"/>
        <v>0</v>
      </c>
      <c r="BL203" s="23" t="s">
        <v>300</v>
      </c>
      <c r="BM203" s="23" t="s">
        <v>729</v>
      </c>
    </row>
    <row r="204" spans="2:65" s="1" customFormat="1" ht="16.5" customHeight="1">
      <c r="B204" s="138"/>
      <c r="C204" s="200" t="s">
        <v>504</v>
      </c>
      <c r="D204" s="200" t="s">
        <v>612</v>
      </c>
      <c r="E204" s="201" t="s">
        <v>2351</v>
      </c>
      <c r="F204" s="282" t="s">
        <v>2352</v>
      </c>
      <c r="G204" s="282"/>
      <c r="H204" s="282"/>
      <c r="I204" s="282"/>
      <c r="J204" s="202" t="s">
        <v>608</v>
      </c>
      <c r="K204" s="203">
        <v>1</v>
      </c>
      <c r="L204" s="273">
        <v>0</v>
      </c>
      <c r="M204" s="273"/>
      <c r="N204" s="283">
        <f t="shared" si="15"/>
        <v>0</v>
      </c>
      <c r="O204" s="266"/>
      <c r="P204" s="266"/>
      <c r="Q204" s="266"/>
      <c r="R204" s="141"/>
      <c r="T204" s="172" t="s">
        <v>4</v>
      </c>
      <c r="U204" s="48" t="s">
        <v>41</v>
      </c>
      <c r="V204" s="40"/>
      <c r="W204" s="173">
        <f t="shared" si="16"/>
        <v>0</v>
      </c>
      <c r="X204" s="173">
        <v>0</v>
      </c>
      <c r="Y204" s="173">
        <f t="shared" si="17"/>
        <v>0</v>
      </c>
      <c r="Z204" s="173">
        <v>0</v>
      </c>
      <c r="AA204" s="174">
        <f t="shared" si="18"/>
        <v>0</v>
      </c>
      <c r="AR204" s="23" t="s">
        <v>423</v>
      </c>
      <c r="AT204" s="23" t="s">
        <v>612</v>
      </c>
      <c r="AU204" s="23" t="s">
        <v>94</v>
      </c>
      <c r="AY204" s="23" t="s">
        <v>196</v>
      </c>
      <c r="BE204" s="114">
        <f t="shared" si="19"/>
        <v>0</v>
      </c>
      <c r="BF204" s="114">
        <f t="shared" si="20"/>
        <v>0</v>
      </c>
      <c r="BG204" s="114">
        <f t="shared" si="21"/>
        <v>0</v>
      </c>
      <c r="BH204" s="114">
        <f t="shared" si="22"/>
        <v>0</v>
      </c>
      <c r="BI204" s="114">
        <f t="shared" si="23"/>
        <v>0</v>
      </c>
      <c r="BJ204" s="23" t="s">
        <v>94</v>
      </c>
      <c r="BK204" s="175">
        <f t="shared" si="24"/>
        <v>0</v>
      </c>
      <c r="BL204" s="23" t="s">
        <v>300</v>
      </c>
      <c r="BM204" s="23" t="s">
        <v>752</v>
      </c>
    </row>
    <row r="205" spans="2:65" s="1" customFormat="1" ht="25.5" customHeight="1">
      <c r="B205" s="138"/>
      <c r="C205" s="167" t="s">
        <v>508</v>
      </c>
      <c r="D205" s="167" t="s">
        <v>197</v>
      </c>
      <c r="E205" s="168" t="s">
        <v>2353</v>
      </c>
      <c r="F205" s="264" t="s">
        <v>2354</v>
      </c>
      <c r="G205" s="264"/>
      <c r="H205" s="264"/>
      <c r="I205" s="264"/>
      <c r="J205" s="169" t="s">
        <v>608</v>
      </c>
      <c r="K205" s="170">
        <v>1</v>
      </c>
      <c r="L205" s="265">
        <v>0</v>
      </c>
      <c r="M205" s="265"/>
      <c r="N205" s="266">
        <f t="shared" si="15"/>
        <v>0</v>
      </c>
      <c r="O205" s="266"/>
      <c r="P205" s="266"/>
      <c r="Q205" s="266"/>
      <c r="R205" s="141"/>
      <c r="T205" s="172" t="s">
        <v>4</v>
      </c>
      <c r="U205" s="48" t="s">
        <v>41</v>
      </c>
      <c r="V205" s="40"/>
      <c r="W205" s="173">
        <f t="shared" si="16"/>
        <v>0</v>
      </c>
      <c r="X205" s="173">
        <v>0</v>
      </c>
      <c r="Y205" s="173">
        <f t="shared" si="17"/>
        <v>0</v>
      </c>
      <c r="Z205" s="173">
        <v>0</v>
      </c>
      <c r="AA205" s="174">
        <f t="shared" si="18"/>
        <v>0</v>
      </c>
      <c r="AR205" s="23" t="s">
        <v>300</v>
      </c>
      <c r="AT205" s="23" t="s">
        <v>197</v>
      </c>
      <c r="AU205" s="23" t="s">
        <v>94</v>
      </c>
      <c r="AY205" s="23" t="s">
        <v>196</v>
      </c>
      <c r="BE205" s="114">
        <f t="shared" si="19"/>
        <v>0</v>
      </c>
      <c r="BF205" s="114">
        <f t="shared" si="20"/>
        <v>0</v>
      </c>
      <c r="BG205" s="114">
        <f t="shared" si="21"/>
        <v>0</v>
      </c>
      <c r="BH205" s="114">
        <f t="shared" si="22"/>
        <v>0</v>
      </c>
      <c r="BI205" s="114">
        <f t="shared" si="23"/>
        <v>0</v>
      </c>
      <c r="BJ205" s="23" t="s">
        <v>94</v>
      </c>
      <c r="BK205" s="175">
        <f t="shared" si="24"/>
        <v>0</v>
      </c>
      <c r="BL205" s="23" t="s">
        <v>300</v>
      </c>
      <c r="BM205" s="23" t="s">
        <v>768</v>
      </c>
    </row>
    <row r="206" spans="2:65" s="1" customFormat="1" ht="16.5" customHeight="1">
      <c r="B206" s="138"/>
      <c r="C206" s="200" t="s">
        <v>515</v>
      </c>
      <c r="D206" s="200" t="s">
        <v>612</v>
      </c>
      <c r="E206" s="201" t="s">
        <v>2355</v>
      </c>
      <c r="F206" s="282" t="s">
        <v>2356</v>
      </c>
      <c r="G206" s="282"/>
      <c r="H206" s="282"/>
      <c r="I206" s="282"/>
      <c r="J206" s="202" t="s">
        <v>608</v>
      </c>
      <c r="K206" s="203">
        <v>1</v>
      </c>
      <c r="L206" s="273">
        <v>0</v>
      </c>
      <c r="M206" s="273"/>
      <c r="N206" s="283">
        <f t="shared" si="15"/>
        <v>0</v>
      </c>
      <c r="O206" s="266"/>
      <c r="P206" s="266"/>
      <c r="Q206" s="266"/>
      <c r="R206" s="141"/>
      <c r="T206" s="172" t="s">
        <v>4</v>
      </c>
      <c r="U206" s="48" t="s">
        <v>41</v>
      </c>
      <c r="V206" s="40"/>
      <c r="W206" s="173">
        <f t="shared" si="16"/>
        <v>0</v>
      </c>
      <c r="X206" s="173">
        <v>0</v>
      </c>
      <c r="Y206" s="173">
        <f t="shared" si="17"/>
        <v>0</v>
      </c>
      <c r="Z206" s="173">
        <v>0</v>
      </c>
      <c r="AA206" s="174">
        <f t="shared" si="18"/>
        <v>0</v>
      </c>
      <c r="AR206" s="23" t="s">
        <v>423</v>
      </c>
      <c r="AT206" s="23" t="s">
        <v>612</v>
      </c>
      <c r="AU206" s="23" t="s">
        <v>94</v>
      </c>
      <c r="AY206" s="23" t="s">
        <v>196</v>
      </c>
      <c r="BE206" s="114">
        <f t="shared" si="19"/>
        <v>0</v>
      </c>
      <c r="BF206" s="114">
        <f t="shared" si="20"/>
        <v>0</v>
      </c>
      <c r="BG206" s="114">
        <f t="shared" si="21"/>
        <v>0</v>
      </c>
      <c r="BH206" s="114">
        <f t="shared" si="22"/>
        <v>0</v>
      </c>
      <c r="BI206" s="114">
        <f t="shared" si="23"/>
        <v>0</v>
      </c>
      <c r="BJ206" s="23" t="s">
        <v>94</v>
      </c>
      <c r="BK206" s="175">
        <f t="shared" si="24"/>
        <v>0</v>
      </c>
      <c r="BL206" s="23" t="s">
        <v>300</v>
      </c>
      <c r="BM206" s="23" t="s">
        <v>780</v>
      </c>
    </row>
    <row r="207" spans="2:65" s="1" customFormat="1" ht="25.5" customHeight="1">
      <c r="B207" s="138"/>
      <c r="C207" s="167" t="s">
        <v>524</v>
      </c>
      <c r="D207" s="167" t="s">
        <v>197</v>
      </c>
      <c r="E207" s="168" t="s">
        <v>2357</v>
      </c>
      <c r="F207" s="264" t="s">
        <v>2358</v>
      </c>
      <c r="G207" s="264"/>
      <c r="H207" s="264"/>
      <c r="I207" s="264"/>
      <c r="J207" s="169" t="s">
        <v>608</v>
      </c>
      <c r="K207" s="170">
        <v>60</v>
      </c>
      <c r="L207" s="265">
        <v>0</v>
      </c>
      <c r="M207" s="265"/>
      <c r="N207" s="266">
        <f t="shared" si="15"/>
        <v>0</v>
      </c>
      <c r="O207" s="266"/>
      <c r="P207" s="266"/>
      <c r="Q207" s="266"/>
      <c r="R207" s="141"/>
      <c r="T207" s="172" t="s">
        <v>4</v>
      </c>
      <c r="U207" s="48" t="s">
        <v>41</v>
      </c>
      <c r="V207" s="40"/>
      <c r="W207" s="173">
        <f t="shared" si="16"/>
        <v>0</v>
      </c>
      <c r="X207" s="173">
        <v>0</v>
      </c>
      <c r="Y207" s="173">
        <f t="shared" si="17"/>
        <v>0</v>
      </c>
      <c r="Z207" s="173">
        <v>0</v>
      </c>
      <c r="AA207" s="174">
        <f t="shared" si="18"/>
        <v>0</v>
      </c>
      <c r="AR207" s="23" t="s">
        <v>300</v>
      </c>
      <c r="AT207" s="23" t="s">
        <v>197</v>
      </c>
      <c r="AU207" s="23" t="s">
        <v>94</v>
      </c>
      <c r="AY207" s="23" t="s">
        <v>196</v>
      </c>
      <c r="BE207" s="114">
        <f t="shared" si="19"/>
        <v>0</v>
      </c>
      <c r="BF207" s="114">
        <f t="shared" si="20"/>
        <v>0</v>
      </c>
      <c r="BG207" s="114">
        <f t="shared" si="21"/>
        <v>0</v>
      </c>
      <c r="BH207" s="114">
        <f t="shared" si="22"/>
        <v>0</v>
      </c>
      <c r="BI207" s="114">
        <f t="shared" si="23"/>
        <v>0</v>
      </c>
      <c r="BJ207" s="23" t="s">
        <v>94</v>
      </c>
      <c r="BK207" s="175">
        <f t="shared" si="24"/>
        <v>0</v>
      </c>
      <c r="BL207" s="23" t="s">
        <v>300</v>
      </c>
      <c r="BM207" s="23" t="s">
        <v>792</v>
      </c>
    </row>
    <row r="208" spans="2:65" s="1" customFormat="1" ht="38.25" customHeight="1">
      <c r="B208" s="138"/>
      <c r="C208" s="200" t="s">
        <v>530</v>
      </c>
      <c r="D208" s="200" t="s">
        <v>612</v>
      </c>
      <c r="E208" s="201" t="s">
        <v>2359</v>
      </c>
      <c r="F208" s="282" t="s">
        <v>2360</v>
      </c>
      <c r="G208" s="282"/>
      <c r="H208" s="282"/>
      <c r="I208" s="282"/>
      <c r="J208" s="202" t="s">
        <v>608</v>
      </c>
      <c r="K208" s="203">
        <v>60</v>
      </c>
      <c r="L208" s="273">
        <v>0</v>
      </c>
      <c r="M208" s="273"/>
      <c r="N208" s="283">
        <f t="shared" si="15"/>
        <v>0</v>
      </c>
      <c r="O208" s="266"/>
      <c r="P208" s="266"/>
      <c r="Q208" s="266"/>
      <c r="R208" s="141"/>
      <c r="T208" s="172" t="s">
        <v>4</v>
      </c>
      <c r="U208" s="48" t="s">
        <v>41</v>
      </c>
      <c r="V208" s="40"/>
      <c r="W208" s="173">
        <f t="shared" si="16"/>
        <v>0</v>
      </c>
      <c r="X208" s="173">
        <v>0</v>
      </c>
      <c r="Y208" s="173">
        <f t="shared" si="17"/>
        <v>0</v>
      </c>
      <c r="Z208" s="173">
        <v>0</v>
      </c>
      <c r="AA208" s="174">
        <f t="shared" si="18"/>
        <v>0</v>
      </c>
      <c r="AR208" s="23" t="s">
        <v>423</v>
      </c>
      <c r="AT208" s="23" t="s">
        <v>612</v>
      </c>
      <c r="AU208" s="23" t="s">
        <v>94</v>
      </c>
      <c r="AY208" s="23" t="s">
        <v>196</v>
      </c>
      <c r="BE208" s="114">
        <f t="shared" si="19"/>
        <v>0</v>
      </c>
      <c r="BF208" s="114">
        <f t="shared" si="20"/>
        <v>0</v>
      </c>
      <c r="BG208" s="114">
        <f t="shared" si="21"/>
        <v>0</v>
      </c>
      <c r="BH208" s="114">
        <f t="shared" si="22"/>
        <v>0</v>
      </c>
      <c r="BI208" s="114">
        <f t="shared" si="23"/>
        <v>0</v>
      </c>
      <c r="BJ208" s="23" t="s">
        <v>94</v>
      </c>
      <c r="BK208" s="175">
        <f t="shared" si="24"/>
        <v>0</v>
      </c>
      <c r="BL208" s="23" t="s">
        <v>300</v>
      </c>
      <c r="BM208" s="23" t="s">
        <v>803</v>
      </c>
    </row>
    <row r="209" spans="2:65" s="1" customFormat="1" ht="25.5" customHeight="1">
      <c r="B209" s="138"/>
      <c r="C209" s="167" t="s">
        <v>534</v>
      </c>
      <c r="D209" s="167" t="s">
        <v>197</v>
      </c>
      <c r="E209" s="168" t="s">
        <v>2361</v>
      </c>
      <c r="F209" s="264" t="s">
        <v>2362</v>
      </c>
      <c r="G209" s="264"/>
      <c r="H209" s="264"/>
      <c r="I209" s="264"/>
      <c r="J209" s="169" t="s">
        <v>307</v>
      </c>
      <c r="K209" s="170">
        <v>307.5</v>
      </c>
      <c r="L209" s="265">
        <v>0</v>
      </c>
      <c r="M209" s="265"/>
      <c r="N209" s="266">
        <f t="shared" si="15"/>
        <v>0</v>
      </c>
      <c r="O209" s="266"/>
      <c r="P209" s="266"/>
      <c r="Q209" s="266"/>
      <c r="R209" s="141"/>
      <c r="T209" s="172" t="s">
        <v>4</v>
      </c>
      <c r="U209" s="48" t="s">
        <v>41</v>
      </c>
      <c r="V209" s="40"/>
      <c r="W209" s="173">
        <f t="shared" si="16"/>
        <v>0</v>
      </c>
      <c r="X209" s="173">
        <v>0</v>
      </c>
      <c r="Y209" s="173">
        <f t="shared" si="17"/>
        <v>0</v>
      </c>
      <c r="Z209" s="173">
        <v>0</v>
      </c>
      <c r="AA209" s="174">
        <f t="shared" si="18"/>
        <v>0</v>
      </c>
      <c r="AR209" s="23" t="s">
        <v>300</v>
      </c>
      <c r="AT209" s="23" t="s">
        <v>197</v>
      </c>
      <c r="AU209" s="23" t="s">
        <v>94</v>
      </c>
      <c r="AY209" s="23" t="s">
        <v>196</v>
      </c>
      <c r="BE209" s="114">
        <f t="shared" si="19"/>
        <v>0</v>
      </c>
      <c r="BF209" s="114">
        <f t="shared" si="20"/>
        <v>0</v>
      </c>
      <c r="BG209" s="114">
        <f t="shared" si="21"/>
        <v>0</v>
      </c>
      <c r="BH209" s="114">
        <f t="shared" si="22"/>
        <v>0</v>
      </c>
      <c r="BI209" s="114">
        <f t="shared" si="23"/>
        <v>0</v>
      </c>
      <c r="BJ209" s="23" t="s">
        <v>94</v>
      </c>
      <c r="BK209" s="175">
        <f t="shared" si="24"/>
        <v>0</v>
      </c>
      <c r="BL209" s="23" t="s">
        <v>300</v>
      </c>
      <c r="BM209" s="23" t="s">
        <v>811</v>
      </c>
    </row>
    <row r="210" spans="2:65" s="1" customFormat="1" ht="25.5" customHeight="1">
      <c r="B210" s="138"/>
      <c r="C210" s="167" t="s">
        <v>540</v>
      </c>
      <c r="D210" s="167" t="s">
        <v>197</v>
      </c>
      <c r="E210" s="168" t="s">
        <v>2363</v>
      </c>
      <c r="F210" s="264" t="s">
        <v>2364</v>
      </c>
      <c r="G210" s="264"/>
      <c r="H210" s="264"/>
      <c r="I210" s="264"/>
      <c r="J210" s="169" t="s">
        <v>307</v>
      </c>
      <c r="K210" s="170">
        <v>307.5</v>
      </c>
      <c r="L210" s="265">
        <v>0</v>
      </c>
      <c r="M210" s="265"/>
      <c r="N210" s="266">
        <f t="shared" si="15"/>
        <v>0</v>
      </c>
      <c r="O210" s="266"/>
      <c r="P210" s="266"/>
      <c r="Q210" s="266"/>
      <c r="R210" s="141"/>
      <c r="T210" s="172" t="s">
        <v>4</v>
      </c>
      <c r="U210" s="48" t="s">
        <v>41</v>
      </c>
      <c r="V210" s="40"/>
      <c r="W210" s="173">
        <f t="shared" si="16"/>
        <v>0</v>
      </c>
      <c r="X210" s="173">
        <v>0</v>
      </c>
      <c r="Y210" s="173">
        <f t="shared" si="17"/>
        <v>0</v>
      </c>
      <c r="Z210" s="173">
        <v>0</v>
      </c>
      <c r="AA210" s="174">
        <f t="shared" si="18"/>
        <v>0</v>
      </c>
      <c r="AR210" s="23" t="s">
        <v>300</v>
      </c>
      <c r="AT210" s="23" t="s">
        <v>197</v>
      </c>
      <c r="AU210" s="23" t="s">
        <v>94</v>
      </c>
      <c r="AY210" s="23" t="s">
        <v>196</v>
      </c>
      <c r="BE210" s="114">
        <f t="shared" si="19"/>
        <v>0</v>
      </c>
      <c r="BF210" s="114">
        <f t="shared" si="20"/>
        <v>0</v>
      </c>
      <c r="BG210" s="114">
        <f t="shared" si="21"/>
        <v>0</v>
      </c>
      <c r="BH210" s="114">
        <f t="shared" si="22"/>
        <v>0</v>
      </c>
      <c r="BI210" s="114">
        <f t="shared" si="23"/>
        <v>0</v>
      </c>
      <c r="BJ210" s="23" t="s">
        <v>94</v>
      </c>
      <c r="BK210" s="175">
        <f t="shared" si="24"/>
        <v>0</v>
      </c>
      <c r="BL210" s="23" t="s">
        <v>300</v>
      </c>
      <c r="BM210" s="23" t="s">
        <v>824</v>
      </c>
    </row>
    <row r="211" spans="2:65" s="1" customFormat="1" ht="25.5" customHeight="1">
      <c r="B211" s="138"/>
      <c r="C211" s="167" t="s">
        <v>545</v>
      </c>
      <c r="D211" s="167" t="s">
        <v>197</v>
      </c>
      <c r="E211" s="168" t="s">
        <v>2365</v>
      </c>
      <c r="F211" s="264" t="s">
        <v>2366</v>
      </c>
      <c r="G211" s="264"/>
      <c r="H211" s="264"/>
      <c r="I211" s="264"/>
      <c r="J211" s="169" t="s">
        <v>2303</v>
      </c>
      <c r="K211" s="171">
        <v>0</v>
      </c>
      <c r="L211" s="265">
        <v>0</v>
      </c>
      <c r="M211" s="265"/>
      <c r="N211" s="266">
        <f t="shared" si="15"/>
        <v>0</v>
      </c>
      <c r="O211" s="266"/>
      <c r="P211" s="266"/>
      <c r="Q211" s="266"/>
      <c r="R211" s="141"/>
      <c r="T211" s="172" t="s">
        <v>4</v>
      </c>
      <c r="U211" s="48" t="s">
        <v>41</v>
      </c>
      <c r="V211" s="40"/>
      <c r="W211" s="173">
        <f t="shared" si="16"/>
        <v>0</v>
      </c>
      <c r="X211" s="173">
        <v>0</v>
      </c>
      <c r="Y211" s="173">
        <f t="shared" si="17"/>
        <v>0</v>
      </c>
      <c r="Z211" s="173">
        <v>0</v>
      </c>
      <c r="AA211" s="174">
        <f t="shared" si="18"/>
        <v>0</v>
      </c>
      <c r="AR211" s="23" t="s">
        <v>300</v>
      </c>
      <c r="AT211" s="23" t="s">
        <v>197</v>
      </c>
      <c r="AU211" s="23" t="s">
        <v>94</v>
      </c>
      <c r="AY211" s="23" t="s">
        <v>196</v>
      </c>
      <c r="BE211" s="114">
        <f t="shared" si="19"/>
        <v>0</v>
      </c>
      <c r="BF211" s="114">
        <f t="shared" si="20"/>
        <v>0</v>
      </c>
      <c r="BG211" s="114">
        <f t="shared" si="21"/>
        <v>0</v>
      </c>
      <c r="BH211" s="114">
        <f t="shared" si="22"/>
        <v>0</v>
      </c>
      <c r="BI211" s="114">
        <f t="shared" si="23"/>
        <v>0</v>
      </c>
      <c r="BJ211" s="23" t="s">
        <v>94</v>
      </c>
      <c r="BK211" s="175">
        <f t="shared" si="24"/>
        <v>0</v>
      </c>
      <c r="BL211" s="23" t="s">
        <v>300</v>
      </c>
      <c r="BM211" s="23" t="s">
        <v>837</v>
      </c>
    </row>
    <row r="212" spans="2:65" s="10" customFormat="1" ht="29.85" customHeight="1">
      <c r="B212" s="156"/>
      <c r="C212" s="157"/>
      <c r="D212" s="166" t="s">
        <v>2249</v>
      </c>
      <c r="E212" s="166"/>
      <c r="F212" s="166"/>
      <c r="G212" s="166"/>
      <c r="H212" s="166"/>
      <c r="I212" s="166"/>
      <c r="J212" s="166"/>
      <c r="K212" s="166"/>
      <c r="L212" s="166"/>
      <c r="M212" s="166"/>
      <c r="N212" s="271">
        <f>BK212</f>
        <v>0</v>
      </c>
      <c r="O212" s="272"/>
      <c r="P212" s="272"/>
      <c r="Q212" s="272"/>
      <c r="R212" s="159"/>
      <c r="T212" s="160"/>
      <c r="U212" s="157"/>
      <c r="V212" s="157"/>
      <c r="W212" s="161">
        <f>SUM(W213:W226)</f>
        <v>0</v>
      </c>
      <c r="X212" s="157"/>
      <c r="Y212" s="161">
        <f>SUM(Y213:Y226)</f>
        <v>0</v>
      </c>
      <c r="Z212" s="157"/>
      <c r="AA212" s="162">
        <f>SUM(AA213:AA226)</f>
        <v>0</v>
      </c>
      <c r="AR212" s="163" t="s">
        <v>94</v>
      </c>
      <c r="AT212" s="164" t="s">
        <v>73</v>
      </c>
      <c r="AU212" s="164" t="s">
        <v>82</v>
      </c>
      <c r="AY212" s="163" t="s">
        <v>196</v>
      </c>
      <c r="BK212" s="165">
        <f>SUM(BK213:BK226)</f>
        <v>0</v>
      </c>
    </row>
    <row r="213" spans="2:65" s="1" customFormat="1" ht="16.5" customHeight="1">
      <c r="B213" s="138"/>
      <c r="C213" s="200" t="s">
        <v>550</v>
      </c>
      <c r="D213" s="200" t="s">
        <v>612</v>
      </c>
      <c r="E213" s="201" t="s">
        <v>2367</v>
      </c>
      <c r="F213" s="282" t="s">
        <v>2368</v>
      </c>
      <c r="G213" s="282"/>
      <c r="H213" s="282"/>
      <c r="I213" s="282"/>
      <c r="J213" s="202" t="s">
        <v>307</v>
      </c>
      <c r="K213" s="203">
        <v>11</v>
      </c>
      <c r="L213" s="273">
        <v>0</v>
      </c>
      <c r="M213" s="273"/>
      <c r="N213" s="283">
        <f t="shared" ref="N213:N226" si="25">ROUND(L213*K213,3)</f>
        <v>0</v>
      </c>
      <c r="O213" s="266"/>
      <c r="P213" s="266"/>
      <c r="Q213" s="266"/>
      <c r="R213" s="141"/>
      <c r="T213" s="172" t="s">
        <v>4</v>
      </c>
      <c r="U213" s="48" t="s">
        <v>41</v>
      </c>
      <c r="V213" s="40"/>
      <c r="W213" s="173">
        <f t="shared" ref="W213:W226" si="26">V213*K213</f>
        <v>0</v>
      </c>
      <c r="X213" s="173">
        <v>0</v>
      </c>
      <c r="Y213" s="173">
        <f t="shared" ref="Y213:Y226" si="27">X213*K213</f>
        <v>0</v>
      </c>
      <c r="Z213" s="173">
        <v>0</v>
      </c>
      <c r="AA213" s="174">
        <f t="shared" ref="AA213:AA226" si="28">Z213*K213</f>
        <v>0</v>
      </c>
      <c r="AR213" s="23" t="s">
        <v>423</v>
      </c>
      <c r="AT213" s="23" t="s">
        <v>612</v>
      </c>
      <c r="AU213" s="23" t="s">
        <v>94</v>
      </c>
      <c r="AY213" s="23" t="s">
        <v>196</v>
      </c>
      <c r="BE213" s="114">
        <f t="shared" ref="BE213:BE226" si="29">IF(U213="základná",N213,0)</f>
        <v>0</v>
      </c>
      <c r="BF213" s="114">
        <f t="shared" ref="BF213:BF226" si="30">IF(U213="znížená",N213,0)</f>
        <v>0</v>
      </c>
      <c r="BG213" s="114">
        <f t="shared" ref="BG213:BG226" si="31">IF(U213="zákl. prenesená",N213,0)</f>
        <v>0</v>
      </c>
      <c r="BH213" s="114">
        <f t="shared" ref="BH213:BH226" si="32">IF(U213="zníž. prenesená",N213,0)</f>
        <v>0</v>
      </c>
      <c r="BI213" s="114">
        <f t="shared" ref="BI213:BI226" si="33">IF(U213="nulová",N213,0)</f>
        <v>0</v>
      </c>
      <c r="BJ213" s="23" t="s">
        <v>94</v>
      </c>
      <c r="BK213" s="175">
        <f t="shared" ref="BK213:BK226" si="34">ROUND(L213*K213,3)</f>
        <v>0</v>
      </c>
      <c r="BL213" s="23" t="s">
        <v>300</v>
      </c>
      <c r="BM213" s="23" t="s">
        <v>2369</v>
      </c>
    </row>
    <row r="214" spans="2:65" s="1" customFormat="1" ht="16.5" customHeight="1">
      <c r="B214" s="138"/>
      <c r="C214" s="200" t="s">
        <v>559</v>
      </c>
      <c r="D214" s="200" t="s">
        <v>612</v>
      </c>
      <c r="E214" s="201" t="s">
        <v>2370</v>
      </c>
      <c r="F214" s="282" t="s">
        <v>2371</v>
      </c>
      <c r="G214" s="282"/>
      <c r="H214" s="282"/>
      <c r="I214" s="282"/>
      <c r="J214" s="202" t="s">
        <v>307</v>
      </c>
      <c r="K214" s="203">
        <v>2</v>
      </c>
      <c r="L214" s="273">
        <v>0</v>
      </c>
      <c r="M214" s="273"/>
      <c r="N214" s="283">
        <f t="shared" si="25"/>
        <v>0</v>
      </c>
      <c r="O214" s="266"/>
      <c r="P214" s="266"/>
      <c r="Q214" s="266"/>
      <c r="R214" s="141"/>
      <c r="T214" s="172" t="s">
        <v>4</v>
      </c>
      <c r="U214" s="48" t="s">
        <v>41</v>
      </c>
      <c r="V214" s="40"/>
      <c r="W214" s="173">
        <f t="shared" si="26"/>
        <v>0</v>
      </c>
      <c r="X214" s="173">
        <v>0</v>
      </c>
      <c r="Y214" s="173">
        <f t="shared" si="27"/>
        <v>0</v>
      </c>
      <c r="Z214" s="173">
        <v>0</v>
      </c>
      <c r="AA214" s="174">
        <f t="shared" si="28"/>
        <v>0</v>
      </c>
      <c r="AR214" s="23" t="s">
        <v>423</v>
      </c>
      <c r="AT214" s="23" t="s">
        <v>612</v>
      </c>
      <c r="AU214" s="23" t="s">
        <v>94</v>
      </c>
      <c r="AY214" s="23" t="s">
        <v>196</v>
      </c>
      <c r="BE214" s="114">
        <f t="shared" si="29"/>
        <v>0</v>
      </c>
      <c r="BF214" s="114">
        <f t="shared" si="30"/>
        <v>0</v>
      </c>
      <c r="BG214" s="114">
        <f t="shared" si="31"/>
        <v>0</v>
      </c>
      <c r="BH214" s="114">
        <f t="shared" si="32"/>
        <v>0</v>
      </c>
      <c r="BI214" s="114">
        <f t="shared" si="33"/>
        <v>0</v>
      </c>
      <c r="BJ214" s="23" t="s">
        <v>94</v>
      </c>
      <c r="BK214" s="175">
        <f t="shared" si="34"/>
        <v>0</v>
      </c>
      <c r="BL214" s="23" t="s">
        <v>300</v>
      </c>
      <c r="BM214" s="23" t="s">
        <v>2372</v>
      </c>
    </row>
    <row r="215" spans="2:65" s="1" customFormat="1" ht="16.5" customHeight="1">
      <c r="B215" s="138"/>
      <c r="C215" s="200" t="s">
        <v>568</v>
      </c>
      <c r="D215" s="200" t="s">
        <v>612</v>
      </c>
      <c r="E215" s="201" t="s">
        <v>2373</v>
      </c>
      <c r="F215" s="282" t="s">
        <v>2374</v>
      </c>
      <c r="G215" s="282"/>
      <c r="H215" s="282"/>
      <c r="I215" s="282"/>
      <c r="J215" s="202" t="s">
        <v>608</v>
      </c>
      <c r="K215" s="203">
        <v>1</v>
      </c>
      <c r="L215" s="273">
        <v>0</v>
      </c>
      <c r="M215" s="273"/>
      <c r="N215" s="283">
        <f t="shared" si="25"/>
        <v>0</v>
      </c>
      <c r="O215" s="266"/>
      <c r="P215" s="266"/>
      <c r="Q215" s="266"/>
      <c r="R215" s="141"/>
      <c r="T215" s="172" t="s">
        <v>4</v>
      </c>
      <c r="U215" s="48" t="s">
        <v>41</v>
      </c>
      <c r="V215" s="40"/>
      <c r="W215" s="173">
        <f t="shared" si="26"/>
        <v>0</v>
      </c>
      <c r="X215" s="173">
        <v>0</v>
      </c>
      <c r="Y215" s="173">
        <f t="shared" si="27"/>
        <v>0</v>
      </c>
      <c r="Z215" s="173">
        <v>0</v>
      </c>
      <c r="AA215" s="174">
        <f t="shared" si="28"/>
        <v>0</v>
      </c>
      <c r="AR215" s="23" t="s">
        <v>423</v>
      </c>
      <c r="AT215" s="23" t="s">
        <v>612</v>
      </c>
      <c r="AU215" s="23" t="s">
        <v>94</v>
      </c>
      <c r="AY215" s="23" t="s">
        <v>196</v>
      </c>
      <c r="BE215" s="114">
        <f t="shared" si="29"/>
        <v>0</v>
      </c>
      <c r="BF215" s="114">
        <f t="shared" si="30"/>
        <v>0</v>
      </c>
      <c r="BG215" s="114">
        <f t="shared" si="31"/>
        <v>0</v>
      </c>
      <c r="BH215" s="114">
        <f t="shared" si="32"/>
        <v>0</v>
      </c>
      <c r="BI215" s="114">
        <f t="shared" si="33"/>
        <v>0</v>
      </c>
      <c r="BJ215" s="23" t="s">
        <v>94</v>
      </c>
      <c r="BK215" s="175">
        <f t="shared" si="34"/>
        <v>0</v>
      </c>
      <c r="BL215" s="23" t="s">
        <v>300</v>
      </c>
      <c r="BM215" s="23" t="s">
        <v>2375</v>
      </c>
    </row>
    <row r="216" spans="2:65" s="1" customFormat="1" ht="16.5" customHeight="1">
      <c r="B216" s="138"/>
      <c r="C216" s="200" t="s">
        <v>574</v>
      </c>
      <c r="D216" s="200" t="s">
        <v>612</v>
      </c>
      <c r="E216" s="201" t="s">
        <v>2376</v>
      </c>
      <c r="F216" s="282" t="s">
        <v>2377</v>
      </c>
      <c r="G216" s="282"/>
      <c r="H216" s="282"/>
      <c r="I216" s="282"/>
      <c r="J216" s="202" t="s">
        <v>608</v>
      </c>
      <c r="K216" s="203">
        <v>2</v>
      </c>
      <c r="L216" s="273">
        <v>0</v>
      </c>
      <c r="M216" s="273"/>
      <c r="N216" s="283">
        <f t="shared" si="25"/>
        <v>0</v>
      </c>
      <c r="O216" s="266"/>
      <c r="P216" s="266"/>
      <c r="Q216" s="266"/>
      <c r="R216" s="141"/>
      <c r="T216" s="172" t="s">
        <v>4</v>
      </c>
      <c r="U216" s="48" t="s">
        <v>41</v>
      </c>
      <c r="V216" s="40"/>
      <c r="W216" s="173">
        <f t="shared" si="26"/>
        <v>0</v>
      </c>
      <c r="X216" s="173">
        <v>0</v>
      </c>
      <c r="Y216" s="173">
        <f t="shared" si="27"/>
        <v>0</v>
      </c>
      <c r="Z216" s="173">
        <v>0</v>
      </c>
      <c r="AA216" s="174">
        <f t="shared" si="28"/>
        <v>0</v>
      </c>
      <c r="AR216" s="23" t="s">
        <v>423</v>
      </c>
      <c r="AT216" s="23" t="s">
        <v>612</v>
      </c>
      <c r="AU216" s="23" t="s">
        <v>94</v>
      </c>
      <c r="AY216" s="23" t="s">
        <v>196</v>
      </c>
      <c r="BE216" s="114">
        <f t="shared" si="29"/>
        <v>0</v>
      </c>
      <c r="BF216" s="114">
        <f t="shared" si="30"/>
        <v>0</v>
      </c>
      <c r="BG216" s="114">
        <f t="shared" si="31"/>
        <v>0</v>
      </c>
      <c r="BH216" s="114">
        <f t="shared" si="32"/>
        <v>0</v>
      </c>
      <c r="BI216" s="114">
        <f t="shared" si="33"/>
        <v>0</v>
      </c>
      <c r="BJ216" s="23" t="s">
        <v>94</v>
      </c>
      <c r="BK216" s="175">
        <f t="shared" si="34"/>
        <v>0</v>
      </c>
      <c r="BL216" s="23" t="s">
        <v>300</v>
      </c>
      <c r="BM216" s="23" t="s">
        <v>2378</v>
      </c>
    </row>
    <row r="217" spans="2:65" s="1" customFormat="1" ht="16.5" customHeight="1">
      <c r="B217" s="138"/>
      <c r="C217" s="200" t="s">
        <v>580</v>
      </c>
      <c r="D217" s="200" t="s">
        <v>612</v>
      </c>
      <c r="E217" s="201" t="s">
        <v>2379</v>
      </c>
      <c r="F217" s="282" t="s">
        <v>2380</v>
      </c>
      <c r="G217" s="282"/>
      <c r="H217" s="282"/>
      <c r="I217" s="282"/>
      <c r="J217" s="202" t="s">
        <v>608</v>
      </c>
      <c r="K217" s="203">
        <v>1</v>
      </c>
      <c r="L217" s="273">
        <v>0</v>
      </c>
      <c r="M217" s="273"/>
      <c r="N217" s="283">
        <f t="shared" si="25"/>
        <v>0</v>
      </c>
      <c r="O217" s="266"/>
      <c r="P217" s="266"/>
      <c r="Q217" s="266"/>
      <c r="R217" s="141"/>
      <c r="T217" s="172" t="s">
        <v>4</v>
      </c>
      <c r="U217" s="48" t="s">
        <v>41</v>
      </c>
      <c r="V217" s="40"/>
      <c r="W217" s="173">
        <f t="shared" si="26"/>
        <v>0</v>
      </c>
      <c r="X217" s="173">
        <v>0</v>
      </c>
      <c r="Y217" s="173">
        <f t="shared" si="27"/>
        <v>0</v>
      </c>
      <c r="Z217" s="173">
        <v>0</v>
      </c>
      <c r="AA217" s="174">
        <f t="shared" si="28"/>
        <v>0</v>
      </c>
      <c r="AR217" s="23" t="s">
        <v>423</v>
      </c>
      <c r="AT217" s="23" t="s">
        <v>612</v>
      </c>
      <c r="AU217" s="23" t="s">
        <v>94</v>
      </c>
      <c r="AY217" s="23" t="s">
        <v>196</v>
      </c>
      <c r="BE217" s="114">
        <f t="shared" si="29"/>
        <v>0</v>
      </c>
      <c r="BF217" s="114">
        <f t="shared" si="30"/>
        <v>0</v>
      </c>
      <c r="BG217" s="114">
        <f t="shared" si="31"/>
        <v>0</v>
      </c>
      <c r="BH217" s="114">
        <f t="shared" si="32"/>
        <v>0</v>
      </c>
      <c r="BI217" s="114">
        <f t="shared" si="33"/>
        <v>0</v>
      </c>
      <c r="BJ217" s="23" t="s">
        <v>94</v>
      </c>
      <c r="BK217" s="175">
        <f t="shared" si="34"/>
        <v>0</v>
      </c>
      <c r="BL217" s="23" t="s">
        <v>300</v>
      </c>
      <c r="BM217" s="23" t="s">
        <v>2381</v>
      </c>
    </row>
    <row r="218" spans="2:65" s="1" customFormat="1" ht="16.5" customHeight="1">
      <c r="B218" s="138"/>
      <c r="C218" s="200" t="s">
        <v>584</v>
      </c>
      <c r="D218" s="200" t="s">
        <v>612</v>
      </c>
      <c r="E218" s="201" t="s">
        <v>2382</v>
      </c>
      <c r="F218" s="282" t="s">
        <v>2383</v>
      </c>
      <c r="G218" s="282"/>
      <c r="H218" s="282"/>
      <c r="I218" s="282"/>
      <c r="J218" s="202" t="s">
        <v>608</v>
      </c>
      <c r="K218" s="203">
        <v>0.5</v>
      </c>
      <c r="L218" s="273">
        <v>0</v>
      </c>
      <c r="M218" s="273"/>
      <c r="N218" s="283">
        <f t="shared" si="25"/>
        <v>0</v>
      </c>
      <c r="O218" s="266"/>
      <c r="P218" s="266"/>
      <c r="Q218" s="266"/>
      <c r="R218" s="141"/>
      <c r="T218" s="172" t="s">
        <v>4</v>
      </c>
      <c r="U218" s="48" t="s">
        <v>41</v>
      </c>
      <c r="V218" s="40"/>
      <c r="W218" s="173">
        <f t="shared" si="26"/>
        <v>0</v>
      </c>
      <c r="X218" s="173">
        <v>0</v>
      </c>
      <c r="Y218" s="173">
        <f t="shared" si="27"/>
        <v>0</v>
      </c>
      <c r="Z218" s="173">
        <v>0</v>
      </c>
      <c r="AA218" s="174">
        <f t="shared" si="28"/>
        <v>0</v>
      </c>
      <c r="AR218" s="23" t="s">
        <v>423</v>
      </c>
      <c r="AT218" s="23" t="s">
        <v>612</v>
      </c>
      <c r="AU218" s="23" t="s">
        <v>94</v>
      </c>
      <c r="AY218" s="23" t="s">
        <v>196</v>
      </c>
      <c r="BE218" s="114">
        <f t="shared" si="29"/>
        <v>0</v>
      </c>
      <c r="BF218" s="114">
        <f t="shared" si="30"/>
        <v>0</v>
      </c>
      <c r="BG218" s="114">
        <f t="shared" si="31"/>
        <v>0</v>
      </c>
      <c r="BH218" s="114">
        <f t="shared" si="32"/>
        <v>0</v>
      </c>
      <c r="BI218" s="114">
        <f t="shared" si="33"/>
        <v>0</v>
      </c>
      <c r="BJ218" s="23" t="s">
        <v>94</v>
      </c>
      <c r="BK218" s="175">
        <f t="shared" si="34"/>
        <v>0</v>
      </c>
      <c r="BL218" s="23" t="s">
        <v>300</v>
      </c>
      <c r="BM218" s="23" t="s">
        <v>2384</v>
      </c>
    </row>
    <row r="219" spans="2:65" s="1" customFormat="1" ht="16.5" customHeight="1">
      <c r="B219" s="138"/>
      <c r="C219" s="200" t="s">
        <v>589</v>
      </c>
      <c r="D219" s="200" t="s">
        <v>612</v>
      </c>
      <c r="E219" s="201" t="s">
        <v>2385</v>
      </c>
      <c r="F219" s="282" t="s">
        <v>2386</v>
      </c>
      <c r="G219" s="282"/>
      <c r="H219" s="282"/>
      <c r="I219" s="282"/>
      <c r="J219" s="202" t="s">
        <v>608</v>
      </c>
      <c r="K219" s="203">
        <v>6</v>
      </c>
      <c r="L219" s="273">
        <v>0</v>
      </c>
      <c r="M219" s="273"/>
      <c r="N219" s="283">
        <f t="shared" si="25"/>
        <v>0</v>
      </c>
      <c r="O219" s="266"/>
      <c r="P219" s="266"/>
      <c r="Q219" s="266"/>
      <c r="R219" s="141"/>
      <c r="T219" s="172" t="s">
        <v>4</v>
      </c>
      <c r="U219" s="48" t="s">
        <v>41</v>
      </c>
      <c r="V219" s="40"/>
      <c r="W219" s="173">
        <f t="shared" si="26"/>
        <v>0</v>
      </c>
      <c r="X219" s="173">
        <v>0</v>
      </c>
      <c r="Y219" s="173">
        <f t="shared" si="27"/>
        <v>0</v>
      </c>
      <c r="Z219" s="173">
        <v>0</v>
      </c>
      <c r="AA219" s="174">
        <f t="shared" si="28"/>
        <v>0</v>
      </c>
      <c r="AR219" s="23" t="s">
        <v>423</v>
      </c>
      <c r="AT219" s="23" t="s">
        <v>612</v>
      </c>
      <c r="AU219" s="23" t="s">
        <v>94</v>
      </c>
      <c r="AY219" s="23" t="s">
        <v>196</v>
      </c>
      <c r="BE219" s="114">
        <f t="shared" si="29"/>
        <v>0</v>
      </c>
      <c r="BF219" s="114">
        <f t="shared" si="30"/>
        <v>0</v>
      </c>
      <c r="BG219" s="114">
        <f t="shared" si="31"/>
        <v>0</v>
      </c>
      <c r="BH219" s="114">
        <f t="shared" si="32"/>
        <v>0</v>
      </c>
      <c r="BI219" s="114">
        <f t="shared" si="33"/>
        <v>0</v>
      </c>
      <c r="BJ219" s="23" t="s">
        <v>94</v>
      </c>
      <c r="BK219" s="175">
        <f t="shared" si="34"/>
        <v>0</v>
      </c>
      <c r="BL219" s="23" t="s">
        <v>300</v>
      </c>
      <c r="BM219" s="23" t="s">
        <v>2387</v>
      </c>
    </row>
    <row r="220" spans="2:65" s="1" customFormat="1" ht="16.5" customHeight="1">
      <c r="B220" s="138"/>
      <c r="C220" s="200" t="s">
        <v>595</v>
      </c>
      <c r="D220" s="200" t="s">
        <v>612</v>
      </c>
      <c r="E220" s="201" t="s">
        <v>2388</v>
      </c>
      <c r="F220" s="282" t="s">
        <v>2389</v>
      </c>
      <c r="G220" s="282"/>
      <c r="H220" s="282"/>
      <c r="I220" s="282"/>
      <c r="J220" s="202" t="s">
        <v>608</v>
      </c>
      <c r="K220" s="203">
        <v>1</v>
      </c>
      <c r="L220" s="273">
        <v>0</v>
      </c>
      <c r="M220" s="273"/>
      <c r="N220" s="283">
        <f t="shared" si="25"/>
        <v>0</v>
      </c>
      <c r="O220" s="266"/>
      <c r="P220" s="266"/>
      <c r="Q220" s="266"/>
      <c r="R220" s="141"/>
      <c r="T220" s="172" t="s">
        <v>4</v>
      </c>
      <c r="U220" s="48" t="s">
        <v>41</v>
      </c>
      <c r="V220" s="40"/>
      <c r="W220" s="173">
        <f t="shared" si="26"/>
        <v>0</v>
      </c>
      <c r="X220" s="173">
        <v>0</v>
      </c>
      <c r="Y220" s="173">
        <f t="shared" si="27"/>
        <v>0</v>
      </c>
      <c r="Z220" s="173">
        <v>0</v>
      </c>
      <c r="AA220" s="174">
        <f t="shared" si="28"/>
        <v>0</v>
      </c>
      <c r="AR220" s="23" t="s">
        <v>423</v>
      </c>
      <c r="AT220" s="23" t="s">
        <v>612</v>
      </c>
      <c r="AU220" s="23" t="s">
        <v>94</v>
      </c>
      <c r="AY220" s="23" t="s">
        <v>196</v>
      </c>
      <c r="BE220" s="114">
        <f t="shared" si="29"/>
        <v>0</v>
      </c>
      <c r="BF220" s="114">
        <f t="shared" si="30"/>
        <v>0</v>
      </c>
      <c r="BG220" s="114">
        <f t="shared" si="31"/>
        <v>0</v>
      </c>
      <c r="BH220" s="114">
        <f t="shared" si="32"/>
        <v>0</v>
      </c>
      <c r="BI220" s="114">
        <f t="shared" si="33"/>
        <v>0</v>
      </c>
      <c r="BJ220" s="23" t="s">
        <v>94</v>
      </c>
      <c r="BK220" s="175">
        <f t="shared" si="34"/>
        <v>0</v>
      </c>
      <c r="BL220" s="23" t="s">
        <v>300</v>
      </c>
      <c r="BM220" s="23" t="s">
        <v>2390</v>
      </c>
    </row>
    <row r="221" spans="2:65" s="1" customFormat="1" ht="16.5" customHeight="1">
      <c r="B221" s="138"/>
      <c r="C221" s="200" t="s">
        <v>601</v>
      </c>
      <c r="D221" s="200" t="s">
        <v>612</v>
      </c>
      <c r="E221" s="201" t="s">
        <v>2391</v>
      </c>
      <c r="F221" s="282" t="s">
        <v>2392</v>
      </c>
      <c r="G221" s="282"/>
      <c r="H221" s="282"/>
      <c r="I221" s="282"/>
      <c r="J221" s="202" t="s">
        <v>608</v>
      </c>
      <c r="K221" s="203">
        <v>4</v>
      </c>
      <c r="L221" s="273">
        <v>0</v>
      </c>
      <c r="M221" s="273"/>
      <c r="N221" s="283">
        <f t="shared" si="25"/>
        <v>0</v>
      </c>
      <c r="O221" s="266"/>
      <c r="P221" s="266"/>
      <c r="Q221" s="266"/>
      <c r="R221" s="141"/>
      <c r="T221" s="172" t="s">
        <v>4</v>
      </c>
      <c r="U221" s="48" t="s">
        <v>41</v>
      </c>
      <c r="V221" s="40"/>
      <c r="W221" s="173">
        <f t="shared" si="26"/>
        <v>0</v>
      </c>
      <c r="X221" s="173">
        <v>0</v>
      </c>
      <c r="Y221" s="173">
        <f t="shared" si="27"/>
        <v>0</v>
      </c>
      <c r="Z221" s="173">
        <v>0</v>
      </c>
      <c r="AA221" s="174">
        <f t="shared" si="28"/>
        <v>0</v>
      </c>
      <c r="AR221" s="23" t="s">
        <v>423</v>
      </c>
      <c r="AT221" s="23" t="s">
        <v>612</v>
      </c>
      <c r="AU221" s="23" t="s">
        <v>94</v>
      </c>
      <c r="AY221" s="23" t="s">
        <v>196</v>
      </c>
      <c r="BE221" s="114">
        <f t="shared" si="29"/>
        <v>0</v>
      </c>
      <c r="BF221" s="114">
        <f t="shared" si="30"/>
        <v>0</v>
      </c>
      <c r="BG221" s="114">
        <f t="shared" si="31"/>
        <v>0</v>
      </c>
      <c r="BH221" s="114">
        <f t="shared" si="32"/>
        <v>0</v>
      </c>
      <c r="BI221" s="114">
        <f t="shared" si="33"/>
        <v>0</v>
      </c>
      <c r="BJ221" s="23" t="s">
        <v>94</v>
      </c>
      <c r="BK221" s="175">
        <f t="shared" si="34"/>
        <v>0</v>
      </c>
      <c r="BL221" s="23" t="s">
        <v>300</v>
      </c>
      <c r="BM221" s="23" t="s">
        <v>2393</v>
      </c>
    </row>
    <row r="222" spans="2:65" s="1" customFormat="1" ht="16.5" customHeight="1">
      <c r="B222" s="138"/>
      <c r="C222" s="200" t="s">
        <v>605</v>
      </c>
      <c r="D222" s="200" t="s">
        <v>612</v>
      </c>
      <c r="E222" s="201" t="s">
        <v>2394</v>
      </c>
      <c r="F222" s="282" t="s">
        <v>2395</v>
      </c>
      <c r="G222" s="282"/>
      <c r="H222" s="282"/>
      <c r="I222" s="282"/>
      <c r="J222" s="202" t="s">
        <v>608</v>
      </c>
      <c r="K222" s="203">
        <v>2</v>
      </c>
      <c r="L222" s="273">
        <v>0</v>
      </c>
      <c r="M222" s="273"/>
      <c r="N222" s="283">
        <f t="shared" si="25"/>
        <v>0</v>
      </c>
      <c r="O222" s="266"/>
      <c r="P222" s="266"/>
      <c r="Q222" s="266"/>
      <c r="R222" s="141"/>
      <c r="T222" s="172" t="s">
        <v>4</v>
      </c>
      <c r="U222" s="48" t="s">
        <v>41</v>
      </c>
      <c r="V222" s="40"/>
      <c r="W222" s="173">
        <f t="shared" si="26"/>
        <v>0</v>
      </c>
      <c r="X222" s="173">
        <v>0</v>
      </c>
      <c r="Y222" s="173">
        <f t="shared" si="27"/>
        <v>0</v>
      </c>
      <c r="Z222" s="173">
        <v>0</v>
      </c>
      <c r="AA222" s="174">
        <f t="shared" si="28"/>
        <v>0</v>
      </c>
      <c r="AR222" s="23" t="s">
        <v>423</v>
      </c>
      <c r="AT222" s="23" t="s">
        <v>612</v>
      </c>
      <c r="AU222" s="23" t="s">
        <v>94</v>
      </c>
      <c r="AY222" s="23" t="s">
        <v>196</v>
      </c>
      <c r="BE222" s="114">
        <f t="shared" si="29"/>
        <v>0</v>
      </c>
      <c r="BF222" s="114">
        <f t="shared" si="30"/>
        <v>0</v>
      </c>
      <c r="BG222" s="114">
        <f t="shared" si="31"/>
        <v>0</v>
      </c>
      <c r="BH222" s="114">
        <f t="shared" si="32"/>
        <v>0</v>
      </c>
      <c r="BI222" s="114">
        <f t="shared" si="33"/>
        <v>0</v>
      </c>
      <c r="BJ222" s="23" t="s">
        <v>94</v>
      </c>
      <c r="BK222" s="175">
        <f t="shared" si="34"/>
        <v>0</v>
      </c>
      <c r="BL222" s="23" t="s">
        <v>300</v>
      </c>
      <c r="BM222" s="23" t="s">
        <v>2396</v>
      </c>
    </row>
    <row r="223" spans="2:65" s="1" customFormat="1" ht="16.5" customHeight="1">
      <c r="B223" s="138"/>
      <c r="C223" s="167" t="s">
        <v>611</v>
      </c>
      <c r="D223" s="167" t="s">
        <v>197</v>
      </c>
      <c r="E223" s="168" t="s">
        <v>2397</v>
      </c>
      <c r="F223" s="264" t="s">
        <v>2398</v>
      </c>
      <c r="G223" s="264"/>
      <c r="H223" s="264"/>
      <c r="I223" s="264"/>
      <c r="J223" s="169" t="s">
        <v>608</v>
      </c>
      <c r="K223" s="170">
        <v>1</v>
      </c>
      <c r="L223" s="265">
        <v>0</v>
      </c>
      <c r="M223" s="265"/>
      <c r="N223" s="266">
        <f t="shared" si="25"/>
        <v>0</v>
      </c>
      <c r="O223" s="266"/>
      <c r="P223" s="266"/>
      <c r="Q223" s="266"/>
      <c r="R223" s="141"/>
      <c r="T223" s="172" t="s">
        <v>4</v>
      </c>
      <c r="U223" s="48" t="s">
        <v>41</v>
      </c>
      <c r="V223" s="40"/>
      <c r="W223" s="173">
        <f t="shared" si="26"/>
        <v>0</v>
      </c>
      <c r="X223" s="173">
        <v>0</v>
      </c>
      <c r="Y223" s="173">
        <f t="shared" si="27"/>
        <v>0</v>
      </c>
      <c r="Z223" s="173">
        <v>0</v>
      </c>
      <c r="AA223" s="174">
        <f t="shared" si="28"/>
        <v>0</v>
      </c>
      <c r="AR223" s="23" t="s">
        <v>300</v>
      </c>
      <c r="AT223" s="23" t="s">
        <v>197</v>
      </c>
      <c r="AU223" s="23" t="s">
        <v>94</v>
      </c>
      <c r="AY223" s="23" t="s">
        <v>196</v>
      </c>
      <c r="BE223" s="114">
        <f t="shared" si="29"/>
        <v>0</v>
      </c>
      <c r="BF223" s="114">
        <f t="shared" si="30"/>
        <v>0</v>
      </c>
      <c r="BG223" s="114">
        <f t="shared" si="31"/>
        <v>0</v>
      </c>
      <c r="BH223" s="114">
        <f t="shared" si="32"/>
        <v>0</v>
      </c>
      <c r="BI223" s="114">
        <f t="shared" si="33"/>
        <v>0</v>
      </c>
      <c r="BJ223" s="23" t="s">
        <v>94</v>
      </c>
      <c r="BK223" s="175">
        <f t="shared" si="34"/>
        <v>0</v>
      </c>
      <c r="BL223" s="23" t="s">
        <v>300</v>
      </c>
      <c r="BM223" s="23" t="s">
        <v>2399</v>
      </c>
    </row>
    <row r="224" spans="2:65" s="1" customFormat="1" ht="16.5" customHeight="1">
      <c r="B224" s="138"/>
      <c r="C224" s="167" t="s">
        <v>616</v>
      </c>
      <c r="D224" s="167" t="s">
        <v>197</v>
      </c>
      <c r="E224" s="168" t="s">
        <v>2400</v>
      </c>
      <c r="F224" s="264" t="s">
        <v>2401</v>
      </c>
      <c r="G224" s="264"/>
      <c r="H224" s="264"/>
      <c r="I224" s="264"/>
      <c r="J224" s="169" t="s">
        <v>608</v>
      </c>
      <c r="K224" s="170">
        <v>1</v>
      </c>
      <c r="L224" s="265">
        <v>0</v>
      </c>
      <c r="M224" s="265"/>
      <c r="N224" s="266">
        <f t="shared" si="25"/>
        <v>0</v>
      </c>
      <c r="O224" s="266"/>
      <c r="P224" s="266"/>
      <c r="Q224" s="266"/>
      <c r="R224" s="141"/>
      <c r="T224" s="172" t="s">
        <v>4</v>
      </c>
      <c r="U224" s="48" t="s">
        <v>41</v>
      </c>
      <c r="V224" s="40"/>
      <c r="W224" s="173">
        <f t="shared" si="26"/>
        <v>0</v>
      </c>
      <c r="X224" s="173">
        <v>0</v>
      </c>
      <c r="Y224" s="173">
        <f t="shared" si="27"/>
        <v>0</v>
      </c>
      <c r="Z224" s="173">
        <v>0</v>
      </c>
      <c r="AA224" s="174">
        <f t="shared" si="28"/>
        <v>0</v>
      </c>
      <c r="AR224" s="23" t="s">
        <v>300</v>
      </c>
      <c r="AT224" s="23" t="s">
        <v>197</v>
      </c>
      <c r="AU224" s="23" t="s">
        <v>94</v>
      </c>
      <c r="AY224" s="23" t="s">
        <v>196</v>
      </c>
      <c r="BE224" s="114">
        <f t="shared" si="29"/>
        <v>0</v>
      </c>
      <c r="BF224" s="114">
        <f t="shared" si="30"/>
        <v>0</v>
      </c>
      <c r="BG224" s="114">
        <f t="shared" si="31"/>
        <v>0</v>
      </c>
      <c r="BH224" s="114">
        <f t="shared" si="32"/>
        <v>0</v>
      </c>
      <c r="BI224" s="114">
        <f t="shared" si="33"/>
        <v>0</v>
      </c>
      <c r="BJ224" s="23" t="s">
        <v>94</v>
      </c>
      <c r="BK224" s="175">
        <f t="shared" si="34"/>
        <v>0</v>
      </c>
      <c r="BL224" s="23" t="s">
        <v>300</v>
      </c>
      <c r="BM224" s="23" t="s">
        <v>2402</v>
      </c>
    </row>
    <row r="225" spans="2:65" s="1" customFormat="1" ht="16.5" customHeight="1">
      <c r="B225" s="138"/>
      <c r="C225" s="167" t="s">
        <v>622</v>
      </c>
      <c r="D225" s="167" t="s">
        <v>197</v>
      </c>
      <c r="E225" s="168" t="s">
        <v>2403</v>
      </c>
      <c r="F225" s="264" t="s">
        <v>2404</v>
      </c>
      <c r="G225" s="264"/>
      <c r="H225" s="264"/>
      <c r="I225" s="264"/>
      <c r="J225" s="169" t="s">
        <v>608</v>
      </c>
      <c r="K225" s="170">
        <v>1</v>
      </c>
      <c r="L225" s="265">
        <v>0</v>
      </c>
      <c r="M225" s="265"/>
      <c r="N225" s="266">
        <f t="shared" si="25"/>
        <v>0</v>
      </c>
      <c r="O225" s="266"/>
      <c r="P225" s="266"/>
      <c r="Q225" s="266"/>
      <c r="R225" s="141"/>
      <c r="T225" s="172" t="s">
        <v>4</v>
      </c>
      <c r="U225" s="48" t="s">
        <v>41</v>
      </c>
      <c r="V225" s="40"/>
      <c r="W225" s="173">
        <f t="shared" si="26"/>
        <v>0</v>
      </c>
      <c r="X225" s="173">
        <v>0</v>
      </c>
      <c r="Y225" s="173">
        <f t="shared" si="27"/>
        <v>0</v>
      </c>
      <c r="Z225" s="173">
        <v>0</v>
      </c>
      <c r="AA225" s="174">
        <f t="shared" si="28"/>
        <v>0</v>
      </c>
      <c r="AR225" s="23" t="s">
        <v>300</v>
      </c>
      <c r="AT225" s="23" t="s">
        <v>197</v>
      </c>
      <c r="AU225" s="23" t="s">
        <v>94</v>
      </c>
      <c r="AY225" s="23" t="s">
        <v>196</v>
      </c>
      <c r="BE225" s="114">
        <f t="shared" si="29"/>
        <v>0</v>
      </c>
      <c r="BF225" s="114">
        <f t="shared" si="30"/>
        <v>0</v>
      </c>
      <c r="BG225" s="114">
        <f t="shared" si="31"/>
        <v>0</v>
      </c>
      <c r="BH225" s="114">
        <f t="shared" si="32"/>
        <v>0</v>
      </c>
      <c r="BI225" s="114">
        <f t="shared" si="33"/>
        <v>0</v>
      </c>
      <c r="BJ225" s="23" t="s">
        <v>94</v>
      </c>
      <c r="BK225" s="175">
        <f t="shared" si="34"/>
        <v>0</v>
      </c>
      <c r="BL225" s="23" t="s">
        <v>300</v>
      </c>
      <c r="BM225" s="23" t="s">
        <v>2405</v>
      </c>
    </row>
    <row r="226" spans="2:65" s="1" customFormat="1" ht="16.5" customHeight="1">
      <c r="B226" s="138"/>
      <c r="C226" s="167" t="s">
        <v>626</v>
      </c>
      <c r="D226" s="167" t="s">
        <v>197</v>
      </c>
      <c r="E226" s="168" t="s">
        <v>2406</v>
      </c>
      <c r="F226" s="264" t="s">
        <v>2407</v>
      </c>
      <c r="G226" s="264"/>
      <c r="H226" s="264"/>
      <c r="I226" s="264"/>
      <c r="J226" s="169" t="s">
        <v>608</v>
      </c>
      <c r="K226" s="170">
        <v>1</v>
      </c>
      <c r="L226" s="265">
        <v>0</v>
      </c>
      <c r="M226" s="265"/>
      <c r="N226" s="266">
        <f t="shared" si="25"/>
        <v>0</v>
      </c>
      <c r="O226" s="266"/>
      <c r="P226" s="266"/>
      <c r="Q226" s="266"/>
      <c r="R226" s="141"/>
      <c r="T226" s="172" t="s">
        <v>4</v>
      </c>
      <c r="U226" s="48" t="s">
        <v>41</v>
      </c>
      <c r="V226" s="40"/>
      <c r="W226" s="173">
        <f t="shared" si="26"/>
        <v>0</v>
      </c>
      <c r="X226" s="173">
        <v>0</v>
      </c>
      <c r="Y226" s="173">
        <f t="shared" si="27"/>
        <v>0</v>
      </c>
      <c r="Z226" s="173">
        <v>0</v>
      </c>
      <c r="AA226" s="174">
        <f t="shared" si="28"/>
        <v>0</v>
      </c>
      <c r="AR226" s="23" t="s">
        <v>300</v>
      </c>
      <c r="AT226" s="23" t="s">
        <v>197</v>
      </c>
      <c r="AU226" s="23" t="s">
        <v>94</v>
      </c>
      <c r="AY226" s="23" t="s">
        <v>196</v>
      </c>
      <c r="BE226" s="114">
        <f t="shared" si="29"/>
        <v>0</v>
      </c>
      <c r="BF226" s="114">
        <f t="shared" si="30"/>
        <v>0</v>
      </c>
      <c r="BG226" s="114">
        <f t="shared" si="31"/>
        <v>0</v>
      </c>
      <c r="BH226" s="114">
        <f t="shared" si="32"/>
        <v>0</v>
      </c>
      <c r="BI226" s="114">
        <f t="shared" si="33"/>
        <v>0</v>
      </c>
      <c r="BJ226" s="23" t="s">
        <v>94</v>
      </c>
      <c r="BK226" s="175">
        <f t="shared" si="34"/>
        <v>0</v>
      </c>
      <c r="BL226" s="23" t="s">
        <v>300</v>
      </c>
      <c r="BM226" s="23" t="s">
        <v>2408</v>
      </c>
    </row>
    <row r="227" spans="2:65" s="10" customFormat="1" ht="29.85" customHeight="1">
      <c r="B227" s="156"/>
      <c r="C227" s="157"/>
      <c r="D227" s="166" t="s">
        <v>152</v>
      </c>
      <c r="E227" s="166"/>
      <c r="F227" s="166"/>
      <c r="G227" s="166"/>
      <c r="H227" s="166"/>
      <c r="I227" s="166"/>
      <c r="J227" s="166"/>
      <c r="K227" s="166"/>
      <c r="L227" s="166"/>
      <c r="M227" s="166"/>
      <c r="N227" s="271">
        <f>BK227</f>
        <v>0</v>
      </c>
      <c r="O227" s="272"/>
      <c r="P227" s="272"/>
      <c r="Q227" s="272"/>
      <c r="R227" s="159"/>
      <c r="T227" s="160"/>
      <c r="U227" s="157"/>
      <c r="V227" s="157"/>
      <c r="W227" s="161">
        <f>SUM(W228:W250)</f>
        <v>0</v>
      </c>
      <c r="X227" s="157"/>
      <c r="Y227" s="161">
        <f>SUM(Y228:Y250)</f>
        <v>0</v>
      </c>
      <c r="Z227" s="157"/>
      <c r="AA227" s="162">
        <f>SUM(AA228:AA250)</f>
        <v>0</v>
      </c>
      <c r="AR227" s="163" t="s">
        <v>94</v>
      </c>
      <c r="AT227" s="164" t="s">
        <v>73</v>
      </c>
      <c r="AU227" s="164" t="s">
        <v>82</v>
      </c>
      <c r="AY227" s="163" t="s">
        <v>196</v>
      </c>
      <c r="BK227" s="165">
        <f>SUM(BK228:BK250)</f>
        <v>0</v>
      </c>
    </row>
    <row r="228" spans="2:65" s="1" customFormat="1" ht="25.5" customHeight="1">
      <c r="B228" s="138"/>
      <c r="C228" s="167" t="s">
        <v>630</v>
      </c>
      <c r="D228" s="167" t="s">
        <v>197</v>
      </c>
      <c r="E228" s="168" t="s">
        <v>2409</v>
      </c>
      <c r="F228" s="264" t="s">
        <v>2410</v>
      </c>
      <c r="G228" s="264"/>
      <c r="H228" s="264"/>
      <c r="I228" s="264"/>
      <c r="J228" s="169" t="s">
        <v>1186</v>
      </c>
      <c r="K228" s="170">
        <v>11</v>
      </c>
      <c r="L228" s="265">
        <v>0</v>
      </c>
      <c r="M228" s="265"/>
      <c r="N228" s="266">
        <f>ROUND(L228*K228,3)</f>
        <v>0</v>
      </c>
      <c r="O228" s="266"/>
      <c r="P228" s="266"/>
      <c r="Q228" s="266"/>
      <c r="R228" s="141"/>
      <c r="T228" s="172" t="s">
        <v>4</v>
      </c>
      <c r="U228" s="48" t="s">
        <v>41</v>
      </c>
      <c r="V228" s="40"/>
      <c r="W228" s="173">
        <f>V228*K228</f>
        <v>0</v>
      </c>
      <c r="X228" s="173">
        <v>0</v>
      </c>
      <c r="Y228" s="173">
        <f>X228*K228</f>
        <v>0</v>
      </c>
      <c r="Z228" s="173">
        <v>0</v>
      </c>
      <c r="AA228" s="174">
        <f>Z228*K228</f>
        <v>0</v>
      </c>
      <c r="AR228" s="23" t="s">
        <v>300</v>
      </c>
      <c r="AT228" s="23" t="s">
        <v>197</v>
      </c>
      <c r="AU228" s="23" t="s">
        <v>94</v>
      </c>
      <c r="AY228" s="23" t="s">
        <v>196</v>
      </c>
      <c r="BE228" s="114">
        <f>IF(U228="základná",N228,0)</f>
        <v>0</v>
      </c>
      <c r="BF228" s="114">
        <f>IF(U228="znížená",N228,0)</f>
        <v>0</v>
      </c>
      <c r="BG228" s="114">
        <f>IF(U228="zákl. prenesená",N228,0)</f>
        <v>0</v>
      </c>
      <c r="BH228" s="114">
        <f>IF(U228="zníž. prenesená",N228,0)</f>
        <v>0</v>
      </c>
      <c r="BI228" s="114">
        <f>IF(U228="nulová",N228,0)</f>
        <v>0</v>
      </c>
      <c r="BJ228" s="23" t="s">
        <v>94</v>
      </c>
      <c r="BK228" s="175">
        <f>ROUND(L228*K228,3)</f>
        <v>0</v>
      </c>
      <c r="BL228" s="23" t="s">
        <v>300</v>
      </c>
      <c r="BM228" s="23" t="s">
        <v>855</v>
      </c>
    </row>
    <row r="229" spans="2:65" s="11" customFormat="1" ht="16.5" customHeight="1">
      <c r="B229" s="176"/>
      <c r="C229" s="177"/>
      <c r="D229" s="177"/>
      <c r="E229" s="178" t="s">
        <v>4</v>
      </c>
      <c r="F229" s="267" t="s">
        <v>2411</v>
      </c>
      <c r="G229" s="268"/>
      <c r="H229" s="268"/>
      <c r="I229" s="268"/>
      <c r="J229" s="177"/>
      <c r="K229" s="179">
        <v>11</v>
      </c>
      <c r="L229" s="177"/>
      <c r="M229" s="177"/>
      <c r="N229" s="177"/>
      <c r="O229" s="177"/>
      <c r="P229" s="177"/>
      <c r="Q229" s="177"/>
      <c r="R229" s="180"/>
      <c r="T229" s="181"/>
      <c r="U229" s="177"/>
      <c r="V229" s="177"/>
      <c r="W229" s="177"/>
      <c r="X229" s="177"/>
      <c r="Y229" s="177"/>
      <c r="Z229" s="177"/>
      <c r="AA229" s="182"/>
      <c r="AT229" s="183" t="s">
        <v>204</v>
      </c>
      <c r="AU229" s="183" t="s">
        <v>94</v>
      </c>
      <c r="AV229" s="11" t="s">
        <v>94</v>
      </c>
      <c r="AW229" s="11" t="s">
        <v>31</v>
      </c>
      <c r="AX229" s="11" t="s">
        <v>74</v>
      </c>
      <c r="AY229" s="183" t="s">
        <v>196</v>
      </c>
    </row>
    <row r="230" spans="2:65" s="13" customFormat="1" ht="16.5" customHeight="1">
      <c r="B230" s="192"/>
      <c r="C230" s="193"/>
      <c r="D230" s="193"/>
      <c r="E230" s="194" t="s">
        <v>4</v>
      </c>
      <c r="F230" s="276" t="s">
        <v>215</v>
      </c>
      <c r="G230" s="277"/>
      <c r="H230" s="277"/>
      <c r="I230" s="277"/>
      <c r="J230" s="193"/>
      <c r="K230" s="195">
        <v>11</v>
      </c>
      <c r="L230" s="193"/>
      <c r="M230" s="193"/>
      <c r="N230" s="193"/>
      <c r="O230" s="193"/>
      <c r="P230" s="193"/>
      <c r="Q230" s="193"/>
      <c r="R230" s="196"/>
      <c r="T230" s="197"/>
      <c r="U230" s="193"/>
      <c r="V230" s="193"/>
      <c r="W230" s="193"/>
      <c r="X230" s="193"/>
      <c r="Y230" s="193"/>
      <c r="Z230" s="193"/>
      <c r="AA230" s="198"/>
      <c r="AT230" s="199" t="s">
        <v>204</v>
      </c>
      <c r="AU230" s="199" t="s">
        <v>94</v>
      </c>
      <c r="AV230" s="13" t="s">
        <v>201</v>
      </c>
      <c r="AW230" s="13" t="s">
        <v>31</v>
      </c>
      <c r="AX230" s="13" t="s">
        <v>82</v>
      </c>
      <c r="AY230" s="199" t="s">
        <v>196</v>
      </c>
    </row>
    <row r="231" spans="2:65" s="1" customFormat="1" ht="16.5" customHeight="1">
      <c r="B231" s="138"/>
      <c r="C231" s="200" t="s">
        <v>634</v>
      </c>
      <c r="D231" s="200" t="s">
        <v>612</v>
      </c>
      <c r="E231" s="201" t="s">
        <v>2412</v>
      </c>
      <c r="F231" s="282" t="s">
        <v>2413</v>
      </c>
      <c r="G231" s="282"/>
      <c r="H231" s="282"/>
      <c r="I231" s="282"/>
      <c r="J231" s="202" t="s">
        <v>608</v>
      </c>
      <c r="K231" s="203">
        <v>11</v>
      </c>
      <c r="L231" s="273">
        <v>0</v>
      </c>
      <c r="M231" s="273"/>
      <c r="N231" s="283">
        <f t="shared" ref="N231:N236" si="35">ROUND(L231*K231,3)</f>
        <v>0</v>
      </c>
      <c r="O231" s="266"/>
      <c r="P231" s="266"/>
      <c r="Q231" s="266"/>
      <c r="R231" s="141"/>
      <c r="T231" s="172" t="s">
        <v>4</v>
      </c>
      <c r="U231" s="48" t="s">
        <v>41</v>
      </c>
      <c r="V231" s="40"/>
      <c r="W231" s="173">
        <f t="shared" ref="W231:W236" si="36">V231*K231</f>
        <v>0</v>
      </c>
      <c r="X231" s="173">
        <v>0</v>
      </c>
      <c r="Y231" s="173">
        <f t="shared" ref="Y231:Y236" si="37">X231*K231</f>
        <v>0</v>
      </c>
      <c r="Z231" s="173">
        <v>0</v>
      </c>
      <c r="AA231" s="174">
        <f t="shared" ref="AA231:AA236" si="38">Z231*K231</f>
        <v>0</v>
      </c>
      <c r="AR231" s="23" t="s">
        <v>423</v>
      </c>
      <c r="AT231" s="23" t="s">
        <v>612</v>
      </c>
      <c r="AU231" s="23" t="s">
        <v>94</v>
      </c>
      <c r="AY231" s="23" t="s">
        <v>196</v>
      </c>
      <c r="BE231" s="114">
        <f t="shared" ref="BE231:BE236" si="39">IF(U231="základná",N231,0)</f>
        <v>0</v>
      </c>
      <c r="BF231" s="114">
        <f t="shared" ref="BF231:BF236" si="40">IF(U231="znížená",N231,0)</f>
        <v>0</v>
      </c>
      <c r="BG231" s="114">
        <f t="shared" ref="BG231:BG236" si="41">IF(U231="zákl. prenesená",N231,0)</f>
        <v>0</v>
      </c>
      <c r="BH231" s="114">
        <f t="shared" ref="BH231:BH236" si="42">IF(U231="zníž. prenesená",N231,0)</f>
        <v>0</v>
      </c>
      <c r="BI231" s="114">
        <f t="shared" ref="BI231:BI236" si="43">IF(U231="nulová",N231,0)</f>
        <v>0</v>
      </c>
      <c r="BJ231" s="23" t="s">
        <v>94</v>
      </c>
      <c r="BK231" s="175">
        <f t="shared" ref="BK231:BK236" si="44">ROUND(L231*K231,3)</f>
        <v>0</v>
      </c>
      <c r="BL231" s="23" t="s">
        <v>300</v>
      </c>
      <c r="BM231" s="23" t="s">
        <v>863</v>
      </c>
    </row>
    <row r="232" spans="2:65" s="1" customFormat="1" ht="25.5" customHeight="1">
      <c r="B232" s="138"/>
      <c r="C232" s="167" t="s">
        <v>639</v>
      </c>
      <c r="D232" s="167" t="s">
        <v>197</v>
      </c>
      <c r="E232" s="168" t="s">
        <v>2414</v>
      </c>
      <c r="F232" s="264" t="s">
        <v>2415</v>
      </c>
      <c r="G232" s="264"/>
      <c r="H232" s="264"/>
      <c r="I232" s="264"/>
      <c r="J232" s="169" t="s">
        <v>1186</v>
      </c>
      <c r="K232" s="170">
        <v>2</v>
      </c>
      <c r="L232" s="265">
        <v>0</v>
      </c>
      <c r="M232" s="265"/>
      <c r="N232" s="266">
        <f t="shared" si="35"/>
        <v>0</v>
      </c>
      <c r="O232" s="266"/>
      <c r="P232" s="266"/>
      <c r="Q232" s="266"/>
      <c r="R232" s="141"/>
      <c r="T232" s="172" t="s">
        <v>4</v>
      </c>
      <c r="U232" s="48" t="s">
        <v>41</v>
      </c>
      <c r="V232" s="40"/>
      <c r="W232" s="173">
        <f t="shared" si="36"/>
        <v>0</v>
      </c>
      <c r="X232" s="173">
        <v>0</v>
      </c>
      <c r="Y232" s="173">
        <f t="shared" si="37"/>
        <v>0</v>
      </c>
      <c r="Z232" s="173">
        <v>0</v>
      </c>
      <c r="AA232" s="174">
        <f t="shared" si="38"/>
        <v>0</v>
      </c>
      <c r="AR232" s="23" t="s">
        <v>300</v>
      </c>
      <c r="AT232" s="23" t="s">
        <v>197</v>
      </c>
      <c r="AU232" s="23" t="s">
        <v>94</v>
      </c>
      <c r="AY232" s="23" t="s">
        <v>196</v>
      </c>
      <c r="BE232" s="114">
        <f t="shared" si="39"/>
        <v>0</v>
      </c>
      <c r="BF232" s="114">
        <f t="shared" si="40"/>
        <v>0</v>
      </c>
      <c r="BG232" s="114">
        <f t="shared" si="41"/>
        <v>0</v>
      </c>
      <c r="BH232" s="114">
        <f t="shared" si="42"/>
        <v>0</v>
      </c>
      <c r="BI232" s="114">
        <f t="shared" si="43"/>
        <v>0</v>
      </c>
      <c r="BJ232" s="23" t="s">
        <v>94</v>
      </c>
      <c r="BK232" s="175">
        <f t="shared" si="44"/>
        <v>0</v>
      </c>
      <c r="BL232" s="23" t="s">
        <v>300</v>
      </c>
      <c r="BM232" s="23" t="s">
        <v>871</v>
      </c>
    </row>
    <row r="233" spans="2:65" s="1" customFormat="1" ht="16.5" customHeight="1">
      <c r="B233" s="138"/>
      <c r="C233" s="200" t="s">
        <v>643</v>
      </c>
      <c r="D233" s="200" t="s">
        <v>612</v>
      </c>
      <c r="E233" s="201" t="s">
        <v>2416</v>
      </c>
      <c r="F233" s="282" t="s">
        <v>2417</v>
      </c>
      <c r="G233" s="282"/>
      <c r="H233" s="282"/>
      <c r="I233" s="282"/>
      <c r="J233" s="202" t="s">
        <v>608</v>
      </c>
      <c r="K233" s="203">
        <v>2</v>
      </c>
      <c r="L233" s="273">
        <v>0</v>
      </c>
      <c r="M233" s="273"/>
      <c r="N233" s="283">
        <f t="shared" si="35"/>
        <v>0</v>
      </c>
      <c r="O233" s="266"/>
      <c r="P233" s="266"/>
      <c r="Q233" s="266"/>
      <c r="R233" s="141"/>
      <c r="T233" s="172" t="s">
        <v>4</v>
      </c>
      <c r="U233" s="48" t="s">
        <v>41</v>
      </c>
      <c r="V233" s="40"/>
      <c r="W233" s="173">
        <f t="shared" si="36"/>
        <v>0</v>
      </c>
      <c r="X233" s="173">
        <v>0</v>
      </c>
      <c r="Y233" s="173">
        <f t="shared" si="37"/>
        <v>0</v>
      </c>
      <c r="Z233" s="173">
        <v>0</v>
      </c>
      <c r="AA233" s="174">
        <f t="shared" si="38"/>
        <v>0</v>
      </c>
      <c r="AR233" s="23" t="s">
        <v>423</v>
      </c>
      <c r="AT233" s="23" t="s">
        <v>612</v>
      </c>
      <c r="AU233" s="23" t="s">
        <v>94</v>
      </c>
      <c r="AY233" s="23" t="s">
        <v>196</v>
      </c>
      <c r="BE233" s="114">
        <f t="shared" si="39"/>
        <v>0</v>
      </c>
      <c r="BF233" s="114">
        <f t="shared" si="40"/>
        <v>0</v>
      </c>
      <c r="BG233" s="114">
        <f t="shared" si="41"/>
        <v>0</v>
      </c>
      <c r="BH233" s="114">
        <f t="shared" si="42"/>
        <v>0</v>
      </c>
      <c r="BI233" s="114">
        <f t="shared" si="43"/>
        <v>0</v>
      </c>
      <c r="BJ233" s="23" t="s">
        <v>94</v>
      </c>
      <c r="BK233" s="175">
        <f t="shared" si="44"/>
        <v>0</v>
      </c>
      <c r="BL233" s="23" t="s">
        <v>300</v>
      </c>
      <c r="BM233" s="23" t="s">
        <v>879</v>
      </c>
    </row>
    <row r="234" spans="2:65" s="1" customFormat="1" ht="25.5" customHeight="1">
      <c r="B234" s="138"/>
      <c r="C234" s="167" t="s">
        <v>648</v>
      </c>
      <c r="D234" s="167" t="s">
        <v>197</v>
      </c>
      <c r="E234" s="168" t="s">
        <v>2418</v>
      </c>
      <c r="F234" s="264" t="s">
        <v>2419</v>
      </c>
      <c r="G234" s="264"/>
      <c r="H234" s="264"/>
      <c r="I234" s="264"/>
      <c r="J234" s="169" t="s">
        <v>1186</v>
      </c>
      <c r="K234" s="170">
        <v>19</v>
      </c>
      <c r="L234" s="265">
        <v>0</v>
      </c>
      <c r="M234" s="265"/>
      <c r="N234" s="266">
        <f t="shared" si="35"/>
        <v>0</v>
      </c>
      <c r="O234" s="266"/>
      <c r="P234" s="266"/>
      <c r="Q234" s="266"/>
      <c r="R234" s="141"/>
      <c r="T234" s="172" t="s">
        <v>4</v>
      </c>
      <c r="U234" s="48" t="s">
        <v>41</v>
      </c>
      <c r="V234" s="40"/>
      <c r="W234" s="173">
        <f t="shared" si="36"/>
        <v>0</v>
      </c>
      <c r="X234" s="173">
        <v>0</v>
      </c>
      <c r="Y234" s="173">
        <f t="shared" si="37"/>
        <v>0</v>
      </c>
      <c r="Z234" s="173">
        <v>0</v>
      </c>
      <c r="AA234" s="174">
        <f t="shared" si="38"/>
        <v>0</v>
      </c>
      <c r="AR234" s="23" t="s">
        <v>300</v>
      </c>
      <c r="AT234" s="23" t="s">
        <v>197</v>
      </c>
      <c r="AU234" s="23" t="s">
        <v>94</v>
      </c>
      <c r="AY234" s="23" t="s">
        <v>196</v>
      </c>
      <c r="BE234" s="114">
        <f t="shared" si="39"/>
        <v>0</v>
      </c>
      <c r="BF234" s="114">
        <f t="shared" si="40"/>
        <v>0</v>
      </c>
      <c r="BG234" s="114">
        <f t="shared" si="41"/>
        <v>0</v>
      </c>
      <c r="BH234" s="114">
        <f t="shared" si="42"/>
        <v>0</v>
      </c>
      <c r="BI234" s="114">
        <f t="shared" si="43"/>
        <v>0</v>
      </c>
      <c r="BJ234" s="23" t="s">
        <v>94</v>
      </c>
      <c r="BK234" s="175">
        <f t="shared" si="44"/>
        <v>0</v>
      </c>
      <c r="BL234" s="23" t="s">
        <v>300</v>
      </c>
      <c r="BM234" s="23" t="s">
        <v>887</v>
      </c>
    </row>
    <row r="235" spans="2:65" s="1" customFormat="1" ht="16.5" customHeight="1">
      <c r="B235" s="138"/>
      <c r="C235" s="200" t="s">
        <v>655</v>
      </c>
      <c r="D235" s="200" t="s">
        <v>612</v>
      </c>
      <c r="E235" s="201" t="s">
        <v>2420</v>
      </c>
      <c r="F235" s="282" t="s">
        <v>2421</v>
      </c>
      <c r="G235" s="282"/>
      <c r="H235" s="282"/>
      <c r="I235" s="282"/>
      <c r="J235" s="202" t="s">
        <v>608</v>
      </c>
      <c r="K235" s="203">
        <v>19</v>
      </c>
      <c r="L235" s="273">
        <v>0</v>
      </c>
      <c r="M235" s="273"/>
      <c r="N235" s="283">
        <f t="shared" si="35"/>
        <v>0</v>
      </c>
      <c r="O235" s="266"/>
      <c r="P235" s="266"/>
      <c r="Q235" s="266"/>
      <c r="R235" s="141"/>
      <c r="T235" s="172" t="s">
        <v>4</v>
      </c>
      <c r="U235" s="48" t="s">
        <v>41</v>
      </c>
      <c r="V235" s="40"/>
      <c r="W235" s="173">
        <f t="shared" si="36"/>
        <v>0</v>
      </c>
      <c r="X235" s="173">
        <v>0</v>
      </c>
      <c r="Y235" s="173">
        <f t="shared" si="37"/>
        <v>0</v>
      </c>
      <c r="Z235" s="173">
        <v>0</v>
      </c>
      <c r="AA235" s="174">
        <f t="shared" si="38"/>
        <v>0</v>
      </c>
      <c r="AR235" s="23" t="s">
        <v>423</v>
      </c>
      <c r="AT235" s="23" t="s">
        <v>612</v>
      </c>
      <c r="AU235" s="23" t="s">
        <v>94</v>
      </c>
      <c r="AY235" s="23" t="s">
        <v>196</v>
      </c>
      <c r="BE235" s="114">
        <f t="shared" si="39"/>
        <v>0</v>
      </c>
      <c r="BF235" s="114">
        <f t="shared" si="40"/>
        <v>0</v>
      </c>
      <c r="BG235" s="114">
        <f t="shared" si="41"/>
        <v>0</v>
      </c>
      <c r="BH235" s="114">
        <f t="shared" si="42"/>
        <v>0</v>
      </c>
      <c r="BI235" s="114">
        <f t="shared" si="43"/>
        <v>0</v>
      </c>
      <c r="BJ235" s="23" t="s">
        <v>94</v>
      </c>
      <c r="BK235" s="175">
        <f t="shared" si="44"/>
        <v>0</v>
      </c>
      <c r="BL235" s="23" t="s">
        <v>300</v>
      </c>
      <c r="BM235" s="23" t="s">
        <v>895</v>
      </c>
    </row>
    <row r="236" spans="2:65" s="1" customFormat="1" ht="25.5" customHeight="1">
      <c r="B236" s="138"/>
      <c r="C236" s="167" t="s">
        <v>660</v>
      </c>
      <c r="D236" s="167" t="s">
        <v>197</v>
      </c>
      <c r="E236" s="168" t="s">
        <v>2422</v>
      </c>
      <c r="F236" s="264" t="s">
        <v>2423</v>
      </c>
      <c r="G236" s="264"/>
      <c r="H236" s="264"/>
      <c r="I236" s="264"/>
      <c r="J236" s="169" t="s">
        <v>1186</v>
      </c>
      <c r="K236" s="170">
        <v>11</v>
      </c>
      <c r="L236" s="265">
        <v>0</v>
      </c>
      <c r="M236" s="265"/>
      <c r="N236" s="266">
        <f t="shared" si="35"/>
        <v>0</v>
      </c>
      <c r="O236" s="266"/>
      <c r="P236" s="266"/>
      <c r="Q236" s="266"/>
      <c r="R236" s="141"/>
      <c r="T236" s="172" t="s">
        <v>4</v>
      </c>
      <c r="U236" s="48" t="s">
        <v>41</v>
      </c>
      <c r="V236" s="40"/>
      <c r="W236" s="173">
        <f t="shared" si="36"/>
        <v>0</v>
      </c>
      <c r="X236" s="173">
        <v>0</v>
      </c>
      <c r="Y236" s="173">
        <f t="shared" si="37"/>
        <v>0</v>
      </c>
      <c r="Z236" s="173">
        <v>0</v>
      </c>
      <c r="AA236" s="174">
        <f t="shared" si="38"/>
        <v>0</v>
      </c>
      <c r="AR236" s="23" t="s">
        <v>300</v>
      </c>
      <c r="AT236" s="23" t="s">
        <v>197</v>
      </c>
      <c r="AU236" s="23" t="s">
        <v>94</v>
      </c>
      <c r="AY236" s="23" t="s">
        <v>196</v>
      </c>
      <c r="BE236" s="114">
        <f t="shared" si="39"/>
        <v>0</v>
      </c>
      <c r="BF236" s="114">
        <f t="shared" si="40"/>
        <v>0</v>
      </c>
      <c r="BG236" s="114">
        <f t="shared" si="41"/>
        <v>0</v>
      </c>
      <c r="BH236" s="114">
        <f t="shared" si="42"/>
        <v>0</v>
      </c>
      <c r="BI236" s="114">
        <f t="shared" si="43"/>
        <v>0</v>
      </c>
      <c r="BJ236" s="23" t="s">
        <v>94</v>
      </c>
      <c r="BK236" s="175">
        <f t="shared" si="44"/>
        <v>0</v>
      </c>
      <c r="BL236" s="23" t="s">
        <v>300</v>
      </c>
      <c r="BM236" s="23" t="s">
        <v>903</v>
      </c>
    </row>
    <row r="237" spans="2:65" s="11" customFormat="1" ht="16.5" customHeight="1">
      <c r="B237" s="176"/>
      <c r="C237" s="177"/>
      <c r="D237" s="177"/>
      <c r="E237" s="178" t="s">
        <v>4</v>
      </c>
      <c r="F237" s="267" t="s">
        <v>2411</v>
      </c>
      <c r="G237" s="268"/>
      <c r="H237" s="268"/>
      <c r="I237" s="268"/>
      <c r="J237" s="177"/>
      <c r="K237" s="179">
        <v>11</v>
      </c>
      <c r="L237" s="177"/>
      <c r="M237" s="177"/>
      <c r="N237" s="177"/>
      <c r="O237" s="177"/>
      <c r="P237" s="177"/>
      <c r="Q237" s="177"/>
      <c r="R237" s="180"/>
      <c r="T237" s="181"/>
      <c r="U237" s="177"/>
      <c r="V237" s="177"/>
      <c r="W237" s="177"/>
      <c r="X237" s="177"/>
      <c r="Y237" s="177"/>
      <c r="Z237" s="177"/>
      <c r="AA237" s="182"/>
      <c r="AT237" s="183" t="s">
        <v>204</v>
      </c>
      <c r="AU237" s="183" t="s">
        <v>94</v>
      </c>
      <c r="AV237" s="11" t="s">
        <v>94</v>
      </c>
      <c r="AW237" s="11" t="s">
        <v>31</v>
      </c>
      <c r="AX237" s="11" t="s">
        <v>74</v>
      </c>
      <c r="AY237" s="183" t="s">
        <v>196</v>
      </c>
    </row>
    <row r="238" spans="2:65" s="13" customFormat="1" ht="16.5" customHeight="1">
      <c r="B238" s="192"/>
      <c r="C238" s="193"/>
      <c r="D238" s="193"/>
      <c r="E238" s="194" t="s">
        <v>4</v>
      </c>
      <c r="F238" s="276" t="s">
        <v>215</v>
      </c>
      <c r="G238" s="277"/>
      <c r="H238" s="277"/>
      <c r="I238" s="277"/>
      <c r="J238" s="193"/>
      <c r="K238" s="195">
        <v>11</v>
      </c>
      <c r="L238" s="193"/>
      <c r="M238" s="193"/>
      <c r="N238" s="193"/>
      <c r="O238" s="193"/>
      <c r="P238" s="193"/>
      <c r="Q238" s="193"/>
      <c r="R238" s="196"/>
      <c r="T238" s="197"/>
      <c r="U238" s="193"/>
      <c r="V238" s="193"/>
      <c r="W238" s="193"/>
      <c r="X238" s="193"/>
      <c r="Y238" s="193"/>
      <c r="Z238" s="193"/>
      <c r="AA238" s="198"/>
      <c r="AT238" s="199" t="s">
        <v>204</v>
      </c>
      <c r="AU238" s="199" t="s">
        <v>94</v>
      </c>
      <c r="AV238" s="13" t="s">
        <v>201</v>
      </c>
      <c r="AW238" s="13" t="s">
        <v>31</v>
      </c>
      <c r="AX238" s="13" t="s">
        <v>82</v>
      </c>
      <c r="AY238" s="199" t="s">
        <v>196</v>
      </c>
    </row>
    <row r="239" spans="2:65" s="1" customFormat="1" ht="16.5" customHeight="1">
      <c r="B239" s="138"/>
      <c r="C239" s="200" t="s">
        <v>664</v>
      </c>
      <c r="D239" s="200" t="s">
        <v>612</v>
      </c>
      <c r="E239" s="201" t="s">
        <v>2424</v>
      </c>
      <c r="F239" s="282" t="s">
        <v>2425</v>
      </c>
      <c r="G239" s="282"/>
      <c r="H239" s="282"/>
      <c r="I239" s="282"/>
      <c r="J239" s="202" t="s">
        <v>608</v>
      </c>
      <c r="K239" s="203">
        <v>11</v>
      </c>
      <c r="L239" s="273">
        <v>0</v>
      </c>
      <c r="M239" s="273"/>
      <c r="N239" s="283">
        <f t="shared" ref="N239:N250" si="45">ROUND(L239*K239,3)</f>
        <v>0</v>
      </c>
      <c r="O239" s="266"/>
      <c r="P239" s="266"/>
      <c r="Q239" s="266"/>
      <c r="R239" s="141"/>
      <c r="T239" s="172" t="s">
        <v>4</v>
      </c>
      <c r="U239" s="48" t="s">
        <v>41</v>
      </c>
      <c r="V239" s="40"/>
      <c r="W239" s="173">
        <f t="shared" ref="W239:W250" si="46">V239*K239</f>
        <v>0</v>
      </c>
      <c r="X239" s="173">
        <v>0</v>
      </c>
      <c r="Y239" s="173">
        <f t="shared" ref="Y239:Y250" si="47">X239*K239</f>
        <v>0</v>
      </c>
      <c r="Z239" s="173">
        <v>0</v>
      </c>
      <c r="AA239" s="174">
        <f t="shared" ref="AA239:AA250" si="48">Z239*K239</f>
        <v>0</v>
      </c>
      <c r="AR239" s="23" t="s">
        <v>423</v>
      </c>
      <c r="AT239" s="23" t="s">
        <v>612</v>
      </c>
      <c r="AU239" s="23" t="s">
        <v>94</v>
      </c>
      <c r="AY239" s="23" t="s">
        <v>196</v>
      </c>
      <c r="BE239" s="114">
        <f t="shared" ref="BE239:BE250" si="49">IF(U239="základná",N239,0)</f>
        <v>0</v>
      </c>
      <c r="BF239" s="114">
        <f t="shared" ref="BF239:BF250" si="50">IF(U239="znížená",N239,0)</f>
        <v>0</v>
      </c>
      <c r="BG239" s="114">
        <f t="shared" ref="BG239:BG250" si="51">IF(U239="zákl. prenesená",N239,0)</f>
        <v>0</v>
      </c>
      <c r="BH239" s="114">
        <f t="shared" ref="BH239:BH250" si="52">IF(U239="zníž. prenesená",N239,0)</f>
        <v>0</v>
      </c>
      <c r="BI239" s="114">
        <f t="shared" ref="BI239:BI250" si="53">IF(U239="nulová",N239,0)</f>
        <v>0</v>
      </c>
      <c r="BJ239" s="23" t="s">
        <v>94</v>
      </c>
      <c r="BK239" s="175">
        <f t="shared" ref="BK239:BK250" si="54">ROUND(L239*K239,3)</f>
        <v>0</v>
      </c>
      <c r="BL239" s="23" t="s">
        <v>300</v>
      </c>
      <c r="BM239" s="23" t="s">
        <v>911</v>
      </c>
    </row>
    <row r="240" spans="2:65" s="1" customFormat="1" ht="25.5" customHeight="1">
      <c r="B240" s="138"/>
      <c r="C240" s="167" t="s">
        <v>669</v>
      </c>
      <c r="D240" s="167" t="s">
        <v>197</v>
      </c>
      <c r="E240" s="168" t="s">
        <v>2426</v>
      </c>
      <c r="F240" s="264" t="s">
        <v>2427</v>
      </c>
      <c r="G240" s="264"/>
      <c r="H240" s="264"/>
      <c r="I240" s="264"/>
      <c r="J240" s="169" t="s">
        <v>1186</v>
      </c>
      <c r="K240" s="170">
        <v>6</v>
      </c>
      <c r="L240" s="265">
        <v>0</v>
      </c>
      <c r="M240" s="265"/>
      <c r="N240" s="266">
        <f t="shared" si="45"/>
        <v>0</v>
      </c>
      <c r="O240" s="266"/>
      <c r="P240" s="266"/>
      <c r="Q240" s="266"/>
      <c r="R240" s="141"/>
      <c r="T240" s="172" t="s">
        <v>4</v>
      </c>
      <c r="U240" s="48" t="s">
        <v>41</v>
      </c>
      <c r="V240" s="40"/>
      <c r="W240" s="173">
        <f t="shared" si="46"/>
        <v>0</v>
      </c>
      <c r="X240" s="173">
        <v>0</v>
      </c>
      <c r="Y240" s="173">
        <f t="shared" si="47"/>
        <v>0</v>
      </c>
      <c r="Z240" s="173">
        <v>0</v>
      </c>
      <c r="AA240" s="174">
        <f t="shared" si="48"/>
        <v>0</v>
      </c>
      <c r="AR240" s="23" t="s">
        <v>300</v>
      </c>
      <c r="AT240" s="23" t="s">
        <v>197</v>
      </c>
      <c r="AU240" s="23" t="s">
        <v>94</v>
      </c>
      <c r="AY240" s="23" t="s">
        <v>196</v>
      </c>
      <c r="BE240" s="114">
        <f t="shared" si="49"/>
        <v>0</v>
      </c>
      <c r="BF240" s="114">
        <f t="shared" si="50"/>
        <v>0</v>
      </c>
      <c r="BG240" s="114">
        <f t="shared" si="51"/>
        <v>0</v>
      </c>
      <c r="BH240" s="114">
        <f t="shared" si="52"/>
        <v>0</v>
      </c>
      <c r="BI240" s="114">
        <f t="shared" si="53"/>
        <v>0</v>
      </c>
      <c r="BJ240" s="23" t="s">
        <v>94</v>
      </c>
      <c r="BK240" s="175">
        <f t="shared" si="54"/>
        <v>0</v>
      </c>
      <c r="BL240" s="23" t="s">
        <v>300</v>
      </c>
      <c r="BM240" s="23" t="s">
        <v>920</v>
      </c>
    </row>
    <row r="241" spans="2:65" s="1" customFormat="1" ht="16.5" customHeight="1">
      <c r="B241" s="138"/>
      <c r="C241" s="200" t="s">
        <v>673</v>
      </c>
      <c r="D241" s="200" t="s">
        <v>612</v>
      </c>
      <c r="E241" s="201" t="s">
        <v>2428</v>
      </c>
      <c r="F241" s="282" t="s">
        <v>2429</v>
      </c>
      <c r="G241" s="282"/>
      <c r="H241" s="282"/>
      <c r="I241" s="282"/>
      <c r="J241" s="202" t="s">
        <v>608</v>
      </c>
      <c r="K241" s="203">
        <v>6</v>
      </c>
      <c r="L241" s="273">
        <v>0</v>
      </c>
      <c r="M241" s="273"/>
      <c r="N241" s="283">
        <f t="shared" si="45"/>
        <v>0</v>
      </c>
      <c r="O241" s="266"/>
      <c r="P241" s="266"/>
      <c r="Q241" s="266"/>
      <c r="R241" s="141"/>
      <c r="T241" s="172" t="s">
        <v>4</v>
      </c>
      <c r="U241" s="48" t="s">
        <v>41</v>
      </c>
      <c r="V241" s="40"/>
      <c r="W241" s="173">
        <f t="shared" si="46"/>
        <v>0</v>
      </c>
      <c r="X241" s="173">
        <v>0</v>
      </c>
      <c r="Y241" s="173">
        <f t="shared" si="47"/>
        <v>0</v>
      </c>
      <c r="Z241" s="173">
        <v>0</v>
      </c>
      <c r="AA241" s="174">
        <f t="shared" si="48"/>
        <v>0</v>
      </c>
      <c r="AR241" s="23" t="s">
        <v>423</v>
      </c>
      <c r="AT241" s="23" t="s">
        <v>612</v>
      </c>
      <c r="AU241" s="23" t="s">
        <v>94</v>
      </c>
      <c r="AY241" s="23" t="s">
        <v>196</v>
      </c>
      <c r="BE241" s="114">
        <f t="shared" si="49"/>
        <v>0</v>
      </c>
      <c r="BF241" s="114">
        <f t="shared" si="50"/>
        <v>0</v>
      </c>
      <c r="BG241" s="114">
        <f t="shared" si="51"/>
        <v>0</v>
      </c>
      <c r="BH241" s="114">
        <f t="shared" si="52"/>
        <v>0</v>
      </c>
      <c r="BI241" s="114">
        <f t="shared" si="53"/>
        <v>0</v>
      </c>
      <c r="BJ241" s="23" t="s">
        <v>94</v>
      </c>
      <c r="BK241" s="175">
        <f t="shared" si="54"/>
        <v>0</v>
      </c>
      <c r="BL241" s="23" t="s">
        <v>300</v>
      </c>
      <c r="BM241" s="23" t="s">
        <v>928</v>
      </c>
    </row>
    <row r="242" spans="2:65" s="1" customFormat="1" ht="25.5" customHeight="1">
      <c r="B242" s="138"/>
      <c r="C242" s="167" t="s">
        <v>677</v>
      </c>
      <c r="D242" s="167" t="s">
        <v>197</v>
      </c>
      <c r="E242" s="168" t="s">
        <v>2430</v>
      </c>
      <c r="F242" s="264" t="s">
        <v>2431</v>
      </c>
      <c r="G242" s="264"/>
      <c r="H242" s="264"/>
      <c r="I242" s="264"/>
      <c r="J242" s="169" t="s">
        <v>1186</v>
      </c>
      <c r="K242" s="170">
        <v>3</v>
      </c>
      <c r="L242" s="265">
        <v>0</v>
      </c>
      <c r="M242" s="265"/>
      <c r="N242" s="266">
        <f t="shared" si="45"/>
        <v>0</v>
      </c>
      <c r="O242" s="266"/>
      <c r="P242" s="266"/>
      <c r="Q242" s="266"/>
      <c r="R242" s="141"/>
      <c r="T242" s="172" t="s">
        <v>4</v>
      </c>
      <c r="U242" s="48" t="s">
        <v>41</v>
      </c>
      <c r="V242" s="40"/>
      <c r="W242" s="173">
        <f t="shared" si="46"/>
        <v>0</v>
      </c>
      <c r="X242" s="173">
        <v>0</v>
      </c>
      <c r="Y242" s="173">
        <f t="shared" si="47"/>
        <v>0</v>
      </c>
      <c r="Z242" s="173">
        <v>0</v>
      </c>
      <c r="AA242" s="174">
        <f t="shared" si="48"/>
        <v>0</v>
      </c>
      <c r="AR242" s="23" t="s">
        <v>300</v>
      </c>
      <c r="AT242" s="23" t="s">
        <v>197</v>
      </c>
      <c r="AU242" s="23" t="s">
        <v>94</v>
      </c>
      <c r="AY242" s="23" t="s">
        <v>196</v>
      </c>
      <c r="BE242" s="114">
        <f t="shared" si="49"/>
        <v>0</v>
      </c>
      <c r="BF242" s="114">
        <f t="shared" si="50"/>
        <v>0</v>
      </c>
      <c r="BG242" s="114">
        <f t="shared" si="51"/>
        <v>0</v>
      </c>
      <c r="BH242" s="114">
        <f t="shared" si="52"/>
        <v>0</v>
      </c>
      <c r="BI242" s="114">
        <f t="shared" si="53"/>
        <v>0</v>
      </c>
      <c r="BJ242" s="23" t="s">
        <v>94</v>
      </c>
      <c r="BK242" s="175">
        <f t="shared" si="54"/>
        <v>0</v>
      </c>
      <c r="BL242" s="23" t="s">
        <v>300</v>
      </c>
      <c r="BM242" s="23" t="s">
        <v>936</v>
      </c>
    </row>
    <row r="243" spans="2:65" s="1" customFormat="1" ht="25.5" customHeight="1">
      <c r="B243" s="138"/>
      <c r="C243" s="200" t="s">
        <v>683</v>
      </c>
      <c r="D243" s="200" t="s">
        <v>612</v>
      </c>
      <c r="E243" s="201" t="s">
        <v>2432</v>
      </c>
      <c r="F243" s="282" t="s">
        <v>2433</v>
      </c>
      <c r="G243" s="282"/>
      <c r="H243" s="282"/>
      <c r="I243" s="282"/>
      <c r="J243" s="202" t="s">
        <v>608</v>
      </c>
      <c r="K243" s="203">
        <v>3</v>
      </c>
      <c r="L243" s="273">
        <v>0</v>
      </c>
      <c r="M243" s="273"/>
      <c r="N243" s="283">
        <f t="shared" si="45"/>
        <v>0</v>
      </c>
      <c r="O243" s="266"/>
      <c r="P243" s="266"/>
      <c r="Q243" s="266"/>
      <c r="R243" s="141"/>
      <c r="T243" s="172" t="s">
        <v>4</v>
      </c>
      <c r="U243" s="48" t="s">
        <v>41</v>
      </c>
      <c r="V243" s="40"/>
      <c r="W243" s="173">
        <f t="shared" si="46"/>
        <v>0</v>
      </c>
      <c r="X243" s="173">
        <v>0</v>
      </c>
      <c r="Y243" s="173">
        <f t="shared" si="47"/>
        <v>0</v>
      </c>
      <c r="Z243" s="173">
        <v>0</v>
      </c>
      <c r="AA243" s="174">
        <f t="shared" si="48"/>
        <v>0</v>
      </c>
      <c r="AR243" s="23" t="s">
        <v>423</v>
      </c>
      <c r="AT243" s="23" t="s">
        <v>612</v>
      </c>
      <c r="AU243" s="23" t="s">
        <v>94</v>
      </c>
      <c r="AY243" s="23" t="s">
        <v>196</v>
      </c>
      <c r="BE243" s="114">
        <f t="shared" si="49"/>
        <v>0</v>
      </c>
      <c r="BF243" s="114">
        <f t="shared" si="50"/>
        <v>0</v>
      </c>
      <c r="BG243" s="114">
        <f t="shared" si="51"/>
        <v>0</v>
      </c>
      <c r="BH243" s="114">
        <f t="shared" si="52"/>
        <v>0</v>
      </c>
      <c r="BI243" s="114">
        <f t="shared" si="53"/>
        <v>0</v>
      </c>
      <c r="BJ243" s="23" t="s">
        <v>94</v>
      </c>
      <c r="BK243" s="175">
        <f t="shared" si="54"/>
        <v>0</v>
      </c>
      <c r="BL243" s="23" t="s">
        <v>300</v>
      </c>
      <c r="BM243" s="23" t="s">
        <v>946</v>
      </c>
    </row>
    <row r="244" spans="2:65" s="1" customFormat="1" ht="25.5" customHeight="1">
      <c r="B244" s="138"/>
      <c r="C244" s="167" t="s">
        <v>689</v>
      </c>
      <c r="D244" s="167" t="s">
        <v>197</v>
      </c>
      <c r="E244" s="168" t="s">
        <v>2434</v>
      </c>
      <c r="F244" s="264" t="s">
        <v>2435</v>
      </c>
      <c r="G244" s="264"/>
      <c r="H244" s="264"/>
      <c r="I244" s="264"/>
      <c r="J244" s="169" t="s">
        <v>1186</v>
      </c>
      <c r="K244" s="170">
        <v>71</v>
      </c>
      <c r="L244" s="265">
        <v>0</v>
      </c>
      <c r="M244" s="265"/>
      <c r="N244" s="266">
        <f t="shared" si="45"/>
        <v>0</v>
      </c>
      <c r="O244" s="266"/>
      <c r="P244" s="266"/>
      <c r="Q244" s="266"/>
      <c r="R244" s="141"/>
      <c r="T244" s="172" t="s">
        <v>4</v>
      </c>
      <c r="U244" s="48" t="s">
        <v>41</v>
      </c>
      <c r="V244" s="40"/>
      <c r="W244" s="173">
        <f t="shared" si="46"/>
        <v>0</v>
      </c>
      <c r="X244" s="173">
        <v>0</v>
      </c>
      <c r="Y244" s="173">
        <f t="shared" si="47"/>
        <v>0</v>
      </c>
      <c r="Z244" s="173">
        <v>0</v>
      </c>
      <c r="AA244" s="174">
        <f t="shared" si="48"/>
        <v>0</v>
      </c>
      <c r="AR244" s="23" t="s">
        <v>300</v>
      </c>
      <c r="AT244" s="23" t="s">
        <v>197</v>
      </c>
      <c r="AU244" s="23" t="s">
        <v>94</v>
      </c>
      <c r="AY244" s="23" t="s">
        <v>196</v>
      </c>
      <c r="BE244" s="114">
        <f t="shared" si="49"/>
        <v>0</v>
      </c>
      <c r="BF244" s="114">
        <f t="shared" si="50"/>
        <v>0</v>
      </c>
      <c r="BG244" s="114">
        <f t="shared" si="51"/>
        <v>0</v>
      </c>
      <c r="BH244" s="114">
        <f t="shared" si="52"/>
        <v>0</v>
      </c>
      <c r="BI244" s="114">
        <f t="shared" si="53"/>
        <v>0</v>
      </c>
      <c r="BJ244" s="23" t="s">
        <v>94</v>
      </c>
      <c r="BK244" s="175">
        <f t="shared" si="54"/>
        <v>0</v>
      </c>
      <c r="BL244" s="23" t="s">
        <v>300</v>
      </c>
      <c r="BM244" s="23" t="s">
        <v>952</v>
      </c>
    </row>
    <row r="245" spans="2:65" s="1" customFormat="1" ht="16.5" customHeight="1">
      <c r="B245" s="138"/>
      <c r="C245" s="200" t="s">
        <v>695</v>
      </c>
      <c r="D245" s="200" t="s">
        <v>612</v>
      </c>
      <c r="E245" s="201" t="s">
        <v>2436</v>
      </c>
      <c r="F245" s="282" t="s">
        <v>2437</v>
      </c>
      <c r="G245" s="282"/>
      <c r="H245" s="282"/>
      <c r="I245" s="282"/>
      <c r="J245" s="202" t="s">
        <v>608</v>
      </c>
      <c r="K245" s="203">
        <v>71</v>
      </c>
      <c r="L245" s="273">
        <v>0</v>
      </c>
      <c r="M245" s="273"/>
      <c r="N245" s="283">
        <f t="shared" si="45"/>
        <v>0</v>
      </c>
      <c r="O245" s="266"/>
      <c r="P245" s="266"/>
      <c r="Q245" s="266"/>
      <c r="R245" s="141"/>
      <c r="T245" s="172" t="s">
        <v>4</v>
      </c>
      <c r="U245" s="48" t="s">
        <v>41</v>
      </c>
      <c r="V245" s="40"/>
      <c r="W245" s="173">
        <f t="shared" si="46"/>
        <v>0</v>
      </c>
      <c r="X245" s="173">
        <v>0</v>
      </c>
      <c r="Y245" s="173">
        <f t="shared" si="47"/>
        <v>0</v>
      </c>
      <c r="Z245" s="173">
        <v>0</v>
      </c>
      <c r="AA245" s="174">
        <f t="shared" si="48"/>
        <v>0</v>
      </c>
      <c r="AR245" s="23" t="s">
        <v>423</v>
      </c>
      <c r="AT245" s="23" t="s">
        <v>612</v>
      </c>
      <c r="AU245" s="23" t="s">
        <v>94</v>
      </c>
      <c r="AY245" s="23" t="s">
        <v>196</v>
      </c>
      <c r="BE245" s="114">
        <f t="shared" si="49"/>
        <v>0</v>
      </c>
      <c r="BF245" s="114">
        <f t="shared" si="50"/>
        <v>0</v>
      </c>
      <c r="BG245" s="114">
        <f t="shared" si="51"/>
        <v>0</v>
      </c>
      <c r="BH245" s="114">
        <f t="shared" si="52"/>
        <v>0</v>
      </c>
      <c r="BI245" s="114">
        <f t="shared" si="53"/>
        <v>0</v>
      </c>
      <c r="BJ245" s="23" t="s">
        <v>94</v>
      </c>
      <c r="BK245" s="175">
        <f t="shared" si="54"/>
        <v>0</v>
      </c>
      <c r="BL245" s="23" t="s">
        <v>300</v>
      </c>
      <c r="BM245" s="23" t="s">
        <v>959</v>
      </c>
    </row>
    <row r="246" spans="2:65" s="1" customFormat="1" ht="25.5" customHeight="1">
      <c r="B246" s="138"/>
      <c r="C246" s="167" t="s">
        <v>699</v>
      </c>
      <c r="D246" s="167" t="s">
        <v>197</v>
      </c>
      <c r="E246" s="168" t="s">
        <v>2438</v>
      </c>
      <c r="F246" s="264" t="s">
        <v>2439</v>
      </c>
      <c r="G246" s="264"/>
      <c r="H246" s="264"/>
      <c r="I246" s="264"/>
      <c r="J246" s="169" t="s">
        <v>608</v>
      </c>
      <c r="K246" s="170">
        <v>28</v>
      </c>
      <c r="L246" s="265">
        <v>0</v>
      </c>
      <c r="M246" s="265"/>
      <c r="N246" s="266">
        <f t="shared" si="45"/>
        <v>0</v>
      </c>
      <c r="O246" s="266"/>
      <c r="P246" s="266"/>
      <c r="Q246" s="266"/>
      <c r="R246" s="141"/>
      <c r="T246" s="172" t="s">
        <v>4</v>
      </c>
      <c r="U246" s="48" t="s">
        <v>41</v>
      </c>
      <c r="V246" s="40"/>
      <c r="W246" s="173">
        <f t="shared" si="46"/>
        <v>0</v>
      </c>
      <c r="X246" s="173">
        <v>0</v>
      </c>
      <c r="Y246" s="173">
        <f t="shared" si="47"/>
        <v>0</v>
      </c>
      <c r="Z246" s="173">
        <v>0</v>
      </c>
      <c r="AA246" s="174">
        <f t="shared" si="48"/>
        <v>0</v>
      </c>
      <c r="AR246" s="23" t="s">
        <v>300</v>
      </c>
      <c r="AT246" s="23" t="s">
        <v>197</v>
      </c>
      <c r="AU246" s="23" t="s">
        <v>94</v>
      </c>
      <c r="AY246" s="23" t="s">
        <v>196</v>
      </c>
      <c r="BE246" s="114">
        <f t="shared" si="49"/>
        <v>0</v>
      </c>
      <c r="BF246" s="114">
        <f t="shared" si="50"/>
        <v>0</v>
      </c>
      <c r="BG246" s="114">
        <f t="shared" si="51"/>
        <v>0</v>
      </c>
      <c r="BH246" s="114">
        <f t="shared" si="52"/>
        <v>0</v>
      </c>
      <c r="BI246" s="114">
        <f t="shared" si="53"/>
        <v>0</v>
      </c>
      <c r="BJ246" s="23" t="s">
        <v>94</v>
      </c>
      <c r="BK246" s="175">
        <f t="shared" si="54"/>
        <v>0</v>
      </c>
      <c r="BL246" s="23" t="s">
        <v>300</v>
      </c>
      <c r="BM246" s="23" t="s">
        <v>966</v>
      </c>
    </row>
    <row r="247" spans="2:65" s="1" customFormat="1" ht="16.5" customHeight="1">
      <c r="B247" s="138"/>
      <c r="C247" s="200" t="s">
        <v>703</v>
      </c>
      <c r="D247" s="200" t="s">
        <v>612</v>
      </c>
      <c r="E247" s="201" t="s">
        <v>2440</v>
      </c>
      <c r="F247" s="282" t="s">
        <v>2441</v>
      </c>
      <c r="G247" s="282"/>
      <c r="H247" s="282"/>
      <c r="I247" s="282"/>
      <c r="J247" s="202" t="s">
        <v>608</v>
      </c>
      <c r="K247" s="203">
        <v>28</v>
      </c>
      <c r="L247" s="273">
        <v>0</v>
      </c>
      <c r="M247" s="273"/>
      <c r="N247" s="283">
        <f t="shared" si="45"/>
        <v>0</v>
      </c>
      <c r="O247" s="266"/>
      <c r="P247" s="266"/>
      <c r="Q247" s="266"/>
      <c r="R247" s="141"/>
      <c r="T247" s="172" t="s">
        <v>4</v>
      </c>
      <c r="U247" s="48" t="s">
        <v>41</v>
      </c>
      <c r="V247" s="40"/>
      <c r="W247" s="173">
        <f t="shared" si="46"/>
        <v>0</v>
      </c>
      <c r="X247" s="173">
        <v>0</v>
      </c>
      <c r="Y247" s="173">
        <f t="shared" si="47"/>
        <v>0</v>
      </c>
      <c r="Z247" s="173">
        <v>0</v>
      </c>
      <c r="AA247" s="174">
        <f t="shared" si="48"/>
        <v>0</v>
      </c>
      <c r="AR247" s="23" t="s">
        <v>423</v>
      </c>
      <c r="AT247" s="23" t="s">
        <v>612</v>
      </c>
      <c r="AU247" s="23" t="s">
        <v>94</v>
      </c>
      <c r="AY247" s="23" t="s">
        <v>196</v>
      </c>
      <c r="BE247" s="114">
        <f t="shared" si="49"/>
        <v>0</v>
      </c>
      <c r="BF247" s="114">
        <f t="shared" si="50"/>
        <v>0</v>
      </c>
      <c r="BG247" s="114">
        <f t="shared" si="51"/>
        <v>0</v>
      </c>
      <c r="BH247" s="114">
        <f t="shared" si="52"/>
        <v>0</v>
      </c>
      <c r="BI247" s="114">
        <f t="shared" si="53"/>
        <v>0</v>
      </c>
      <c r="BJ247" s="23" t="s">
        <v>94</v>
      </c>
      <c r="BK247" s="175">
        <f t="shared" si="54"/>
        <v>0</v>
      </c>
      <c r="BL247" s="23" t="s">
        <v>300</v>
      </c>
      <c r="BM247" s="23" t="s">
        <v>970</v>
      </c>
    </row>
    <row r="248" spans="2:65" s="1" customFormat="1" ht="38.25" customHeight="1">
      <c r="B248" s="138"/>
      <c r="C248" s="167" t="s">
        <v>708</v>
      </c>
      <c r="D248" s="167" t="s">
        <v>197</v>
      </c>
      <c r="E248" s="168" t="s">
        <v>2442</v>
      </c>
      <c r="F248" s="264" t="s">
        <v>2443</v>
      </c>
      <c r="G248" s="264"/>
      <c r="H248" s="264"/>
      <c r="I248" s="264"/>
      <c r="J248" s="169" t="s">
        <v>608</v>
      </c>
      <c r="K248" s="170">
        <v>25</v>
      </c>
      <c r="L248" s="265">
        <v>0</v>
      </c>
      <c r="M248" s="265"/>
      <c r="N248" s="266">
        <f t="shared" si="45"/>
        <v>0</v>
      </c>
      <c r="O248" s="266"/>
      <c r="P248" s="266"/>
      <c r="Q248" s="266"/>
      <c r="R248" s="141"/>
      <c r="T248" s="172" t="s">
        <v>4</v>
      </c>
      <c r="U248" s="48" t="s">
        <v>41</v>
      </c>
      <c r="V248" s="40"/>
      <c r="W248" s="173">
        <f t="shared" si="46"/>
        <v>0</v>
      </c>
      <c r="X248" s="173">
        <v>0</v>
      </c>
      <c r="Y248" s="173">
        <f t="shared" si="47"/>
        <v>0</v>
      </c>
      <c r="Z248" s="173">
        <v>0</v>
      </c>
      <c r="AA248" s="174">
        <f t="shared" si="48"/>
        <v>0</v>
      </c>
      <c r="AR248" s="23" t="s">
        <v>300</v>
      </c>
      <c r="AT248" s="23" t="s">
        <v>197</v>
      </c>
      <c r="AU248" s="23" t="s">
        <v>94</v>
      </c>
      <c r="AY248" s="23" t="s">
        <v>196</v>
      </c>
      <c r="BE248" s="114">
        <f t="shared" si="49"/>
        <v>0</v>
      </c>
      <c r="BF248" s="114">
        <f t="shared" si="50"/>
        <v>0</v>
      </c>
      <c r="BG248" s="114">
        <f t="shared" si="51"/>
        <v>0</v>
      </c>
      <c r="BH248" s="114">
        <f t="shared" si="52"/>
        <v>0</v>
      </c>
      <c r="BI248" s="114">
        <f t="shared" si="53"/>
        <v>0</v>
      </c>
      <c r="BJ248" s="23" t="s">
        <v>94</v>
      </c>
      <c r="BK248" s="175">
        <f t="shared" si="54"/>
        <v>0</v>
      </c>
      <c r="BL248" s="23" t="s">
        <v>300</v>
      </c>
      <c r="BM248" s="23" t="s">
        <v>979</v>
      </c>
    </row>
    <row r="249" spans="2:65" s="1" customFormat="1" ht="16.5" customHeight="1">
      <c r="B249" s="138"/>
      <c r="C249" s="200" t="s">
        <v>714</v>
      </c>
      <c r="D249" s="200" t="s">
        <v>612</v>
      </c>
      <c r="E249" s="201" t="s">
        <v>2444</v>
      </c>
      <c r="F249" s="282" t="s">
        <v>2445</v>
      </c>
      <c r="G249" s="282"/>
      <c r="H249" s="282"/>
      <c r="I249" s="282"/>
      <c r="J249" s="202" t="s">
        <v>608</v>
      </c>
      <c r="K249" s="203">
        <v>25</v>
      </c>
      <c r="L249" s="273">
        <v>0</v>
      </c>
      <c r="M249" s="273"/>
      <c r="N249" s="283">
        <f t="shared" si="45"/>
        <v>0</v>
      </c>
      <c r="O249" s="266"/>
      <c r="P249" s="266"/>
      <c r="Q249" s="266"/>
      <c r="R249" s="141"/>
      <c r="T249" s="172" t="s">
        <v>4</v>
      </c>
      <c r="U249" s="48" t="s">
        <v>41</v>
      </c>
      <c r="V249" s="40"/>
      <c r="W249" s="173">
        <f t="shared" si="46"/>
        <v>0</v>
      </c>
      <c r="X249" s="173">
        <v>0</v>
      </c>
      <c r="Y249" s="173">
        <f t="shared" si="47"/>
        <v>0</v>
      </c>
      <c r="Z249" s="173">
        <v>0</v>
      </c>
      <c r="AA249" s="174">
        <f t="shared" si="48"/>
        <v>0</v>
      </c>
      <c r="AR249" s="23" t="s">
        <v>423</v>
      </c>
      <c r="AT249" s="23" t="s">
        <v>612</v>
      </c>
      <c r="AU249" s="23" t="s">
        <v>94</v>
      </c>
      <c r="AY249" s="23" t="s">
        <v>196</v>
      </c>
      <c r="BE249" s="114">
        <f t="shared" si="49"/>
        <v>0</v>
      </c>
      <c r="BF249" s="114">
        <f t="shared" si="50"/>
        <v>0</v>
      </c>
      <c r="BG249" s="114">
        <f t="shared" si="51"/>
        <v>0</v>
      </c>
      <c r="BH249" s="114">
        <f t="shared" si="52"/>
        <v>0</v>
      </c>
      <c r="BI249" s="114">
        <f t="shared" si="53"/>
        <v>0</v>
      </c>
      <c r="BJ249" s="23" t="s">
        <v>94</v>
      </c>
      <c r="BK249" s="175">
        <f t="shared" si="54"/>
        <v>0</v>
      </c>
      <c r="BL249" s="23" t="s">
        <v>300</v>
      </c>
      <c r="BM249" s="23" t="s">
        <v>987</v>
      </c>
    </row>
    <row r="250" spans="2:65" s="1" customFormat="1" ht="25.5" customHeight="1">
      <c r="B250" s="138"/>
      <c r="C250" s="167" t="s">
        <v>721</v>
      </c>
      <c r="D250" s="167" t="s">
        <v>197</v>
      </c>
      <c r="E250" s="168" t="s">
        <v>2446</v>
      </c>
      <c r="F250" s="264" t="s">
        <v>2447</v>
      </c>
      <c r="G250" s="264"/>
      <c r="H250" s="264"/>
      <c r="I250" s="264"/>
      <c r="J250" s="169" t="s">
        <v>2303</v>
      </c>
      <c r="K250" s="171">
        <v>0</v>
      </c>
      <c r="L250" s="265">
        <v>0</v>
      </c>
      <c r="M250" s="265"/>
      <c r="N250" s="266">
        <f t="shared" si="45"/>
        <v>0</v>
      </c>
      <c r="O250" s="266"/>
      <c r="P250" s="266"/>
      <c r="Q250" s="266"/>
      <c r="R250" s="141"/>
      <c r="T250" s="172" t="s">
        <v>4</v>
      </c>
      <c r="U250" s="48" t="s">
        <v>41</v>
      </c>
      <c r="V250" s="40"/>
      <c r="W250" s="173">
        <f t="shared" si="46"/>
        <v>0</v>
      </c>
      <c r="X250" s="173">
        <v>0</v>
      </c>
      <c r="Y250" s="173">
        <f t="shared" si="47"/>
        <v>0</v>
      </c>
      <c r="Z250" s="173">
        <v>0</v>
      </c>
      <c r="AA250" s="174">
        <f t="shared" si="48"/>
        <v>0</v>
      </c>
      <c r="AR250" s="23" t="s">
        <v>300</v>
      </c>
      <c r="AT250" s="23" t="s">
        <v>197</v>
      </c>
      <c r="AU250" s="23" t="s">
        <v>94</v>
      </c>
      <c r="AY250" s="23" t="s">
        <v>196</v>
      </c>
      <c r="BE250" s="114">
        <f t="shared" si="49"/>
        <v>0</v>
      </c>
      <c r="BF250" s="114">
        <f t="shared" si="50"/>
        <v>0</v>
      </c>
      <c r="BG250" s="114">
        <f t="shared" si="51"/>
        <v>0</v>
      </c>
      <c r="BH250" s="114">
        <f t="shared" si="52"/>
        <v>0</v>
      </c>
      <c r="BI250" s="114">
        <f t="shared" si="53"/>
        <v>0</v>
      </c>
      <c r="BJ250" s="23" t="s">
        <v>94</v>
      </c>
      <c r="BK250" s="175">
        <f t="shared" si="54"/>
        <v>0</v>
      </c>
      <c r="BL250" s="23" t="s">
        <v>300</v>
      </c>
      <c r="BM250" s="23" t="s">
        <v>995</v>
      </c>
    </row>
    <row r="251" spans="2:65" s="1" customFormat="1" ht="49.9" customHeight="1">
      <c r="B251" s="39"/>
      <c r="C251" s="40"/>
      <c r="D251" s="158" t="s">
        <v>2085</v>
      </c>
      <c r="E251" s="40"/>
      <c r="F251" s="40"/>
      <c r="G251" s="40"/>
      <c r="H251" s="40"/>
      <c r="I251" s="40"/>
      <c r="J251" s="40"/>
      <c r="K251" s="40"/>
      <c r="L251" s="40"/>
      <c r="M251" s="40"/>
      <c r="N251" s="308">
        <f t="shared" ref="N251:N256" si="55">BK251</f>
        <v>0</v>
      </c>
      <c r="O251" s="309"/>
      <c r="P251" s="309"/>
      <c r="Q251" s="309"/>
      <c r="R251" s="41"/>
      <c r="T251" s="205"/>
      <c r="U251" s="40"/>
      <c r="V251" s="40"/>
      <c r="W251" s="40"/>
      <c r="X251" s="40"/>
      <c r="Y251" s="40"/>
      <c r="Z251" s="40"/>
      <c r="AA251" s="78"/>
      <c r="AT251" s="23" t="s">
        <v>73</v>
      </c>
      <c r="AU251" s="23" t="s">
        <v>74</v>
      </c>
      <c r="AY251" s="23" t="s">
        <v>2086</v>
      </c>
      <c r="BK251" s="175">
        <f>SUM(BK252:BK256)</f>
        <v>0</v>
      </c>
    </row>
    <row r="252" spans="2:65" s="1" customFormat="1" ht="22.35" customHeight="1">
      <c r="B252" s="39"/>
      <c r="C252" s="206" t="s">
        <v>4</v>
      </c>
      <c r="D252" s="206" t="s">
        <v>197</v>
      </c>
      <c r="E252" s="207" t="s">
        <v>4</v>
      </c>
      <c r="F252" s="314" t="s">
        <v>4</v>
      </c>
      <c r="G252" s="314"/>
      <c r="H252" s="314"/>
      <c r="I252" s="314"/>
      <c r="J252" s="208" t="s">
        <v>4</v>
      </c>
      <c r="K252" s="171"/>
      <c r="L252" s="265"/>
      <c r="M252" s="315"/>
      <c r="N252" s="315">
        <f t="shared" si="55"/>
        <v>0</v>
      </c>
      <c r="O252" s="315"/>
      <c r="P252" s="315"/>
      <c r="Q252" s="315"/>
      <c r="R252" s="41"/>
      <c r="T252" s="172" t="s">
        <v>4</v>
      </c>
      <c r="U252" s="209" t="s">
        <v>41</v>
      </c>
      <c r="V252" s="40"/>
      <c r="W252" s="40"/>
      <c r="X252" s="40"/>
      <c r="Y252" s="40"/>
      <c r="Z252" s="40"/>
      <c r="AA252" s="78"/>
      <c r="AT252" s="23" t="s">
        <v>2086</v>
      </c>
      <c r="AU252" s="23" t="s">
        <v>82</v>
      </c>
      <c r="AY252" s="23" t="s">
        <v>2086</v>
      </c>
      <c r="BE252" s="114">
        <f>IF(U252="základná",N252,0)</f>
        <v>0</v>
      </c>
      <c r="BF252" s="114">
        <f>IF(U252="znížená",N252,0)</f>
        <v>0</v>
      </c>
      <c r="BG252" s="114">
        <f>IF(U252="zákl. prenesená",N252,0)</f>
        <v>0</v>
      </c>
      <c r="BH252" s="114">
        <f>IF(U252="zníž. prenesená",N252,0)</f>
        <v>0</v>
      </c>
      <c r="BI252" s="114">
        <f>IF(U252="nulová",N252,0)</f>
        <v>0</v>
      </c>
      <c r="BJ252" s="23" t="s">
        <v>94</v>
      </c>
      <c r="BK252" s="175">
        <f>L252*K252</f>
        <v>0</v>
      </c>
    </row>
    <row r="253" spans="2:65" s="1" customFormat="1" ht="22.35" customHeight="1">
      <c r="B253" s="39"/>
      <c r="C253" s="206" t="s">
        <v>4</v>
      </c>
      <c r="D253" s="206" t="s">
        <v>197</v>
      </c>
      <c r="E253" s="207" t="s">
        <v>4</v>
      </c>
      <c r="F253" s="314" t="s">
        <v>4</v>
      </c>
      <c r="G253" s="314"/>
      <c r="H253" s="314"/>
      <c r="I253" s="314"/>
      <c r="J253" s="208" t="s">
        <v>4</v>
      </c>
      <c r="K253" s="171"/>
      <c r="L253" s="265"/>
      <c r="M253" s="315"/>
      <c r="N253" s="315">
        <f t="shared" si="55"/>
        <v>0</v>
      </c>
      <c r="O253" s="315"/>
      <c r="P253" s="315"/>
      <c r="Q253" s="315"/>
      <c r="R253" s="41"/>
      <c r="T253" s="172" t="s">
        <v>4</v>
      </c>
      <c r="U253" s="209" t="s">
        <v>41</v>
      </c>
      <c r="V253" s="40"/>
      <c r="W253" s="40"/>
      <c r="X253" s="40"/>
      <c r="Y253" s="40"/>
      <c r="Z253" s="40"/>
      <c r="AA253" s="78"/>
      <c r="AT253" s="23" t="s">
        <v>2086</v>
      </c>
      <c r="AU253" s="23" t="s">
        <v>82</v>
      </c>
      <c r="AY253" s="23" t="s">
        <v>2086</v>
      </c>
      <c r="BE253" s="114">
        <f>IF(U253="základná",N253,0)</f>
        <v>0</v>
      </c>
      <c r="BF253" s="114">
        <f>IF(U253="znížená",N253,0)</f>
        <v>0</v>
      </c>
      <c r="BG253" s="114">
        <f>IF(U253="zákl. prenesená",N253,0)</f>
        <v>0</v>
      </c>
      <c r="BH253" s="114">
        <f>IF(U253="zníž. prenesená",N253,0)</f>
        <v>0</v>
      </c>
      <c r="BI253" s="114">
        <f>IF(U253="nulová",N253,0)</f>
        <v>0</v>
      </c>
      <c r="BJ253" s="23" t="s">
        <v>94</v>
      </c>
      <c r="BK253" s="175">
        <f>L253*K253</f>
        <v>0</v>
      </c>
    </row>
    <row r="254" spans="2:65" s="1" customFormat="1" ht="22.35" customHeight="1">
      <c r="B254" s="39"/>
      <c r="C254" s="206" t="s">
        <v>4</v>
      </c>
      <c r="D254" s="206" t="s">
        <v>197</v>
      </c>
      <c r="E254" s="207" t="s">
        <v>4</v>
      </c>
      <c r="F254" s="314" t="s">
        <v>4</v>
      </c>
      <c r="G254" s="314"/>
      <c r="H254" s="314"/>
      <c r="I254" s="314"/>
      <c r="J254" s="208" t="s">
        <v>4</v>
      </c>
      <c r="K254" s="171"/>
      <c r="L254" s="265"/>
      <c r="M254" s="315"/>
      <c r="N254" s="315">
        <f t="shared" si="55"/>
        <v>0</v>
      </c>
      <c r="O254" s="315"/>
      <c r="P254" s="315"/>
      <c r="Q254" s="315"/>
      <c r="R254" s="41"/>
      <c r="T254" s="172" t="s">
        <v>4</v>
      </c>
      <c r="U254" s="209" t="s">
        <v>41</v>
      </c>
      <c r="V254" s="40"/>
      <c r="W254" s="40"/>
      <c r="X254" s="40"/>
      <c r="Y254" s="40"/>
      <c r="Z254" s="40"/>
      <c r="AA254" s="78"/>
      <c r="AT254" s="23" t="s">
        <v>2086</v>
      </c>
      <c r="AU254" s="23" t="s">
        <v>82</v>
      </c>
      <c r="AY254" s="23" t="s">
        <v>2086</v>
      </c>
      <c r="BE254" s="114">
        <f>IF(U254="základná",N254,0)</f>
        <v>0</v>
      </c>
      <c r="BF254" s="114">
        <f>IF(U254="znížená",N254,0)</f>
        <v>0</v>
      </c>
      <c r="BG254" s="114">
        <f>IF(U254="zákl. prenesená",N254,0)</f>
        <v>0</v>
      </c>
      <c r="BH254" s="114">
        <f>IF(U254="zníž. prenesená",N254,0)</f>
        <v>0</v>
      </c>
      <c r="BI254" s="114">
        <f>IF(U254="nulová",N254,0)</f>
        <v>0</v>
      </c>
      <c r="BJ254" s="23" t="s">
        <v>94</v>
      </c>
      <c r="BK254" s="175">
        <f>L254*K254</f>
        <v>0</v>
      </c>
    </row>
    <row r="255" spans="2:65" s="1" customFormat="1" ht="22.35" customHeight="1">
      <c r="B255" s="39"/>
      <c r="C255" s="206" t="s">
        <v>4</v>
      </c>
      <c r="D255" s="206" t="s">
        <v>197</v>
      </c>
      <c r="E255" s="207" t="s">
        <v>4</v>
      </c>
      <c r="F255" s="314" t="s">
        <v>4</v>
      </c>
      <c r="G255" s="314"/>
      <c r="H255" s="314"/>
      <c r="I255" s="314"/>
      <c r="J255" s="208" t="s">
        <v>4</v>
      </c>
      <c r="K255" s="171"/>
      <c r="L255" s="265"/>
      <c r="M255" s="315"/>
      <c r="N255" s="315">
        <f t="shared" si="55"/>
        <v>0</v>
      </c>
      <c r="O255" s="315"/>
      <c r="P255" s="315"/>
      <c r="Q255" s="315"/>
      <c r="R255" s="41"/>
      <c r="T255" s="172" t="s">
        <v>4</v>
      </c>
      <c r="U255" s="209" t="s">
        <v>41</v>
      </c>
      <c r="V255" s="40"/>
      <c r="W255" s="40"/>
      <c r="X255" s="40"/>
      <c r="Y255" s="40"/>
      <c r="Z255" s="40"/>
      <c r="AA255" s="78"/>
      <c r="AT255" s="23" t="s">
        <v>2086</v>
      </c>
      <c r="AU255" s="23" t="s">
        <v>82</v>
      </c>
      <c r="AY255" s="23" t="s">
        <v>2086</v>
      </c>
      <c r="BE255" s="114">
        <f>IF(U255="základná",N255,0)</f>
        <v>0</v>
      </c>
      <c r="BF255" s="114">
        <f>IF(U255="znížená",N255,0)</f>
        <v>0</v>
      </c>
      <c r="BG255" s="114">
        <f>IF(U255="zákl. prenesená",N255,0)</f>
        <v>0</v>
      </c>
      <c r="BH255" s="114">
        <f>IF(U255="zníž. prenesená",N255,0)</f>
        <v>0</v>
      </c>
      <c r="BI255" s="114">
        <f>IF(U255="nulová",N255,0)</f>
        <v>0</v>
      </c>
      <c r="BJ255" s="23" t="s">
        <v>94</v>
      </c>
      <c r="BK255" s="175">
        <f>L255*K255</f>
        <v>0</v>
      </c>
    </row>
    <row r="256" spans="2:65" s="1" customFormat="1" ht="22.35" customHeight="1">
      <c r="B256" s="39"/>
      <c r="C256" s="206" t="s">
        <v>4</v>
      </c>
      <c r="D256" s="206" t="s">
        <v>197</v>
      </c>
      <c r="E256" s="207" t="s">
        <v>4</v>
      </c>
      <c r="F256" s="314" t="s">
        <v>4</v>
      </c>
      <c r="G256" s="314"/>
      <c r="H256" s="314"/>
      <c r="I256" s="314"/>
      <c r="J256" s="208" t="s">
        <v>4</v>
      </c>
      <c r="K256" s="171"/>
      <c r="L256" s="265"/>
      <c r="M256" s="315"/>
      <c r="N256" s="315">
        <f t="shared" si="55"/>
        <v>0</v>
      </c>
      <c r="O256" s="315"/>
      <c r="P256" s="315"/>
      <c r="Q256" s="315"/>
      <c r="R256" s="41"/>
      <c r="T256" s="172" t="s">
        <v>4</v>
      </c>
      <c r="U256" s="209" t="s">
        <v>41</v>
      </c>
      <c r="V256" s="60"/>
      <c r="W256" s="60"/>
      <c r="X256" s="60"/>
      <c r="Y256" s="60"/>
      <c r="Z256" s="60"/>
      <c r="AA256" s="62"/>
      <c r="AT256" s="23" t="s">
        <v>2086</v>
      </c>
      <c r="AU256" s="23" t="s">
        <v>82</v>
      </c>
      <c r="AY256" s="23" t="s">
        <v>2086</v>
      </c>
      <c r="BE256" s="114">
        <f>IF(U256="základná",N256,0)</f>
        <v>0</v>
      </c>
      <c r="BF256" s="114">
        <f>IF(U256="znížená",N256,0)</f>
        <v>0</v>
      </c>
      <c r="BG256" s="114">
        <f>IF(U256="zákl. prenesená",N256,0)</f>
        <v>0</v>
      </c>
      <c r="BH256" s="114">
        <f>IF(U256="zníž. prenesená",N256,0)</f>
        <v>0</v>
      </c>
      <c r="BI256" s="114">
        <f>IF(U256="nulová",N256,0)</f>
        <v>0</v>
      </c>
      <c r="BJ256" s="23" t="s">
        <v>94</v>
      </c>
      <c r="BK256" s="175">
        <f>L256*K256</f>
        <v>0</v>
      </c>
    </row>
    <row r="257" spans="2:18" s="1" customFormat="1" ht="6.95" customHeight="1">
      <c r="B257" s="63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5"/>
    </row>
  </sheetData>
  <mergeCells count="382">
    <mergeCell ref="L249:M249"/>
    <mergeCell ref="L248:M248"/>
    <mergeCell ref="L250:M250"/>
    <mergeCell ref="L252:M252"/>
    <mergeCell ref="L253:M253"/>
    <mergeCell ref="L254:M254"/>
    <mergeCell ref="L255:M255"/>
    <mergeCell ref="L256:M256"/>
    <mergeCell ref="F242:I242"/>
    <mergeCell ref="F252:I252"/>
    <mergeCell ref="F253:I253"/>
    <mergeCell ref="F254:I254"/>
    <mergeCell ref="F255:I255"/>
    <mergeCell ref="F256:I256"/>
    <mergeCell ref="L243:M243"/>
    <mergeCell ref="L244:M244"/>
    <mergeCell ref="L245:M245"/>
    <mergeCell ref="L246:M246"/>
    <mergeCell ref="L247:M247"/>
    <mergeCell ref="F241:I241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N244:Q244"/>
    <mergeCell ref="N243:Q243"/>
    <mergeCell ref="N245:Q245"/>
    <mergeCell ref="N246:Q246"/>
    <mergeCell ref="N247:Q247"/>
    <mergeCell ref="N248:Q248"/>
    <mergeCell ref="N249:Q249"/>
    <mergeCell ref="N250:Q250"/>
    <mergeCell ref="N252:Q252"/>
    <mergeCell ref="N253:Q253"/>
    <mergeCell ref="N254:Q254"/>
    <mergeCell ref="N255:Q255"/>
    <mergeCell ref="N256:Q256"/>
    <mergeCell ref="N251:Q251"/>
    <mergeCell ref="L177:M177"/>
    <mergeCell ref="N177:Q177"/>
    <mergeCell ref="L178:M178"/>
    <mergeCell ref="N178:Q178"/>
    <mergeCell ref="L179:M179"/>
    <mergeCell ref="N179:Q179"/>
    <mergeCell ref="N180:Q180"/>
    <mergeCell ref="N181:Q181"/>
    <mergeCell ref="N182:Q182"/>
    <mergeCell ref="N183:Q183"/>
    <mergeCell ref="N184:Q184"/>
    <mergeCell ref="N187:Q187"/>
    <mergeCell ref="N189:Q189"/>
    <mergeCell ref="N190:Q190"/>
    <mergeCell ref="N191:Q191"/>
    <mergeCell ref="N188:Q188"/>
    <mergeCell ref="L194:M194"/>
    <mergeCell ref="L195:M195"/>
    <mergeCell ref="L196:M196"/>
    <mergeCell ref="F178:I178"/>
    <mergeCell ref="F181:I181"/>
    <mergeCell ref="F179:I179"/>
    <mergeCell ref="F180:I180"/>
    <mergeCell ref="F182:I182"/>
    <mergeCell ref="F183:I183"/>
    <mergeCell ref="F184:I184"/>
    <mergeCell ref="F185:I185"/>
    <mergeCell ref="F186:I186"/>
    <mergeCell ref="L180:M180"/>
    <mergeCell ref="L187:M187"/>
    <mergeCell ref="L183:M183"/>
    <mergeCell ref="L181:M181"/>
    <mergeCell ref="L182:M182"/>
    <mergeCell ref="L184:M184"/>
    <mergeCell ref="L189:M189"/>
    <mergeCell ref="L190:M190"/>
    <mergeCell ref="L191:M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F187:I187"/>
    <mergeCell ref="F189:I189"/>
    <mergeCell ref="F190:I190"/>
    <mergeCell ref="F191:I191"/>
    <mergeCell ref="F192:I192"/>
    <mergeCell ref="F193:I193"/>
    <mergeCell ref="L192:M192"/>
    <mergeCell ref="L193:M193"/>
    <mergeCell ref="N200:Q200"/>
    <mergeCell ref="N201:Q201"/>
    <mergeCell ref="N202:Q202"/>
    <mergeCell ref="N203:Q203"/>
    <mergeCell ref="N204:Q204"/>
    <mergeCell ref="N205:Q205"/>
    <mergeCell ref="N206:Q206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L197:M197"/>
    <mergeCell ref="F207:I207"/>
    <mergeCell ref="F208:I208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N207:Q207"/>
    <mergeCell ref="N208:Q208"/>
    <mergeCell ref="N209:Q209"/>
    <mergeCell ref="N210:Q210"/>
    <mergeCell ref="N211:Q211"/>
    <mergeCell ref="N213:Q213"/>
    <mergeCell ref="N212:Q212"/>
    <mergeCell ref="N214:Q214"/>
    <mergeCell ref="N215:Q215"/>
    <mergeCell ref="N216:Q216"/>
    <mergeCell ref="N217:Q217"/>
    <mergeCell ref="N218:Q218"/>
    <mergeCell ref="N219:Q219"/>
    <mergeCell ref="N220:Q220"/>
    <mergeCell ref="N221:Q221"/>
    <mergeCell ref="N222:Q222"/>
    <mergeCell ref="F209:I209"/>
    <mergeCell ref="F210:I210"/>
    <mergeCell ref="F211:I211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L213:M213"/>
    <mergeCell ref="L215:M215"/>
    <mergeCell ref="L214:M214"/>
    <mergeCell ref="L216:M216"/>
    <mergeCell ref="L217:M217"/>
    <mergeCell ref="L218:M218"/>
    <mergeCell ref="L219:M219"/>
    <mergeCell ref="L220:M220"/>
    <mergeCell ref="L221:M221"/>
    <mergeCell ref="L222:M222"/>
    <mergeCell ref="L223:M223"/>
    <mergeCell ref="L224:M224"/>
    <mergeCell ref="L225:M225"/>
    <mergeCell ref="L226:M226"/>
    <mergeCell ref="L228:M228"/>
    <mergeCell ref="F225:I225"/>
    <mergeCell ref="F226:I226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N223:Q223"/>
    <mergeCell ref="N224:Q224"/>
    <mergeCell ref="N225:Q225"/>
    <mergeCell ref="N226:Q226"/>
    <mergeCell ref="N228:Q228"/>
    <mergeCell ref="N231:Q231"/>
    <mergeCell ref="N232:Q232"/>
    <mergeCell ref="N233:Q233"/>
    <mergeCell ref="N234:Q234"/>
    <mergeCell ref="N235:Q235"/>
    <mergeCell ref="N236:Q236"/>
    <mergeCell ref="N239:Q239"/>
    <mergeCell ref="N240:Q240"/>
    <mergeCell ref="N241:Q241"/>
    <mergeCell ref="N242:Q242"/>
    <mergeCell ref="N227:Q227"/>
    <mergeCell ref="L231:M231"/>
    <mergeCell ref="L232:M232"/>
    <mergeCell ref="L233:M233"/>
    <mergeCell ref="L234:M234"/>
    <mergeCell ref="L235:M235"/>
    <mergeCell ref="L236:M236"/>
    <mergeCell ref="L239:M239"/>
    <mergeCell ref="L240:M240"/>
    <mergeCell ref="L241:M241"/>
    <mergeCell ref="L242:M242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  <mergeCell ref="N101:Q101"/>
    <mergeCell ref="N102:Q102"/>
    <mergeCell ref="N103:Q103"/>
    <mergeCell ref="N104:Q104"/>
    <mergeCell ref="N105:Q105"/>
    <mergeCell ref="N106:Q106"/>
    <mergeCell ref="N107:Q107"/>
    <mergeCell ref="L109:Q109"/>
    <mergeCell ref="D102:H102"/>
    <mergeCell ref="D106:H106"/>
    <mergeCell ref="D103:H103"/>
    <mergeCell ref="D104:H104"/>
    <mergeCell ref="D105:H105"/>
    <mergeCell ref="C115:Q115"/>
    <mergeCell ref="F117:P117"/>
    <mergeCell ref="F118:P118"/>
    <mergeCell ref="M120:P120"/>
    <mergeCell ref="M122:Q122"/>
    <mergeCell ref="M123:Q123"/>
    <mergeCell ref="F125:I125"/>
    <mergeCell ref="F129:I129"/>
    <mergeCell ref="L125:M125"/>
    <mergeCell ref="N125:Q125"/>
    <mergeCell ref="L129:M129"/>
    <mergeCell ref="N129:Q129"/>
    <mergeCell ref="F130:I130"/>
    <mergeCell ref="F131:I131"/>
    <mergeCell ref="F132:I132"/>
    <mergeCell ref="N126:Q126"/>
    <mergeCell ref="N127:Q127"/>
    <mergeCell ref="N128:Q128"/>
    <mergeCell ref="F133:I133"/>
    <mergeCell ref="F136:I136"/>
    <mergeCell ref="F134:I134"/>
    <mergeCell ref="L134:M134"/>
    <mergeCell ref="N134:Q134"/>
    <mergeCell ref="F135:I135"/>
    <mergeCell ref="L135:M135"/>
    <mergeCell ref="N135:Q135"/>
    <mergeCell ref="F137:I137"/>
    <mergeCell ref="F138:I138"/>
    <mergeCell ref="F141:I141"/>
    <mergeCell ref="F139:I139"/>
    <mergeCell ref="F140:I140"/>
    <mergeCell ref="L140:M140"/>
    <mergeCell ref="N140:Q140"/>
    <mergeCell ref="L141:M141"/>
    <mergeCell ref="N141:Q141"/>
    <mergeCell ref="F142:I142"/>
    <mergeCell ref="L142:M142"/>
    <mergeCell ref="N142:Q142"/>
    <mergeCell ref="F143:I143"/>
    <mergeCell ref="F146:I146"/>
    <mergeCell ref="F144:I144"/>
    <mergeCell ref="F145:I145"/>
    <mergeCell ref="L145:M145"/>
    <mergeCell ref="N145:Q145"/>
    <mergeCell ref="F147:I147"/>
    <mergeCell ref="F148:I148"/>
    <mergeCell ref="F149:I149"/>
    <mergeCell ref="F150:I150"/>
    <mergeCell ref="L150:M150"/>
    <mergeCell ref="N150:Q150"/>
    <mergeCell ref="F151:I151"/>
    <mergeCell ref="F154:I154"/>
    <mergeCell ref="F152:I152"/>
    <mergeCell ref="L154:M154"/>
    <mergeCell ref="N154:Q154"/>
    <mergeCell ref="F155:I155"/>
    <mergeCell ref="F156:I156"/>
    <mergeCell ref="F157:I157"/>
    <mergeCell ref="F158:I158"/>
    <mergeCell ref="N153:Q153"/>
    <mergeCell ref="F160:I160"/>
    <mergeCell ref="L160:M160"/>
    <mergeCell ref="N160:Q160"/>
    <mergeCell ref="N159:Q159"/>
    <mergeCell ref="F166:I166"/>
    <mergeCell ref="F169:I169"/>
    <mergeCell ref="F168:I168"/>
    <mergeCell ref="F167:I167"/>
    <mergeCell ref="F170:I170"/>
    <mergeCell ref="N161:Q161"/>
    <mergeCell ref="N162:Q162"/>
    <mergeCell ref="F163:I163"/>
    <mergeCell ref="F165:I165"/>
    <mergeCell ref="L163:M163"/>
    <mergeCell ref="N163:Q163"/>
    <mergeCell ref="F164:I164"/>
    <mergeCell ref="L166:M166"/>
    <mergeCell ref="N166:Q166"/>
    <mergeCell ref="L174:M174"/>
    <mergeCell ref="N174:Q174"/>
    <mergeCell ref="L175:M175"/>
    <mergeCell ref="N175:Q175"/>
    <mergeCell ref="L167:M167"/>
    <mergeCell ref="N167:Q167"/>
    <mergeCell ref="L168:M168"/>
    <mergeCell ref="N168:Q168"/>
    <mergeCell ref="L169:M169"/>
    <mergeCell ref="N169:Q169"/>
    <mergeCell ref="L170:M170"/>
    <mergeCell ref="N170:Q170"/>
    <mergeCell ref="N176:Q176"/>
    <mergeCell ref="F174:I174"/>
    <mergeCell ref="F177:I177"/>
    <mergeCell ref="F175:I175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71:I171"/>
    <mergeCell ref="F172:I172"/>
    <mergeCell ref="F173:I173"/>
    <mergeCell ref="L173:M173"/>
    <mergeCell ref="N173:Q173"/>
  </mergeCells>
  <dataValidations count="2">
    <dataValidation type="list" allowBlank="1" showInputMessage="1" showErrorMessage="1" error="Povolené sú hodnoty K, M." sqref="D252:D257">
      <formula1>"K, M"</formula1>
    </dataValidation>
    <dataValidation type="list" allowBlank="1" showInputMessage="1" showErrorMessage="1" error="Povolené sú hodnoty základná, znížená, nulová." sqref="U252:U257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0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2"/>
      <c r="B1" s="16"/>
      <c r="C1" s="16"/>
      <c r="D1" s="17" t="s">
        <v>0</v>
      </c>
      <c r="E1" s="16"/>
      <c r="F1" s="18" t="s">
        <v>126</v>
      </c>
      <c r="G1" s="18"/>
      <c r="H1" s="286" t="s">
        <v>127</v>
      </c>
      <c r="I1" s="286"/>
      <c r="J1" s="286"/>
      <c r="K1" s="286"/>
      <c r="L1" s="18" t="s">
        <v>128</v>
      </c>
      <c r="M1" s="16"/>
      <c r="N1" s="16"/>
      <c r="O1" s="17" t="s">
        <v>129</v>
      </c>
      <c r="P1" s="16"/>
      <c r="Q1" s="16"/>
      <c r="R1" s="16"/>
      <c r="S1" s="18" t="s">
        <v>130</v>
      </c>
      <c r="T1" s="18"/>
      <c r="U1" s="122"/>
      <c r="V1" s="12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7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3" t="s">
        <v>95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40" t="s">
        <v>131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8"/>
      <c r="T4" s="22" t="s">
        <v>11</v>
      </c>
      <c r="AT4" s="23" t="s">
        <v>5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15</v>
      </c>
      <c r="E6" s="30"/>
      <c r="F6" s="287" t="str">
        <f>'Rekapitulácia stavby'!K6</f>
        <v>CENTRUM INTEGROVANEJ ZDRAVOTNEJ STAROSTLIVOSTI – SLANEC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30"/>
      <c r="R6" s="28"/>
    </row>
    <row r="7" spans="1:66" ht="25.35" customHeight="1">
      <c r="B7" s="27"/>
      <c r="C7" s="30"/>
      <c r="D7" s="34" t="s">
        <v>132</v>
      </c>
      <c r="E7" s="30"/>
      <c r="F7" s="287" t="s">
        <v>2448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0"/>
      <c r="R7" s="28"/>
    </row>
    <row r="8" spans="1:66" s="1" customFormat="1" ht="32.85" customHeight="1">
      <c r="B8" s="39"/>
      <c r="C8" s="40"/>
      <c r="D8" s="33" t="s">
        <v>2449</v>
      </c>
      <c r="E8" s="40"/>
      <c r="F8" s="231" t="s">
        <v>2450</v>
      </c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40"/>
      <c r="R8" s="41"/>
    </row>
    <row r="9" spans="1:66" s="1" customFormat="1" ht="14.45" customHeight="1">
      <c r="B9" s="39"/>
      <c r="C9" s="40"/>
      <c r="D9" s="34" t="s">
        <v>17</v>
      </c>
      <c r="E9" s="40"/>
      <c r="F9" s="32" t="s">
        <v>4</v>
      </c>
      <c r="G9" s="40"/>
      <c r="H9" s="40"/>
      <c r="I9" s="40"/>
      <c r="J9" s="40"/>
      <c r="K9" s="40"/>
      <c r="L9" s="40"/>
      <c r="M9" s="34" t="s">
        <v>18</v>
      </c>
      <c r="N9" s="40"/>
      <c r="O9" s="32" t="s">
        <v>4</v>
      </c>
      <c r="P9" s="40"/>
      <c r="Q9" s="40"/>
      <c r="R9" s="41"/>
    </row>
    <row r="10" spans="1:66" s="1" customFormat="1" ht="14.45" customHeight="1">
      <c r="B10" s="39"/>
      <c r="C10" s="40"/>
      <c r="D10" s="34" t="s">
        <v>19</v>
      </c>
      <c r="E10" s="40"/>
      <c r="F10" s="32" t="s">
        <v>20</v>
      </c>
      <c r="G10" s="40"/>
      <c r="H10" s="40"/>
      <c r="I10" s="40"/>
      <c r="J10" s="40"/>
      <c r="K10" s="40"/>
      <c r="L10" s="40"/>
      <c r="M10" s="34" t="s">
        <v>21</v>
      </c>
      <c r="N10" s="40"/>
      <c r="O10" s="290" t="str">
        <f>'Rekapitulácia stavby'!AN8</f>
        <v>20. 11. 2018</v>
      </c>
      <c r="P10" s="29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48" t="s">
        <v>4</v>
      </c>
      <c r="P12" s="248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48" t="s">
        <v>4</v>
      </c>
      <c r="P13" s="248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92" t="str">
        <f>IF('Rekapitulácia stavby'!AN13="","",'Rekapitulácia stavby'!AN13)</f>
        <v>Vyplň údaj</v>
      </c>
      <c r="P15" s="248"/>
      <c r="Q15" s="40"/>
      <c r="R15" s="41"/>
    </row>
    <row r="16" spans="1:66" s="1" customFormat="1" ht="18" customHeight="1">
      <c r="B16" s="39"/>
      <c r="C16" s="40"/>
      <c r="D16" s="40"/>
      <c r="E16" s="292" t="str">
        <f>IF('Rekapitulácia stavby'!E14="","",'Rekapitulácia stavby'!E14)</f>
        <v>Vyplň údaj</v>
      </c>
      <c r="F16" s="293"/>
      <c r="G16" s="293"/>
      <c r="H16" s="293"/>
      <c r="I16" s="293"/>
      <c r="J16" s="293"/>
      <c r="K16" s="293"/>
      <c r="L16" s="293"/>
      <c r="M16" s="34" t="s">
        <v>26</v>
      </c>
      <c r="N16" s="40"/>
      <c r="O16" s="292" t="str">
        <f>IF('Rekapitulácia stavby'!AN14="","",'Rekapitulácia stavby'!AN14)</f>
        <v>Vyplň údaj</v>
      </c>
      <c r="P16" s="248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48" t="s">
        <v>4</v>
      </c>
      <c r="P18" s="248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48" t="s">
        <v>4</v>
      </c>
      <c r="P19" s="248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48" t="str">
        <f>IF('Rekapitulácia stavby'!AN19="","",'Rekapitulácia stavby'!AN19)</f>
        <v/>
      </c>
      <c r="P21" s="248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48" t="str">
        <f>IF('Rekapitulácia stavby'!AN20="","",'Rekapitulácia stavby'!AN20)</f>
        <v/>
      </c>
      <c r="P22" s="248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0" t="s">
        <v>4</v>
      </c>
      <c r="F25" s="260"/>
      <c r="G25" s="260"/>
      <c r="H25" s="260"/>
      <c r="I25" s="260"/>
      <c r="J25" s="260"/>
      <c r="K25" s="260"/>
      <c r="L25" s="26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3" t="s">
        <v>134</v>
      </c>
      <c r="E28" s="40"/>
      <c r="F28" s="40"/>
      <c r="G28" s="40"/>
      <c r="H28" s="40"/>
      <c r="I28" s="40"/>
      <c r="J28" s="40"/>
      <c r="K28" s="40"/>
      <c r="L28" s="40"/>
      <c r="M28" s="261">
        <f>N89</f>
        <v>0</v>
      </c>
      <c r="N28" s="261"/>
      <c r="O28" s="261"/>
      <c r="P28" s="261"/>
      <c r="Q28" s="40"/>
      <c r="R28" s="41"/>
    </row>
    <row r="29" spans="2:18" s="1" customFormat="1" ht="14.45" customHeight="1">
      <c r="B29" s="39"/>
      <c r="C29" s="40"/>
      <c r="D29" s="38" t="s">
        <v>120</v>
      </c>
      <c r="E29" s="40"/>
      <c r="F29" s="40"/>
      <c r="G29" s="40"/>
      <c r="H29" s="40"/>
      <c r="I29" s="40"/>
      <c r="J29" s="40"/>
      <c r="K29" s="40"/>
      <c r="L29" s="40"/>
      <c r="M29" s="261">
        <f>N98</f>
        <v>0</v>
      </c>
      <c r="N29" s="261"/>
      <c r="O29" s="261"/>
      <c r="P29" s="26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4" t="s">
        <v>37</v>
      </c>
      <c r="E31" s="40"/>
      <c r="F31" s="40"/>
      <c r="G31" s="40"/>
      <c r="H31" s="40"/>
      <c r="I31" s="40"/>
      <c r="J31" s="40"/>
      <c r="K31" s="40"/>
      <c r="L31" s="40"/>
      <c r="M31" s="310">
        <f>ROUND(M28+M29,2)</f>
        <v>0</v>
      </c>
      <c r="N31" s="289"/>
      <c r="O31" s="289"/>
      <c r="P31" s="28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5" t="s">
        <v>40</v>
      </c>
      <c r="H33" s="311">
        <f>ROUND((((SUM(BE98:BE105)+SUM(BE124:BE294))+SUM(BE296:BE300))),2)</f>
        <v>0</v>
      </c>
      <c r="I33" s="289"/>
      <c r="J33" s="289"/>
      <c r="K33" s="40"/>
      <c r="L33" s="40"/>
      <c r="M33" s="311">
        <f>ROUND(((ROUND((SUM(BE98:BE105)+SUM(BE124:BE294)), 2)*F33)+SUM(BE296:BE300)*F33),2)</f>
        <v>0</v>
      </c>
      <c r="N33" s="289"/>
      <c r="O33" s="289"/>
      <c r="P33" s="28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5" t="s">
        <v>40</v>
      </c>
      <c r="H34" s="311">
        <f>ROUND((((SUM(BF98:BF105)+SUM(BF124:BF294))+SUM(BF296:BF300))),2)</f>
        <v>0</v>
      </c>
      <c r="I34" s="289"/>
      <c r="J34" s="289"/>
      <c r="K34" s="40"/>
      <c r="L34" s="40"/>
      <c r="M34" s="311">
        <f>ROUND(((ROUND((SUM(BF98:BF105)+SUM(BF124:BF294)), 2)*F34)+SUM(BF296:BF300)*F34),2)</f>
        <v>0</v>
      </c>
      <c r="N34" s="289"/>
      <c r="O34" s="289"/>
      <c r="P34" s="28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5" t="s">
        <v>40</v>
      </c>
      <c r="H35" s="311">
        <f>ROUND((((SUM(BG98:BG105)+SUM(BG124:BG294))+SUM(BG296:BG300))),2)</f>
        <v>0</v>
      </c>
      <c r="I35" s="289"/>
      <c r="J35" s="289"/>
      <c r="K35" s="40"/>
      <c r="L35" s="40"/>
      <c r="M35" s="311">
        <v>0</v>
      </c>
      <c r="N35" s="289"/>
      <c r="O35" s="289"/>
      <c r="P35" s="28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5" t="s">
        <v>40</v>
      </c>
      <c r="H36" s="311">
        <f>ROUND((((SUM(BH98:BH105)+SUM(BH124:BH294))+SUM(BH296:BH300))),2)</f>
        <v>0</v>
      </c>
      <c r="I36" s="289"/>
      <c r="J36" s="289"/>
      <c r="K36" s="40"/>
      <c r="L36" s="40"/>
      <c r="M36" s="311">
        <v>0</v>
      </c>
      <c r="N36" s="289"/>
      <c r="O36" s="289"/>
      <c r="P36" s="28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5" t="s">
        <v>40</v>
      </c>
      <c r="H37" s="311">
        <f>ROUND((((SUM(BI98:BI105)+SUM(BI124:BI294))+SUM(BI296:BI300))),2)</f>
        <v>0</v>
      </c>
      <c r="I37" s="289"/>
      <c r="J37" s="289"/>
      <c r="K37" s="40"/>
      <c r="L37" s="40"/>
      <c r="M37" s="311">
        <v>0</v>
      </c>
      <c r="N37" s="289"/>
      <c r="O37" s="289"/>
      <c r="P37" s="28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1"/>
      <c r="D39" s="126" t="s">
        <v>45</v>
      </c>
      <c r="E39" s="79"/>
      <c r="F39" s="79"/>
      <c r="G39" s="127" t="s">
        <v>46</v>
      </c>
      <c r="H39" s="128" t="s">
        <v>47</v>
      </c>
      <c r="I39" s="79"/>
      <c r="J39" s="79"/>
      <c r="K39" s="79"/>
      <c r="L39" s="312">
        <f>SUM(M31:M37)</f>
        <v>0</v>
      </c>
      <c r="M39" s="312"/>
      <c r="N39" s="312"/>
      <c r="O39" s="312"/>
      <c r="P39" s="313"/>
      <c r="Q39" s="121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0" t="s">
        <v>135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15</v>
      </c>
      <c r="D78" s="40"/>
      <c r="E78" s="40"/>
      <c r="F78" s="287" t="str">
        <f>F6</f>
        <v>CENTRUM INTEGROVANEJ ZDRAVOTNEJ STAROSTLIVOSTI – SLANEC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40"/>
      <c r="R78" s="41"/>
    </row>
    <row r="79" spans="2:18" ht="30" customHeight="1">
      <c r="B79" s="27"/>
      <c r="C79" s="34" t="s">
        <v>132</v>
      </c>
      <c r="D79" s="30"/>
      <c r="E79" s="30"/>
      <c r="F79" s="287" t="s">
        <v>2448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0"/>
      <c r="R79" s="28"/>
    </row>
    <row r="80" spans="2:18" s="1" customFormat="1" ht="36.950000000000003" customHeight="1">
      <c r="B80" s="39"/>
      <c r="C80" s="73" t="s">
        <v>2449</v>
      </c>
      <c r="D80" s="40"/>
      <c r="E80" s="40"/>
      <c r="F80" s="242" t="str">
        <f>F8</f>
        <v>11.0 - Zásuvková a svetelná elektroinštalácia</v>
      </c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40"/>
      <c r="R80" s="41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47" s="1" customFormat="1" ht="18" customHeight="1">
      <c r="B82" s="39"/>
      <c r="C82" s="34" t="s">
        <v>19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21</v>
      </c>
      <c r="L82" s="40"/>
      <c r="M82" s="291" t="str">
        <f>IF(O10="","",O10)</f>
        <v>20. 11. 2018</v>
      </c>
      <c r="N82" s="291"/>
      <c r="O82" s="291"/>
      <c r="P82" s="291"/>
      <c r="Q82" s="40"/>
      <c r="R82" s="41"/>
    </row>
    <row r="83" spans="2:47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47" s="1" customFormat="1" ht="15">
      <c r="B84" s="39"/>
      <c r="C84" s="34" t="s">
        <v>23</v>
      </c>
      <c r="D84" s="40"/>
      <c r="E84" s="40"/>
      <c r="F84" s="32" t="str">
        <f>E13</f>
        <v>Obec Slanec</v>
      </c>
      <c r="G84" s="40"/>
      <c r="H84" s="40"/>
      <c r="I84" s="40"/>
      <c r="J84" s="40"/>
      <c r="K84" s="34" t="s">
        <v>29</v>
      </c>
      <c r="L84" s="40"/>
      <c r="M84" s="248" t="str">
        <f>E19</f>
        <v>Ing. Beata Zuštiaková</v>
      </c>
      <c r="N84" s="248"/>
      <c r="O84" s="248"/>
      <c r="P84" s="248"/>
      <c r="Q84" s="248"/>
      <c r="R84" s="41"/>
    </row>
    <row r="85" spans="2:47" s="1" customFormat="1" ht="14.45" customHeight="1">
      <c r="B85" s="39"/>
      <c r="C85" s="34" t="s">
        <v>27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33</v>
      </c>
      <c r="L85" s="40"/>
      <c r="M85" s="248" t="str">
        <f>E22</f>
        <v xml:space="preserve"> </v>
      </c>
      <c r="N85" s="248"/>
      <c r="O85" s="248"/>
      <c r="P85" s="248"/>
      <c r="Q85" s="248"/>
      <c r="R85" s="41"/>
    </row>
    <row r="86" spans="2:47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47" s="1" customFormat="1" ht="29.25" customHeight="1">
      <c r="B87" s="39"/>
      <c r="C87" s="306" t="s">
        <v>136</v>
      </c>
      <c r="D87" s="307"/>
      <c r="E87" s="307"/>
      <c r="F87" s="307"/>
      <c r="G87" s="307"/>
      <c r="H87" s="121"/>
      <c r="I87" s="121"/>
      <c r="J87" s="121"/>
      <c r="K87" s="121"/>
      <c r="L87" s="121"/>
      <c r="M87" s="121"/>
      <c r="N87" s="306" t="s">
        <v>137</v>
      </c>
      <c r="O87" s="307"/>
      <c r="P87" s="307"/>
      <c r="Q87" s="307"/>
      <c r="R87" s="41"/>
    </row>
    <row r="88" spans="2:47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29" t="s">
        <v>138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4">
        <f>N124</f>
        <v>0</v>
      </c>
      <c r="O89" s="303"/>
      <c r="P89" s="303"/>
      <c r="Q89" s="303"/>
      <c r="R89" s="41"/>
      <c r="AU89" s="23" t="s">
        <v>139</v>
      </c>
    </row>
    <row r="90" spans="2:47" s="7" customFormat="1" ht="24.95" customHeight="1">
      <c r="B90" s="130"/>
      <c r="C90" s="131"/>
      <c r="D90" s="132" t="s">
        <v>2451</v>
      </c>
      <c r="E90" s="131"/>
      <c r="F90" s="131"/>
      <c r="G90" s="131"/>
      <c r="H90" s="131"/>
      <c r="I90" s="131"/>
      <c r="J90" s="131"/>
      <c r="K90" s="131"/>
      <c r="L90" s="131"/>
      <c r="M90" s="131"/>
      <c r="N90" s="301">
        <f>N125</f>
        <v>0</v>
      </c>
      <c r="O90" s="302"/>
      <c r="P90" s="302"/>
      <c r="Q90" s="302"/>
      <c r="R90" s="133"/>
    </row>
    <row r="91" spans="2:47" s="8" customFormat="1" ht="19.899999999999999" customHeight="1">
      <c r="B91" s="134"/>
      <c r="C91" s="103"/>
      <c r="D91" s="110" t="s">
        <v>2452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1">
        <f>N126</f>
        <v>0</v>
      </c>
      <c r="O91" s="222"/>
      <c r="P91" s="222"/>
      <c r="Q91" s="222"/>
      <c r="R91" s="135"/>
    </row>
    <row r="92" spans="2:47" s="7" customFormat="1" ht="24.95" customHeight="1">
      <c r="B92" s="130"/>
      <c r="C92" s="131"/>
      <c r="D92" s="132" t="s">
        <v>2088</v>
      </c>
      <c r="E92" s="131"/>
      <c r="F92" s="131"/>
      <c r="G92" s="131"/>
      <c r="H92" s="131"/>
      <c r="I92" s="131"/>
      <c r="J92" s="131"/>
      <c r="K92" s="131"/>
      <c r="L92" s="131"/>
      <c r="M92" s="131"/>
      <c r="N92" s="301">
        <f>N140</f>
        <v>0</v>
      </c>
      <c r="O92" s="302"/>
      <c r="P92" s="302"/>
      <c r="Q92" s="302"/>
      <c r="R92" s="133"/>
    </row>
    <row r="93" spans="2:47" s="8" customFormat="1" ht="19.899999999999999" customHeight="1">
      <c r="B93" s="134"/>
      <c r="C93" s="103"/>
      <c r="D93" s="110" t="s">
        <v>2089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1">
        <f>N141</f>
        <v>0</v>
      </c>
      <c r="O93" s="222"/>
      <c r="P93" s="222"/>
      <c r="Q93" s="222"/>
      <c r="R93" s="135"/>
    </row>
    <row r="94" spans="2:47" s="8" customFormat="1" ht="19.899999999999999" customHeight="1">
      <c r="B94" s="134"/>
      <c r="C94" s="103"/>
      <c r="D94" s="110" t="s">
        <v>2453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1">
        <f>N274</f>
        <v>0</v>
      </c>
      <c r="O94" s="222"/>
      <c r="P94" s="222"/>
      <c r="Q94" s="222"/>
      <c r="R94" s="135"/>
    </row>
    <row r="95" spans="2:47" s="8" customFormat="1" ht="19.899999999999999" customHeight="1">
      <c r="B95" s="134"/>
      <c r="C95" s="103"/>
      <c r="D95" s="110" t="s">
        <v>2091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1">
        <f>N293</f>
        <v>0</v>
      </c>
      <c r="O95" s="222"/>
      <c r="P95" s="222"/>
      <c r="Q95" s="222"/>
      <c r="R95" s="135"/>
    </row>
    <row r="96" spans="2:47" s="7" customFormat="1" ht="21.75" customHeight="1">
      <c r="B96" s="130"/>
      <c r="C96" s="131"/>
      <c r="D96" s="132" t="s">
        <v>172</v>
      </c>
      <c r="E96" s="131"/>
      <c r="F96" s="131"/>
      <c r="G96" s="131"/>
      <c r="H96" s="131"/>
      <c r="I96" s="131"/>
      <c r="J96" s="131"/>
      <c r="K96" s="131"/>
      <c r="L96" s="131"/>
      <c r="M96" s="131"/>
      <c r="N96" s="299">
        <f>N295</f>
        <v>0</v>
      </c>
      <c r="O96" s="302"/>
      <c r="P96" s="302"/>
      <c r="Q96" s="302"/>
      <c r="R96" s="133"/>
    </row>
    <row r="97" spans="2:65" s="1" customFormat="1" ht="21.75" customHeight="1"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1"/>
    </row>
    <row r="98" spans="2:65" s="1" customFormat="1" ht="29.25" customHeight="1">
      <c r="B98" s="39"/>
      <c r="C98" s="129" t="s">
        <v>173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303">
        <f>ROUND(N99+N100+N101+N102+N103+N104,2)</f>
        <v>0</v>
      </c>
      <c r="O98" s="304"/>
      <c r="P98" s="304"/>
      <c r="Q98" s="304"/>
      <c r="R98" s="41"/>
      <c r="T98" s="136"/>
      <c r="U98" s="137" t="s">
        <v>38</v>
      </c>
    </row>
    <row r="99" spans="2:65" s="1" customFormat="1" ht="18" customHeight="1">
      <c r="B99" s="138"/>
      <c r="C99" s="139"/>
      <c r="D99" s="255" t="s">
        <v>174</v>
      </c>
      <c r="E99" s="305"/>
      <c r="F99" s="305"/>
      <c r="G99" s="305"/>
      <c r="H99" s="305"/>
      <c r="I99" s="139"/>
      <c r="J99" s="139"/>
      <c r="K99" s="139"/>
      <c r="L99" s="139"/>
      <c r="M99" s="139"/>
      <c r="N99" s="229">
        <f>ROUND(N89*T99,2)</f>
        <v>0</v>
      </c>
      <c r="O99" s="294"/>
      <c r="P99" s="294"/>
      <c r="Q99" s="294"/>
      <c r="R99" s="141"/>
      <c r="S99" s="142"/>
      <c r="T99" s="143"/>
      <c r="U99" s="144" t="s">
        <v>41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5" t="s">
        <v>175</v>
      </c>
      <c r="AZ99" s="142"/>
      <c r="BA99" s="142"/>
      <c r="BB99" s="142"/>
      <c r="BC99" s="142"/>
      <c r="BD99" s="142"/>
      <c r="BE99" s="146">
        <f t="shared" ref="BE99:BE104" si="0">IF(U99="základná",N99,0)</f>
        <v>0</v>
      </c>
      <c r="BF99" s="146">
        <f t="shared" ref="BF99:BF104" si="1">IF(U99="znížená",N99,0)</f>
        <v>0</v>
      </c>
      <c r="BG99" s="146">
        <f t="shared" ref="BG99:BG104" si="2">IF(U99="zákl. prenesená",N99,0)</f>
        <v>0</v>
      </c>
      <c r="BH99" s="146">
        <f t="shared" ref="BH99:BH104" si="3">IF(U99="zníž. prenesená",N99,0)</f>
        <v>0</v>
      </c>
      <c r="BI99" s="146">
        <f t="shared" ref="BI99:BI104" si="4">IF(U99="nulová",N99,0)</f>
        <v>0</v>
      </c>
      <c r="BJ99" s="145" t="s">
        <v>94</v>
      </c>
      <c r="BK99" s="142"/>
      <c r="BL99" s="142"/>
      <c r="BM99" s="142"/>
    </row>
    <row r="100" spans="2:65" s="1" customFormat="1" ht="18" customHeight="1">
      <c r="B100" s="138"/>
      <c r="C100" s="139"/>
      <c r="D100" s="255" t="s">
        <v>2092</v>
      </c>
      <c r="E100" s="305"/>
      <c r="F100" s="305"/>
      <c r="G100" s="305"/>
      <c r="H100" s="305"/>
      <c r="I100" s="139"/>
      <c r="J100" s="139"/>
      <c r="K100" s="139"/>
      <c r="L100" s="139"/>
      <c r="M100" s="139"/>
      <c r="N100" s="229">
        <f>ROUND(N89*T100,2)</f>
        <v>0</v>
      </c>
      <c r="O100" s="294"/>
      <c r="P100" s="294"/>
      <c r="Q100" s="294"/>
      <c r="R100" s="141"/>
      <c r="S100" s="142"/>
      <c r="T100" s="143"/>
      <c r="U100" s="144" t="s">
        <v>41</v>
      </c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5" t="s">
        <v>175</v>
      </c>
      <c r="AZ100" s="142"/>
      <c r="BA100" s="142"/>
      <c r="BB100" s="142"/>
      <c r="BC100" s="142"/>
      <c r="BD100" s="142"/>
      <c r="BE100" s="146">
        <f t="shared" si="0"/>
        <v>0</v>
      </c>
      <c r="BF100" s="146">
        <f t="shared" si="1"/>
        <v>0</v>
      </c>
      <c r="BG100" s="146">
        <f t="shared" si="2"/>
        <v>0</v>
      </c>
      <c r="BH100" s="146">
        <f t="shared" si="3"/>
        <v>0</v>
      </c>
      <c r="BI100" s="146">
        <f t="shared" si="4"/>
        <v>0</v>
      </c>
      <c r="BJ100" s="145" t="s">
        <v>94</v>
      </c>
      <c r="BK100" s="142"/>
      <c r="BL100" s="142"/>
      <c r="BM100" s="142"/>
    </row>
    <row r="101" spans="2:65" s="1" customFormat="1" ht="18" customHeight="1">
      <c r="B101" s="138"/>
      <c r="C101" s="139"/>
      <c r="D101" s="255" t="s">
        <v>177</v>
      </c>
      <c r="E101" s="305"/>
      <c r="F101" s="305"/>
      <c r="G101" s="305"/>
      <c r="H101" s="305"/>
      <c r="I101" s="139"/>
      <c r="J101" s="139"/>
      <c r="K101" s="139"/>
      <c r="L101" s="139"/>
      <c r="M101" s="139"/>
      <c r="N101" s="229">
        <f>ROUND(N89*T101,2)</f>
        <v>0</v>
      </c>
      <c r="O101" s="294"/>
      <c r="P101" s="294"/>
      <c r="Q101" s="294"/>
      <c r="R101" s="141"/>
      <c r="S101" s="142"/>
      <c r="T101" s="143"/>
      <c r="U101" s="144" t="s">
        <v>41</v>
      </c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5" t="s">
        <v>175</v>
      </c>
      <c r="AZ101" s="142"/>
      <c r="BA101" s="142"/>
      <c r="BB101" s="142"/>
      <c r="BC101" s="142"/>
      <c r="BD101" s="142"/>
      <c r="BE101" s="146">
        <f t="shared" si="0"/>
        <v>0</v>
      </c>
      <c r="BF101" s="146">
        <f t="shared" si="1"/>
        <v>0</v>
      </c>
      <c r="BG101" s="146">
        <f t="shared" si="2"/>
        <v>0</v>
      </c>
      <c r="BH101" s="146">
        <f t="shared" si="3"/>
        <v>0</v>
      </c>
      <c r="BI101" s="146">
        <f t="shared" si="4"/>
        <v>0</v>
      </c>
      <c r="BJ101" s="145" t="s">
        <v>94</v>
      </c>
      <c r="BK101" s="142"/>
      <c r="BL101" s="142"/>
      <c r="BM101" s="142"/>
    </row>
    <row r="102" spans="2:65" s="1" customFormat="1" ht="18" customHeight="1">
      <c r="B102" s="138"/>
      <c r="C102" s="139"/>
      <c r="D102" s="255" t="s">
        <v>178</v>
      </c>
      <c r="E102" s="305"/>
      <c r="F102" s="305"/>
      <c r="G102" s="305"/>
      <c r="H102" s="305"/>
      <c r="I102" s="139"/>
      <c r="J102" s="139"/>
      <c r="K102" s="139"/>
      <c r="L102" s="139"/>
      <c r="M102" s="139"/>
      <c r="N102" s="229">
        <f>ROUND(N89*T102,2)</f>
        <v>0</v>
      </c>
      <c r="O102" s="294"/>
      <c r="P102" s="294"/>
      <c r="Q102" s="294"/>
      <c r="R102" s="141"/>
      <c r="S102" s="142"/>
      <c r="T102" s="143"/>
      <c r="U102" s="144" t="s">
        <v>41</v>
      </c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5" t="s">
        <v>175</v>
      </c>
      <c r="AZ102" s="142"/>
      <c r="BA102" s="142"/>
      <c r="BB102" s="142"/>
      <c r="BC102" s="142"/>
      <c r="BD102" s="142"/>
      <c r="BE102" s="146">
        <f t="shared" si="0"/>
        <v>0</v>
      </c>
      <c r="BF102" s="146">
        <f t="shared" si="1"/>
        <v>0</v>
      </c>
      <c r="BG102" s="146">
        <f t="shared" si="2"/>
        <v>0</v>
      </c>
      <c r="BH102" s="146">
        <f t="shared" si="3"/>
        <v>0</v>
      </c>
      <c r="BI102" s="146">
        <f t="shared" si="4"/>
        <v>0</v>
      </c>
      <c r="BJ102" s="145" t="s">
        <v>94</v>
      </c>
      <c r="BK102" s="142"/>
      <c r="BL102" s="142"/>
      <c r="BM102" s="142"/>
    </row>
    <row r="103" spans="2:65" s="1" customFormat="1" ht="18" customHeight="1">
      <c r="B103" s="138"/>
      <c r="C103" s="139"/>
      <c r="D103" s="255" t="s">
        <v>2093</v>
      </c>
      <c r="E103" s="305"/>
      <c r="F103" s="305"/>
      <c r="G103" s="305"/>
      <c r="H103" s="305"/>
      <c r="I103" s="139"/>
      <c r="J103" s="139"/>
      <c r="K103" s="139"/>
      <c r="L103" s="139"/>
      <c r="M103" s="139"/>
      <c r="N103" s="229">
        <f>ROUND(N89*T103,2)</f>
        <v>0</v>
      </c>
      <c r="O103" s="294"/>
      <c r="P103" s="294"/>
      <c r="Q103" s="294"/>
      <c r="R103" s="141"/>
      <c r="S103" s="142"/>
      <c r="T103" s="143"/>
      <c r="U103" s="144" t="s">
        <v>41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5" t="s">
        <v>175</v>
      </c>
      <c r="AZ103" s="142"/>
      <c r="BA103" s="142"/>
      <c r="BB103" s="142"/>
      <c r="BC103" s="142"/>
      <c r="BD103" s="142"/>
      <c r="BE103" s="146">
        <f t="shared" si="0"/>
        <v>0</v>
      </c>
      <c r="BF103" s="146">
        <f t="shared" si="1"/>
        <v>0</v>
      </c>
      <c r="BG103" s="146">
        <f t="shared" si="2"/>
        <v>0</v>
      </c>
      <c r="BH103" s="146">
        <f t="shared" si="3"/>
        <v>0</v>
      </c>
      <c r="BI103" s="146">
        <f t="shared" si="4"/>
        <v>0</v>
      </c>
      <c r="BJ103" s="145" t="s">
        <v>94</v>
      </c>
      <c r="BK103" s="142"/>
      <c r="BL103" s="142"/>
      <c r="BM103" s="142"/>
    </row>
    <row r="104" spans="2:65" s="1" customFormat="1" ht="18" customHeight="1">
      <c r="B104" s="138"/>
      <c r="C104" s="139"/>
      <c r="D104" s="140" t="s">
        <v>180</v>
      </c>
      <c r="E104" s="139"/>
      <c r="F104" s="139"/>
      <c r="G104" s="139"/>
      <c r="H104" s="139"/>
      <c r="I104" s="139"/>
      <c r="J104" s="139"/>
      <c r="K104" s="139"/>
      <c r="L104" s="139"/>
      <c r="M104" s="139"/>
      <c r="N104" s="229">
        <f>ROUND(N89*T104,2)</f>
        <v>0</v>
      </c>
      <c r="O104" s="294"/>
      <c r="P104" s="294"/>
      <c r="Q104" s="294"/>
      <c r="R104" s="141"/>
      <c r="S104" s="142"/>
      <c r="T104" s="147"/>
      <c r="U104" s="148" t="s">
        <v>41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5" t="s">
        <v>181</v>
      </c>
      <c r="AZ104" s="142"/>
      <c r="BA104" s="142"/>
      <c r="BB104" s="142"/>
      <c r="BC104" s="142"/>
      <c r="BD104" s="142"/>
      <c r="BE104" s="146">
        <f t="shared" si="0"/>
        <v>0</v>
      </c>
      <c r="BF104" s="146">
        <f t="shared" si="1"/>
        <v>0</v>
      </c>
      <c r="BG104" s="146">
        <f t="shared" si="2"/>
        <v>0</v>
      </c>
      <c r="BH104" s="146">
        <f t="shared" si="3"/>
        <v>0</v>
      </c>
      <c r="BI104" s="146">
        <f t="shared" si="4"/>
        <v>0</v>
      </c>
      <c r="BJ104" s="145" t="s">
        <v>94</v>
      </c>
      <c r="BK104" s="142"/>
      <c r="BL104" s="142"/>
      <c r="BM104" s="142"/>
    </row>
    <row r="105" spans="2:65" s="1" customFormat="1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1"/>
    </row>
    <row r="106" spans="2:65" s="1" customFormat="1" ht="29.25" customHeight="1">
      <c r="B106" s="39"/>
      <c r="C106" s="120" t="s">
        <v>125</v>
      </c>
      <c r="D106" s="121"/>
      <c r="E106" s="121"/>
      <c r="F106" s="121"/>
      <c r="G106" s="121"/>
      <c r="H106" s="121"/>
      <c r="I106" s="121"/>
      <c r="J106" s="121"/>
      <c r="K106" s="121"/>
      <c r="L106" s="230">
        <f>ROUND(SUM(N89+N98),2)</f>
        <v>0</v>
      </c>
      <c r="M106" s="230"/>
      <c r="N106" s="230"/>
      <c r="O106" s="230"/>
      <c r="P106" s="230"/>
      <c r="Q106" s="230"/>
      <c r="R106" s="41"/>
    </row>
    <row r="107" spans="2:65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11" spans="2:65" s="1" customFormat="1" ht="6.95" customHeight="1"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8"/>
    </row>
    <row r="112" spans="2:65" s="1" customFormat="1" ht="36.950000000000003" customHeight="1">
      <c r="B112" s="39"/>
      <c r="C112" s="240" t="s">
        <v>182</v>
      </c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41"/>
    </row>
    <row r="113" spans="2:65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65" s="1" customFormat="1" ht="30" customHeight="1">
      <c r="B114" s="39"/>
      <c r="C114" s="34" t="s">
        <v>15</v>
      </c>
      <c r="D114" s="40"/>
      <c r="E114" s="40"/>
      <c r="F114" s="287" t="str">
        <f>F6</f>
        <v>CENTRUM INTEGROVANEJ ZDRAVOTNEJ STAROSTLIVOSTI – SLANEC</v>
      </c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40"/>
      <c r="R114" s="41"/>
    </row>
    <row r="115" spans="2:65" ht="30" customHeight="1">
      <c r="B115" s="27"/>
      <c r="C115" s="34" t="s">
        <v>132</v>
      </c>
      <c r="D115" s="30"/>
      <c r="E115" s="30"/>
      <c r="F115" s="287" t="s">
        <v>2448</v>
      </c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30"/>
      <c r="R115" s="28"/>
    </row>
    <row r="116" spans="2:65" s="1" customFormat="1" ht="36.950000000000003" customHeight="1">
      <c r="B116" s="39"/>
      <c r="C116" s="73" t="s">
        <v>2449</v>
      </c>
      <c r="D116" s="40"/>
      <c r="E116" s="40"/>
      <c r="F116" s="242" t="str">
        <f>F8</f>
        <v>11.0 - Zásuvková a svetelná elektroinštalácia</v>
      </c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40"/>
      <c r="R116" s="41"/>
    </row>
    <row r="117" spans="2:65" s="1" customFormat="1" ht="6.9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1" customFormat="1" ht="18" customHeight="1">
      <c r="B118" s="39"/>
      <c r="C118" s="34" t="s">
        <v>19</v>
      </c>
      <c r="D118" s="40"/>
      <c r="E118" s="40"/>
      <c r="F118" s="32" t="str">
        <f>F10</f>
        <v xml:space="preserve"> </v>
      </c>
      <c r="G118" s="40"/>
      <c r="H118" s="40"/>
      <c r="I118" s="40"/>
      <c r="J118" s="40"/>
      <c r="K118" s="34" t="s">
        <v>21</v>
      </c>
      <c r="L118" s="40"/>
      <c r="M118" s="291" t="str">
        <f>IF(O10="","",O10)</f>
        <v>20. 11. 2018</v>
      </c>
      <c r="N118" s="291"/>
      <c r="O118" s="291"/>
      <c r="P118" s="291"/>
      <c r="Q118" s="40"/>
      <c r="R118" s="41"/>
    </row>
    <row r="119" spans="2:65" s="1" customFormat="1" ht="6.9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65" s="1" customFormat="1" ht="15">
      <c r="B120" s="39"/>
      <c r="C120" s="34" t="s">
        <v>23</v>
      </c>
      <c r="D120" s="40"/>
      <c r="E120" s="40"/>
      <c r="F120" s="32" t="str">
        <f>E13</f>
        <v>Obec Slanec</v>
      </c>
      <c r="G120" s="40"/>
      <c r="H120" s="40"/>
      <c r="I120" s="40"/>
      <c r="J120" s="40"/>
      <c r="K120" s="34" t="s">
        <v>29</v>
      </c>
      <c r="L120" s="40"/>
      <c r="M120" s="248" t="str">
        <f>E19</f>
        <v>Ing. Beata Zuštiaková</v>
      </c>
      <c r="N120" s="248"/>
      <c r="O120" s="248"/>
      <c r="P120" s="248"/>
      <c r="Q120" s="248"/>
      <c r="R120" s="41"/>
    </row>
    <row r="121" spans="2:65" s="1" customFormat="1" ht="14.45" customHeight="1">
      <c r="B121" s="39"/>
      <c r="C121" s="34" t="s">
        <v>27</v>
      </c>
      <c r="D121" s="40"/>
      <c r="E121" s="40"/>
      <c r="F121" s="32" t="str">
        <f>IF(E16="","",E16)</f>
        <v>Vyplň údaj</v>
      </c>
      <c r="G121" s="40"/>
      <c r="H121" s="40"/>
      <c r="I121" s="40"/>
      <c r="J121" s="40"/>
      <c r="K121" s="34" t="s">
        <v>33</v>
      </c>
      <c r="L121" s="40"/>
      <c r="M121" s="248" t="str">
        <f>E22</f>
        <v xml:space="preserve"> </v>
      </c>
      <c r="N121" s="248"/>
      <c r="O121" s="248"/>
      <c r="P121" s="248"/>
      <c r="Q121" s="248"/>
      <c r="R121" s="41"/>
    </row>
    <row r="122" spans="2:65" s="1" customFormat="1" ht="10.3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65" s="9" customFormat="1" ht="29.25" customHeight="1">
      <c r="B123" s="149"/>
      <c r="C123" s="150" t="s">
        <v>183</v>
      </c>
      <c r="D123" s="151" t="s">
        <v>184</v>
      </c>
      <c r="E123" s="151" t="s">
        <v>56</v>
      </c>
      <c r="F123" s="295" t="s">
        <v>185</v>
      </c>
      <c r="G123" s="295"/>
      <c r="H123" s="295"/>
      <c r="I123" s="295"/>
      <c r="J123" s="151" t="s">
        <v>186</v>
      </c>
      <c r="K123" s="151" t="s">
        <v>187</v>
      </c>
      <c r="L123" s="295" t="s">
        <v>188</v>
      </c>
      <c r="M123" s="295"/>
      <c r="N123" s="295" t="s">
        <v>137</v>
      </c>
      <c r="O123" s="295"/>
      <c r="P123" s="295"/>
      <c r="Q123" s="296"/>
      <c r="R123" s="152"/>
      <c r="T123" s="80" t="s">
        <v>189</v>
      </c>
      <c r="U123" s="81" t="s">
        <v>38</v>
      </c>
      <c r="V123" s="81" t="s">
        <v>190</v>
      </c>
      <c r="W123" s="81" t="s">
        <v>191</v>
      </c>
      <c r="X123" s="81" t="s">
        <v>192</v>
      </c>
      <c r="Y123" s="81" t="s">
        <v>193</v>
      </c>
      <c r="Z123" s="81" t="s">
        <v>194</v>
      </c>
      <c r="AA123" s="82" t="s">
        <v>195</v>
      </c>
    </row>
    <row r="124" spans="2:65" s="1" customFormat="1" ht="29.25" customHeight="1">
      <c r="B124" s="39"/>
      <c r="C124" s="84" t="s">
        <v>134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297">
        <f>BK124</f>
        <v>0</v>
      </c>
      <c r="O124" s="298"/>
      <c r="P124" s="298"/>
      <c r="Q124" s="298"/>
      <c r="R124" s="41"/>
      <c r="T124" s="83"/>
      <c r="U124" s="55"/>
      <c r="V124" s="55"/>
      <c r="W124" s="153">
        <f>W125+W140+W295</f>
        <v>0</v>
      </c>
      <c r="X124" s="55"/>
      <c r="Y124" s="153">
        <f>Y125+Y140+Y295</f>
        <v>0.37372349999999999</v>
      </c>
      <c r="Z124" s="55"/>
      <c r="AA124" s="154">
        <f>AA125+AA140+AA295</f>
        <v>0.6</v>
      </c>
      <c r="AT124" s="23" t="s">
        <v>73</v>
      </c>
      <c r="AU124" s="23" t="s">
        <v>139</v>
      </c>
      <c r="BK124" s="155">
        <f>BK125+BK140+BK295</f>
        <v>0</v>
      </c>
    </row>
    <row r="125" spans="2:65" s="10" customFormat="1" ht="37.35" customHeight="1">
      <c r="B125" s="156"/>
      <c r="C125" s="157"/>
      <c r="D125" s="158" t="s">
        <v>2451</v>
      </c>
      <c r="E125" s="158"/>
      <c r="F125" s="158"/>
      <c r="G125" s="158"/>
      <c r="H125" s="158"/>
      <c r="I125" s="158"/>
      <c r="J125" s="158"/>
      <c r="K125" s="158"/>
      <c r="L125" s="158"/>
      <c r="M125" s="158"/>
      <c r="N125" s="299">
        <f>BK125</f>
        <v>0</v>
      </c>
      <c r="O125" s="300"/>
      <c r="P125" s="300"/>
      <c r="Q125" s="300"/>
      <c r="R125" s="159"/>
      <c r="T125" s="160"/>
      <c r="U125" s="157"/>
      <c r="V125" s="157"/>
      <c r="W125" s="161">
        <f>W126</f>
        <v>0</v>
      </c>
      <c r="X125" s="157"/>
      <c r="Y125" s="161">
        <f>Y126</f>
        <v>0</v>
      </c>
      <c r="Z125" s="157"/>
      <c r="AA125" s="162">
        <f>AA126</f>
        <v>0.6</v>
      </c>
      <c r="AR125" s="163" t="s">
        <v>82</v>
      </c>
      <c r="AT125" s="164" t="s">
        <v>73</v>
      </c>
      <c r="AU125" s="164" t="s">
        <v>74</v>
      </c>
      <c r="AY125" s="163" t="s">
        <v>196</v>
      </c>
      <c r="BK125" s="165">
        <f>BK126</f>
        <v>0</v>
      </c>
    </row>
    <row r="126" spans="2:65" s="10" customFormat="1" ht="19.899999999999999" customHeight="1">
      <c r="B126" s="156"/>
      <c r="C126" s="157"/>
      <c r="D126" s="166" t="s">
        <v>2452</v>
      </c>
      <c r="E126" s="166"/>
      <c r="F126" s="166"/>
      <c r="G126" s="166"/>
      <c r="H126" s="166"/>
      <c r="I126" s="166"/>
      <c r="J126" s="166"/>
      <c r="K126" s="166"/>
      <c r="L126" s="166"/>
      <c r="M126" s="166"/>
      <c r="N126" s="280">
        <f>BK126</f>
        <v>0</v>
      </c>
      <c r="O126" s="281"/>
      <c r="P126" s="281"/>
      <c r="Q126" s="281"/>
      <c r="R126" s="159"/>
      <c r="T126" s="160"/>
      <c r="U126" s="157"/>
      <c r="V126" s="157"/>
      <c r="W126" s="161">
        <f>SUM(W127:W139)</f>
        <v>0</v>
      </c>
      <c r="X126" s="157"/>
      <c r="Y126" s="161">
        <f>SUM(Y127:Y139)</f>
        <v>0</v>
      </c>
      <c r="Z126" s="157"/>
      <c r="AA126" s="162">
        <f>SUM(AA127:AA139)</f>
        <v>0.6</v>
      </c>
      <c r="AR126" s="163" t="s">
        <v>82</v>
      </c>
      <c r="AT126" s="164" t="s">
        <v>73</v>
      </c>
      <c r="AU126" s="164" t="s">
        <v>82</v>
      </c>
      <c r="AY126" s="163" t="s">
        <v>196</v>
      </c>
      <c r="BK126" s="165">
        <f>SUM(BK127:BK139)</f>
        <v>0</v>
      </c>
    </row>
    <row r="127" spans="2:65" s="1" customFormat="1" ht="38.25" customHeight="1">
      <c r="B127" s="138"/>
      <c r="C127" s="167" t="s">
        <v>82</v>
      </c>
      <c r="D127" s="167" t="s">
        <v>197</v>
      </c>
      <c r="E127" s="168" t="s">
        <v>2454</v>
      </c>
      <c r="F127" s="264" t="s">
        <v>2455</v>
      </c>
      <c r="G127" s="264"/>
      <c r="H127" s="264"/>
      <c r="I127" s="264"/>
      <c r="J127" s="169" t="s">
        <v>307</v>
      </c>
      <c r="K127" s="170">
        <v>300</v>
      </c>
      <c r="L127" s="265">
        <v>0</v>
      </c>
      <c r="M127" s="265"/>
      <c r="N127" s="266">
        <f>ROUND(L127*K127,3)</f>
        <v>0</v>
      </c>
      <c r="O127" s="266"/>
      <c r="P127" s="266"/>
      <c r="Q127" s="266"/>
      <c r="R127" s="141"/>
      <c r="T127" s="172" t="s">
        <v>4</v>
      </c>
      <c r="U127" s="48" t="s">
        <v>41</v>
      </c>
      <c r="V127" s="40"/>
      <c r="W127" s="173">
        <f>V127*K127</f>
        <v>0</v>
      </c>
      <c r="X127" s="173">
        <v>0</v>
      </c>
      <c r="Y127" s="173">
        <f>X127*K127</f>
        <v>0</v>
      </c>
      <c r="Z127" s="173">
        <v>2E-3</v>
      </c>
      <c r="AA127" s="174">
        <f>Z127*K127</f>
        <v>0.6</v>
      </c>
      <c r="AR127" s="23" t="s">
        <v>201</v>
      </c>
      <c r="AT127" s="23" t="s">
        <v>197</v>
      </c>
      <c r="AU127" s="23" t="s">
        <v>94</v>
      </c>
      <c r="AY127" s="23" t="s">
        <v>196</v>
      </c>
      <c r="BE127" s="114">
        <f>IF(U127="základná",N127,0)</f>
        <v>0</v>
      </c>
      <c r="BF127" s="114">
        <f>IF(U127="znížená",N127,0)</f>
        <v>0</v>
      </c>
      <c r="BG127" s="114">
        <f>IF(U127="zákl. prenesená",N127,0)</f>
        <v>0</v>
      </c>
      <c r="BH127" s="114">
        <f>IF(U127="zníž. prenesená",N127,0)</f>
        <v>0</v>
      </c>
      <c r="BI127" s="114">
        <f>IF(U127="nulová",N127,0)</f>
        <v>0</v>
      </c>
      <c r="BJ127" s="23" t="s">
        <v>94</v>
      </c>
      <c r="BK127" s="175">
        <f>ROUND(L127*K127,3)</f>
        <v>0</v>
      </c>
      <c r="BL127" s="23" t="s">
        <v>201</v>
      </c>
      <c r="BM127" s="23" t="s">
        <v>2456</v>
      </c>
    </row>
    <row r="128" spans="2:65" s="11" customFormat="1" ht="25.5" customHeight="1">
      <c r="B128" s="176"/>
      <c r="C128" s="177"/>
      <c r="D128" s="177"/>
      <c r="E128" s="178" t="s">
        <v>4</v>
      </c>
      <c r="F128" s="267" t="s">
        <v>2457</v>
      </c>
      <c r="G128" s="268"/>
      <c r="H128" s="268"/>
      <c r="I128" s="268"/>
      <c r="J128" s="177"/>
      <c r="K128" s="179">
        <v>300</v>
      </c>
      <c r="L128" s="177"/>
      <c r="M128" s="177"/>
      <c r="N128" s="177"/>
      <c r="O128" s="177"/>
      <c r="P128" s="177"/>
      <c r="Q128" s="177"/>
      <c r="R128" s="180"/>
      <c r="T128" s="181"/>
      <c r="U128" s="177"/>
      <c r="V128" s="177"/>
      <c r="W128" s="177"/>
      <c r="X128" s="177"/>
      <c r="Y128" s="177"/>
      <c r="Z128" s="177"/>
      <c r="AA128" s="182"/>
      <c r="AT128" s="183" t="s">
        <v>204</v>
      </c>
      <c r="AU128" s="183" t="s">
        <v>94</v>
      </c>
      <c r="AV128" s="11" t="s">
        <v>94</v>
      </c>
      <c r="AW128" s="11" t="s">
        <v>31</v>
      </c>
      <c r="AX128" s="11" t="s">
        <v>74</v>
      </c>
      <c r="AY128" s="183" t="s">
        <v>196</v>
      </c>
    </row>
    <row r="129" spans="2:65" s="13" customFormat="1" ht="16.5" customHeight="1">
      <c r="B129" s="192"/>
      <c r="C129" s="193"/>
      <c r="D129" s="193"/>
      <c r="E129" s="194" t="s">
        <v>4</v>
      </c>
      <c r="F129" s="276" t="s">
        <v>215</v>
      </c>
      <c r="G129" s="277"/>
      <c r="H129" s="277"/>
      <c r="I129" s="277"/>
      <c r="J129" s="193"/>
      <c r="K129" s="195">
        <v>300</v>
      </c>
      <c r="L129" s="193"/>
      <c r="M129" s="193"/>
      <c r="N129" s="193"/>
      <c r="O129" s="193"/>
      <c r="P129" s="193"/>
      <c r="Q129" s="193"/>
      <c r="R129" s="196"/>
      <c r="T129" s="197"/>
      <c r="U129" s="193"/>
      <c r="V129" s="193"/>
      <c r="W129" s="193"/>
      <c r="X129" s="193"/>
      <c r="Y129" s="193"/>
      <c r="Z129" s="193"/>
      <c r="AA129" s="198"/>
      <c r="AT129" s="199" t="s">
        <v>204</v>
      </c>
      <c r="AU129" s="199" t="s">
        <v>94</v>
      </c>
      <c r="AV129" s="13" t="s">
        <v>201</v>
      </c>
      <c r="AW129" s="13" t="s">
        <v>5</v>
      </c>
      <c r="AX129" s="13" t="s">
        <v>82</v>
      </c>
      <c r="AY129" s="199" t="s">
        <v>196</v>
      </c>
    </row>
    <row r="130" spans="2:65" s="1" customFormat="1" ht="38.25" customHeight="1">
      <c r="B130" s="138"/>
      <c r="C130" s="167" t="s">
        <v>94</v>
      </c>
      <c r="D130" s="167" t="s">
        <v>197</v>
      </c>
      <c r="E130" s="168" t="s">
        <v>872</v>
      </c>
      <c r="F130" s="264" t="s">
        <v>873</v>
      </c>
      <c r="G130" s="264"/>
      <c r="H130" s="264"/>
      <c r="I130" s="264"/>
      <c r="J130" s="169" t="s">
        <v>361</v>
      </c>
      <c r="K130" s="170">
        <v>0.6</v>
      </c>
      <c r="L130" s="265">
        <v>0</v>
      </c>
      <c r="M130" s="265"/>
      <c r="N130" s="266">
        <f t="shared" ref="N130:N137" si="5">ROUND(L130*K130,3)</f>
        <v>0</v>
      </c>
      <c r="O130" s="266"/>
      <c r="P130" s="266"/>
      <c r="Q130" s="266"/>
      <c r="R130" s="141"/>
      <c r="T130" s="172" t="s">
        <v>4</v>
      </c>
      <c r="U130" s="48" t="s">
        <v>41</v>
      </c>
      <c r="V130" s="40"/>
      <c r="W130" s="173">
        <f t="shared" ref="W130:W137" si="6">V130*K130</f>
        <v>0</v>
      </c>
      <c r="X130" s="173">
        <v>0</v>
      </c>
      <c r="Y130" s="173">
        <f t="shared" ref="Y130:Y137" si="7">X130*K130</f>
        <v>0</v>
      </c>
      <c r="Z130" s="173">
        <v>0</v>
      </c>
      <c r="AA130" s="174">
        <f t="shared" ref="AA130:AA137" si="8">Z130*K130</f>
        <v>0</v>
      </c>
      <c r="AR130" s="23" t="s">
        <v>201</v>
      </c>
      <c r="AT130" s="23" t="s">
        <v>197</v>
      </c>
      <c r="AU130" s="23" t="s">
        <v>94</v>
      </c>
      <c r="AY130" s="23" t="s">
        <v>196</v>
      </c>
      <c r="BE130" s="114">
        <f t="shared" ref="BE130:BE137" si="9">IF(U130="základná",N130,0)</f>
        <v>0</v>
      </c>
      <c r="BF130" s="114">
        <f t="shared" ref="BF130:BF137" si="10">IF(U130="znížená",N130,0)</f>
        <v>0</v>
      </c>
      <c r="BG130" s="114">
        <f t="shared" ref="BG130:BG137" si="11">IF(U130="zákl. prenesená",N130,0)</f>
        <v>0</v>
      </c>
      <c r="BH130" s="114">
        <f t="shared" ref="BH130:BH137" si="12">IF(U130="zníž. prenesená",N130,0)</f>
        <v>0</v>
      </c>
      <c r="BI130" s="114">
        <f t="shared" ref="BI130:BI137" si="13">IF(U130="nulová",N130,0)</f>
        <v>0</v>
      </c>
      <c r="BJ130" s="23" t="s">
        <v>94</v>
      </c>
      <c r="BK130" s="175">
        <f t="shared" ref="BK130:BK137" si="14">ROUND(L130*K130,3)</f>
        <v>0</v>
      </c>
      <c r="BL130" s="23" t="s">
        <v>201</v>
      </c>
      <c r="BM130" s="23" t="s">
        <v>2458</v>
      </c>
    </row>
    <row r="131" spans="2:65" s="1" customFormat="1" ht="25.5" customHeight="1">
      <c r="B131" s="138"/>
      <c r="C131" s="167" t="s">
        <v>214</v>
      </c>
      <c r="D131" s="167" t="s">
        <v>197</v>
      </c>
      <c r="E131" s="168" t="s">
        <v>876</v>
      </c>
      <c r="F131" s="264" t="s">
        <v>2459</v>
      </c>
      <c r="G131" s="264"/>
      <c r="H131" s="264"/>
      <c r="I131" s="264"/>
      <c r="J131" s="169" t="s">
        <v>361</v>
      </c>
      <c r="K131" s="170">
        <v>0.6</v>
      </c>
      <c r="L131" s="265">
        <v>0</v>
      </c>
      <c r="M131" s="265"/>
      <c r="N131" s="266">
        <f t="shared" si="5"/>
        <v>0</v>
      </c>
      <c r="O131" s="266"/>
      <c r="P131" s="266"/>
      <c r="Q131" s="266"/>
      <c r="R131" s="141"/>
      <c r="T131" s="172" t="s">
        <v>4</v>
      </c>
      <c r="U131" s="48" t="s">
        <v>41</v>
      </c>
      <c r="V131" s="40"/>
      <c r="W131" s="173">
        <f t="shared" si="6"/>
        <v>0</v>
      </c>
      <c r="X131" s="173">
        <v>0</v>
      </c>
      <c r="Y131" s="173">
        <f t="shared" si="7"/>
        <v>0</v>
      </c>
      <c r="Z131" s="173">
        <v>0</v>
      </c>
      <c r="AA131" s="174">
        <f t="shared" si="8"/>
        <v>0</v>
      </c>
      <c r="AR131" s="23" t="s">
        <v>201</v>
      </c>
      <c r="AT131" s="23" t="s">
        <v>197</v>
      </c>
      <c r="AU131" s="23" t="s">
        <v>94</v>
      </c>
      <c r="AY131" s="23" t="s">
        <v>196</v>
      </c>
      <c r="BE131" s="114">
        <f t="shared" si="9"/>
        <v>0</v>
      </c>
      <c r="BF131" s="114">
        <f t="shared" si="10"/>
        <v>0</v>
      </c>
      <c r="BG131" s="114">
        <f t="shared" si="11"/>
        <v>0</v>
      </c>
      <c r="BH131" s="114">
        <f t="shared" si="12"/>
        <v>0</v>
      </c>
      <c r="BI131" s="114">
        <f t="shared" si="13"/>
        <v>0</v>
      </c>
      <c r="BJ131" s="23" t="s">
        <v>94</v>
      </c>
      <c r="BK131" s="175">
        <f t="shared" si="14"/>
        <v>0</v>
      </c>
      <c r="BL131" s="23" t="s">
        <v>201</v>
      </c>
      <c r="BM131" s="23" t="s">
        <v>2460</v>
      </c>
    </row>
    <row r="132" spans="2:65" s="1" customFormat="1" ht="25.5" customHeight="1">
      <c r="B132" s="138"/>
      <c r="C132" s="167" t="s">
        <v>201</v>
      </c>
      <c r="D132" s="167" t="s">
        <v>197</v>
      </c>
      <c r="E132" s="168" t="s">
        <v>884</v>
      </c>
      <c r="F132" s="264" t="s">
        <v>885</v>
      </c>
      <c r="G132" s="264"/>
      <c r="H132" s="264"/>
      <c r="I132" s="264"/>
      <c r="J132" s="169" t="s">
        <v>361</v>
      </c>
      <c r="K132" s="170">
        <v>0.6</v>
      </c>
      <c r="L132" s="265">
        <v>0</v>
      </c>
      <c r="M132" s="265"/>
      <c r="N132" s="266">
        <f t="shared" si="5"/>
        <v>0</v>
      </c>
      <c r="O132" s="266"/>
      <c r="P132" s="266"/>
      <c r="Q132" s="266"/>
      <c r="R132" s="141"/>
      <c r="T132" s="172" t="s">
        <v>4</v>
      </c>
      <c r="U132" s="48" t="s">
        <v>41</v>
      </c>
      <c r="V132" s="40"/>
      <c r="W132" s="173">
        <f t="shared" si="6"/>
        <v>0</v>
      </c>
      <c r="X132" s="173">
        <v>0</v>
      </c>
      <c r="Y132" s="173">
        <f t="shared" si="7"/>
        <v>0</v>
      </c>
      <c r="Z132" s="173">
        <v>0</v>
      </c>
      <c r="AA132" s="174">
        <f t="shared" si="8"/>
        <v>0</v>
      </c>
      <c r="AR132" s="23" t="s">
        <v>201</v>
      </c>
      <c r="AT132" s="23" t="s">
        <v>197</v>
      </c>
      <c r="AU132" s="23" t="s">
        <v>94</v>
      </c>
      <c r="AY132" s="23" t="s">
        <v>196</v>
      </c>
      <c r="BE132" s="114">
        <f t="shared" si="9"/>
        <v>0</v>
      </c>
      <c r="BF132" s="114">
        <f t="shared" si="10"/>
        <v>0</v>
      </c>
      <c r="BG132" s="114">
        <f t="shared" si="11"/>
        <v>0</v>
      </c>
      <c r="BH132" s="114">
        <f t="shared" si="12"/>
        <v>0</v>
      </c>
      <c r="BI132" s="114">
        <f t="shared" si="13"/>
        <v>0</v>
      </c>
      <c r="BJ132" s="23" t="s">
        <v>94</v>
      </c>
      <c r="BK132" s="175">
        <f t="shared" si="14"/>
        <v>0</v>
      </c>
      <c r="BL132" s="23" t="s">
        <v>201</v>
      </c>
      <c r="BM132" s="23" t="s">
        <v>2461</v>
      </c>
    </row>
    <row r="133" spans="2:65" s="1" customFormat="1" ht="25.5" customHeight="1">
      <c r="B133" s="138"/>
      <c r="C133" s="167" t="s">
        <v>234</v>
      </c>
      <c r="D133" s="167" t="s">
        <v>197</v>
      </c>
      <c r="E133" s="168" t="s">
        <v>888</v>
      </c>
      <c r="F133" s="264" t="s">
        <v>889</v>
      </c>
      <c r="G133" s="264"/>
      <c r="H133" s="264"/>
      <c r="I133" s="264"/>
      <c r="J133" s="169" t="s">
        <v>361</v>
      </c>
      <c r="K133" s="170">
        <v>6</v>
      </c>
      <c r="L133" s="265">
        <v>0</v>
      </c>
      <c r="M133" s="265"/>
      <c r="N133" s="266">
        <f t="shared" si="5"/>
        <v>0</v>
      </c>
      <c r="O133" s="266"/>
      <c r="P133" s="266"/>
      <c r="Q133" s="266"/>
      <c r="R133" s="141"/>
      <c r="T133" s="172" t="s">
        <v>4</v>
      </c>
      <c r="U133" s="48" t="s">
        <v>41</v>
      </c>
      <c r="V133" s="40"/>
      <c r="W133" s="173">
        <f t="shared" si="6"/>
        <v>0</v>
      </c>
      <c r="X133" s="173">
        <v>0</v>
      </c>
      <c r="Y133" s="173">
        <f t="shared" si="7"/>
        <v>0</v>
      </c>
      <c r="Z133" s="173">
        <v>0</v>
      </c>
      <c r="AA133" s="174">
        <f t="shared" si="8"/>
        <v>0</v>
      </c>
      <c r="AR133" s="23" t="s">
        <v>201</v>
      </c>
      <c r="AT133" s="23" t="s">
        <v>197</v>
      </c>
      <c r="AU133" s="23" t="s">
        <v>94</v>
      </c>
      <c r="AY133" s="23" t="s">
        <v>196</v>
      </c>
      <c r="BE133" s="114">
        <f t="shared" si="9"/>
        <v>0</v>
      </c>
      <c r="BF133" s="114">
        <f t="shared" si="10"/>
        <v>0</v>
      </c>
      <c r="BG133" s="114">
        <f t="shared" si="11"/>
        <v>0</v>
      </c>
      <c r="BH133" s="114">
        <f t="shared" si="12"/>
        <v>0</v>
      </c>
      <c r="BI133" s="114">
        <f t="shared" si="13"/>
        <v>0</v>
      </c>
      <c r="BJ133" s="23" t="s">
        <v>94</v>
      </c>
      <c r="BK133" s="175">
        <f t="shared" si="14"/>
        <v>0</v>
      </c>
      <c r="BL133" s="23" t="s">
        <v>201</v>
      </c>
      <c r="BM133" s="23" t="s">
        <v>2462</v>
      </c>
    </row>
    <row r="134" spans="2:65" s="1" customFormat="1" ht="25.5" customHeight="1">
      <c r="B134" s="138"/>
      <c r="C134" s="167" t="s">
        <v>239</v>
      </c>
      <c r="D134" s="167" t="s">
        <v>197</v>
      </c>
      <c r="E134" s="168" t="s">
        <v>892</v>
      </c>
      <c r="F134" s="264" t="s">
        <v>893</v>
      </c>
      <c r="G134" s="264"/>
      <c r="H134" s="264"/>
      <c r="I134" s="264"/>
      <c r="J134" s="169" t="s">
        <v>361</v>
      </c>
      <c r="K134" s="170">
        <v>0.6</v>
      </c>
      <c r="L134" s="265">
        <v>0</v>
      </c>
      <c r="M134" s="265"/>
      <c r="N134" s="266">
        <f t="shared" si="5"/>
        <v>0</v>
      </c>
      <c r="O134" s="266"/>
      <c r="P134" s="266"/>
      <c r="Q134" s="266"/>
      <c r="R134" s="141"/>
      <c r="T134" s="172" t="s">
        <v>4</v>
      </c>
      <c r="U134" s="48" t="s">
        <v>41</v>
      </c>
      <c r="V134" s="40"/>
      <c r="W134" s="173">
        <f t="shared" si="6"/>
        <v>0</v>
      </c>
      <c r="X134" s="173">
        <v>0</v>
      </c>
      <c r="Y134" s="173">
        <f t="shared" si="7"/>
        <v>0</v>
      </c>
      <c r="Z134" s="173">
        <v>0</v>
      </c>
      <c r="AA134" s="174">
        <f t="shared" si="8"/>
        <v>0</v>
      </c>
      <c r="AR134" s="23" t="s">
        <v>201</v>
      </c>
      <c r="AT134" s="23" t="s">
        <v>197</v>
      </c>
      <c r="AU134" s="23" t="s">
        <v>94</v>
      </c>
      <c r="AY134" s="23" t="s">
        <v>196</v>
      </c>
      <c r="BE134" s="114">
        <f t="shared" si="9"/>
        <v>0</v>
      </c>
      <c r="BF134" s="114">
        <f t="shared" si="10"/>
        <v>0</v>
      </c>
      <c r="BG134" s="114">
        <f t="shared" si="11"/>
        <v>0</v>
      </c>
      <c r="BH134" s="114">
        <f t="shared" si="12"/>
        <v>0</v>
      </c>
      <c r="BI134" s="114">
        <f t="shared" si="13"/>
        <v>0</v>
      </c>
      <c r="BJ134" s="23" t="s">
        <v>94</v>
      </c>
      <c r="BK134" s="175">
        <f t="shared" si="14"/>
        <v>0</v>
      </c>
      <c r="BL134" s="23" t="s">
        <v>201</v>
      </c>
      <c r="BM134" s="23" t="s">
        <v>2463</v>
      </c>
    </row>
    <row r="135" spans="2:65" s="1" customFormat="1" ht="25.5" customHeight="1">
      <c r="B135" s="138"/>
      <c r="C135" s="167" t="s">
        <v>246</v>
      </c>
      <c r="D135" s="167" t="s">
        <v>197</v>
      </c>
      <c r="E135" s="168" t="s">
        <v>896</v>
      </c>
      <c r="F135" s="264" t="s">
        <v>897</v>
      </c>
      <c r="G135" s="264"/>
      <c r="H135" s="264"/>
      <c r="I135" s="264"/>
      <c r="J135" s="169" t="s">
        <v>361</v>
      </c>
      <c r="K135" s="170">
        <v>9</v>
      </c>
      <c r="L135" s="265">
        <v>0</v>
      </c>
      <c r="M135" s="265"/>
      <c r="N135" s="266">
        <f t="shared" si="5"/>
        <v>0</v>
      </c>
      <c r="O135" s="266"/>
      <c r="P135" s="266"/>
      <c r="Q135" s="266"/>
      <c r="R135" s="141"/>
      <c r="T135" s="172" t="s">
        <v>4</v>
      </c>
      <c r="U135" s="48" t="s">
        <v>41</v>
      </c>
      <c r="V135" s="40"/>
      <c r="W135" s="173">
        <f t="shared" si="6"/>
        <v>0</v>
      </c>
      <c r="X135" s="173">
        <v>0</v>
      </c>
      <c r="Y135" s="173">
        <f t="shared" si="7"/>
        <v>0</v>
      </c>
      <c r="Z135" s="173">
        <v>0</v>
      </c>
      <c r="AA135" s="174">
        <f t="shared" si="8"/>
        <v>0</v>
      </c>
      <c r="AR135" s="23" t="s">
        <v>201</v>
      </c>
      <c r="AT135" s="23" t="s">
        <v>197</v>
      </c>
      <c r="AU135" s="23" t="s">
        <v>94</v>
      </c>
      <c r="AY135" s="23" t="s">
        <v>196</v>
      </c>
      <c r="BE135" s="114">
        <f t="shared" si="9"/>
        <v>0</v>
      </c>
      <c r="BF135" s="114">
        <f t="shared" si="10"/>
        <v>0</v>
      </c>
      <c r="BG135" s="114">
        <f t="shared" si="11"/>
        <v>0</v>
      </c>
      <c r="BH135" s="114">
        <f t="shared" si="12"/>
        <v>0</v>
      </c>
      <c r="BI135" s="114">
        <f t="shared" si="13"/>
        <v>0</v>
      </c>
      <c r="BJ135" s="23" t="s">
        <v>94</v>
      </c>
      <c r="BK135" s="175">
        <f t="shared" si="14"/>
        <v>0</v>
      </c>
      <c r="BL135" s="23" t="s">
        <v>201</v>
      </c>
      <c r="BM135" s="23" t="s">
        <v>2464</v>
      </c>
    </row>
    <row r="136" spans="2:65" s="1" customFormat="1" ht="25.5" customHeight="1">
      <c r="B136" s="138"/>
      <c r="C136" s="167" t="s">
        <v>250</v>
      </c>
      <c r="D136" s="167" t="s">
        <v>197</v>
      </c>
      <c r="E136" s="168" t="s">
        <v>2465</v>
      </c>
      <c r="F136" s="264" t="s">
        <v>2466</v>
      </c>
      <c r="G136" s="264"/>
      <c r="H136" s="264"/>
      <c r="I136" s="264"/>
      <c r="J136" s="169" t="s">
        <v>361</v>
      </c>
      <c r="K136" s="170">
        <v>0.6</v>
      </c>
      <c r="L136" s="265">
        <v>0</v>
      </c>
      <c r="M136" s="265"/>
      <c r="N136" s="266">
        <f t="shared" si="5"/>
        <v>0</v>
      </c>
      <c r="O136" s="266"/>
      <c r="P136" s="266"/>
      <c r="Q136" s="266"/>
      <c r="R136" s="141"/>
      <c r="T136" s="172" t="s">
        <v>4</v>
      </c>
      <c r="U136" s="48" t="s">
        <v>41</v>
      </c>
      <c r="V136" s="40"/>
      <c r="W136" s="173">
        <f t="shared" si="6"/>
        <v>0</v>
      </c>
      <c r="X136" s="173">
        <v>0</v>
      </c>
      <c r="Y136" s="173">
        <f t="shared" si="7"/>
        <v>0</v>
      </c>
      <c r="Z136" s="173">
        <v>0</v>
      </c>
      <c r="AA136" s="174">
        <f t="shared" si="8"/>
        <v>0</v>
      </c>
      <c r="AR136" s="23" t="s">
        <v>201</v>
      </c>
      <c r="AT136" s="23" t="s">
        <v>197</v>
      </c>
      <c r="AU136" s="23" t="s">
        <v>94</v>
      </c>
      <c r="AY136" s="23" t="s">
        <v>196</v>
      </c>
      <c r="BE136" s="114">
        <f t="shared" si="9"/>
        <v>0</v>
      </c>
      <c r="BF136" s="114">
        <f t="shared" si="10"/>
        <v>0</v>
      </c>
      <c r="BG136" s="114">
        <f t="shared" si="11"/>
        <v>0</v>
      </c>
      <c r="BH136" s="114">
        <f t="shared" si="12"/>
        <v>0</v>
      </c>
      <c r="BI136" s="114">
        <f t="shared" si="13"/>
        <v>0</v>
      </c>
      <c r="BJ136" s="23" t="s">
        <v>94</v>
      </c>
      <c r="BK136" s="175">
        <f t="shared" si="14"/>
        <v>0</v>
      </c>
      <c r="BL136" s="23" t="s">
        <v>201</v>
      </c>
      <c r="BM136" s="23" t="s">
        <v>2467</v>
      </c>
    </row>
    <row r="137" spans="2:65" s="1" customFormat="1" ht="38.25" customHeight="1">
      <c r="B137" s="138"/>
      <c r="C137" s="167" t="s">
        <v>254</v>
      </c>
      <c r="D137" s="167" t="s">
        <v>197</v>
      </c>
      <c r="E137" s="168" t="s">
        <v>2063</v>
      </c>
      <c r="F137" s="264" t="s">
        <v>2468</v>
      </c>
      <c r="G137" s="264"/>
      <c r="H137" s="264"/>
      <c r="I137" s="264"/>
      <c r="J137" s="169" t="s">
        <v>2065</v>
      </c>
      <c r="K137" s="170">
        <v>32</v>
      </c>
      <c r="L137" s="265">
        <v>0</v>
      </c>
      <c r="M137" s="265"/>
      <c r="N137" s="266">
        <f t="shared" si="5"/>
        <v>0</v>
      </c>
      <c r="O137" s="266"/>
      <c r="P137" s="266"/>
      <c r="Q137" s="266"/>
      <c r="R137" s="141"/>
      <c r="T137" s="172" t="s">
        <v>4</v>
      </c>
      <c r="U137" s="48" t="s">
        <v>41</v>
      </c>
      <c r="V137" s="40"/>
      <c r="W137" s="173">
        <f t="shared" si="6"/>
        <v>0</v>
      </c>
      <c r="X137" s="173">
        <v>0</v>
      </c>
      <c r="Y137" s="173">
        <f t="shared" si="7"/>
        <v>0</v>
      </c>
      <c r="Z137" s="173">
        <v>0</v>
      </c>
      <c r="AA137" s="174">
        <f t="shared" si="8"/>
        <v>0</v>
      </c>
      <c r="AR137" s="23" t="s">
        <v>201</v>
      </c>
      <c r="AT137" s="23" t="s">
        <v>197</v>
      </c>
      <c r="AU137" s="23" t="s">
        <v>94</v>
      </c>
      <c r="AY137" s="23" t="s">
        <v>196</v>
      </c>
      <c r="BE137" s="114">
        <f t="shared" si="9"/>
        <v>0</v>
      </c>
      <c r="BF137" s="114">
        <f t="shared" si="10"/>
        <v>0</v>
      </c>
      <c r="BG137" s="114">
        <f t="shared" si="11"/>
        <v>0</v>
      </c>
      <c r="BH137" s="114">
        <f t="shared" si="12"/>
        <v>0</v>
      </c>
      <c r="BI137" s="114">
        <f t="shared" si="13"/>
        <v>0</v>
      </c>
      <c r="BJ137" s="23" t="s">
        <v>94</v>
      </c>
      <c r="BK137" s="175">
        <f t="shared" si="14"/>
        <v>0</v>
      </c>
      <c r="BL137" s="23" t="s">
        <v>201</v>
      </c>
      <c r="BM137" s="23" t="s">
        <v>2469</v>
      </c>
    </row>
    <row r="138" spans="2:65" s="11" customFormat="1" ht="16.5" customHeight="1">
      <c r="B138" s="176"/>
      <c r="C138" s="177"/>
      <c r="D138" s="177"/>
      <c r="E138" s="178" t="s">
        <v>4</v>
      </c>
      <c r="F138" s="267" t="s">
        <v>2470</v>
      </c>
      <c r="G138" s="268"/>
      <c r="H138" s="268"/>
      <c r="I138" s="268"/>
      <c r="J138" s="177"/>
      <c r="K138" s="179">
        <v>32</v>
      </c>
      <c r="L138" s="177"/>
      <c r="M138" s="177"/>
      <c r="N138" s="177"/>
      <c r="O138" s="177"/>
      <c r="P138" s="177"/>
      <c r="Q138" s="177"/>
      <c r="R138" s="180"/>
      <c r="T138" s="181"/>
      <c r="U138" s="177"/>
      <c r="V138" s="177"/>
      <c r="W138" s="177"/>
      <c r="X138" s="177"/>
      <c r="Y138" s="177"/>
      <c r="Z138" s="177"/>
      <c r="AA138" s="182"/>
      <c r="AT138" s="183" t="s">
        <v>204</v>
      </c>
      <c r="AU138" s="183" t="s">
        <v>94</v>
      </c>
      <c r="AV138" s="11" t="s">
        <v>94</v>
      </c>
      <c r="AW138" s="11" t="s">
        <v>31</v>
      </c>
      <c r="AX138" s="11" t="s">
        <v>74</v>
      </c>
      <c r="AY138" s="183" t="s">
        <v>196</v>
      </c>
    </row>
    <row r="139" spans="2:65" s="13" customFormat="1" ht="16.5" customHeight="1">
      <c r="B139" s="192"/>
      <c r="C139" s="193"/>
      <c r="D139" s="193"/>
      <c r="E139" s="194" t="s">
        <v>4</v>
      </c>
      <c r="F139" s="276" t="s">
        <v>215</v>
      </c>
      <c r="G139" s="277"/>
      <c r="H139" s="277"/>
      <c r="I139" s="277"/>
      <c r="J139" s="193"/>
      <c r="K139" s="195">
        <v>32</v>
      </c>
      <c r="L139" s="193"/>
      <c r="M139" s="193"/>
      <c r="N139" s="193"/>
      <c r="O139" s="193"/>
      <c r="P139" s="193"/>
      <c r="Q139" s="193"/>
      <c r="R139" s="196"/>
      <c r="T139" s="197"/>
      <c r="U139" s="193"/>
      <c r="V139" s="193"/>
      <c r="W139" s="193"/>
      <c r="X139" s="193"/>
      <c r="Y139" s="193"/>
      <c r="Z139" s="193"/>
      <c r="AA139" s="198"/>
      <c r="AT139" s="199" t="s">
        <v>204</v>
      </c>
      <c r="AU139" s="199" t="s">
        <v>94</v>
      </c>
      <c r="AV139" s="13" t="s">
        <v>201</v>
      </c>
      <c r="AW139" s="13" t="s">
        <v>5</v>
      </c>
      <c r="AX139" s="13" t="s">
        <v>82</v>
      </c>
      <c r="AY139" s="199" t="s">
        <v>196</v>
      </c>
    </row>
    <row r="140" spans="2:65" s="10" customFormat="1" ht="37.35" customHeight="1">
      <c r="B140" s="156"/>
      <c r="C140" s="157"/>
      <c r="D140" s="158" t="s">
        <v>2088</v>
      </c>
      <c r="E140" s="158"/>
      <c r="F140" s="158"/>
      <c r="G140" s="158"/>
      <c r="H140" s="158"/>
      <c r="I140" s="158"/>
      <c r="J140" s="158"/>
      <c r="K140" s="158"/>
      <c r="L140" s="158"/>
      <c r="M140" s="158"/>
      <c r="N140" s="299">
        <f>BK140</f>
        <v>0</v>
      </c>
      <c r="O140" s="300"/>
      <c r="P140" s="300"/>
      <c r="Q140" s="300"/>
      <c r="R140" s="159"/>
      <c r="T140" s="160"/>
      <c r="U140" s="157"/>
      <c r="V140" s="157"/>
      <c r="W140" s="161">
        <f>W141+W274+W293</f>
        <v>0</v>
      </c>
      <c r="X140" s="157"/>
      <c r="Y140" s="161">
        <f>Y141+Y274+Y293</f>
        <v>0.37372349999999999</v>
      </c>
      <c r="Z140" s="157"/>
      <c r="AA140" s="162">
        <f>AA141+AA274+AA293</f>
        <v>0</v>
      </c>
      <c r="AR140" s="163" t="s">
        <v>214</v>
      </c>
      <c r="AT140" s="164" t="s">
        <v>73</v>
      </c>
      <c r="AU140" s="164" t="s">
        <v>74</v>
      </c>
      <c r="AY140" s="163" t="s">
        <v>196</v>
      </c>
      <c r="BK140" s="165">
        <f>BK141+BK274+BK293</f>
        <v>0</v>
      </c>
    </row>
    <row r="141" spans="2:65" s="10" customFormat="1" ht="19.899999999999999" customHeight="1">
      <c r="B141" s="156"/>
      <c r="C141" s="157"/>
      <c r="D141" s="166" t="s">
        <v>2089</v>
      </c>
      <c r="E141" s="166"/>
      <c r="F141" s="166"/>
      <c r="G141" s="166"/>
      <c r="H141" s="166"/>
      <c r="I141" s="166"/>
      <c r="J141" s="166"/>
      <c r="K141" s="166"/>
      <c r="L141" s="166"/>
      <c r="M141" s="166"/>
      <c r="N141" s="280">
        <f>BK141</f>
        <v>0</v>
      </c>
      <c r="O141" s="281"/>
      <c r="P141" s="281"/>
      <c r="Q141" s="281"/>
      <c r="R141" s="159"/>
      <c r="T141" s="160"/>
      <c r="U141" s="157"/>
      <c r="V141" s="157"/>
      <c r="W141" s="161">
        <f>SUM(W142:W273)</f>
        <v>0</v>
      </c>
      <c r="X141" s="157"/>
      <c r="Y141" s="161">
        <f>SUM(Y142:Y273)</f>
        <v>0.33031349999999998</v>
      </c>
      <c r="Z141" s="157"/>
      <c r="AA141" s="162">
        <f>SUM(AA142:AA273)</f>
        <v>0</v>
      </c>
      <c r="AR141" s="163" t="s">
        <v>214</v>
      </c>
      <c r="AT141" s="164" t="s">
        <v>73</v>
      </c>
      <c r="AU141" s="164" t="s">
        <v>82</v>
      </c>
      <c r="AY141" s="163" t="s">
        <v>196</v>
      </c>
      <c r="BK141" s="165">
        <f>SUM(BK142:BK273)</f>
        <v>0</v>
      </c>
    </row>
    <row r="142" spans="2:65" s="1" customFormat="1" ht="25.5" customHeight="1">
      <c r="B142" s="138"/>
      <c r="C142" s="167" t="s">
        <v>259</v>
      </c>
      <c r="D142" s="167" t="s">
        <v>197</v>
      </c>
      <c r="E142" s="168" t="s">
        <v>2471</v>
      </c>
      <c r="F142" s="264" t="s">
        <v>2472</v>
      </c>
      <c r="G142" s="264"/>
      <c r="H142" s="264"/>
      <c r="I142" s="264"/>
      <c r="J142" s="169" t="s">
        <v>608</v>
      </c>
      <c r="K142" s="170">
        <v>300</v>
      </c>
      <c r="L142" s="265">
        <v>0</v>
      </c>
      <c r="M142" s="265"/>
      <c r="N142" s="266">
        <f>ROUND(L142*K142,3)</f>
        <v>0</v>
      </c>
      <c r="O142" s="266"/>
      <c r="P142" s="266"/>
      <c r="Q142" s="266"/>
      <c r="R142" s="141"/>
      <c r="T142" s="172" t="s">
        <v>4</v>
      </c>
      <c r="U142" s="48" t="s">
        <v>41</v>
      </c>
      <c r="V142" s="40"/>
      <c r="W142" s="173">
        <f>V142*K142</f>
        <v>0</v>
      </c>
      <c r="X142" s="173">
        <v>0</v>
      </c>
      <c r="Y142" s="173">
        <f>X142*K142</f>
        <v>0</v>
      </c>
      <c r="Z142" s="173">
        <v>0</v>
      </c>
      <c r="AA142" s="174">
        <f>Z142*K142</f>
        <v>0</v>
      </c>
      <c r="AR142" s="23" t="s">
        <v>622</v>
      </c>
      <c r="AT142" s="23" t="s">
        <v>197</v>
      </c>
      <c r="AU142" s="23" t="s">
        <v>94</v>
      </c>
      <c r="AY142" s="23" t="s">
        <v>196</v>
      </c>
      <c r="BE142" s="114">
        <f>IF(U142="základná",N142,0)</f>
        <v>0</v>
      </c>
      <c r="BF142" s="114">
        <f>IF(U142="znížená",N142,0)</f>
        <v>0</v>
      </c>
      <c r="BG142" s="114">
        <f>IF(U142="zákl. prenesená",N142,0)</f>
        <v>0</v>
      </c>
      <c r="BH142" s="114">
        <f>IF(U142="zníž. prenesená",N142,0)</f>
        <v>0</v>
      </c>
      <c r="BI142" s="114">
        <f>IF(U142="nulová",N142,0)</f>
        <v>0</v>
      </c>
      <c r="BJ142" s="23" t="s">
        <v>94</v>
      </c>
      <c r="BK142" s="175">
        <f>ROUND(L142*K142,3)</f>
        <v>0</v>
      </c>
      <c r="BL142" s="23" t="s">
        <v>622</v>
      </c>
      <c r="BM142" s="23" t="s">
        <v>2473</v>
      </c>
    </row>
    <row r="143" spans="2:65" s="11" customFormat="1" ht="16.5" customHeight="1">
      <c r="B143" s="176"/>
      <c r="C143" s="177"/>
      <c r="D143" s="177"/>
      <c r="E143" s="178" t="s">
        <v>4</v>
      </c>
      <c r="F143" s="267" t="s">
        <v>2474</v>
      </c>
      <c r="G143" s="268"/>
      <c r="H143" s="268"/>
      <c r="I143" s="268"/>
      <c r="J143" s="177"/>
      <c r="K143" s="179">
        <v>300</v>
      </c>
      <c r="L143" s="177"/>
      <c r="M143" s="177"/>
      <c r="N143" s="177"/>
      <c r="O143" s="177"/>
      <c r="P143" s="177"/>
      <c r="Q143" s="177"/>
      <c r="R143" s="180"/>
      <c r="T143" s="181"/>
      <c r="U143" s="177"/>
      <c r="V143" s="177"/>
      <c r="W143" s="177"/>
      <c r="X143" s="177"/>
      <c r="Y143" s="177"/>
      <c r="Z143" s="177"/>
      <c r="AA143" s="182"/>
      <c r="AT143" s="183" t="s">
        <v>204</v>
      </c>
      <c r="AU143" s="183" t="s">
        <v>94</v>
      </c>
      <c r="AV143" s="11" t="s">
        <v>94</v>
      </c>
      <c r="AW143" s="11" t="s">
        <v>31</v>
      </c>
      <c r="AX143" s="11" t="s">
        <v>74</v>
      </c>
      <c r="AY143" s="183" t="s">
        <v>196</v>
      </c>
    </row>
    <row r="144" spans="2:65" s="13" customFormat="1" ht="16.5" customHeight="1">
      <c r="B144" s="192"/>
      <c r="C144" s="193"/>
      <c r="D144" s="193"/>
      <c r="E144" s="194" t="s">
        <v>4</v>
      </c>
      <c r="F144" s="276" t="s">
        <v>215</v>
      </c>
      <c r="G144" s="277"/>
      <c r="H144" s="277"/>
      <c r="I144" s="277"/>
      <c r="J144" s="193"/>
      <c r="K144" s="195">
        <v>300</v>
      </c>
      <c r="L144" s="193"/>
      <c r="M144" s="193"/>
      <c r="N144" s="193"/>
      <c r="O144" s="193"/>
      <c r="P144" s="193"/>
      <c r="Q144" s="193"/>
      <c r="R144" s="196"/>
      <c r="T144" s="197"/>
      <c r="U144" s="193"/>
      <c r="V144" s="193"/>
      <c r="W144" s="193"/>
      <c r="X144" s="193"/>
      <c r="Y144" s="193"/>
      <c r="Z144" s="193"/>
      <c r="AA144" s="198"/>
      <c r="AT144" s="199" t="s">
        <v>204</v>
      </c>
      <c r="AU144" s="199" t="s">
        <v>94</v>
      </c>
      <c r="AV144" s="13" t="s">
        <v>201</v>
      </c>
      <c r="AW144" s="13" t="s">
        <v>5</v>
      </c>
      <c r="AX144" s="13" t="s">
        <v>82</v>
      </c>
      <c r="AY144" s="199" t="s">
        <v>196</v>
      </c>
    </row>
    <row r="145" spans="2:65" s="1" customFormat="1" ht="25.5" customHeight="1">
      <c r="B145" s="138"/>
      <c r="C145" s="200" t="s">
        <v>264</v>
      </c>
      <c r="D145" s="200" t="s">
        <v>612</v>
      </c>
      <c r="E145" s="201" t="s">
        <v>2475</v>
      </c>
      <c r="F145" s="282" t="s">
        <v>2476</v>
      </c>
      <c r="G145" s="282"/>
      <c r="H145" s="282"/>
      <c r="I145" s="282"/>
      <c r="J145" s="202" t="s">
        <v>608</v>
      </c>
      <c r="K145" s="203">
        <v>300</v>
      </c>
      <c r="L145" s="273">
        <v>0</v>
      </c>
      <c r="M145" s="273"/>
      <c r="N145" s="283">
        <f t="shared" ref="N145:N159" si="15">ROUND(L145*K145,3)</f>
        <v>0</v>
      </c>
      <c r="O145" s="266"/>
      <c r="P145" s="266"/>
      <c r="Q145" s="266"/>
      <c r="R145" s="141"/>
      <c r="T145" s="172" t="s">
        <v>4</v>
      </c>
      <c r="U145" s="48" t="s">
        <v>41</v>
      </c>
      <c r="V145" s="40"/>
      <c r="W145" s="173">
        <f t="shared" ref="W145:W159" si="16">V145*K145</f>
        <v>0</v>
      </c>
      <c r="X145" s="173">
        <v>3.0000000000000001E-5</v>
      </c>
      <c r="Y145" s="173">
        <f t="shared" ref="Y145:Y159" si="17">X145*K145</f>
        <v>9.0000000000000011E-3</v>
      </c>
      <c r="Z145" s="173">
        <v>0</v>
      </c>
      <c r="AA145" s="174">
        <f t="shared" ref="AA145:AA159" si="18">Z145*K145</f>
        <v>0</v>
      </c>
      <c r="AR145" s="23" t="s">
        <v>952</v>
      </c>
      <c r="AT145" s="23" t="s">
        <v>612</v>
      </c>
      <c r="AU145" s="23" t="s">
        <v>94</v>
      </c>
      <c r="AY145" s="23" t="s">
        <v>196</v>
      </c>
      <c r="BE145" s="114">
        <f t="shared" ref="BE145:BE159" si="19">IF(U145="základná",N145,0)</f>
        <v>0</v>
      </c>
      <c r="BF145" s="114">
        <f t="shared" ref="BF145:BF159" si="20">IF(U145="znížená",N145,0)</f>
        <v>0</v>
      </c>
      <c r="BG145" s="114">
        <f t="shared" ref="BG145:BG159" si="21">IF(U145="zákl. prenesená",N145,0)</f>
        <v>0</v>
      </c>
      <c r="BH145" s="114">
        <f t="shared" ref="BH145:BH159" si="22">IF(U145="zníž. prenesená",N145,0)</f>
        <v>0</v>
      </c>
      <c r="BI145" s="114">
        <f t="shared" ref="BI145:BI159" si="23">IF(U145="nulová",N145,0)</f>
        <v>0</v>
      </c>
      <c r="BJ145" s="23" t="s">
        <v>94</v>
      </c>
      <c r="BK145" s="175">
        <f t="shared" ref="BK145:BK159" si="24">ROUND(L145*K145,3)</f>
        <v>0</v>
      </c>
      <c r="BL145" s="23" t="s">
        <v>952</v>
      </c>
      <c r="BM145" s="23" t="s">
        <v>2477</v>
      </c>
    </row>
    <row r="146" spans="2:65" s="1" customFormat="1" ht="25.5" customHeight="1">
      <c r="B146" s="138"/>
      <c r="C146" s="167" t="s">
        <v>278</v>
      </c>
      <c r="D146" s="167" t="s">
        <v>197</v>
      </c>
      <c r="E146" s="168" t="s">
        <v>2478</v>
      </c>
      <c r="F146" s="264" t="s">
        <v>2479</v>
      </c>
      <c r="G146" s="264"/>
      <c r="H146" s="264"/>
      <c r="I146" s="264"/>
      <c r="J146" s="169" t="s">
        <v>608</v>
      </c>
      <c r="K146" s="170">
        <v>60</v>
      </c>
      <c r="L146" s="265">
        <v>0</v>
      </c>
      <c r="M146" s="265"/>
      <c r="N146" s="266">
        <f t="shared" si="15"/>
        <v>0</v>
      </c>
      <c r="O146" s="266"/>
      <c r="P146" s="266"/>
      <c r="Q146" s="266"/>
      <c r="R146" s="141"/>
      <c r="T146" s="172" t="s">
        <v>4</v>
      </c>
      <c r="U146" s="48" t="s">
        <v>41</v>
      </c>
      <c r="V146" s="40"/>
      <c r="W146" s="173">
        <f t="shared" si="16"/>
        <v>0</v>
      </c>
      <c r="X146" s="173">
        <v>0</v>
      </c>
      <c r="Y146" s="173">
        <f t="shared" si="17"/>
        <v>0</v>
      </c>
      <c r="Z146" s="173">
        <v>0</v>
      </c>
      <c r="AA146" s="174">
        <f t="shared" si="18"/>
        <v>0</v>
      </c>
      <c r="AR146" s="23" t="s">
        <v>622</v>
      </c>
      <c r="AT146" s="23" t="s">
        <v>197</v>
      </c>
      <c r="AU146" s="23" t="s">
        <v>94</v>
      </c>
      <c r="AY146" s="23" t="s">
        <v>196</v>
      </c>
      <c r="BE146" s="114">
        <f t="shared" si="19"/>
        <v>0</v>
      </c>
      <c r="BF146" s="114">
        <f t="shared" si="20"/>
        <v>0</v>
      </c>
      <c r="BG146" s="114">
        <f t="shared" si="21"/>
        <v>0</v>
      </c>
      <c r="BH146" s="114">
        <f t="shared" si="22"/>
        <v>0</v>
      </c>
      <c r="BI146" s="114">
        <f t="shared" si="23"/>
        <v>0</v>
      </c>
      <c r="BJ146" s="23" t="s">
        <v>94</v>
      </c>
      <c r="BK146" s="175">
        <f t="shared" si="24"/>
        <v>0</v>
      </c>
      <c r="BL146" s="23" t="s">
        <v>622</v>
      </c>
      <c r="BM146" s="23" t="s">
        <v>2480</v>
      </c>
    </row>
    <row r="147" spans="2:65" s="1" customFormat="1" ht="38.25" customHeight="1">
      <c r="B147" s="138"/>
      <c r="C147" s="200" t="s">
        <v>282</v>
      </c>
      <c r="D147" s="200" t="s">
        <v>612</v>
      </c>
      <c r="E147" s="201" t="s">
        <v>2481</v>
      </c>
      <c r="F147" s="282" t="s">
        <v>2482</v>
      </c>
      <c r="G147" s="282"/>
      <c r="H147" s="282"/>
      <c r="I147" s="282"/>
      <c r="J147" s="202" t="s">
        <v>608</v>
      </c>
      <c r="K147" s="203">
        <v>60</v>
      </c>
      <c r="L147" s="273">
        <v>0</v>
      </c>
      <c r="M147" s="273"/>
      <c r="N147" s="283">
        <f t="shared" si="15"/>
        <v>0</v>
      </c>
      <c r="O147" s="266"/>
      <c r="P147" s="266"/>
      <c r="Q147" s="266"/>
      <c r="R147" s="141"/>
      <c r="T147" s="172" t="s">
        <v>4</v>
      </c>
      <c r="U147" s="48" t="s">
        <v>41</v>
      </c>
      <c r="V147" s="40"/>
      <c r="W147" s="173">
        <f t="shared" si="16"/>
        <v>0</v>
      </c>
      <c r="X147" s="173">
        <v>9.7E-5</v>
      </c>
      <c r="Y147" s="173">
        <f t="shared" si="17"/>
        <v>5.8199999999999997E-3</v>
      </c>
      <c r="Z147" s="173">
        <v>0</v>
      </c>
      <c r="AA147" s="174">
        <f t="shared" si="18"/>
        <v>0</v>
      </c>
      <c r="AR147" s="23" t="s">
        <v>952</v>
      </c>
      <c r="AT147" s="23" t="s">
        <v>612</v>
      </c>
      <c r="AU147" s="23" t="s">
        <v>94</v>
      </c>
      <c r="AY147" s="23" t="s">
        <v>196</v>
      </c>
      <c r="BE147" s="114">
        <f t="shared" si="19"/>
        <v>0</v>
      </c>
      <c r="BF147" s="114">
        <f t="shared" si="20"/>
        <v>0</v>
      </c>
      <c r="BG147" s="114">
        <f t="shared" si="21"/>
        <v>0</v>
      </c>
      <c r="BH147" s="114">
        <f t="shared" si="22"/>
        <v>0</v>
      </c>
      <c r="BI147" s="114">
        <f t="shared" si="23"/>
        <v>0</v>
      </c>
      <c r="BJ147" s="23" t="s">
        <v>94</v>
      </c>
      <c r="BK147" s="175">
        <f t="shared" si="24"/>
        <v>0</v>
      </c>
      <c r="BL147" s="23" t="s">
        <v>952</v>
      </c>
      <c r="BM147" s="23" t="s">
        <v>2483</v>
      </c>
    </row>
    <row r="148" spans="2:65" s="1" customFormat="1" ht="25.5" customHeight="1">
      <c r="B148" s="138"/>
      <c r="C148" s="167" t="s">
        <v>288</v>
      </c>
      <c r="D148" s="167" t="s">
        <v>197</v>
      </c>
      <c r="E148" s="168" t="s">
        <v>2484</v>
      </c>
      <c r="F148" s="264" t="s">
        <v>2485</v>
      </c>
      <c r="G148" s="264"/>
      <c r="H148" s="264"/>
      <c r="I148" s="264"/>
      <c r="J148" s="169" t="s">
        <v>608</v>
      </c>
      <c r="K148" s="170">
        <v>5</v>
      </c>
      <c r="L148" s="265">
        <v>0</v>
      </c>
      <c r="M148" s="265"/>
      <c r="N148" s="266">
        <f t="shared" si="15"/>
        <v>0</v>
      </c>
      <c r="O148" s="266"/>
      <c r="P148" s="266"/>
      <c r="Q148" s="266"/>
      <c r="R148" s="141"/>
      <c r="T148" s="172" t="s">
        <v>4</v>
      </c>
      <c r="U148" s="48" t="s">
        <v>41</v>
      </c>
      <c r="V148" s="40"/>
      <c r="W148" s="173">
        <f t="shared" si="16"/>
        <v>0</v>
      </c>
      <c r="X148" s="173">
        <v>0</v>
      </c>
      <c r="Y148" s="173">
        <f t="shared" si="17"/>
        <v>0</v>
      </c>
      <c r="Z148" s="173">
        <v>0</v>
      </c>
      <c r="AA148" s="174">
        <f t="shared" si="18"/>
        <v>0</v>
      </c>
      <c r="AR148" s="23" t="s">
        <v>622</v>
      </c>
      <c r="AT148" s="23" t="s">
        <v>197</v>
      </c>
      <c r="AU148" s="23" t="s">
        <v>94</v>
      </c>
      <c r="AY148" s="23" t="s">
        <v>196</v>
      </c>
      <c r="BE148" s="114">
        <f t="shared" si="19"/>
        <v>0</v>
      </c>
      <c r="BF148" s="114">
        <f t="shared" si="20"/>
        <v>0</v>
      </c>
      <c r="BG148" s="114">
        <f t="shared" si="21"/>
        <v>0</v>
      </c>
      <c r="BH148" s="114">
        <f t="shared" si="22"/>
        <v>0</v>
      </c>
      <c r="BI148" s="114">
        <f t="shared" si="23"/>
        <v>0</v>
      </c>
      <c r="BJ148" s="23" t="s">
        <v>94</v>
      </c>
      <c r="BK148" s="175">
        <f t="shared" si="24"/>
        <v>0</v>
      </c>
      <c r="BL148" s="23" t="s">
        <v>622</v>
      </c>
      <c r="BM148" s="23" t="s">
        <v>2486</v>
      </c>
    </row>
    <row r="149" spans="2:65" s="1" customFormat="1" ht="25.5" customHeight="1">
      <c r="B149" s="138"/>
      <c r="C149" s="200" t="s">
        <v>294</v>
      </c>
      <c r="D149" s="200" t="s">
        <v>612</v>
      </c>
      <c r="E149" s="201" t="s">
        <v>2487</v>
      </c>
      <c r="F149" s="282" t="s">
        <v>2488</v>
      </c>
      <c r="G149" s="282"/>
      <c r="H149" s="282"/>
      <c r="I149" s="282"/>
      <c r="J149" s="202" t="s">
        <v>608</v>
      </c>
      <c r="K149" s="203">
        <v>5</v>
      </c>
      <c r="L149" s="273">
        <v>0</v>
      </c>
      <c r="M149" s="273"/>
      <c r="N149" s="283">
        <f t="shared" si="15"/>
        <v>0</v>
      </c>
      <c r="O149" s="266"/>
      <c r="P149" s="266"/>
      <c r="Q149" s="266"/>
      <c r="R149" s="141"/>
      <c r="T149" s="172" t="s">
        <v>4</v>
      </c>
      <c r="U149" s="48" t="s">
        <v>41</v>
      </c>
      <c r="V149" s="40"/>
      <c r="W149" s="173">
        <f t="shared" si="16"/>
        <v>0</v>
      </c>
      <c r="X149" s="173">
        <v>2.0000000000000001E-4</v>
      </c>
      <c r="Y149" s="173">
        <f t="shared" si="17"/>
        <v>1E-3</v>
      </c>
      <c r="Z149" s="173">
        <v>0</v>
      </c>
      <c r="AA149" s="174">
        <f t="shared" si="18"/>
        <v>0</v>
      </c>
      <c r="AR149" s="23" t="s">
        <v>952</v>
      </c>
      <c r="AT149" s="23" t="s">
        <v>612</v>
      </c>
      <c r="AU149" s="23" t="s">
        <v>94</v>
      </c>
      <c r="AY149" s="23" t="s">
        <v>196</v>
      </c>
      <c r="BE149" s="114">
        <f t="shared" si="19"/>
        <v>0</v>
      </c>
      <c r="BF149" s="114">
        <f t="shared" si="20"/>
        <v>0</v>
      </c>
      <c r="BG149" s="114">
        <f t="shared" si="21"/>
        <v>0</v>
      </c>
      <c r="BH149" s="114">
        <f t="shared" si="22"/>
        <v>0</v>
      </c>
      <c r="BI149" s="114">
        <f t="shared" si="23"/>
        <v>0</v>
      </c>
      <c r="BJ149" s="23" t="s">
        <v>94</v>
      </c>
      <c r="BK149" s="175">
        <f t="shared" si="24"/>
        <v>0</v>
      </c>
      <c r="BL149" s="23" t="s">
        <v>952</v>
      </c>
      <c r="BM149" s="23" t="s">
        <v>2489</v>
      </c>
    </row>
    <row r="150" spans="2:65" s="1" customFormat="1" ht="38.25" customHeight="1">
      <c r="B150" s="138"/>
      <c r="C150" s="167" t="s">
        <v>300</v>
      </c>
      <c r="D150" s="167" t="s">
        <v>197</v>
      </c>
      <c r="E150" s="168" t="s">
        <v>2490</v>
      </c>
      <c r="F150" s="264" t="s">
        <v>2491</v>
      </c>
      <c r="G150" s="264"/>
      <c r="H150" s="264"/>
      <c r="I150" s="264"/>
      <c r="J150" s="169" t="s">
        <v>608</v>
      </c>
      <c r="K150" s="170">
        <v>11</v>
      </c>
      <c r="L150" s="265">
        <v>0</v>
      </c>
      <c r="M150" s="265"/>
      <c r="N150" s="266">
        <f t="shared" si="15"/>
        <v>0</v>
      </c>
      <c r="O150" s="266"/>
      <c r="P150" s="266"/>
      <c r="Q150" s="266"/>
      <c r="R150" s="141"/>
      <c r="T150" s="172" t="s">
        <v>4</v>
      </c>
      <c r="U150" s="48" t="s">
        <v>41</v>
      </c>
      <c r="V150" s="40"/>
      <c r="W150" s="173">
        <f t="shared" si="16"/>
        <v>0</v>
      </c>
      <c r="X150" s="173">
        <v>0</v>
      </c>
      <c r="Y150" s="173">
        <f t="shared" si="17"/>
        <v>0</v>
      </c>
      <c r="Z150" s="173">
        <v>0</v>
      </c>
      <c r="AA150" s="174">
        <f t="shared" si="18"/>
        <v>0</v>
      </c>
      <c r="AR150" s="23" t="s">
        <v>622</v>
      </c>
      <c r="AT150" s="23" t="s">
        <v>197</v>
      </c>
      <c r="AU150" s="23" t="s">
        <v>94</v>
      </c>
      <c r="AY150" s="23" t="s">
        <v>196</v>
      </c>
      <c r="BE150" s="114">
        <f t="shared" si="19"/>
        <v>0</v>
      </c>
      <c r="BF150" s="114">
        <f t="shared" si="20"/>
        <v>0</v>
      </c>
      <c r="BG150" s="114">
        <f t="shared" si="21"/>
        <v>0</v>
      </c>
      <c r="BH150" s="114">
        <f t="shared" si="22"/>
        <v>0</v>
      </c>
      <c r="BI150" s="114">
        <f t="shared" si="23"/>
        <v>0</v>
      </c>
      <c r="BJ150" s="23" t="s">
        <v>94</v>
      </c>
      <c r="BK150" s="175">
        <f t="shared" si="24"/>
        <v>0</v>
      </c>
      <c r="BL150" s="23" t="s">
        <v>622</v>
      </c>
      <c r="BM150" s="23" t="s">
        <v>2492</v>
      </c>
    </row>
    <row r="151" spans="2:65" s="1" customFormat="1" ht="16.5" customHeight="1">
      <c r="B151" s="138"/>
      <c r="C151" s="200" t="s">
        <v>304</v>
      </c>
      <c r="D151" s="200" t="s">
        <v>612</v>
      </c>
      <c r="E151" s="201" t="s">
        <v>2493</v>
      </c>
      <c r="F151" s="282" t="s">
        <v>2494</v>
      </c>
      <c r="G151" s="282"/>
      <c r="H151" s="282"/>
      <c r="I151" s="282"/>
      <c r="J151" s="202" t="s">
        <v>608</v>
      </c>
      <c r="K151" s="203">
        <v>11</v>
      </c>
      <c r="L151" s="273">
        <v>0</v>
      </c>
      <c r="M151" s="273"/>
      <c r="N151" s="283">
        <f t="shared" si="15"/>
        <v>0</v>
      </c>
      <c r="O151" s="266"/>
      <c r="P151" s="266"/>
      <c r="Q151" s="266"/>
      <c r="R151" s="141"/>
      <c r="T151" s="172" t="s">
        <v>4</v>
      </c>
      <c r="U151" s="48" t="s">
        <v>41</v>
      </c>
      <c r="V151" s="40"/>
      <c r="W151" s="173">
        <f t="shared" si="16"/>
        <v>0</v>
      </c>
      <c r="X151" s="173">
        <v>3.3E-4</v>
      </c>
      <c r="Y151" s="173">
        <f t="shared" si="17"/>
        <v>3.63E-3</v>
      </c>
      <c r="Z151" s="173">
        <v>0</v>
      </c>
      <c r="AA151" s="174">
        <f t="shared" si="18"/>
        <v>0</v>
      </c>
      <c r="AR151" s="23" t="s">
        <v>952</v>
      </c>
      <c r="AT151" s="23" t="s">
        <v>612</v>
      </c>
      <c r="AU151" s="23" t="s">
        <v>94</v>
      </c>
      <c r="AY151" s="23" t="s">
        <v>196</v>
      </c>
      <c r="BE151" s="114">
        <f t="shared" si="19"/>
        <v>0</v>
      </c>
      <c r="BF151" s="114">
        <f t="shared" si="20"/>
        <v>0</v>
      </c>
      <c r="BG151" s="114">
        <f t="shared" si="21"/>
        <v>0</v>
      </c>
      <c r="BH151" s="114">
        <f t="shared" si="22"/>
        <v>0</v>
      </c>
      <c r="BI151" s="114">
        <f t="shared" si="23"/>
        <v>0</v>
      </c>
      <c r="BJ151" s="23" t="s">
        <v>94</v>
      </c>
      <c r="BK151" s="175">
        <f t="shared" si="24"/>
        <v>0</v>
      </c>
      <c r="BL151" s="23" t="s">
        <v>952</v>
      </c>
      <c r="BM151" s="23" t="s">
        <v>2495</v>
      </c>
    </row>
    <row r="152" spans="2:65" s="1" customFormat="1" ht="38.25" customHeight="1">
      <c r="B152" s="138"/>
      <c r="C152" s="167" t="s">
        <v>309</v>
      </c>
      <c r="D152" s="167" t="s">
        <v>197</v>
      </c>
      <c r="E152" s="168" t="s">
        <v>2496</v>
      </c>
      <c r="F152" s="264" t="s">
        <v>2497</v>
      </c>
      <c r="G152" s="264"/>
      <c r="H152" s="264"/>
      <c r="I152" s="264"/>
      <c r="J152" s="169" t="s">
        <v>608</v>
      </c>
      <c r="K152" s="170">
        <v>10</v>
      </c>
      <c r="L152" s="265">
        <v>0</v>
      </c>
      <c r="M152" s="265"/>
      <c r="N152" s="266">
        <f t="shared" si="15"/>
        <v>0</v>
      </c>
      <c r="O152" s="266"/>
      <c r="P152" s="266"/>
      <c r="Q152" s="266"/>
      <c r="R152" s="141"/>
      <c r="T152" s="172" t="s">
        <v>4</v>
      </c>
      <c r="U152" s="48" t="s">
        <v>41</v>
      </c>
      <c r="V152" s="40"/>
      <c r="W152" s="173">
        <f t="shared" si="16"/>
        <v>0</v>
      </c>
      <c r="X152" s="173">
        <v>0</v>
      </c>
      <c r="Y152" s="173">
        <f t="shared" si="17"/>
        <v>0</v>
      </c>
      <c r="Z152" s="173">
        <v>0</v>
      </c>
      <c r="AA152" s="174">
        <f t="shared" si="18"/>
        <v>0</v>
      </c>
      <c r="AR152" s="23" t="s">
        <v>622</v>
      </c>
      <c r="AT152" s="23" t="s">
        <v>197</v>
      </c>
      <c r="AU152" s="23" t="s">
        <v>94</v>
      </c>
      <c r="AY152" s="23" t="s">
        <v>196</v>
      </c>
      <c r="BE152" s="114">
        <f t="shared" si="19"/>
        <v>0</v>
      </c>
      <c r="BF152" s="114">
        <f t="shared" si="20"/>
        <v>0</v>
      </c>
      <c r="BG152" s="114">
        <f t="shared" si="21"/>
        <v>0</v>
      </c>
      <c r="BH152" s="114">
        <f t="shared" si="22"/>
        <v>0</v>
      </c>
      <c r="BI152" s="114">
        <f t="shared" si="23"/>
        <v>0</v>
      </c>
      <c r="BJ152" s="23" t="s">
        <v>94</v>
      </c>
      <c r="BK152" s="175">
        <f t="shared" si="24"/>
        <v>0</v>
      </c>
      <c r="BL152" s="23" t="s">
        <v>622</v>
      </c>
      <c r="BM152" s="23" t="s">
        <v>2498</v>
      </c>
    </row>
    <row r="153" spans="2:65" s="1" customFormat="1" ht="25.5" customHeight="1">
      <c r="B153" s="138"/>
      <c r="C153" s="200" t="s">
        <v>316</v>
      </c>
      <c r="D153" s="200" t="s">
        <v>612</v>
      </c>
      <c r="E153" s="201" t="s">
        <v>2499</v>
      </c>
      <c r="F153" s="282" t="s">
        <v>2500</v>
      </c>
      <c r="G153" s="282"/>
      <c r="H153" s="282"/>
      <c r="I153" s="282"/>
      <c r="J153" s="202" t="s">
        <v>608</v>
      </c>
      <c r="K153" s="203">
        <v>10</v>
      </c>
      <c r="L153" s="273">
        <v>0</v>
      </c>
      <c r="M153" s="273"/>
      <c r="N153" s="283">
        <f t="shared" si="15"/>
        <v>0</v>
      </c>
      <c r="O153" s="266"/>
      <c r="P153" s="266"/>
      <c r="Q153" s="266"/>
      <c r="R153" s="141"/>
      <c r="T153" s="172" t="s">
        <v>4</v>
      </c>
      <c r="U153" s="48" t="s">
        <v>41</v>
      </c>
      <c r="V153" s="40"/>
      <c r="W153" s="173">
        <f t="shared" si="16"/>
        <v>0</v>
      </c>
      <c r="X153" s="173">
        <v>5.0000000000000002E-5</v>
      </c>
      <c r="Y153" s="173">
        <f t="shared" si="17"/>
        <v>5.0000000000000001E-4</v>
      </c>
      <c r="Z153" s="173">
        <v>0</v>
      </c>
      <c r="AA153" s="174">
        <f t="shared" si="18"/>
        <v>0</v>
      </c>
      <c r="AR153" s="23" t="s">
        <v>952</v>
      </c>
      <c r="AT153" s="23" t="s">
        <v>612</v>
      </c>
      <c r="AU153" s="23" t="s">
        <v>94</v>
      </c>
      <c r="AY153" s="23" t="s">
        <v>196</v>
      </c>
      <c r="BE153" s="114">
        <f t="shared" si="19"/>
        <v>0</v>
      </c>
      <c r="BF153" s="114">
        <f t="shared" si="20"/>
        <v>0</v>
      </c>
      <c r="BG153" s="114">
        <f t="shared" si="21"/>
        <v>0</v>
      </c>
      <c r="BH153" s="114">
        <f t="shared" si="22"/>
        <v>0</v>
      </c>
      <c r="BI153" s="114">
        <f t="shared" si="23"/>
        <v>0</v>
      </c>
      <c r="BJ153" s="23" t="s">
        <v>94</v>
      </c>
      <c r="BK153" s="175">
        <f t="shared" si="24"/>
        <v>0</v>
      </c>
      <c r="BL153" s="23" t="s">
        <v>952</v>
      </c>
      <c r="BM153" s="23" t="s">
        <v>2501</v>
      </c>
    </row>
    <row r="154" spans="2:65" s="1" customFormat="1" ht="38.25" customHeight="1">
      <c r="B154" s="138"/>
      <c r="C154" s="167" t="s">
        <v>9</v>
      </c>
      <c r="D154" s="167" t="s">
        <v>197</v>
      </c>
      <c r="E154" s="168" t="s">
        <v>2502</v>
      </c>
      <c r="F154" s="264" t="s">
        <v>2503</v>
      </c>
      <c r="G154" s="264"/>
      <c r="H154" s="264"/>
      <c r="I154" s="264"/>
      <c r="J154" s="169" t="s">
        <v>608</v>
      </c>
      <c r="K154" s="170">
        <v>1</v>
      </c>
      <c r="L154" s="265">
        <v>0</v>
      </c>
      <c r="M154" s="265"/>
      <c r="N154" s="266">
        <f t="shared" si="15"/>
        <v>0</v>
      </c>
      <c r="O154" s="266"/>
      <c r="P154" s="266"/>
      <c r="Q154" s="266"/>
      <c r="R154" s="141"/>
      <c r="T154" s="172" t="s">
        <v>4</v>
      </c>
      <c r="U154" s="48" t="s">
        <v>41</v>
      </c>
      <c r="V154" s="40"/>
      <c r="W154" s="173">
        <f t="shared" si="16"/>
        <v>0</v>
      </c>
      <c r="X154" s="173">
        <v>0</v>
      </c>
      <c r="Y154" s="173">
        <f t="shared" si="17"/>
        <v>0</v>
      </c>
      <c r="Z154" s="173">
        <v>0</v>
      </c>
      <c r="AA154" s="174">
        <f t="shared" si="18"/>
        <v>0</v>
      </c>
      <c r="AR154" s="23" t="s">
        <v>622</v>
      </c>
      <c r="AT154" s="23" t="s">
        <v>197</v>
      </c>
      <c r="AU154" s="23" t="s">
        <v>94</v>
      </c>
      <c r="AY154" s="23" t="s">
        <v>196</v>
      </c>
      <c r="BE154" s="114">
        <f t="shared" si="19"/>
        <v>0</v>
      </c>
      <c r="BF154" s="114">
        <f t="shared" si="20"/>
        <v>0</v>
      </c>
      <c r="BG154" s="114">
        <f t="shared" si="21"/>
        <v>0</v>
      </c>
      <c r="BH154" s="114">
        <f t="shared" si="22"/>
        <v>0</v>
      </c>
      <c r="BI154" s="114">
        <f t="shared" si="23"/>
        <v>0</v>
      </c>
      <c r="BJ154" s="23" t="s">
        <v>94</v>
      </c>
      <c r="BK154" s="175">
        <f t="shared" si="24"/>
        <v>0</v>
      </c>
      <c r="BL154" s="23" t="s">
        <v>622</v>
      </c>
      <c r="BM154" s="23" t="s">
        <v>2504</v>
      </c>
    </row>
    <row r="155" spans="2:65" s="1" customFormat="1" ht="25.5" customHeight="1">
      <c r="B155" s="138"/>
      <c r="C155" s="200" t="s">
        <v>336</v>
      </c>
      <c r="D155" s="200" t="s">
        <v>612</v>
      </c>
      <c r="E155" s="201" t="s">
        <v>2505</v>
      </c>
      <c r="F155" s="282" t="s">
        <v>2506</v>
      </c>
      <c r="G155" s="282"/>
      <c r="H155" s="282"/>
      <c r="I155" s="282"/>
      <c r="J155" s="202" t="s">
        <v>608</v>
      </c>
      <c r="K155" s="203">
        <v>1</v>
      </c>
      <c r="L155" s="273">
        <v>0</v>
      </c>
      <c r="M155" s="273"/>
      <c r="N155" s="283">
        <f t="shared" si="15"/>
        <v>0</v>
      </c>
      <c r="O155" s="266"/>
      <c r="P155" s="266"/>
      <c r="Q155" s="266"/>
      <c r="R155" s="141"/>
      <c r="T155" s="172" t="s">
        <v>4</v>
      </c>
      <c r="U155" s="48" t="s">
        <v>41</v>
      </c>
      <c r="V155" s="40"/>
      <c r="W155" s="173">
        <f t="shared" si="16"/>
        <v>0</v>
      </c>
      <c r="X155" s="173">
        <v>1E-4</v>
      </c>
      <c r="Y155" s="173">
        <f t="shared" si="17"/>
        <v>1E-4</v>
      </c>
      <c r="Z155" s="173">
        <v>0</v>
      </c>
      <c r="AA155" s="174">
        <f t="shared" si="18"/>
        <v>0</v>
      </c>
      <c r="AR155" s="23" t="s">
        <v>952</v>
      </c>
      <c r="AT155" s="23" t="s">
        <v>612</v>
      </c>
      <c r="AU155" s="23" t="s">
        <v>94</v>
      </c>
      <c r="AY155" s="23" t="s">
        <v>196</v>
      </c>
      <c r="BE155" s="114">
        <f t="shared" si="19"/>
        <v>0</v>
      </c>
      <c r="BF155" s="114">
        <f t="shared" si="20"/>
        <v>0</v>
      </c>
      <c r="BG155" s="114">
        <f t="shared" si="21"/>
        <v>0</v>
      </c>
      <c r="BH155" s="114">
        <f t="shared" si="22"/>
        <v>0</v>
      </c>
      <c r="BI155" s="114">
        <f t="shared" si="23"/>
        <v>0</v>
      </c>
      <c r="BJ155" s="23" t="s">
        <v>94</v>
      </c>
      <c r="BK155" s="175">
        <f t="shared" si="24"/>
        <v>0</v>
      </c>
      <c r="BL155" s="23" t="s">
        <v>952</v>
      </c>
      <c r="BM155" s="23" t="s">
        <v>2507</v>
      </c>
    </row>
    <row r="156" spans="2:65" s="1" customFormat="1" ht="38.25" customHeight="1">
      <c r="B156" s="138"/>
      <c r="C156" s="167" t="s">
        <v>354</v>
      </c>
      <c r="D156" s="167" t="s">
        <v>197</v>
      </c>
      <c r="E156" s="168" t="s">
        <v>2508</v>
      </c>
      <c r="F156" s="264" t="s">
        <v>2509</v>
      </c>
      <c r="G156" s="264"/>
      <c r="H156" s="264"/>
      <c r="I156" s="264"/>
      <c r="J156" s="169" t="s">
        <v>608</v>
      </c>
      <c r="K156" s="170">
        <v>10</v>
      </c>
      <c r="L156" s="265">
        <v>0</v>
      </c>
      <c r="M156" s="265"/>
      <c r="N156" s="266">
        <f t="shared" si="15"/>
        <v>0</v>
      </c>
      <c r="O156" s="266"/>
      <c r="P156" s="266"/>
      <c r="Q156" s="266"/>
      <c r="R156" s="141"/>
      <c r="T156" s="172" t="s">
        <v>4</v>
      </c>
      <c r="U156" s="48" t="s">
        <v>41</v>
      </c>
      <c r="V156" s="40"/>
      <c r="W156" s="173">
        <f t="shared" si="16"/>
        <v>0</v>
      </c>
      <c r="X156" s="173">
        <v>0</v>
      </c>
      <c r="Y156" s="173">
        <f t="shared" si="17"/>
        <v>0</v>
      </c>
      <c r="Z156" s="173">
        <v>0</v>
      </c>
      <c r="AA156" s="174">
        <f t="shared" si="18"/>
        <v>0</v>
      </c>
      <c r="AR156" s="23" t="s">
        <v>622</v>
      </c>
      <c r="AT156" s="23" t="s">
        <v>197</v>
      </c>
      <c r="AU156" s="23" t="s">
        <v>94</v>
      </c>
      <c r="AY156" s="23" t="s">
        <v>196</v>
      </c>
      <c r="BE156" s="114">
        <f t="shared" si="19"/>
        <v>0</v>
      </c>
      <c r="BF156" s="114">
        <f t="shared" si="20"/>
        <v>0</v>
      </c>
      <c r="BG156" s="114">
        <f t="shared" si="21"/>
        <v>0</v>
      </c>
      <c r="BH156" s="114">
        <f t="shared" si="22"/>
        <v>0</v>
      </c>
      <c r="BI156" s="114">
        <f t="shared" si="23"/>
        <v>0</v>
      </c>
      <c r="BJ156" s="23" t="s">
        <v>94</v>
      </c>
      <c r="BK156" s="175">
        <f t="shared" si="24"/>
        <v>0</v>
      </c>
      <c r="BL156" s="23" t="s">
        <v>622</v>
      </c>
      <c r="BM156" s="23" t="s">
        <v>2510</v>
      </c>
    </row>
    <row r="157" spans="2:65" s="1" customFormat="1" ht="16.5" customHeight="1">
      <c r="B157" s="138"/>
      <c r="C157" s="200" t="s">
        <v>358</v>
      </c>
      <c r="D157" s="200" t="s">
        <v>612</v>
      </c>
      <c r="E157" s="201" t="s">
        <v>2511</v>
      </c>
      <c r="F157" s="282" t="s">
        <v>2512</v>
      </c>
      <c r="G157" s="282"/>
      <c r="H157" s="282"/>
      <c r="I157" s="282"/>
      <c r="J157" s="202" t="s">
        <v>608</v>
      </c>
      <c r="K157" s="203">
        <v>10</v>
      </c>
      <c r="L157" s="273">
        <v>0</v>
      </c>
      <c r="M157" s="273"/>
      <c r="N157" s="283">
        <f t="shared" si="15"/>
        <v>0</v>
      </c>
      <c r="O157" s="266"/>
      <c r="P157" s="266"/>
      <c r="Q157" s="266"/>
      <c r="R157" s="141"/>
      <c r="T157" s="172" t="s">
        <v>4</v>
      </c>
      <c r="U157" s="48" t="s">
        <v>41</v>
      </c>
      <c r="V157" s="40"/>
      <c r="W157" s="173">
        <f t="shared" si="16"/>
        <v>0</v>
      </c>
      <c r="X157" s="173">
        <v>3.3E-4</v>
      </c>
      <c r="Y157" s="173">
        <f t="shared" si="17"/>
        <v>3.3E-3</v>
      </c>
      <c r="Z157" s="173">
        <v>0</v>
      </c>
      <c r="AA157" s="174">
        <f t="shared" si="18"/>
        <v>0</v>
      </c>
      <c r="AR157" s="23" t="s">
        <v>952</v>
      </c>
      <c r="AT157" s="23" t="s">
        <v>612</v>
      </c>
      <c r="AU157" s="23" t="s">
        <v>94</v>
      </c>
      <c r="AY157" s="23" t="s">
        <v>196</v>
      </c>
      <c r="BE157" s="114">
        <f t="shared" si="19"/>
        <v>0</v>
      </c>
      <c r="BF157" s="114">
        <f t="shared" si="20"/>
        <v>0</v>
      </c>
      <c r="BG157" s="114">
        <f t="shared" si="21"/>
        <v>0</v>
      </c>
      <c r="BH157" s="114">
        <f t="shared" si="22"/>
        <v>0</v>
      </c>
      <c r="BI157" s="114">
        <f t="shared" si="23"/>
        <v>0</v>
      </c>
      <c r="BJ157" s="23" t="s">
        <v>94</v>
      </c>
      <c r="BK157" s="175">
        <f t="shared" si="24"/>
        <v>0</v>
      </c>
      <c r="BL157" s="23" t="s">
        <v>952</v>
      </c>
      <c r="BM157" s="23" t="s">
        <v>2513</v>
      </c>
    </row>
    <row r="158" spans="2:65" s="1" customFormat="1" ht="25.5" customHeight="1">
      <c r="B158" s="138"/>
      <c r="C158" s="200" t="s">
        <v>363</v>
      </c>
      <c r="D158" s="200" t="s">
        <v>612</v>
      </c>
      <c r="E158" s="201" t="s">
        <v>2514</v>
      </c>
      <c r="F158" s="282" t="s">
        <v>2515</v>
      </c>
      <c r="G158" s="282"/>
      <c r="H158" s="282"/>
      <c r="I158" s="282"/>
      <c r="J158" s="202" t="s">
        <v>608</v>
      </c>
      <c r="K158" s="203">
        <v>32</v>
      </c>
      <c r="L158" s="273">
        <v>0</v>
      </c>
      <c r="M158" s="273"/>
      <c r="N158" s="283">
        <f t="shared" si="15"/>
        <v>0</v>
      </c>
      <c r="O158" s="266"/>
      <c r="P158" s="266"/>
      <c r="Q158" s="266"/>
      <c r="R158" s="141"/>
      <c r="T158" s="172" t="s">
        <v>4</v>
      </c>
      <c r="U158" s="48" t="s">
        <v>41</v>
      </c>
      <c r="V158" s="40"/>
      <c r="W158" s="173">
        <f t="shared" si="16"/>
        <v>0</v>
      </c>
      <c r="X158" s="173">
        <v>4.0000000000000003E-5</v>
      </c>
      <c r="Y158" s="173">
        <f t="shared" si="17"/>
        <v>1.2800000000000001E-3</v>
      </c>
      <c r="Z158" s="173">
        <v>0</v>
      </c>
      <c r="AA158" s="174">
        <f t="shared" si="18"/>
        <v>0</v>
      </c>
      <c r="AR158" s="23" t="s">
        <v>1472</v>
      </c>
      <c r="AT158" s="23" t="s">
        <v>612</v>
      </c>
      <c r="AU158" s="23" t="s">
        <v>94</v>
      </c>
      <c r="AY158" s="23" t="s">
        <v>196</v>
      </c>
      <c r="BE158" s="114">
        <f t="shared" si="19"/>
        <v>0</v>
      </c>
      <c r="BF158" s="114">
        <f t="shared" si="20"/>
        <v>0</v>
      </c>
      <c r="BG158" s="114">
        <f t="shared" si="21"/>
        <v>0</v>
      </c>
      <c r="BH158" s="114">
        <f t="shared" si="22"/>
        <v>0</v>
      </c>
      <c r="BI158" s="114">
        <f t="shared" si="23"/>
        <v>0</v>
      </c>
      <c r="BJ158" s="23" t="s">
        <v>94</v>
      </c>
      <c r="BK158" s="175">
        <f t="shared" si="24"/>
        <v>0</v>
      </c>
      <c r="BL158" s="23" t="s">
        <v>622</v>
      </c>
      <c r="BM158" s="23" t="s">
        <v>2516</v>
      </c>
    </row>
    <row r="159" spans="2:65" s="1" customFormat="1" ht="38.25" customHeight="1">
      <c r="B159" s="138"/>
      <c r="C159" s="167" t="s">
        <v>367</v>
      </c>
      <c r="D159" s="167" t="s">
        <v>197</v>
      </c>
      <c r="E159" s="168" t="s">
        <v>2517</v>
      </c>
      <c r="F159" s="264" t="s">
        <v>2518</v>
      </c>
      <c r="G159" s="264"/>
      <c r="H159" s="264"/>
      <c r="I159" s="264"/>
      <c r="J159" s="169" t="s">
        <v>608</v>
      </c>
      <c r="K159" s="170">
        <v>308</v>
      </c>
      <c r="L159" s="265">
        <v>0</v>
      </c>
      <c r="M159" s="265"/>
      <c r="N159" s="266">
        <f t="shared" si="15"/>
        <v>0</v>
      </c>
      <c r="O159" s="266"/>
      <c r="P159" s="266"/>
      <c r="Q159" s="266"/>
      <c r="R159" s="141"/>
      <c r="T159" s="172" t="s">
        <v>4</v>
      </c>
      <c r="U159" s="48" t="s">
        <v>41</v>
      </c>
      <c r="V159" s="40"/>
      <c r="W159" s="173">
        <f t="shared" si="16"/>
        <v>0</v>
      </c>
      <c r="X159" s="173">
        <v>0</v>
      </c>
      <c r="Y159" s="173">
        <f t="shared" si="17"/>
        <v>0</v>
      </c>
      <c r="Z159" s="173">
        <v>0</v>
      </c>
      <c r="AA159" s="174">
        <f t="shared" si="18"/>
        <v>0</v>
      </c>
      <c r="AR159" s="23" t="s">
        <v>622</v>
      </c>
      <c r="AT159" s="23" t="s">
        <v>197</v>
      </c>
      <c r="AU159" s="23" t="s">
        <v>94</v>
      </c>
      <c r="AY159" s="23" t="s">
        <v>196</v>
      </c>
      <c r="BE159" s="114">
        <f t="shared" si="19"/>
        <v>0</v>
      </c>
      <c r="BF159" s="114">
        <f t="shared" si="20"/>
        <v>0</v>
      </c>
      <c r="BG159" s="114">
        <f t="shared" si="21"/>
        <v>0</v>
      </c>
      <c r="BH159" s="114">
        <f t="shared" si="22"/>
        <v>0</v>
      </c>
      <c r="BI159" s="114">
        <f t="shared" si="23"/>
        <v>0</v>
      </c>
      <c r="BJ159" s="23" t="s">
        <v>94</v>
      </c>
      <c r="BK159" s="175">
        <f t="shared" si="24"/>
        <v>0</v>
      </c>
      <c r="BL159" s="23" t="s">
        <v>622</v>
      </c>
      <c r="BM159" s="23" t="s">
        <v>2519</v>
      </c>
    </row>
    <row r="160" spans="2:65" s="11" customFormat="1" ht="16.5" customHeight="1">
      <c r="B160" s="176"/>
      <c r="C160" s="177"/>
      <c r="D160" s="177"/>
      <c r="E160" s="178" t="s">
        <v>4</v>
      </c>
      <c r="F160" s="267" t="s">
        <v>2520</v>
      </c>
      <c r="G160" s="268"/>
      <c r="H160" s="268"/>
      <c r="I160" s="268"/>
      <c r="J160" s="177"/>
      <c r="K160" s="179">
        <v>6</v>
      </c>
      <c r="L160" s="177"/>
      <c r="M160" s="177"/>
      <c r="N160" s="177"/>
      <c r="O160" s="177"/>
      <c r="P160" s="177"/>
      <c r="Q160" s="177"/>
      <c r="R160" s="180"/>
      <c r="T160" s="181"/>
      <c r="U160" s="177"/>
      <c r="V160" s="177"/>
      <c r="W160" s="177"/>
      <c r="X160" s="177"/>
      <c r="Y160" s="177"/>
      <c r="Z160" s="177"/>
      <c r="AA160" s="182"/>
      <c r="AT160" s="183" t="s">
        <v>204</v>
      </c>
      <c r="AU160" s="183" t="s">
        <v>94</v>
      </c>
      <c r="AV160" s="11" t="s">
        <v>94</v>
      </c>
      <c r="AW160" s="11" t="s">
        <v>31</v>
      </c>
      <c r="AX160" s="11" t="s">
        <v>74</v>
      </c>
      <c r="AY160" s="183" t="s">
        <v>196</v>
      </c>
    </row>
    <row r="161" spans="2:65" s="11" customFormat="1" ht="16.5" customHeight="1">
      <c r="B161" s="176"/>
      <c r="C161" s="177"/>
      <c r="D161" s="177"/>
      <c r="E161" s="178" t="s">
        <v>4</v>
      </c>
      <c r="F161" s="269" t="s">
        <v>2521</v>
      </c>
      <c r="G161" s="270"/>
      <c r="H161" s="270"/>
      <c r="I161" s="270"/>
      <c r="J161" s="177"/>
      <c r="K161" s="179">
        <v>1</v>
      </c>
      <c r="L161" s="177"/>
      <c r="M161" s="177"/>
      <c r="N161" s="177"/>
      <c r="O161" s="177"/>
      <c r="P161" s="177"/>
      <c r="Q161" s="177"/>
      <c r="R161" s="180"/>
      <c r="T161" s="181"/>
      <c r="U161" s="177"/>
      <c r="V161" s="177"/>
      <c r="W161" s="177"/>
      <c r="X161" s="177"/>
      <c r="Y161" s="177"/>
      <c r="Z161" s="177"/>
      <c r="AA161" s="182"/>
      <c r="AT161" s="183" t="s">
        <v>204</v>
      </c>
      <c r="AU161" s="183" t="s">
        <v>94</v>
      </c>
      <c r="AV161" s="11" t="s">
        <v>94</v>
      </c>
      <c r="AW161" s="11" t="s">
        <v>31</v>
      </c>
      <c r="AX161" s="11" t="s">
        <v>74</v>
      </c>
      <c r="AY161" s="183" t="s">
        <v>196</v>
      </c>
    </row>
    <row r="162" spans="2:65" s="11" customFormat="1" ht="16.5" customHeight="1">
      <c r="B162" s="176"/>
      <c r="C162" s="177"/>
      <c r="D162" s="177"/>
      <c r="E162" s="178" t="s">
        <v>4</v>
      </c>
      <c r="F162" s="269" t="s">
        <v>2522</v>
      </c>
      <c r="G162" s="270"/>
      <c r="H162" s="270"/>
      <c r="I162" s="270"/>
      <c r="J162" s="177"/>
      <c r="K162" s="179">
        <v>25</v>
      </c>
      <c r="L162" s="177"/>
      <c r="M162" s="177"/>
      <c r="N162" s="177"/>
      <c r="O162" s="177"/>
      <c r="P162" s="177"/>
      <c r="Q162" s="177"/>
      <c r="R162" s="180"/>
      <c r="T162" s="181"/>
      <c r="U162" s="177"/>
      <c r="V162" s="177"/>
      <c r="W162" s="177"/>
      <c r="X162" s="177"/>
      <c r="Y162" s="177"/>
      <c r="Z162" s="177"/>
      <c r="AA162" s="182"/>
      <c r="AT162" s="183" t="s">
        <v>204</v>
      </c>
      <c r="AU162" s="183" t="s">
        <v>94</v>
      </c>
      <c r="AV162" s="11" t="s">
        <v>94</v>
      </c>
      <c r="AW162" s="11" t="s">
        <v>31</v>
      </c>
      <c r="AX162" s="11" t="s">
        <v>74</v>
      </c>
      <c r="AY162" s="183" t="s">
        <v>196</v>
      </c>
    </row>
    <row r="163" spans="2:65" s="11" customFormat="1" ht="16.5" customHeight="1">
      <c r="B163" s="176"/>
      <c r="C163" s="177"/>
      <c r="D163" s="177"/>
      <c r="E163" s="178" t="s">
        <v>4</v>
      </c>
      <c r="F163" s="269" t="s">
        <v>2523</v>
      </c>
      <c r="G163" s="270"/>
      <c r="H163" s="270"/>
      <c r="I163" s="270"/>
      <c r="J163" s="177"/>
      <c r="K163" s="179">
        <v>118</v>
      </c>
      <c r="L163" s="177"/>
      <c r="M163" s="177"/>
      <c r="N163" s="177"/>
      <c r="O163" s="177"/>
      <c r="P163" s="177"/>
      <c r="Q163" s="177"/>
      <c r="R163" s="180"/>
      <c r="T163" s="181"/>
      <c r="U163" s="177"/>
      <c r="V163" s="177"/>
      <c r="W163" s="177"/>
      <c r="X163" s="177"/>
      <c r="Y163" s="177"/>
      <c r="Z163" s="177"/>
      <c r="AA163" s="182"/>
      <c r="AT163" s="183" t="s">
        <v>204</v>
      </c>
      <c r="AU163" s="183" t="s">
        <v>94</v>
      </c>
      <c r="AV163" s="11" t="s">
        <v>94</v>
      </c>
      <c r="AW163" s="11" t="s">
        <v>31</v>
      </c>
      <c r="AX163" s="11" t="s">
        <v>74</v>
      </c>
      <c r="AY163" s="183" t="s">
        <v>196</v>
      </c>
    </row>
    <row r="164" spans="2:65" s="11" customFormat="1" ht="16.5" customHeight="1">
      <c r="B164" s="176"/>
      <c r="C164" s="177"/>
      <c r="D164" s="177"/>
      <c r="E164" s="178" t="s">
        <v>4</v>
      </c>
      <c r="F164" s="269" t="s">
        <v>2524</v>
      </c>
      <c r="G164" s="270"/>
      <c r="H164" s="270"/>
      <c r="I164" s="270"/>
      <c r="J164" s="177"/>
      <c r="K164" s="179">
        <v>72</v>
      </c>
      <c r="L164" s="177"/>
      <c r="M164" s="177"/>
      <c r="N164" s="177"/>
      <c r="O164" s="177"/>
      <c r="P164" s="177"/>
      <c r="Q164" s="177"/>
      <c r="R164" s="180"/>
      <c r="T164" s="181"/>
      <c r="U164" s="177"/>
      <c r="V164" s="177"/>
      <c r="W164" s="177"/>
      <c r="X164" s="177"/>
      <c r="Y164" s="177"/>
      <c r="Z164" s="177"/>
      <c r="AA164" s="182"/>
      <c r="AT164" s="183" t="s">
        <v>204</v>
      </c>
      <c r="AU164" s="183" t="s">
        <v>94</v>
      </c>
      <c r="AV164" s="11" t="s">
        <v>94</v>
      </c>
      <c r="AW164" s="11" t="s">
        <v>31</v>
      </c>
      <c r="AX164" s="11" t="s">
        <v>74</v>
      </c>
      <c r="AY164" s="183" t="s">
        <v>196</v>
      </c>
    </row>
    <row r="165" spans="2:65" s="11" customFormat="1" ht="16.5" customHeight="1">
      <c r="B165" s="176"/>
      <c r="C165" s="177"/>
      <c r="D165" s="177"/>
      <c r="E165" s="178" t="s">
        <v>4</v>
      </c>
      <c r="F165" s="269" t="s">
        <v>2525</v>
      </c>
      <c r="G165" s="270"/>
      <c r="H165" s="270"/>
      <c r="I165" s="270"/>
      <c r="J165" s="177"/>
      <c r="K165" s="179">
        <v>55</v>
      </c>
      <c r="L165" s="177"/>
      <c r="M165" s="177"/>
      <c r="N165" s="177"/>
      <c r="O165" s="177"/>
      <c r="P165" s="177"/>
      <c r="Q165" s="177"/>
      <c r="R165" s="180"/>
      <c r="T165" s="181"/>
      <c r="U165" s="177"/>
      <c r="V165" s="177"/>
      <c r="W165" s="177"/>
      <c r="X165" s="177"/>
      <c r="Y165" s="177"/>
      <c r="Z165" s="177"/>
      <c r="AA165" s="182"/>
      <c r="AT165" s="183" t="s">
        <v>204</v>
      </c>
      <c r="AU165" s="183" t="s">
        <v>94</v>
      </c>
      <c r="AV165" s="11" t="s">
        <v>94</v>
      </c>
      <c r="AW165" s="11" t="s">
        <v>31</v>
      </c>
      <c r="AX165" s="11" t="s">
        <v>74</v>
      </c>
      <c r="AY165" s="183" t="s">
        <v>196</v>
      </c>
    </row>
    <row r="166" spans="2:65" s="11" customFormat="1" ht="16.5" customHeight="1">
      <c r="B166" s="176"/>
      <c r="C166" s="177"/>
      <c r="D166" s="177"/>
      <c r="E166" s="178" t="s">
        <v>4</v>
      </c>
      <c r="F166" s="269" t="s">
        <v>2526</v>
      </c>
      <c r="G166" s="270"/>
      <c r="H166" s="270"/>
      <c r="I166" s="270"/>
      <c r="J166" s="177"/>
      <c r="K166" s="179">
        <v>9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204</v>
      </c>
      <c r="AU166" s="183" t="s">
        <v>94</v>
      </c>
      <c r="AV166" s="11" t="s">
        <v>94</v>
      </c>
      <c r="AW166" s="11" t="s">
        <v>31</v>
      </c>
      <c r="AX166" s="11" t="s">
        <v>74</v>
      </c>
      <c r="AY166" s="183" t="s">
        <v>196</v>
      </c>
    </row>
    <row r="167" spans="2:65" s="11" customFormat="1" ht="16.5" customHeight="1">
      <c r="B167" s="176"/>
      <c r="C167" s="177"/>
      <c r="D167" s="177"/>
      <c r="E167" s="178" t="s">
        <v>4</v>
      </c>
      <c r="F167" s="269" t="s">
        <v>2527</v>
      </c>
      <c r="G167" s="270"/>
      <c r="H167" s="270"/>
      <c r="I167" s="270"/>
      <c r="J167" s="177"/>
      <c r="K167" s="179">
        <v>20</v>
      </c>
      <c r="L167" s="177"/>
      <c r="M167" s="177"/>
      <c r="N167" s="177"/>
      <c r="O167" s="177"/>
      <c r="P167" s="177"/>
      <c r="Q167" s="177"/>
      <c r="R167" s="180"/>
      <c r="T167" s="181"/>
      <c r="U167" s="177"/>
      <c r="V167" s="177"/>
      <c r="W167" s="177"/>
      <c r="X167" s="177"/>
      <c r="Y167" s="177"/>
      <c r="Z167" s="177"/>
      <c r="AA167" s="182"/>
      <c r="AT167" s="183" t="s">
        <v>204</v>
      </c>
      <c r="AU167" s="183" t="s">
        <v>94</v>
      </c>
      <c r="AV167" s="11" t="s">
        <v>94</v>
      </c>
      <c r="AW167" s="11" t="s">
        <v>31</v>
      </c>
      <c r="AX167" s="11" t="s">
        <v>74</v>
      </c>
      <c r="AY167" s="183" t="s">
        <v>196</v>
      </c>
    </row>
    <row r="168" spans="2:65" s="11" customFormat="1" ht="16.5" customHeight="1">
      <c r="B168" s="176"/>
      <c r="C168" s="177"/>
      <c r="D168" s="177"/>
      <c r="E168" s="178" t="s">
        <v>4</v>
      </c>
      <c r="F168" s="269" t="s">
        <v>2528</v>
      </c>
      <c r="G168" s="270"/>
      <c r="H168" s="270"/>
      <c r="I168" s="270"/>
      <c r="J168" s="177"/>
      <c r="K168" s="179">
        <v>2</v>
      </c>
      <c r="L168" s="177"/>
      <c r="M168" s="177"/>
      <c r="N168" s="177"/>
      <c r="O168" s="177"/>
      <c r="P168" s="177"/>
      <c r="Q168" s="177"/>
      <c r="R168" s="180"/>
      <c r="T168" s="181"/>
      <c r="U168" s="177"/>
      <c r="V168" s="177"/>
      <c r="W168" s="177"/>
      <c r="X168" s="177"/>
      <c r="Y168" s="177"/>
      <c r="Z168" s="177"/>
      <c r="AA168" s="182"/>
      <c r="AT168" s="183" t="s">
        <v>204</v>
      </c>
      <c r="AU168" s="183" t="s">
        <v>94</v>
      </c>
      <c r="AV168" s="11" t="s">
        <v>94</v>
      </c>
      <c r="AW168" s="11" t="s">
        <v>31</v>
      </c>
      <c r="AX168" s="11" t="s">
        <v>74</v>
      </c>
      <c r="AY168" s="183" t="s">
        <v>196</v>
      </c>
    </row>
    <row r="169" spans="2:65" s="13" customFormat="1" ht="16.5" customHeight="1">
      <c r="B169" s="192"/>
      <c r="C169" s="193"/>
      <c r="D169" s="193"/>
      <c r="E169" s="194" t="s">
        <v>4</v>
      </c>
      <c r="F169" s="276" t="s">
        <v>215</v>
      </c>
      <c r="G169" s="277"/>
      <c r="H169" s="277"/>
      <c r="I169" s="277"/>
      <c r="J169" s="193"/>
      <c r="K169" s="195">
        <v>308</v>
      </c>
      <c r="L169" s="193"/>
      <c r="M169" s="193"/>
      <c r="N169" s="193"/>
      <c r="O169" s="193"/>
      <c r="P169" s="193"/>
      <c r="Q169" s="193"/>
      <c r="R169" s="196"/>
      <c r="T169" s="197"/>
      <c r="U169" s="193"/>
      <c r="V169" s="193"/>
      <c r="W169" s="193"/>
      <c r="X169" s="193"/>
      <c r="Y169" s="193"/>
      <c r="Z169" s="193"/>
      <c r="AA169" s="198"/>
      <c r="AT169" s="199" t="s">
        <v>204</v>
      </c>
      <c r="AU169" s="199" t="s">
        <v>94</v>
      </c>
      <c r="AV169" s="13" t="s">
        <v>201</v>
      </c>
      <c r="AW169" s="13" t="s">
        <v>5</v>
      </c>
      <c r="AX169" s="13" t="s">
        <v>82</v>
      </c>
      <c r="AY169" s="199" t="s">
        <v>196</v>
      </c>
    </row>
    <row r="170" spans="2:65" s="1" customFormat="1" ht="38.25" customHeight="1">
      <c r="B170" s="138"/>
      <c r="C170" s="200" t="s">
        <v>376</v>
      </c>
      <c r="D170" s="200" t="s">
        <v>612</v>
      </c>
      <c r="E170" s="201" t="s">
        <v>2529</v>
      </c>
      <c r="F170" s="282" t="s">
        <v>2530</v>
      </c>
      <c r="G170" s="282"/>
      <c r="H170" s="282"/>
      <c r="I170" s="282"/>
      <c r="J170" s="202" t="s">
        <v>608</v>
      </c>
      <c r="K170" s="203">
        <v>306</v>
      </c>
      <c r="L170" s="273">
        <v>0</v>
      </c>
      <c r="M170" s="273"/>
      <c r="N170" s="283">
        <f>ROUND(L170*K170,3)</f>
        <v>0</v>
      </c>
      <c r="O170" s="266"/>
      <c r="P170" s="266"/>
      <c r="Q170" s="266"/>
      <c r="R170" s="141"/>
      <c r="T170" s="172" t="s">
        <v>4</v>
      </c>
      <c r="U170" s="48" t="s">
        <v>41</v>
      </c>
      <c r="V170" s="40"/>
      <c r="W170" s="173">
        <f>V170*K170</f>
        <v>0</v>
      </c>
      <c r="X170" s="173">
        <v>6.9999999999999994E-5</v>
      </c>
      <c r="Y170" s="173">
        <f>X170*K170</f>
        <v>2.1419999999999998E-2</v>
      </c>
      <c r="Z170" s="173">
        <v>0</v>
      </c>
      <c r="AA170" s="174">
        <f>Z170*K170</f>
        <v>0</v>
      </c>
      <c r="AR170" s="23" t="s">
        <v>952</v>
      </c>
      <c r="AT170" s="23" t="s">
        <v>612</v>
      </c>
      <c r="AU170" s="23" t="s">
        <v>94</v>
      </c>
      <c r="AY170" s="23" t="s">
        <v>196</v>
      </c>
      <c r="BE170" s="114">
        <f>IF(U170="základná",N170,0)</f>
        <v>0</v>
      </c>
      <c r="BF170" s="114">
        <f>IF(U170="znížená",N170,0)</f>
        <v>0</v>
      </c>
      <c r="BG170" s="114">
        <f>IF(U170="zákl. prenesená",N170,0)</f>
        <v>0</v>
      </c>
      <c r="BH170" s="114">
        <f>IF(U170="zníž. prenesená",N170,0)</f>
        <v>0</v>
      </c>
      <c r="BI170" s="114">
        <f>IF(U170="nulová",N170,0)</f>
        <v>0</v>
      </c>
      <c r="BJ170" s="23" t="s">
        <v>94</v>
      </c>
      <c r="BK170" s="175">
        <f>ROUND(L170*K170,3)</f>
        <v>0</v>
      </c>
      <c r="BL170" s="23" t="s">
        <v>952</v>
      </c>
      <c r="BM170" s="23" t="s">
        <v>2531</v>
      </c>
    </row>
    <row r="171" spans="2:65" s="1" customFormat="1" ht="25.5" customHeight="1">
      <c r="B171" s="138"/>
      <c r="C171" s="200" t="s">
        <v>395</v>
      </c>
      <c r="D171" s="200" t="s">
        <v>612</v>
      </c>
      <c r="E171" s="201" t="s">
        <v>2532</v>
      </c>
      <c r="F171" s="282" t="s">
        <v>2533</v>
      </c>
      <c r="G171" s="282"/>
      <c r="H171" s="282"/>
      <c r="I171" s="282"/>
      <c r="J171" s="202" t="s">
        <v>608</v>
      </c>
      <c r="K171" s="203">
        <v>2</v>
      </c>
      <c r="L171" s="273">
        <v>0</v>
      </c>
      <c r="M171" s="273"/>
      <c r="N171" s="283">
        <f>ROUND(L171*K171,3)</f>
        <v>0</v>
      </c>
      <c r="O171" s="266"/>
      <c r="P171" s="266"/>
      <c r="Q171" s="266"/>
      <c r="R171" s="141"/>
      <c r="T171" s="172" t="s">
        <v>4</v>
      </c>
      <c r="U171" s="48" t="s">
        <v>41</v>
      </c>
      <c r="V171" s="40"/>
      <c r="W171" s="173">
        <f>V171*K171</f>
        <v>0</v>
      </c>
      <c r="X171" s="173">
        <v>0</v>
      </c>
      <c r="Y171" s="173">
        <f>X171*K171</f>
        <v>0</v>
      </c>
      <c r="Z171" s="173">
        <v>0</v>
      </c>
      <c r="AA171" s="174">
        <f>Z171*K171</f>
        <v>0</v>
      </c>
      <c r="AR171" s="23" t="s">
        <v>952</v>
      </c>
      <c r="AT171" s="23" t="s">
        <v>612</v>
      </c>
      <c r="AU171" s="23" t="s">
        <v>94</v>
      </c>
      <c r="AY171" s="23" t="s">
        <v>196</v>
      </c>
      <c r="BE171" s="114">
        <f>IF(U171="základná",N171,0)</f>
        <v>0</v>
      </c>
      <c r="BF171" s="114">
        <f>IF(U171="znížená",N171,0)</f>
        <v>0</v>
      </c>
      <c r="BG171" s="114">
        <f>IF(U171="zákl. prenesená",N171,0)</f>
        <v>0</v>
      </c>
      <c r="BH171" s="114">
        <f>IF(U171="zníž. prenesená",N171,0)</f>
        <v>0</v>
      </c>
      <c r="BI171" s="114">
        <f>IF(U171="nulová",N171,0)</f>
        <v>0</v>
      </c>
      <c r="BJ171" s="23" t="s">
        <v>94</v>
      </c>
      <c r="BK171" s="175">
        <f>ROUND(L171*K171,3)</f>
        <v>0</v>
      </c>
      <c r="BL171" s="23" t="s">
        <v>952</v>
      </c>
      <c r="BM171" s="23" t="s">
        <v>2534</v>
      </c>
    </row>
    <row r="172" spans="2:65" s="1" customFormat="1" ht="25.5" customHeight="1">
      <c r="B172" s="138"/>
      <c r="C172" s="200" t="s">
        <v>400</v>
      </c>
      <c r="D172" s="200" t="s">
        <v>612</v>
      </c>
      <c r="E172" s="201" t="s">
        <v>2514</v>
      </c>
      <c r="F172" s="282" t="s">
        <v>2515</v>
      </c>
      <c r="G172" s="282"/>
      <c r="H172" s="282"/>
      <c r="I172" s="282"/>
      <c r="J172" s="202" t="s">
        <v>608</v>
      </c>
      <c r="K172" s="203">
        <v>118</v>
      </c>
      <c r="L172" s="273">
        <v>0</v>
      </c>
      <c r="M172" s="273"/>
      <c r="N172" s="283">
        <f>ROUND(L172*K172,3)</f>
        <v>0</v>
      </c>
      <c r="O172" s="266"/>
      <c r="P172" s="266"/>
      <c r="Q172" s="266"/>
      <c r="R172" s="141"/>
      <c r="T172" s="172" t="s">
        <v>4</v>
      </c>
      <c r="U172" s="48" t="s">
        <v>41</v>
      </c>
      <c r="V172" s="40"/>
      <c r="W172" s="173">
        <f>V172*K172</f>
        <v>0</v>
      </c>
      <c r="X172" s="173">
        <v>4.0000000000000003E-5</v>
      </c>
      <c r="Y172" s="173">
        <f>X172*K172</f>
        <v>4.7200000000000002E-3</v>
      </c>
      <c r="Z172" s="173">
        <v>0</v>
      </c>
      <c r="AA172" s="174">
        <f>Z172*K172</f>
        <v>0</v>
      </c>
      <c r="AR172" s="23" t="s">
        <v>952</v>
      </c>
      <c r="AT172" s="23" t="s">
        <v>612</v>
      </c>
      <c r="AU172" s="23" t="s">
        <v>94</v>
      </c>
      <c r="AY172" s="23" t="s">
        <v>196</v>
      </c>
      <c r="BE172" s="114">
        <f>IF(U172="základná",N172,0)</f>
        <v>0</v>
      </c>
      <c r="BF172" s="114">
        <f>IF(U172="znížená",N172,0)</f>
        <v>0</v>
      </c>
      <c r="BG172" s="114">
        <f>IF(U172="zákl. prenesená",N172,0)</f>
        <v>0</v>
      </c>
      <c r="BH172" s="114">
        <f>IF(U172="zníž. prenesená",N172,0)</f>
        <v>0</v>
      </c>
      <c r="BI172" s="114">
        <f>IF(U172="nulová",N172,0)</f>
        <v>0</v>
      </c>
      <c r="BJ172" s="23" t="s">
        <v>94</v>
      </c>
      <c r="BK172" s="175">
        <f>ROUND(L172*K172,3)</f>
        <v>0</v>
      </c>
      <c r="BL172" s="23" t="s">
        <v>952</v>
      </c>
      <c r="BM172" s="23" t="s">
        <v>2535</v>
      </c>
    </row>
    <row r="173" spans="2:65" s="11" customFormat="1" ht="16.5" customHeight="1">
      <c r="B173" s="176"/>
      <c r="C173" s="177"/>
      <c r="D173" s="177"/>
      <c r="E173" s="178" t="s">
        <v>4</v>
      </c>
      <c r="F173" s="267" t="s">
        <v>2536</v>
      </c>
      <c r="G173" s="268"/>
      <c r="H173" s="268"/>
      <c r="I173" s="268"/>
      <c r="J173" s="177"/>
      <c r="K173" s="179">
        <v>118</v>
      </c>
      <c r="L173" s="177"/>
      <c r="M173" s="177"/>
      <c r="N173" s="177"/>
      <c r="O173" s="177"/>
      <c r="P173" s="177"/>
      <c r="Q173" s="177"/>
      <c r="R173" s="180"/>
      <c r="T173" s="181"/>
      <c r="U173" s="177"/>
      <c r="V173" s="177"/>
      <c r="W173" s="177"/>
      <c r="X173" s="177"/>
      <c r="Y173" s="177"/>
      <c r="Z173" s="177"/>
      <c r="AA173" s="182"/>
      <c r="AT173" s="183" t="s">
        <v>204</v>
      </c>
      <c r="AU173" s="183" t="s">
        <v>94</v>
      </c>
      <c r="AV173" s="11" t="s">
        <v>94</v>
      </c>
      <c r="AW173" s="11" t="s">
        <v>31</v>
      </c>
      <c r="AX173" s="11" t="s">
        <v>74</v>
      </c>
      <c r="AY173" s="183" t="s">
        <v>196</v>
      </c>
    </row>
    <row r="174" spans="2:65" s="13" customFormat="1" ht="16.5" customHeight="1">
      <c r="B174" s="192"/>
      <c r="C174" s="193"/>
      <c r="D174" s="193"/>
      <c r="E174" s="194" t="s">
        <v>4</v>
      </c>
      <c r="F174" s="276" t="s">
        <v>215</v>
      </c>
      <c r="G174" s="277"/>
      <c r="H174" s="277"/>
      <c r="I174" s="277"/>
      <c r="J174" s="193"/>
      <c r="K174" s="195">
        <v>118</v>
      </c>
      <c r="L174" s="193"/>
      <c r="M174" s="193"/>
      <c r="N174" s="193"/>
      <c r="O174" s="193"/>
      <c r="P174" s="193"/>
      <c r="Q174" s="193"/>
      <c r="R174" s="196"/>
      <c r="T174" s="197"/>
      <c r="U174" s="193"/>
      <c r="V174" s="193"/>
      <c r="W174" s="193"/>
      <c r="X174" s="193"/>
      <c r="Y174" s="193"/>
      <c r="Z174" s="193"/>
      <c r="AA174" s="198"/>
      <c r="AT174" s="199" t="s">
        <v>204</v>
      </c>
      <c r="AU174" s="199" t="s">
        <v>94</v>
      </c>
      <c r="AV174" s="13" t="s">
        <v>201</v>
      </c>
      <c r="AW174" s="13" t="s">
        <v>5</v>
      </c>
      <c r="AX174" s="13" t="s">
        <v>82</v>
      </c>
      <c r="AY174" s="199" t="s">
        <v>196</v>
      </c>
    </row>
    <row r="175" spans="2:65" s="1" customFormat="1" ht="25.5" customHeight="1">
      <c r="B175" s="138"/>
      <c r="C175" s="200" t="s">
        <v>405</v>
      </c>
      <c r="D175" s="200" t="s">
        <v>612</v>
      </c>
      <c r="E175" s="201" t="s">
        <v>2537</v>
      </c>
      <c r="F175" s="282" t="s">
        <v>2538</v>
      </c>
      <c r="G175" s="282"/>
      <c r="H175" s="282"/>
      <c r="I175" s="282"/>
      <c r="J175" s="202" t="s">
        <v>608</v>
      </c>
      <c r="K175" s="203">
        <v>31</v>
      </c>
      <c r="L175" s="273">
        <v>0</v>
      </c>
      <c r="M175" s="273"/>
      <c r="N175" s="283">
        <f>ROUND(L175*K175,3)</f>
        <v>0</v>
      </c>
      <c r="O175" s="266"/>
      <c r="P175" s="266"/>
      <c r="Q175" s="266"/>
      <c r="R175" s="141"/>
      <c r="T175" s="172" t="s">
        <v>4</v>
      </c>
      <c r="U175" s="48" t="s">
        <v>41</v>
      </c>
      <c r="V175" s="40"/>
      <c r="W175" s="173">
        <f>V175*K175</f>
        <v>0</v>
      </c>
      <c r="X175" s="173">
        <v>3.0000000000000001E-5</v>
      </c>
      <c r="Y175" s="173">
        <f>X175*K175</f>
        <v>9.3000000000000005E-4</v>
      </c>
      <c r="Z175" s="173">
        <v>0</v>
      </c>
      <c r="AA175" s="174">
        <f>Z175*K175</f>
        <v>0</v>
      </c>
      <c r="AR175" s="23" t="s">
        <v>952</v>
      </c>
      <c r="AT175" s="23" t="s">
        <v>612</v>
      </c>
      <c r="AU175" s="23" t="s">
        <v>94</v>
      </c>
      <c r="AY175" s="23" t="s">
        <v>196</v>
      </c>
      <c r="BE175" s="114">
        <f>IF(U175="základná",N175,0)</f>
        <v>0</v>
      </c>
      <c r="BF175" s="114">
        <f>IF(U175="znížená",N175,0)</f>
        <v>0</v>
      </c>
      <c r="BG175" s="114">
        <f>IF(U175="zákl. prenesená",N175,0)</f>
        <v>0</v>
      </c>
      <c r="BH175" s="114">
        <f>IF(U175="zníž. prenesená",N175,0)</f>
        <v>0</v>
      </c>
      <c r="BI175" s="114">
        <f>IF(U175="nulová",N175,0)</f>
        <v>0</v>
      </c>
      <c r="BJ175" s="23" t="s">
        <v>94</v>
      </c>
      <c r="BK175" s="175">
        <f>ROUND(L175*K175,3)</f>
        <v>0</v>
      </c>
      <c r="BL175" s="23" t="s">
        <v>952</v>
      </c>
      <c r="BM175" s="23" t="s">
        <v>2539</v>
      </c>
    </row>
    <row r="176" spans="2:65" s="11" customFormat="1" ht="16.5" customHeight="1">
      <c r="B176" s="176"/>
      <c r="C176" s="177"/>
      <c r="D176" s="177"/>
      <c r="E176" s="178" t="s">
        <v>4</v>
      </c>
      <c r="F176" s="267" t="s">
        <v>2540</v>
      </c>
      <c r="G176" s="268"/>
      <c r="H176" s="268"/>
      <c r="I176" s="268"/>
      <c r="J176" s="177"/>
      <c r="K176" s="179">
        <v>31</v>
      </c>
      <c r="L176" s="177"/>
      <c r="M176" s="177"/>
      <c r="N176" s="177"/>
      <c r="O176" s="177"/>
      <c r="P176" s="177"/>
      <c r="Q176" s="177"/>
      <c r="R176" s="180"/>
      <c r="T176" s="181"/>
      <c r="U176" s="177"/>
      <c r="V176" s="177"/>
      <c r="W176" s="177"/>
      <c r="X176" s="177"/>
      <c r="Y176" s="177"/>
      <c r="Z176" s="177"/>
      <c r="AA176" s="182"/>
      <c r="AT176" s="183" t="s">
        <v>204</v>
      </c>
      <c r="AU176" s="183" t="s">
        <v>94</v>
      </c>
      <c r="AV176" s="11" t="s">
        <v>94</v>
      </c>
      <c r="AW176" s="11" t="s">
        <v>31</v>
      </c>
      <c r="AX176" s="11" t="s">
        <v>74</v>
      </c>
      <c r="AY176" s="183" t="s">
        <v>196</v>
      </c>
    </row>
    <row r="177" spans="2:65" s="13" customFormat="1" ht="16.5" customHeight="1">
      <c r="B177" s="192"/>
      <c r="C177" s="193"/>
      <c r="D177" s="193"/>
      <c r="E177" s="194" t="s">
        <v>4</v>
      </c>
      <c r="F177" s="276" t="s">
        <v>215</v>
      </c>
      <c r="G177" s="277"/>
      <c r="H177" s="277"/>
      <c r="I177" s="277"/>
      <c r="J177" s="193"/>
      <c r="K177" s="195">
        <v>31</v>
      </c>
      <c r="L177" s="193"/>
      <c r="M177" s="193"/>
      <c r="N177" s="193"/>
      <c r="O177" s="193"/>
      <c r="P177" s="193"/>
      <c r="Q177" s="193"/>
      <c r="R177" s="196"/>
      <c r="T177" s="197"/>
      <c r="U177" s="193"/>
      <c r="V177" s="193"/>
      <c r="W177" s="193"/>
      <c r="X177" s="193"/>
      <c r="Y177" s="193"/>
      <c r="Z177" s="193"/>
      <c r="AA177" s="198"/>
      <c r="AT177" s="199" t="s">
        <v>204</v>
      </c>
      <c r="AU177" s="199" t="s">
        <v>94</v>
      </c>
      <c r="AV177" s="13" t="s">
        <v>201</v>
      </c>
      <c r="AW177" s="13" t="s">
        <v>5</v>
      </c>
      <c r="AX177" s="13" t="s">
        <v>82</v>
      </c>
      <c r="AY177" s="199" t="s">
        <v>196</v>
      </c>
    </row>
    <row r="178" spans="2:65" s="1" customFormat="1" ht="25.5" customHeight="1">
      <c r="B178" s="138"/>
      <c r="C178" s="200" t="s">
        <v>415</v>
      </c>
      <c r="D178" s="200" t="s">
        <v>612</v>
      </c>
      <c r="E178" s="201" t="s">
        <v>2541</v>
      </c>
      <c r="F178" s="282" t="s">
        <v>2542</v>
      </c>
      <c r="G178" s="282"/>
      <c r="H178" s="282"/>
      <c r="I178" s="282"/>
      <c r="J178" s="202" t="s">
        <v>608</v>
      </c>
      <c r="K178" s="203">
        <v>1</v>
      </c>
      <c r="L178" s="273">
        <v>0</v>
      </c>
      <c r="M178" s="273"/>
      <c r="N178" s="283">
        <f>ROUND(L178*K178,3)</f>
        <v>0</v>
      </c>
      <c r="O178" s="266"/>
      <c r="P178" s="266"/>
      <c r="Q178" s="266"/>
      <c r="R178" s="141"/>
      <c r="T178" s="172" t="s">
        <v>4</v>
      </c>
      <c r="U178" s="48" t="s">
        <v>41</v>
      </c>
      <c r="V178" s="40"/>
      <c r="W178" s="173">
        <f>V178*K178</f>
        <v>0</v>
      </c>
      <c r="X178" s="173">
        <v>1E-4</v>
      </c>
      <c r="Y178" s="173">
        <f>X178*K178</f>
        <v>1E-4</v>
      </c>
      <c r="Z178" s="173">
        <v>0</v>
      </c>
      <c r="AA178" s="174">
        <f>Z178*K178</f>
        <v>0</v>
      </c>
      <c r="AR178" s="23" t="s">
        <v>952</v>
      </c>
      <c r="AT178" s="23" t="s">
        <v>612</v>
      </c>
      <c r="AU178" s="23" t="s">
        <v>94</v>
      </c>
      <c r="AY178" s="23" t="s">
        <v>196</v>
      </c>
      <c r="BE178" s="114">
        <f>IF(U178="základná",N178,0)</f>
        <v>0</v>
      </c>
      <c r="BF178" s="114">
        <f>IF(U178="znížená",N178,0)</f>
        <v>0</v>
      </c>
      <c r="BG178" s="114">
        <f>IF(U178="zákl. prenesená",N178,0)</f>
        <v>0</v>
      </c>
      <c r="BH178" s="114">
        <f>IF(U178="zníž. prenesená",N178,0)</f>
        <v>0</v>
      </c>
      <c r="BI178" s="114">
        <f>IF(U178="nulová",N178,0)</f>
        <v>0</v>
      </c>
      <c r="BJ178" s="23" t="s">
        <v>94</v>
      </c>
      <c r="BK178" s="175">
        <f>ROUND(L178*K178,3)</f>
        <v>0</v>
      </c>
      <c r="BL178" s="23" t="s">
        <v>952</v>
      </c>
      <c r="BM178" s="23" t="s">
        <v>2543</v>
      </c>
    </row>
    <row r="179" spans="2:65" s="1" customFormat="1" ht="25.5" customHeight="1">
      <c r="B179" s="138"/>
      <c r="C179" s="200" t="s">
        <v>419</v>
      </c>
      <c r="D179" s="200" t="s">
        <v>612</v>
      </c>
      <c r="E179" s="201" t="s">
        <v>2544</v>
      </c>
      <c r="F179" s="282" t="s">
        <v>2545</v>
      </c>
      <c r="G179" s="282"/>
      <c r="H179" s="282"/>
      <c r="I179" s="282"/>
      <c r="J179" s="202" t="s">
        <v>608</v>
      </c>
      <c r="K179" s="203">
        <v>11</v>
      </c>
      <c r="L179" s="273">
        <v>0</v>
      </c>
      <c r="M179" s="273"/>
      <c r="N179" s="283">
        <f>ROUND(L179*K179,3)</f>
        <v>0</v>
      </c>
      <c r="O179" s="266"/>
      <c r="P179" s="266"/>
      <c r="Q179" s="266"/>
      <c r="R179" s="141"/>
      <c r="T179" s="172" t="s">
        <v>4</v>
      </c>
      <c r="U179" s="48" t="s">
        <v>41</v>
      </c>
      <c r="V179" s="40"/>
      <c r="W179" s="173">
        <f>V179*K179</f>
        <v>0</v>
      </c>
      <c r="X179" s="173">
        <v>9.0000000000000006E-5</v>
      </c>
      <c r="Y179" s="173">
        <f>X179*K179</f>
        <v>9.8999999999999999E-4</v>
      </c>
      <c r="Z179" s="173">
        <v>0</v>
      </c>
      <c r="AA179" s="174">
        <f>Z179*K179</f>
        <v>0</v>
      </c>
      <c r="AR179" s="23" t="s">
        <v>952</v>
      </c>
      <c r="AT179" s="23" t="s">
        <v>612</v>
      </c>
      <c r="AU179" s="23" t="s">
        <v>94</v>
      </c>
      <c r="AY179" s="23" t="s">
        <v>196</v>
      </c>
      <c r="BE179" s="114">
        <f>IF(U179="základná",N179,0)</f>
        <v>0</v>
      </c>
      <c r="BF179" s="114">
        <f>IF(U179="znížená",N179,0)</f>
        <v>0</v>
      </c>
      <c r="BG179" s="114">
        <f>IF(U179="zákl. prenesená",N179,0)</f>
        <v>0</v>
      </c>
      <c r="BH179" s="114">
        <f>IF(U179="zníž. prenesená",N179,0)</f>
        <v>0</v>
      </c>
      <c r="BI179" s="114">
        <f>IF(U179="nulová",N179,0)</f>
        <v>0</v>
      </c>
      <c r="BJ179" s="23" t="s">
        <v>94</v>
      </c>
      <c r="BK179" s="175">
        <f>ROUND(L179*K179,3)</f>
        <v>0</v>
      </c>
      <c r="BL179" s="23" t="s">
        <v>952</v>
      </c>
      <c r="BM179" s="23" t="s">
        <v>2546</v>
      </c>
    </row>
    <row r="180" spans="2:65" s="1" customFormat="1" ht="25.5" customHeight="1">
      <c r="B180" s="138"/>
      <c r="C180" s="167" t="s">
        <v>423</v>
      </c>
      <c r="D180" s="167" t="s">
        <v>197</v>
      </c>
      <c r="E180" s="168" t="s">
        <v>2547</v>
      </c>
      <c r="F180" s="264" t="s">
        <v>2548</v>
      </c>
      <c r="G180" s="264"/>
      <c r="H180" s="264"/>
      <c r="I180" s="264"/>
      <c r="J180" s="169" t="s">
        <v>608</v>
      </c>
      <c r="K180" s="170">
        <v>4</v>
      </c>
      <c r="L180" s="265">
        <v>0</v>
      </c>
      <c r="M180" s="265"/>
      <c r="N180" s="266">
        <f>ROUND(L180*K180,3)</f>
        <v>0</v>
      </c>
      <c r="O180" s="266"/>
      <c r="P180" s="266"/>
      <c r="Q180" s="266"/>
      <c r="R180" s="141"/>
      <c r="T180" s="172" t="s">
        <v>4</v>
      </c>
      <c r="U180" s="48" t="s">
        <v>41</v>
      </c>
      <c r="V180" s="40"/>
      <c r="W180" s="173">
        <f>V180*K180</f>
        <v>0</v>
      </c>
      <c r="X180" s="173">
        <v>0</v>
      </c>
      <c r="Y180" s="173">
        <f>X180*K180</f>
        <v>0</v>
      </c>
      <c r="Z180" s="173">
        <v>0</v>
      </c>
      <c r="AA180" s="174">
        <f>Z180*K180</f>
        <v>0</v>
      </c>
      <c r="AR180" s="23" t="s">
        <v>622</v>
      </c>
      <c r="AT180" s="23" t="s">
        <v>197</v>
      </c>
      <c r="AU180" s="23" t="s">
        <v>94</v>
      </c>
      <c r="AY180" s="23" t="s">
        <v>196</v>
      </c>
      <c r="BE180" s="114">
        <f>IF(U180="základná",N180,0)</f>
        <v>0</v>
      </c>
      <c r="BF180" s="114">
        <f>IF(U180="znížená",N180,0)</f>
        <v>0</v>
      </c>
      <c r="BG180" s="114">
        <f>IF(U180="zákl. prenesená",N180,0)</f>
        <v>0</v>
      </c>
      <c r="BH180" s="114">
        <f>IF(U180="zníž. prenesená",N180,0)</f>
        <v>0</v>
      </c>
      <c r="BI180" s="114">
        <f>IF(U180="nulová",N180,0)</f>
        <v>0</v>
      </c>
      <c r="BJ180" s="23" t="s">
        <v>94</v>
      </c>
      <c r="BK180" s="175">
        <f>ROUND(L180*K180,3)</f>
        <v>0</v>
      </c>
      <c r="BL180" s="23" t="s">
        <v>622</v>
      </c>
      <c r="BM180" s="23" t="s">
        <v>2549</v>
      </c>
    </row>
    <row r="181" spans="2:65" s="11" customFormat="1" ht="16.5" customHeight="1">
      <c r="B181" s="176"/>
      <c r="C181" s="177"/>
      <c r="D181" s="177"/>
      <c r="E181" s="178" t="s">
        <v>4</v>
      </c>
      <c r="F181" s="267" t="s">
        <v>2550</v>
      </c>
      <c r="G181" s="268"/>
      <c r="H181" s="268"/>
      <c r="I181" s="268"/>
      <c r="J181" s="177"/>
      <c r="K181" s="179">
        <v>1</v>
      </c>
      <c r="L181" s="177"/>
      <c r="M181" s="177"/>
      <c r="N181" s="177"/>
      <c r="O181" s="177"/>
      <c r="P181" s="177"/>
      <c r="Q181" s="177"/>
      <c r="R181" s="180"/>
      <c r="T181" s="181"/>
      <c r="U181" s="177"/>
      <c r="V181" s="177"/>
      <c r="W181" s="177"/>
      <c r="X181" s="177"/>
      <c r="Y181" s="177"/>
      <c r="Z181" s="177"/>
      <c r="AA181" s="182"/>
      <c r="AT181" s="183" t="s">
        <v>204</v>
      </c>
      <c r="AU181" s="183" t="s">
        <v>94</v>
      </c>
      <c r="AV181" s="11" t="s">
        <v>94</v>
      </c>
      <c r="AW181" s="11" t="s">
        <v>31</v>
      </c>
      <c r="AX181" s="11" t="s">
        <v>74</v>
      </c>
      <c r="AY181" s="183" t="s">
        <v>196</v>
      </c>
    </row>
    <row r="182" spans="2:65" s="11" customFormat="1" ht="16.5" customHeight="1">
      <c r="B182" s="176"/>
      <c r="C182" s="177"/>
      <c r="D182" s="177"/>
      <c r="E182" s="178" t="s">
        <v>4</v>
      </c>
      <c r="F182" s="269" t="s">
        <v>2551</v>
      </c>
      <c r="G182" s="270"/>
      <c r="H182" s="270"/>
      <c r="I182" s="270"/>
      <c r="J182" s="177"/>
      <c r="K182" s="179">
        <v>1</v>
      </c>
      <c r="L182" s="177"/>
      <c r="M182" s="177"/>
      <c r="N182" s="177"/>
      <c r="O182" s="177"/>
      <c r="P182" s="177"/>
      <c r="Q182" s="177"/>
      <c r="R182" s="180"/>
      <c r="T182" s="181"/>
      <c r="U182" s="177"/>
      <c r="V182" s="177"/>
      <c r="W182" s="177"/>
      <c r="X182" s="177"/>
      <c r="Y182" s="177"/>
      <c r="Z182" s="177"/>
      <c r="AA182" s="182"/>
      <c r="AT182" s="183" t="s">
        <v>204</v>
      </c>
      <c r="AU182" s="183" t="s">
        <v>94</v>
      </c>
      <c r="AV182" s="11" t="s">
        <v>94</v>
      </c>
      <c r="AW182" s="11" t="s">
        <v>31</v>
      </c>
      <c r="AX182" s="11" t="s">
        <v>74</v>
      </c>
      <c r="AY182" s="183" t="s">
        <v>196</v>
      </c>
    </row>
    <row r="183" spans="2:65" s="11" customFormat="1" ht="16.5" customHeight="1">
      <c r="B183" s="176"/>
      <c r="C183" s="177"/>
      <c r="D183" s="177"/>
      <c r="E183" s="178" t="s">
        <v>4</v>
      </c>
      <c r="F183" s="269" t="s">
        <v>2552</v>
      </c>
      <c r="G183" s="270"/>
      <c r="H183" s="270"/>
      <c r="I183" s="270"/>
      <c r="J183" s="177"/>
      <c r="K183" s="179">
        <v>1</v>
      </c>
      <c r="L183" s="177"/>
      <c r="M183" s="177"/>
      <c r="N183" s="177"/>
      <c r="O183" s="177"/>
      <c r="P183" s="177"/>
      <c r="Q183" s="177"/>
      <c r="R183" s="180"/>
      <c r="T183" s="181"/>
      <c r="U183" s="177"/>
      <c r="V183" s="177"/>
      <c r="W183" s="177"/>
      <c r="X183" s="177"/>
      <c r="Y183" s="177"/>
      <c r="Z183" s="177"/>
      <c r="AA183" s="182"/>
      <c r="AT183" s="183" t="s">
        <v>204</v>
      </c>
      <c r="AU183" s="183" t="s">
        <v>94</v>
      </c>
      <c r="AV183" s="11" t="s">
        <v>94</v>
      </c>
      <c r="AW183" s="11" t="s">
        <v>31</v>
      </c>
      <c r="AX183" s="11" t="s">
        <v>74</v>
      </c>
      <c r="AY183" s="183" t="s">
        <v>196</v>
      </c>
    </row>
    <row r="184" spans="2:65" s="11" customFormat="1" ht="16.5" customHeight="1">
      <c r="B184" s="176"/>
      <c r="C184" s="177"/>
      <c r="D184" s="177"/>
      <c r="E184" s="178" t="s">
        <v>4</v>
      </c>
      <c r="F184" s="269" t="s">
        <v>2553</v>
      </c>
      <c r="G184" s="270"/>
      <c r="H184" s="270"/>
      <c r="I184" s="270"/>
      <c r="J184" s="177"/>
      <c r="K184" s="179">
        <v>1</v>
      </c>
      <c r="L184" s="177"/>
      <c r="M184" s="177"/>
      <c r="N184" s="177"/>
      <c r="O184" s="177"/>
      <c r="P184" s="177"/>
      <c r="Q184" s="177"/>
      <c r="R184" s="180"/>
      <c r="T184" s="181"/>
      <c r="U184" s="177"/>
      <c r="V184" s="177"/>
      <c r="W184" s="177"/>
      <c r="X184" s="177"/>
      <c r="Y184" s="177"/>
      <c r="Z184" s="177"/>
      <c r="AA184" s="182"/>
      <c r="AT184" s="183" t="s">
        <v>204</v>
      </c>
      <c r="AU184" s="183" t="s">
        <v>94</v>
      </c>
      <c r="AV184" s="11" t="s">
        <v>94</v>
      </c>
      <c r="AW184" s="11" t="s">
        <v>31</v>
      </c>
      <c r="AX184" s="11" t="s">
        <v>74</v>
      </c>
      <c r="AY184" s="183" t="s">
        <v>196</v>
      </c>
    </row>
    <row r="185" spans="2:65" s="13" customFormat="1" ht="16.5" customHeight="1">
      <c r="B185" s="192"/>
      <c r="C185" s="193"/>
      <c r="D185" s="193"/>
      <c r="E185" s="194" t="s">
        <v>4</v>
      </c>
      <c r="F185" s="276" t="s">
        <v>215</v>
      </c>
      <c r="G185" s="277"/>
      <c r="H185" s="277"/>
      <c r="I185" s="277"/>
      <c r="J185" s="193"/>
      <c r="K185" s="195">
        <v>4</v>
      </c>
      <c r="L185" s="193"/>
      <c r="M185" s="193"/>
      <c r="N185" s="193"/>
      <c r="O185" s="193"/>
      <c r="P185" s="193"/>
      <c r="Q185" s="193"/>
      <c r="R185" s="196"/>
      <c r="T185" s="197"/>
      <c r="U185" s="193"/>
      <c r="V185" s="193"/>
      <c r="W185" s="193"/>
      <c r="X185" s="193"/>
      <c r="Y185" s="193"/>
      <c r="Z185" s="193"/>
      <c r="AA185" s="198"/>
      <c r="AT185" s="199" t="s">
        <v>204</v>
      </c>
      <c r="AU185" s="199" t="s">
        <v>94</v>
      </c>
      <c r="AV185" s="13" t="s">
        <v>201</v>
      </c>
      <c r="AW185" s="13" t="s">
        <v>5</v>
      </c>
      <c r="AX185" s="13" t="s">
        <v>82</v>
      </c>
      <c r="AY185" s="199" t="s">
        <v>196</v>
      </c>
    </row>
    <row r="186" spans="2:65" s="1" customFormat="1" ht="25.5" customHeight="1">
      <c r="B186" s="138"/>
      <c r="C186" s="200" t="s">
        <v>427</v>
      </c>
      <c r="D186" s="200" t="s">
        <v>612</v>
      </c>
      <c r="E186" s="201" t="s">
        <v>2554</v>
      </c>
      <c r="F186" s="282" t="s">
        <v>2555</v>
      </c>
      <c r="G186" s="282"/>
      <c r="H186" s="282"/>
      <c r="I186" s="282"/>
      <c r="J186" s="202" t="s">
        <v>608</v>
      </c>
      <c r="K186" s="203">
        <v>0</v>
      </c>
      <c r="L186" s="273">
        <v>0</v>
      </c>
      <c r="M186" s="273"/>
      <c r="N186" s="283">
        <f>ROUND(L186*K186,3)</f>
        <v>0</v>
      </c>
      <c r="O186" s="266"/>
      <c r="P186" s="266"/>
      <c r="Q186" s="266"/>
      <c r="R186" s="141"/>
      <c r="T186" s="172" t="s">
        <v>4</v>
      </c>
      <c r="U186" s="48" t="s">
        <v>41</v>
      </c>
      <c r="V186" s="40"/>
      <c r="W186" s="173">
        <f>V186*K186</f>
        <v>0</v>
      </c>
      <c r="X186" s="173">
        <v>0</v>
      </c>
      <c r="Y186" s="173">
        <f>X186*K186</f>
        <v>0</v>
      </c>
      <c r="Z186" s="173">
        <v>0</v>
      </c>
      <c r="AA186" s="174">
        <f>Z186*K186</f>
        <v>0</v>
      </c>
      <c r="AR186" s="23" t="s">
        <v>952</v>
      </c>
      <c r="AT186" s="23" t="s">
        <v>612</v>
      </c>
      <c r="AU186" s="23" t="s">
        <v>94</v>
      </c>
      <c r="AY186" s="23" t="s">
        <v>196</v>
      </c>
      <c r="BE186" s="114">
        <f>IF(U186="základná",N186,0)</f>
        <v>0</v>
      </c>
      <c r="BF186" s="114">
        <f>IF(U186="znížená",N186,0)</f>
        <v>0</v>
      </c>
      <c r="BG186" s="114">
        <f>IF(U186="zákl. prenesená",N186,0)</f>
        <v>0</v>
      </c>
      <c r="BH186" s="114">
        <f>IF(U186="zníž. prenesená",N186,0)</f>
        <v>0</v>
      </c>
      <c r="BI186" s="114">
        <f>IF(U186="nulová",N186,0)</f>
        <v>0</v>
      </c>
      <c r="BJ186" s="23" t="s">
        <v>94</v>
      </c>
      <c r="BK186" s="175">
        <f>ROUND(L186*K186,3)</f>
        <v>0</v>
      </c>
      <c r="BL186" s="23" t="s">
        <v>952</v>
      </c>
      <c r="BM186" s="23" t="s">
        <v>2556</v>
      </c>
    </row>
    <row r="187" spans="2:65" s="14" customFormat="1" ht="25.5" customHeight="1">
      <c r="B187" s="210"/>
      <c r="C187" s="211"/>
      <c r="D187" s="211"/>
      <c r="E187" s="212" t="s">
        <v>4</v>
      </c>
      <c r="F187" s="318" t="s">
        <v>2557</v>
      </c>
      <c r="G187" s="319"/>
      <c r="H187" s="319"/>
      <c r="I187" s="319"/>
      <c r="J187" s="211"/>
      <c r="K187" s="212" t="s">
        <v>4</v>
      </c>
      <c r="L187" s="211"/>
      <c r="M187" s="211"/>
      <c r="N187" s="211"/>
      <c r="O187" s="211"/>
      <c r="P187" s="211"/>
      <c r="Q187" s="211"/>
      <c r="R187" s="213"/>
      <c r="T187" s="214"/>
      <c r="U187" s="211"/>
      <c r="V187" s="211"/>
      <c r="W187" s="211"/>
      <c r="X187" s="211"/>
      <c r="Y187" s="211"/>
      <c r="Z187" s="211"/>
      <c r="AA187" s="215"/>
      <c r="AT187" s="216" t="s">
        <v>204</v>
      </c>
      <c r="AU187" s="216" t="s">
        <v>94</v>
      </c>
      <c r="AV187" s="14" t="s">
        <v>82</v>
      </c>
      <c r="AW187" s="14" t="s">
        <v>31</v>
      </c>
      <c r="AX187" s="14" t="s">
        <v>74</v>
      </c>
      <c r="AY187" s="216" t="s">
        <v>196</v>
      </c>
    </row>
    <row r="188" spans="2:65" s="13" customFormat="1" ht="16.5" customHeight="1">
      <c r="B188" s="192"/>
      <c r="C188" s="193"/>
      <c r="D188" s="193"/>
      <c r="E188" s="194" t="s">
        <v>4</v>
      </c>
      <c r="F188" s="276" t="s">
        <v>215</v>
      </c>
      <c r="G188" s="277"/>
      <c r="H188" s="277"/>
      <c r="I188" s="277"/>
      <c r="J188" s="193"/>
      <c r="K188" s="195">
        <v>0</v>
      </c>
      <c r="L188" s="193"/>
      <c r="M188" s="193"/>
      <c r="N188" s="193"/>
      <c r="O188" s="193"/>
      <c r="P188" s="193"/>
      <c r="Q188" s="193"/>
      <c r="R188" s="196"/>
      <c r="T188" s="197"/>
      <c r="U188" s="193"/>
      <c r="V188" s="193"/>
      <c r="W188" s="193"/>
      <c r="X188" s="193"/>
      <c r="Y188" s="193"/>
      <c r="Z188" s="193"/>
      <c r="AA188" s="198"/>
      <c r="AT188" s="199" t="s">
        <v>204</v>
      </c>
      <c r="AU188" s="199" t="s">
        <v>94</v>
      </c>
      <c r="AV188" s="13" t="s">
        <v>201</v>
      </c>
      <c r="AW188" s="13" t="s">
        <v>5</v>
      </c>
      <c r="AX188" s="13" t="s">
        <v>82</v>
      </c>
      <c r="AY188" s="199" t="s">
        <v>196</v>
      </c>
    </row>
    <row r="189" spans="2:65" s="1" customFormat="1" ht="25.5" customHeight="1">
      <c r="B189" s="138"/>
      <c r="C189" s="200" t="s">
        <v>432</v>
      </c>
      <c r="D189" s="200" t="s">
        <v>612</v>
      </c>
      <c r="E189" s="201" t="s">
        <v>2558</v>
      </c>
      <c r="F189" s="282" t="s">
        <v>2559</v>
      </c>
      <c r="G189" s="282"/>
      <c r="H189" s="282"/>
      <c r="I189" s="282"/>
      <c r="J189" s="202" t="s">
        <v>608</v>
      </c>
      <c r="K189" s="203">
        <v>0</v>
      </c>
      <c r="L189" s="273">
        <v>0</v>
      </c>
      <c r="M189" s="273"/>
      <c r="N189" s="283">
        <f>ROUND(L189*K189,3)</f>
        <v>0</v>
      </c>
      <c r="O189" s="266"/>
      <c r="P189" s="266"/>
      <c r="Q189" s="266"/>
      <c r="R189" s="141"/>
      <c r="T189" s="172" t="s">
        <v>4</v>
      </c>
      <c r="U189" s="48" t="s">
        <v>41</v>
      </c>
      <c r="V189" s="40"/>
      <c r="W189" s="173">
        <f>V189*K189</f>
        <v>0</v>
      </c>
      <c r="X189" s="173">
        <v>0</v>
      </c>
      <c r="Y189" s="173">
        <f>X189*K189</f>
        <v>0</v>
      </c>
      <c r="Z189" s="173">
        <v>0</v>
      </c>
      <c r="AA189" s="174">
        <f>Z189*K189</f>
        <v>0</v>
      </c>
      <c r="AR189" s="23" t="s">
        <v>952</v>
      </c>
      <c r="AT189" s="23" t="s">
        <v>612</v>
      </c>
      <c r="AU189" s="23" t="s">
        <v>94</v>
      </c>
      <c r="AY189" s="23" t="s">
        <v>196</v>
      </c>
      <c r="BE189" s="114">
        <f>IF(U189="základná",N189,0)</f>
        <v>0</v>
      </c>
      <c r="BF189" s="114">
        <f>IF(U189="znížená",N189,0)</f>
        <v>0</v>
      </c>
      <c r="BG189" s="114">
        <f>IF(U189="zákl. prenesená",N189,0)</f>
        <v>0</v>
      </c>
      <c r="BH189" s="114">
        <f>IF(U189="zníž. prenesená",N189,0)</f>
        <v>0</v>
      </c>
      <c r="BI189" s="114">
        <f>IF(U189="nulová",N189,0)</f>
        <v>0</v>
      </c>
      <c r="BJ189" s="23" t="s">
        <v>94</v>
      </c>
      <c r="BK189" s="175">
        <f>ROUND(L189*K189,3)</f>
        <v>0</v>
      </c>
      <c r="BL189" s="23" t="s">
        <v>952</v>
      </c>
      <c r="BM189" s="23" t="s">
        <v>2560</v>
      </c>
    </row>
    <row r="190" spans="2:65" s="14" customFormat="1" ht="25.5" customHeight="1">
      <c r="B190" s="210"/>
      <c r="C190" s="211"/>
      <c r="D190" s="211"/>
      <c r="E190" s="212" t="s">
        <v>4</v>
      </c>
      <c r="F190" s="318" t="s">
        <v>2561</v>
      </c>
      <c r="G190" s="319"/>
      <c r="H190" s="319"/>
      <c r="I190" s="319"/>
      <c r="J190" s="211"/>
      <c r="K190" s="212" t="s">
        <v>4</v>
      </c>
      <c r="L190" s="211"/>
      <c r="M190" s="211"/>
      <c r="N190" s="211"/>
      <c r="O190" s="211"/>
      <c r="P190" s="211"/>
      <c r="Q190" s="211"/>
      <c r="R190" s="213"/>
      <c r="T190" s="214"/>
      <c r="U190" s="211"/>
      <c r="V190" s="211"/>
      <c r="W190" s="211"/>
      <c r="X190" s="211"/>
      <c r="Y190" s="211"/>
      <c r="Z190" s="211"/>
      <c r="AA190" s="215"/>
      <c r="AT190" s="216" t="s">
        <v>204</v>
      </c>
      <c r="AU190" s="216" t="s">
        <v>94</v>
      </c>
      <c r="AV190" s="14" t="s">
        <v>82</v>
      </c>
      <c r="AW190" s="14" t="s">
        <v>31</v>
      </c>
      <c r="AX190" s="14" t="s">
        <v>74</v>
      </c>
      <c r="AY190" s="216" t="s">
        <v>196</v>
      </c>
    </row>
    <row r="191" spans="2:65" s="13" customFormat="1" ht="16.5" customHeight="1">
      <c r="B191" s="192"/>
      <c r="C191" s="193"/>
      <c r="D191" s="193"/>
      <c r="E191" s="194" t="s">
        <v>4</v>
      </c>
      <c r="F191" s="276" t="s">
        <v>215</v>
      </c>
      <c r="G191" s="277"/>
      <c r="H191" s="277"/>
      <c r="I191" s="277"/>
      <c r="J191" s="193"/>
      <c r="K191" s="195">
        <v>0</v>
      </c>
      <c r="L191" s="193"/>
      <c r="M191" s="193"/>
      <c r="N191" s="193"/>
      <c r="O191" s="193"/>
      <c r="P191" s="193"/>
      <c r="Q191" s="193"/>
      <c r="R191" s="196"/>
      <c r="T191" s="197"/>
      <c r="U191" s="193"/>
      <c r="V191" s="193"/>
      <c r="W191" s="193"/>
      <c r="X191" s="193"/>
      <c r="Y191" s="193"/>
      <c r="Z191" s="193"/>
      <c r="AA191" s="198"/>
      <c r="AT191" s="199" t="s">
        <v>204</v>
      </c>
      <c r="AU191" s="199" t="s">
        <v>94</v>
      </c>
      <c r="AV191" s="13" t="s">
        <v>201</v>
      </c>
      <c r="AW191" s="13" t="s">
        <v>5</v>
      </c>
      <c r="AX191" s="13" t="s">
        <v>82</v>
      </c>
      <c r="AY191" s="199" t="s">
        <v>196</v>
      </c>
    </row>
    <row r="192" spans="2:65" s="1" customFormat="1" ht="16.5" customHeight="1">
      <c r="B192" s="138"/>
      <c r="C192" s="200" t="s">
        <v>438</v>
      </c>
      <c r="D192" s="200" t="s">
        <v>612</v>
      </c>
      <c r="E192" s="201" t="s">
        <v>2562</v>
      </c>
      <c r="F192" s="282" t="s">
        <v>2563</v>
      </c>
      <c r="G192" s="282"/>
      <c r="H192" s="282"/>
      <c r="I192" s="282"/>
      <c r="J192" s="202" t="s">
        <v>608</v>
      </c>
      <c r="K192" s="203">
        <v>0</v>
      </c>
      <c r="L192" s="273">
        <v>0</v>
      </c>
      <c r="M192" s="273"/>
      <c r="N192" s="283">
        <f>ROUND(L192*K192,3)</f>
        <v>0</v>
      </c>
      <c r="O192" s="266"/>
      <c r="P192" s="266"/>
      <c r="Q192" s="266"/>
      <c r="R192" s="141"/>
      <c r="T192" s="172" t="s">
        <v>4</v>
      </c>
      <c r="U192" s="48" t="s">
        <v>41</v>
      </c>
      <c r="V192" s="40"/>
      <c r="W192" s="173">
        <f>V192*K192</f>
        <v>0</v>
      </c>
      <c r="X192" s="173">
        <v>0</v>
      </c>
      <c r="Y192" s="173">
        <f>X192*K192</f>
        <v>0</v>
      </c>
      <c r="Z192" s="173">
        <v>0</v>
      </c>
      <c r="AA192" s="174">
        <f>Z192*K192</f>
        <v>0</v>
      </c>
      <c r="AR192" s="23" t="s">
        <v>952</v>
      </c>
      <c r="AT192" s="23" t="s">
        <v>612</v>
      </c>
      <c r="AU192" s="23" t="s">
        <v>94</v>
      </c>
      <c r="AY192" s="23" t="s">
        <v>196</v>
      </c>
      <c r="BE192" s="114">
        <f>IF(U192="základná",N192,0)</f>
        <v>0</v>
      </c>
      <c r="BF192" s="114">
        <f>IF(U192="znížená",N192,0)</f>
        <v>0</v>
      </c>
      <c r="BG192" s="114">
        <f>IF(U192="zákl. prenesená",N192,0)</f>
        <v>0</v>
      </c>
      <c r="BH192" s="114">
        <f>IF(U192="zníž. prenesená",N192,0)</f>
        <v>0</v>
      </c>
      <c r="BI192" s="114">
        <f>IF(U192="nulová",N192,0)</f>
        <v>0</v>
      </c>
      <c r="BJ192" s="23" t="s">
        <v>94</v>
      </c>
      <c r="BK192" s="175">
        <f>ROUND(L192*K192,3)</f>
        <v>0</v>
      </c>
      <c r="BL192" s="23" t="s">
        <v>952</v>
      </c>
      <c r="BM192" s="23" t="s">
        <v>2564</v>
      </c>
    </row>
    <row r="193" spans="2:65" s="14" customFormat="1" ht="25.5" customHeight="1">
      <c r="B193" s="210"/>
      <c r="C193" s="211"/>
      <c r="D193" s="211"/>
      <c r="E193" s="212" t="s">
        <v>4</v>
      </c>
      <c r="F193" s="318" t="s">
        <v>2565</v>
      </c>
      <c r="G193" s="319"/>
      <c r="H193" s="319"/>
      <c r="I193" s="319"/>
      <c r="J193" s="211"/>
      <c r="K193" s="212" t="s">
        <v>4</v>
      </c>
      <c r="L193" s="211"/>
      <c r="M193" s="211"/>
      <c r="N193" s="211"/>
      <c r="O193" s="211"/>
      <c r="P193" s="211"/>
      <c r="Q193" s="211"/>
      <c r="R193" s="213"/>
      <c r="T193" s="214"/>
      <c r="U193" s="211"/>
      <c r="V193" s="211"/>
      <c r="W193" s="211"/>
      <c r="X193" s="211"/>
      <c r="Y193" s="211"/>
      <c r="Z193" s="211"/>
      <c r="AA193" s="215"/>
      <c r="AT193" s="216" t="s">
        <v>204</v>
      </c>
      <c r="AU193" s="216" t="s">
        <v>94</v>
      </c>
      <c r="AV193" s="14" t="s">
        <v>82</v>
      </c>
      <c r="AW193" s="14" t="s">
        <v>31</v>
      </c>
      <c r="AX193" s="14" t="s">
        <v>74</v>
      </c>
      <c r="AY193" s="216" t="s">
        <v>196</v>
      </c>
    </row>
    <row r="194" spans="2:65" s="13" customFormat="1" ht="16.5" customHeight="1">
      <c r="B194" s="192"/>
      <c r="C194" s="193"/>
      <c r="D194" s="193"/>
      <c r="E194" s="194" t="s">
        <v>4</v>
      </c>
      <c r="F194" s="276" t="s">
        <v>215</v>
      </c>
      <c r="G194" s="277"/>
      <c r="H194" s="277"/>
      <c r="I194" s="277"/>
      <c r="J194" s="193"/>
      <c r="K194" s="195">
        <v>0</v>
      </c>
      <c r="L194" s="193"/>
      <c r="M194" s="193"/>
      <c r="N194" s="193"/>
      <c r="O194" s="193"/>
      <c r="P194" s="193"/>
      <c r="Q194" s="193"/>
      <c r="R194" s="196"/>
      <c r="T194" s="197"/>
      <c r="U194" s="193"/>
      <c r="V194" s="193"/>
      <c r="W194" s="193"/>
      <c r="X194" s="193"/>
      <c r="Y194" s="193"/>
      <c r="Z194" s="193"/>
      <c r="AA194" s="198"/>
      <c r="AT194" s="199" t="s">
        <v>204</v>
      </c>
      <c r="AU194" s="199" t="s">
        <v>94</v>
      </c>
      <c r="AV194" s="13" t="s">
        <v>201</v>
      </c>
      <c r="AW194" s="13" t="s">
        <v>5</v>
      </c>
      <c r="AX194" s="13" t="s">
        <v>82</v>
      </c>
      <c r="AY194" s="199" t="s">
        <v>196</v>
      </c>
    </row>
    <row r="195" spans="2:65" s="1" customFormat="1" ht="16.5" customHeight="1">
      <c r="B195" s="138"/>
      <c r="C195" s="200" t="s">
        <v>442</v>
      </c>
      <c r="D195" s="200" t="s">
        <v>612</v>
      </c>
      <c r="E195" s="201" t="s">
        <v>2566</v>
      </c>
      <c r="F195" s="282" t="s">
        <v>2567</v>
      </c>
      <c r="G195" s="282"/>
      <c r="H195" s="282"/>
      <c r="I195" s="282"/>
      <c r="J195" s="202" t="s">
        <v>608</v>
      </c>
      <c r="K195" s="203">
        <v>0</v>
      </c>
      <c r="L195" s="273">
        <v>0</v>
      </c>
      <c r="M195" s="273"/>
      <c r="N195" s="283">
        <f>ROUND(L195*K195,3)</f>
        <v>0</v>
      </c>
      <c r="O195" s="266"/>
      <c r="P195" s="266"/>
      <c r="Q195" s="266"/>
      <c r="R195" s="141"/>
      <c r="T195" s="172" t="s">
        <v>4</v>
      </c>
      <c r="U195" s="48" t="s">
        <v>41</v>
      </c>
      <c r="V195" s="40"/>
      <c r="W195" s="173">
        <f>V195*K195</f>
        <v>0</v>
      </c>
      <c r="X195" s="173">
        <v>0</v>
      </c>
      <c r="Y195" s="173">
        <f>X195*K195</f>
        <v>0</v>
      </c>
      <c r="Z195" s="173">
        <v>0</v>
      </c>
      <c r="AA195" s="174">
        <f>Z195*K195</f>
        <v>0</v>
      </c>
      <c r="AR195" s="23" t="s">
        <v>952</v>
      </c>
      <c r="AT195" s="23" t="s">
        <v>612</v>
      </c>
      <c r="AU195" s="23" t="s">
        <v>94</v>
      </c>
      <c r="AY195" s="23" t="s">
        <v>196</v>
      </c>
      <c r="BE195" s="114">
        <f>IF(U195="základná",N195,0)</f>
        <v>0</v>
      </c>
      <c r="BF195" s="114">
        <f>IF(U195="znížená",N195,0)</f>
        <v>0</v>
      </c>
      <c r="BG195" s="114">
        <f>IF(U195="zákl. prenesená",N195,0)</f>
        <v>0</v>
      </c>
      <c r="BH195" s="114">
        <f>IF(U195="zníž. prenesená",N195,0)</f>
        <v>0</v>
      </c>
      <c r="BI195" s="114">
        <f>IF(U195="nulová",N195,0)</f>
        <v>0</v>
      </c>
      <c r="BJ195" s="23" t="s">
        <v>94</v>
      </c>
      <c r="BK195" s="175">
        <f>ROUND(L195*K195,3)</f>
        <v>0</v>
      </c>
      <c r="BL195" s="23" t="s">
        <v>952</v>
      </c>
      <c r="BM195" s="23" t="s">
        <v>2568</v>
      </c>
    </row>
    <row r="196" spans="2:65" s="14" customFormat="1" ht="25.5" customHeight="1">
      <c r="B196" s="210"/>
      <c r="C196" s="211"/>
      <c r="D196" s="211"/>
      <c r="E196" s="212" t="s">
        <v>4</v>
      </c>
      <c r="F196" s="318" t="s">
        <v>2569</v>
      </c>
      <c r="G196" s="319"/>
      <c r="H196" s="319"/>
      <c r="I196" s="319"/>
      <c r="J196" s="211"/>
      <c r="K196" s="212" t="s">
        <v>4</v>
      </c>
      <c r="L196" s="211"/>
      <c r="M196" s="211"/>
      <c r="N196" s="211"/>
      <c r="O196" s="211"/>
      <c r="P196" s="211"/>
      <c r="Q196" s="211"/>
      <c r="R196" s="213"/>
      <c r="T196" s="214"/>
      <c r="U196" s="211"/>
      <c r="V196" s="211"/>
      <c r="W196" s="211"/>
      <c r="X196" s="211"/>
      <c r="Y196" s="211"/>
      <c r="Z196" s="211"/>
      <c r="AA196" s="215"/>
      <c r="AT196" s="216" t="s">
        <v>204</v>
      </c>
      <c r="AU196" s="216" t="s">
        <v>94</v>
      </c>
      <c r="AV196" s="14" t="s">
        <v>82</v>
      </c>
      <c r="AW196" s="14" t="s">
        <v>31</v>
      </c>
      <c r="AX196" s="14" t="s">
        <v>74</v>
      </c>
      <c r="AY196" s="216" t="s">
        <v>196</v>
      </c>
    </row>
    <row r="197" spans="2:65" s="13" customFormat="1" ht="16.5" customHeight="1">
      <c r="B197" s="192"/>
      <c r="C197" s="193"/>
      <c r="D197" s="193"/>
      <c r="E197" s="194" t="s">
        <v>4</v>
      </c>
      <c r="F197" s="276" t="s">
        <v>215</v>
      </c>
      <c r="G197" s="277"/>
      <c r="H197" s="277"/>
      <c r="I197" s="277"/>
      <c r="J197" s="193"/>
      <c r="K197" s="195">
        <v>0</v>
      </c>
      <c r="L197" s="193"/>
      <c r="M197" s="193"/>
      <c r="N197" s="193"/>
      <c r="O197" s="193"/>
      <c r="P197" s="193"/>
      <c r="Q197" s="193"/>
      <c r="R197" s="196"/>
      <c r="T197" s="197"/>
      <c r="U197" s="193"/>
      <c r="V197" s="193"/>
      <c r="W197" s="193"/>
      <c r="X197" s="193"/>
      <c r="Y197" s="193"/>
      <c r="Z197" s="193"/>
      <c r="AA197" s="198"/>
      <c r="AT197" s="199" t="s">
        <v>204</v>
      </c>
      <c r="AU197" s="199" t="s">
        <v>94</v>
      </c>
      <c r="AV197" s="13" t="s">
        <v>201</v>
      </c>
      <c r="AW197" s="13" t="s">
        <v>5</v>
      </c>
      <c r="AX197" s="13" t="s">
        <v>82</v>
      </c>
      <c r="AY197" s="199" t="s">
        <v>196</v>
      </c>
    </row>
    <row r="198" spans="2:65" s="1" customFormat="1" ht="25.5" customHeight="1">
      <c r="B198" s="138"/>
      <c r="C198" s="167" t="s">
        <v>449</v>
      </c>
      <c r="D198" s="167" t="s">
        <v>197</v>
      </c>
      <c r="E198" s="168" t="s">
        <v>2570</v>
      </c>
      <c r="F198" s="264" t="s">
        <v>2571</v>
      </c>
      <c r="G198" s="264"/>
      <c r="H198" s="264"/>
      <c r="I198" s="264"/>
      <c r="J198" s="169" t="s">
        <v>608</v>
      </c>
      <c r="K198" s="170">
        <v>1</v>
      </c>
      <c r="L198" s="265">
        <v>0</v>
      </c>
      <c r="M198" s="265"/>
      <c r="N198" s="266">
        <f>ROUND(L198*K198,3)</f>
        <v>0</v>
      </c>
      <c r="O198" s="266"/>
      <c r="P198" s="266"/>
      <c r="Q198" s="266"/>
      <c r="R198" s="141"/>
      <c r="T198" s="172" t="s">
        <v>4</v>
      </c>
      <c r="U198" s="48" t="s">
        <v>41</v>
      </c>
      <c r="V198" s="40"/>
      <c r="W198" s="173">
        <f>V198*K198</f>
        <v>0</v>
      </c>
      <c r="X198" s="173">
        <v>0</v>
      </c>
      <c r="Y198" s="173">
        <f>X198*K198</f>
        <v>0</v>
      </c>
      <c r="Z198" s="173">
        <v>0</v>
      </c>
      <c r="AA198" s="174">
        <f>Z198*K198</f>
        <v>0</v>
      </c>
      <c r="AR198" s="23" t="s">
        <v>622</v>
      </c>
      <c r="AT198" s="23" t="s">
        <v>197</v>
      </c>
      <c r="AU198" s="23" t="s">
        <v>94</v>
      </c>
      <c r="AY198" s="23" t="s">
        <v>196</v>
      </c>
      <c r="BE198" s="114">
        <f>IF(U198="základná",N198,0)</f>
        <v>0</v>
      </c>
      <c r="BF198" s="114">
        <f>IF(U198="znížená",N198,0)</f>
        <v>0</v>
      </c>
      <c r="BG198" s="114">
        <f>IF(U198="zákl. prenesená",N198,0)</f>
        <v>0</v>
      </c>
      <c r="BH198" s="114">
        <f>IF(U198="zníž. prenesená",N198,0)</f>
        <v>0</v>
      </c>
      <c r="BI198" s="114">
        <f>IF(U198="nulová",N198,0)</f>
        <v>0</v>
      </c>
      <c r="BJ198" s="23" t="s">
        <v>94</v>
      </c>
      <c r="BK198" s="175">
        <f>ROUND(L198*K198,3)</f>
        <v>0</v>
      </c>
      <c r="BL198" s="23" t="s">
        <v>622</v>
      </c>
      <c r="BM198" s="23" t="s">
        <v>2572</v>
      </c>
    </row>
    <row r="199" spans="2:65" s="1" customFormat="1" ht="16.5" customHeight="1">
      <c r="B199" s="138"/>
      <c r="C199" s="200" t="s">
        <v>453</v>
      </c>
      <c r="D199" s="200" t="s">
        <v>612</v>
      </c>
      <c r="E199" s="201" t="s">
        <v>2573</v>
      </c>
      <c r="F199" s="282" t="s">
        <v>2574</v>
      </c>
      <c r="G199" s="282"/>
      <c r="H199" s="282"/>
      <c r="I199" s="282"/>
      <c r="J199" s="202" t="s">
        <v>608</v>
      </c>
      <c r="K199" s="203">
        <v>0</v>
      </c>
      <c r="L199" s="273">
        <v>0</v>
      </c>
      <c r="M199" s="273"/>
      <c r="N199" s="283">
        <f>ROUND(L199*K199,3)</f>
        <v>0</v>
      </c>
      <c r="O199" s="266"/>
      <c r="P199" s="266"/>
      <c r="Q199" s="266"/>
      <c r="R199" s="141"/>
      <c r="T199" s="172" t="s">
        <v>4</v>
      </c>
      <c r="U199" s="48" t="s">
        <v>41</v>
      </c>
      <c r="V199" s="40"/>
      <c r="W199" s="173">
        <f>V199*K199</f>
        <v>0</v>
      </c>
      <c r="X199" s="173">
        <v>5.0000000000000001E-3</v>
      </c>
      <c r="Y199" s="173">
        <f>X199*K199</f>
        <v>0</v>
      </c>
      <c r="Z199" s="173">
        <v>0</v>
      </c>
      <c r="AA199" s="174">
        <f>Z199*K199</f>
        <v>0</v>
      </c>
      <c r="AR199" s="23" t="s">
        <v>952</v>
      </c>
      <c r="AT199" s="23" t="s">
        <v>612</v>
      </c>
      <c r="AU199" s="23" t="s">
        <v>94</v>
      </c>
      <c r="AY199" s="23" t="s">
        <v>196</v>
      </c>
      <c r="BE199" s="114">
        <f>IF(U199="základná",N199,0)</f>
        <v>0</v>
      </c>
      <c r="BF199" s="114">
        <f>IF(U199="znížená",N199,0)</f>
        <v>0</v>
      </c>
      <c r="BG199" s="114">
        <f>IF(U199="zákl. prenesená",N199,0)</f>
        <v>0</v>
      </c>
      <c r="BH199" s="114">
        <f>IF(U199="zníž. prenesená",N199,0)</f>
        <v>0</v>
      </c>
      <c r="BI199" s="114">
        <f>IF(U199="nulová",N199,0)</f>
        <v>0</v>
      </c>
      <c r="BJ199" s="23" t="s">
        <v>94</v>
      </c>
      <c r="BK199" s="175">
        <f>ROUND(L199*K199,3)</f>
        <v>0</v>
      </c>
      <c r="BL199" s="23" t="s">
        <v>952</v>
      </c>
      <c r="BM199" s="23" t="s">
        <v>2575</v>
      </c>
    </row>
    <row r="200" spans="2:65" s="14" customFormat="1" ht="25.5" customHeight="1">
      <c r="B200" s="210"/>
      <c r="C200" s="211"/>
      <c r="D200" s="211"/>
      <c r="E200" s="212" t="s">
        <v>4</v>
      </c>
      <c r="F200" s="318" t="s">
        <v>2576</v>
      </c>
      <c r="G200" s="319"/>
      <c r="H200" s="319"/>
      <c r="I200" s="319"/>
      <c r="J200" s="211"/>
      <c r="K200" s="212" t="s">
        <v>4</v>
      </c>
      <c r="L200" s="211"/>
      <c r="M200" s="211"/>
      <c r="N200" s="211"/>
      <c r="O200" s="211"/>
      <c r="P200" s="211"/>
      <c r="Q200" s="211"/>
      <c r="R200" s="213"/>
      <c r="T200" s="214"/>
      <c r="U200" s="211"/>
      <c r="V200" s="211"/>
      <c r="W200" s="211"/>
      <c r="X200" s="211"/>
      <c r="Y200" s="211"/>
      <c r="Z200" s="211"/>
      <c r="AA200" s="215"/>
      <c r="AT200" s="216" t="s">
        <v>204</v>
      </c>
      <c r="AU200" s="216" t="s">
        <v>94</v>
      </c>
      <c r="AV200" s="14" t="s">
        <v>82</v>
      </c>
      <c r="AW200" s="14" t="s">
        <v>31</v>
      </c>
      <c r="AX200" s="14" t="s">
        <v>74</v>
      </c>
      <c r="AY200" s="216" t="s">
        <v>196</v>
      </c>
    </row>
    <row r="201" spans="2:65" s="13" customFormat="1" ht="16.5" customHeight="1">
      <c r="B201" s="192"/>
      <c r="C201" s="193"/>
      <c r="D201" s="193"/>
      <c r="E201" s="194" t="s">
        <v>4</v>
      </c>
      <c r="F201" s="276" t="s">
        <v>215</v>
      </c>
      <c r="G201" s="277"/>
      <c r="H201" s="277"/>
      <c r="I201" s="277"/>
      <c r="J201" s="193"/>
      <c r="K201" s="195">
        <v>0</v>
      </c>
      <c r="L201" s="193"/>
      <c r="M201" s="193"/>
      <c r="N201" s="193"/>
      <c r="O201" s="193"/>
      <c r="P201" s="193"/>
      <c r="Q201" s="193"/>
      <c r="R201" s="196"/>
      <c r="T201" s="197"/>
      <c r="U201" s="193"/>
      <c r="V201" s="193"/>
      <c r="W201" s="193"/>
      <c r="X201" s="193"/>
      <c r="Y201" s="193"/>
      <c r="Z201" s="193"/>
      <c r="AA201" s="198"/>
      <c r="AT201" s="199" t="s">
        <v>204</v>
      </c>
      <c r="AU201" s="199" t="s">
        <v>94</v>
      </c>
      <c r="AV201" s="13" t="s">
        <v>201</v>
      </c>
      <c r="AW201" s="13" t="s">
        <v>5</v>
      </c>
      <c r="AX201" s="13" t="s">
        <v>82</v>
      </c>
      <c r="AY201" s="199" t="s">
        <v>196</v>
      </c>
    </row>
    <row r="202" spans="2:65" s="1" customFormat="1" ht="16.5" customHeight="1">
      <c r="B202" s="138"/>
      <c r="C202" s="167" t="s">
        <v>459</v>
      </c>
      <c r="D202" s="167" t="s">
        <v>197</v>
      </c>
      <c r="E202" s="168" t="s">
        <v>2577</v>
      </c>
      <c r="F202" s="264" t="s">
        <v>2578</v>
      </c>
      <c r="G202" s="264"/>
      <c r="H202" s="264"/>
      <c r="I202" s="264"/>
      <c r="J202" s="169" t="s">
        <v>608</v>
      </c>
      <c r="K202" s="170">
        <v>3</v>
      </c>
      <c r="L202" s="265">
        <v>0</v>
      </c>
      <c r="M202" s="265"/>
      <c r="N202" s="266">
        <f>ROUND(L202*K202,3)</f>
        <v>0</v>
      </c>
      <c r="O202" s="266"/>
      <c r="P202" s="266"/>
      <c r="Q202" s="266"/>
      <c r="R202" s="141"/>
      <c r="T202" s="172" t="s">
        <v>4</v>
      </c>
      <c r="U202" s="48" t="s">
        <v>41</v>
      </c>
      <c r="V202" s="40"/>
      <c r="W202" s="173">
        <f>V202*K202</f>
        <v>0</v>
      </c>
      <c r="X202" s="173">
        <v>0</v>
      </c>
      <c r="Y202" s="173">
        <f>X202*K202</f>
        <v>0</v>
      </c>
      <c r="Z202" s="173">
        <v>0</v>
      </c>
      <c r="AA202" s="174">
        <f>Z202*K202</f>
        <v>0</v>
      </c>
      <c r="AR202" s="23" t="s">
        <v>622</v>
      </c>
      <c r="AT202" s="23" t="s">
        <v>197</v>
      </c>
      <c r="AU202" s="23" t="s">
        <v>94</v>
      </c>
      <c r="AY202" s="23" t="s">
        <v>196</v>
      </c>
      <c r="BE202" s="114">
        <f>IF(U202="základná",N202,0)</f>
        <v>0</v>
      </c>
      <c r="BF202" s="114">
        <f>IF(U202="znížená",N202,0)</f>
        <v>0</v>
      </c>
      <c r="BG202" s="114">
        <f>IF(U202="zákl. prenesená",N202,0)</f>
        <v>0</v>
      </c>
      <c r="BH202" s="114">
        <f>IF(U202="zníž. prenesená",N202,0)</f>
        <v>0</v>
      </c>
      <c r="BI202" s="114">
        <f>IF(U202="nulová",N202,0)</f>
        <v>0</v>
      </c>
      <c r="BJ202" s="23" t="s">
        <v>94</v>
      </c>
      <c r="BK202" s="175">
        <f>ROUND(L202*K202,3)</f>
        <v>0</v>
      </c>
      <c r="BL202" s="23" t="s">
        <v>622</v>
      </c>
      <c r="BM202" s="23" t="s">
        <v>2579</v>
      </c>
    </row>
    <row r="203" spans="2:65" s="11" customFormat="1" ht="25.5" customHeight="1">
      <c r="B203" s="176"/>
      <c r="C203" s="177"/>
      <c r="D203" s="177"/>
      <c r="E203" s="178" t="s">
        <v>4</v>
      </c>
      <c r="F203" s="267" t="s">
        <v>2580</v>
      </c>
      <c r="G203" s="268"/>
      <c r="H203" s="268"/>
      <c r="I203" s="268"/>
      <c r="J203" s="177"/>
      <c r="K203" s="179">
        <v>3</v>
      </c>
      <c r="L203" s="177"/>
      <c r="M203" s="177"/>
      <c r="N203" s="177"/>
      <c r="O203" s="177"/>
      <c r="P203" s="177"/>
      <c r="Q203" s="177"/>
      <c r="R203" s="180"/>
      <c r="T203" s="181"/>
      <c r="U203" s="177"/>
      <c r="V203" s="177"/>
      <c r="W203" s="177"/>
      <c r="X203" s="177"/>
      <c r="Y203" s="177"/>
      <c r="Z203" s="177"/>
      <c r="AA203" s="182"/>
      <c r="AT203" s="183" t="s">
        <v>204</v>
      </c>
      <c r="AU203" s="183" t="s">
        <v>94</v>
      </c>
      <c r="AV203" s="11" t="s">
        <v>94</v>
      </c>
      <c r="AW203" s="11" t="s">
        <v>31</v>
      </c>
      <c r="AX203" s="11" t="s">
        <v>74</v>
      </c>
      <c r="AY203" s="183" t="s">
        <v>196</v>
      </c>
    </row>
    <row r="204" spans="2:65" s="13" customFormat="1" ht="16.5" customHeight="1">
      <c r="B204" s="192"/>
      <c r="C204" s="193"/>
      <c r="D204" s="193"/>
      <c r="E204" s="194" t="s">
        <v>4</v>
      </c>
      <c r="F204" s="276" t="s">
        <v>215</v>
      </c>
      <c r="G204" s="277"/>
      <c r="H204" s="277"/>
      <c r="I204" s="277"/>
      <c r="J204" s="193"/>
      <c r="K204" s="195">
        <v>3</v>
      </c>
      <c r="L204" s="193"/>
      <c r="M204" s="193"/>
      <c r="N204" s="193"/>
      <c r="O204" s="193"/>
      <c r="P204" s="193"/>
      <c r="Q204" s="193"/>
      <c r="R204" s="196"/>
      <c r="T204" s="197"/>
      <c r="U204" s="193"/>
      <c r="V204" s="193"/>
      <c r="W204" s="193"/>
      <c r="X204" s="193"/>
      <c r="Y204" s="193"/>
      <c r="Z204" s="193"/>
      <c r="AA204" s="198"/>
      <c r="AT204" s="199" t="s">
        <v>204</v>
      </c>
      <c r="AU204" s="199" t="s">
        <v>94</v>
      </c>
      <c r="AV204" s="13" t="s">
        <v>201</v>
      </c>
      <c r="AW204" s="13" t="s">
        <v>5</v>
      </c>
      <c r="AX204" s="13" t="s">
        <v>82</v>
      </c>
      <c r="AY204" s="199" t="s">
        <v>196</v>
      </c>
    </row>
    <row r="205" spans="2:65" s="1" customFormat="1" ht="38.25" customHeight="1">
      <c r="B205" s="138"/>
      <c r="C205" s="167" t="s">
        <v>469</v>
      </c>
      <c r="D205" s="167" t="s">
        <v>197</v>
      </c>
      <c r="E205" s="168" t="s">
        <v>2581</v>
      </c>
      <c r="F205" s="264" t="s">
        <v>2582</v>
      </c>
      <c r="G205" s="264"/>
      <c r="H205" s="264"/>
      <c r="I205" s="264"/>
      <c r="J205" s="169" t="s">
        <v>608</v>
      </c>
      <c r="K205" s="170">
        <v>14</v>
      </c>
      <c r="L205" s="265">
        <v>0</v>
      </c>
      <c r="M205" s="265"/>
      <c r="N205" s="266">
        <f>ROUND(L205*K205,3)</f>
        <v>0</v>
      </c>
      <c r="O205" s="266"/>
      <c r="P205" s="266"/>
      <c r="Q205" s="266"/>
      <c r="R205" s="141"/>
      <c r="T205" s="172" t="s">
        <v>4</v>
      </c>
      <c r="U205" s="48" t="s">
        <v>41</v>
      </c>
      <c r="V205" s="40"/>
      <c r="W205" s="173">
        <f>V205*K205</f>
        <v>0</v>
      </c>
      <c r="X205" s="173">
        <v>0</v>
      </c>
      <c r="Y205" s="173">
        <f>X205*K205</f>
        <v>0</v>
      </c>
      <c r="Z205" s="173">
        <v>0</v>
      </c>
      <c r="AA205" s="174">
        <f>Z205*K205</f>
        <v>0</v>
      </c>
      <c r="AR205" s="23" t="s">
        <v>622</v>
      </c>
      <c r="AT205" s="23" t="s">
        <v>197</v>
      </c>
      <c r="AU205" s="23" t="s">
        <v>94</v>
      </c>
      <c r="AY205" s="23" t="s">
        <v>196</v>
      </c>
      <c r="BE205" s="114">
        <f>IF(U205="základná",N205,0)</f>
        <v>0</v>
      </c>
      <c r="BF205" s="114">
        <f>IF(U205="znížená",N205,0)</f>
        <v>0</v>
      </c>
      <c r="BG205" s="114">
        <f>IF(U205="zákl. prenesená",N205,0)</f>
        <v>0</v>
      </c>
      <c r="BH205" s="114">
        <f>IF(U205="zníž. prenesená",N205,0)</f>
        <v>0</v>
      </c>
      <c r="BI205" s="114">
        <f>IF(U205="nulová",N205,0)</f>
        <v>0</v>
      </c>
      <c r="BJ205" s="23" t="s">
        <v>94</v>
      </c>
      <c r="BK205" s="175">
        <f>ROUND(L205*K205,3)</f>
        <v>0</v>
      </c>
      <c r="BL205" s="23" t="s">
        <v>622</v>
      </c>
      <c r="BM205" s="23" t="s">
        <v>2583</v>
      </c>
    </row>
    <row r="206" spans="2:65" s="1" customFormat="1" ht="38.25" customHeight="1">
      <c r="B206" s="138"/>
      <c r="C206" s="200" t="s">
        <v>473</v>
      </c>
      <c r="D206" s="200" t="s">
        <v>612</v>
      </c>
      <c r="E206" s="201" t="s">
        <v>2584</v>
      </c>
      <c r="F206" s="282" t="s">
        <v>2585</v>
      </c>
      <c r="G206" s="282"/>
      <c r="H206" s="282"/>
      <c r="I206" s="282"/>
      <c r="J206" s="202" t="s">
        <v>608</v>
      </c>
      <c r="K206" s="203">
        <v>14</v>
      </c>
      <c r="L206" s="273">
        <v>0</v>
      </c>
      <c r="M206" s="273"/>
      <c r="N206" s="283">
        <f>ROUND(L206*K206,3)</f>
        <v>0</v>
      </c>
      <c r="O206" s="266"/>
      <c r="P206" s="266"/>
      <c r="Q206" s="266"/>
      <c r="R206" s="141"/>
      <c r="T206" s="172" t="s">
        <v>4</v>
      </c>
      <c r="U206" s="48" t="s">
        <v>41</v>
      </c>
      <c r="V206" s="40"/>
      <c r="W206" s="173">
        <f>V206*K206</f>
        <v>0</v>
      </c>
      <c r="X206" s="173">
        <v>0</v>
      </c>
      <c r="Y206" s="173">
        <f>X206*K206</f>
        <v>0</v>
      </c>
      <c r="Z206" s="173">
        <v>0</v>
      </c>
      <c r="AA206" s="174">
        <f>Z206*K206</f>
        <v>0</v>
      </c>
      <c r="AR206" s="23" t="s">
        <v>952</v>
      </c>
      <c r="AT206" s="23" t="s">
        <v>612</v>
      </c>
      <c r="AU206" s="23" t="s">
        <v>94</v>
      </c>
      <c r="AY206" s="23" t="s">
        <v>196</v>
      </c>
      <c r="BE206" s="114">
        <f>IF(U206="základná",N206,0)</f>
        <v>0</v>
      </c>
      <c r="BF206" s="114">
        <f>IF(U206="znížená",N206,0)</f>
        <v>0</v>
      </c>
      <c r="BG206" s="114">
        <f>IF(U206="zákl. prenesená",N206,0)</f>
        <v>0</v>
      </c>
      <c r="BH206" s="114">
        <f>IF(U206="zníž. prenesená",N206,0)</f>
        <v>0</v>
      </c>
      <c r="BI206" s="114">
        <f>IF(U206="nulová",N206,0)</f>
        <v>0</v>
      </c>
      <c r="BJ206" s="23" t="s">
        <v>94</v>
      </c>
      <c r="BK206" s="175">
        <f>ROUND(L206*K206,3)</f>
        <v>0</v>
      </c>
      <c r="BL206" s="23" t="s">
        <v>952</v>
      </c>
      <c r="BM206" s="23" t="s">
        <v>2586</v>
      </c>
    </row>
    <row r="207" spans="2:65" s="1" customFormat="1" ht="25.5" customHeight="1">
      <c r="B207" s="138"/>
      <c r="C207" s="167" t="s">
        <v>488</v>
      </c>
      <c r="D207" s="167" t="s">
        <v>197</v>
      </c>
      <c r="E207" s="168" t="s">
        <v>2587</v>
      </c>
      <c r="F207" s="264" t="s">
        <v>2588</v>
      </c>
      <c r="G207" s="264"/>
      <c r="H207" s="264"/>
      <c r="I207" s="264"/>
      <c r="J207" s="169" t="s">
        <v>608</v>
      </c>
      <c r="K207" s="170">
        <v>47</v>
      </c>
      <c r="L207" s="265">
        <v>0</v>
      </c>
      <c r="M207" s="265"/>
      <c r="N207" s="266">
        <f>ROUND(L207*K207,3)</f>
        <v>0</v>
      </c>
      <c r="O207" s="266"/>
      <c r="P207" s="266"/>
      <c r="Q207" s="266"/>
      <c r="R207" s="141"/>
      <c r="T207" s="172" t="s">
        <v>4</v>
      </c>
      <c r="U207" s="48" t="s">
        <v>41</v>
      </c>
      <c r="V207" s="40"/>
      <c r="W207" s="173">
        <f>V207*K207</f>
        <v>0</v>
      </c>
      <c r="X207" s="173">
        <v>0</v>
      </c>
      <c r="Y207" s="173">
        <f>X207*K207</f>
        <v>0</v>
      </c>
      <c r="Z207" s="173">
        <v>0</v>
      </c>
      <c r="AA207" s="174">
        <f>Z207*K207</f>
        <v>0</v>
      </c>
      <c r="AR207" s="23" t="s">
        <v>622</v>
      </c>
      <c r="AT207" s="23" t="s">
        <v>197</v>
      </c>
      <c r="AU207" s="23" t="s">
        <v>94</v>
      </c>
      <c r="AY207" s="23" t="s">
        <v>196</v>
      </c>
      <c r="BE207" s="114">
        <f>IF(U207="základná",N207,0)</f>
        <v>0</v>
      </c>
      <c r="BF207" s="114">
        <f>IF(U207="znížená",N207,0)</f>
        <v>0</v>
      </c>
      <c r="BG207" s="114">
        <f>IF(U207="zákl. prenesená",N207,0)</f>
        <v>0</v>
      </c>
      <c r="BH207" s="114">
        <f>IF(U207="zníž. prenesená",N207,0)</f>
        <v>0</v>
      </c>
      <c r="BI207" s="114">
        <f>IF(U207="nulová",N207,0)</f>
        <v>0</v>
      </c>
      <c r="BJ207" s="23" t="s">
        <v>94</v>
      </c>
      <c r="BK207" s="175">
        <f>ROUND(L207*K207,3)</f>
        <v>0</v>
      </c>
      <c r="BL207" s="23" t="s">
        <v>622</v>
      </c>
      <c r="BM207" s="23" t="s">
        <v>2589</v>
      </c>
    </row>
    <row r="208" spans="2:65" s="11" customFormat="1" ht="25.5" customHeight="1">
      <c r="B208" s="176"/>
      <c r="C208" s="177"/>
      <c r="D208" s="177"/>
      <c r="E208" s="178" t="s">
        <v>4</v>
      </c>
      <c r="F208" s="267" t="s">
        <v>2590</v>
      </c>
      <c r="G208" s="268"/>
      <c r="H208" s="268"/>
      <c r="I208" s="268"/>
      <c r="J208" s="177"/>
      <c r="K208" s="179">
        <v>24</v>
      </c>
      <c r="L208" s="177"/>
      <c r="M208" s="177"/>
      <c r="N208" s="177"/>
      <c r="O208" s="177"/>
      <c r="P208" s="177"/>
      <c r="Q208" s="177"/>
      <c r="R208" s="180"/>
      <c r="T208" s="181"/>
      <c r="U208" s="177"/>
      <c r="V208" s="177"/>
      <c r="W208" s="177"/>
      <c r="X208" s="177"/>
      <c r="Y208" s="177"/>
      <c r="Z208" s="177"/>
      <c r="AA208" s="182"/>
      <c r="AT208" s="183" t="s">
        <v>204</v>
      </c>
      <c r="AU208" s="183" t="s">
        <v>94</v>
      </c>
      <c r="AV208" s="11" t="s">
        <v>94</v>
      </c>
      <c r="AW208" s="11" t="s">
        <v>31</v>
      </c>
      <c r="AX208" s="11" t="s">
        <v>74</v>
      </c>
      <c r="AY208" s="183" t="s">
        <v>196</v>
      </c>
    </row>
    <row r="209" spans="2:65" s="11" customFormat="1" ht="25.5" customHeight="1">
      <c r="B209" s="176"/>
      <c r="C209" s="177"/>
      <c r="D209" s="177"/>
      <c r="E209" s="178" t="s">
        <v>4</v>
      </c>
      <c r="F209" s="269" t="s">
        <v>2591</v>
      </c>
      <c r="G209" s="270"/>
      <c r="H209" s="270"/>
      <c r="I209" s="270"/>
      <c r="J209" s="177"/>
      <c r="K209" s="179">
        <v>23</v>
      </c>
      <c r="L209" s="177"/>
      <c r="M209" s="177"/>
      <c r="N209" s="177"/>
      <c r="O209" s="177"/>
      <c r="P209" s="177"/>
      <c r="Q209" s="177"/>
      <c r="R209" s="180"/>
      <c r="T209" s="181"/>
      <c r="U209" s="177"/>
      <c r="V209" s="177"/>
      <c r="W209" s="177"/>
      <c r="X209" s="177"/>
      <c r="Y209" s="177"/>
      <c r="Z209" s="177"/>
      <c r="AA209" s="182"/>
      <c r="AT209" s="183" t="s">
        <v>204</v>
      </c>
      <c r="AU209" s="183" t="s">
        <v>94</v>
      </c>
      <c r="AV209" s="11" t="s">
        <v>94</v>
      </c>
      <c r="AW209" s="11" t="s">
        <v>31</v>
      </c>
      <c r="AX209" s="11" t="s">
        <v>74</v>
      </c>
      <c r="AY209" s="183" t="s">
        <v>196</v>
      </c>
    </row>
    <row r="210" spans="2:65" s="13" customFormat="1" ht="16.5" customHeight="1">
      <c r="B210" s="192"/>
      <c r="C210" s="193"/>
      <c r="D210" s="193"/>
      <c r="E210" s="194" t="s">
        <v>4</v>
      </c>
      <c r="F210" s="276" t="s">
        <v>215</v>
      </c>
      <c r="G210" s="277"/>
      <c r="H210" s="277"/>
      <c r="I210" s="277"/>
      <c r="J210" s="193"/>
      <c r="K210" s="195">
        <v>47</v>
      </c>
      <c r="L210" s="193"/>
      <c r="M210" s="193"/>
      <c r="N210" s="193"/>
      <c r="O210" s="193"/>
      <c r="P210" s="193"/>
      <c r="Q210" s="193"/>
      <c r="R210" s="196"/>
      <c r="T210" s="197"/>
      <c r="U210" s="193"/>
      <c r="V210" s="193"/>
      <c r="W210" s="193"/>
      <c r="X210" s="193"/>
      <c r="Y210" s="193"/>
      <c r="Z210" s="193"/>
      <c r="AA210" s="198"/>
      <c r="AT210" s="199" t="s">
        <v>204</v>
      </c>
      <c r="AU210" s="199" t="s">
        <v>94</v>
      </c>
      <c r="AV210" s="13" t="s">
        <v>201</v>
      </c>
      <c r="AW210" s="13" t="s">
        <v>5</v>
      </c>
      <c r="AX210" s="13" t="s">
        <v>82</v>
      </c>
      <c r="AY210" s="199" t="s">
        <v>196</v>
      </c>
    </row>
    <row r="211" spans="2:65" s="1" customFormat="1" ht="25.5" customHeight="1">
      <c r="B211" s="138"/>
      <c r="C211" s="200" t="s">
        <v>494</v>
      </c>
      <c r="D211" s="200" t="s">
        <v>612</v>
      </c>
      <c r="E211" s="201" t="s">
        <v>2592</v>
      </c>
      <c r="F211" s="282" t="s">
        <v>2593</v>
      </c>
      <c r="G211" s="282"/>
      <c r="H211" s="282"/>
      <c r="I211" s="282"/>
      <c r="J211" s="202" t="s">
        <v>608</v>
      </c>
      <c r="K211" s="203">
        <v>24</v>
      </c>
      <c r="L211" s="273">
        <v>0</v>
      </c>
      <c r="M211" s="273"/>
      <c r="N211" s="283">
        <f>ROUND(L211*K211,3)</f>
        <v>0</v>
      </c>
      <c r="O211" s="266"/>
      <c r="P211" s="266"/>
      <c r="Q211" s="266"/>
      <c r="R211" s="141"/>
      <c r="T211" s="172" t="s">
        <v>4</v>
      </c>
      <c r="U211" s="48" t="s">
        <v>41</v>
      </c>
      <c r="V211" s="40"/>
      <c r="W211" s="173">
        <f>V211*K211</f>
        <v>0</v>
      </c>
      <c r="X211" s="173">
        <v>0</v>
      </c>
      <c r="Y211" s="173">
        <f>X211*K211</f>
        <v>0</v>
      </c>
      <c r="Z211" s="173">
        <v>0</v>
      </c>
      <c r="AA211" s="174">
        <f>Z211*K211</f>
        <v>0</v>
      </c>
      <c r="AR211" s="23" t="s">
        <v>952</v>
      </c>
      <c r="AT211" s="23" t="s">
        <v>612</v>
      </c>
      <c r="AU211" s="23" t="s">
        <v>94</v>
      </c>
      <c r="AY211" s="23" t="s">
        <v>196</v>
      </c>
      <c r="BE211" s="114">
        <f>IF(U211="základná",N211,0)</f>
        <v>0</v>
      </c>
      <c r="BF211" s="114">
        <f>IF(U211="znížená",N211,0)</f>
        <v>0</v>
      </c>
      <c r="BG211" s="114">
        <f>IF(U211="zákl. prenesená",N211,0)</f>
        <v>0</v>
      </c>
      <c r="BH211" s="114">
        <f>IF(U211="zníž. prenesená",N211,0)</f>
        <v>0</v>
      </c>
      <c r="BI211" s="114">
        <f>IF(U211="nulová",N211,0)</f>
        <v>0</v>
      </c>
      <c r="BJ211" s="23" t="s">
        <v>94</v>
      </c>
      <c r="BK211" s="175">
        <f>ROUND(L211*K211,3)</f>
        <v>0</v>
      </c>
      <c r="BL211" s="23" t="s">
        <v>952</v>
      </c>
      <c r="BM211" s="23" t="s">
        <v>2594</v>
      </c>
    </row>
    <row r="212" spans="2:65" s="1" customFormat="1" ht="25.5" customHeight="1">
      <c r="B212" s="138"/>
      <c r="C212" s="200" t="s">
        <v>504</v>
      </c>
      <c r="D212" s="200" t="s">
        <v>612</v>
      </c>
      <c r="E212" s="201" t="s">
        <v>2595</v>
      </c>
      <c r="F212" s="282" t="s">
        <v>2596</v>
      </c>
      <c r="G212" s="282"/>
      <c r="H212" s="282"/>
      <c r="I212" s="282"/>
      <c r="J212" s="202" t="s">
        <v>608</v>
      </c>
      <c r="K212" s="203">
        <v>23</v>
      </c>
      <c r="L212" s="273">
        <v>0</v>
      </c>
      <c r="M212" s="273"/>
      <c r="N212" s="283">
        <f>ROUND(L212*K212,3)</f>
        <v>0</v>
      </c>
      <c r="O212" s="266"/>
      <c r="P212" s="266"/>
      <c r="Q212" s="266"/>
      <c r="R212" s="141"/>
      <c r="T212" s="172" t="s">
        <v>4</v>
      </c>
      <c r="U212" s="48" t="s">
        <v>41</v>
      </c>
      <c r="V212" s="40"/>
      <c r="W212" s="173">
        <f>V212*K212</f>
        <v>0</v>
      </c>
      <c r="X212" s="173">
        <v>0</v>
      </c>
      <c r="Y212" s="173">
        <f>X212*K212</f>
        <v>0</v>
      </c>
      <c r="Z212" s="173">
        <v>0</v>
      </c>
      <c r="AA212" s="174">
        <f>Z212*K212</f>
        <v>0</v>
      </c>
      <c r="AR212" s="23" t="s">
        <v>952</v>
      </c>
      <c r="AT212" s="23" t="s">
        <v>612</v>
      </c>
      <c r="AU212" s="23" t="s">
        <v>94</v>
      </c>
      <c r="AY212" s="23" t="s">
        <v>196</v>
      </c>
      <c r="BE212" s="114">
        <f>IF(U212="základná",N212,0)</f>
        <v>0</v>
      </c>
      <c r="BF212" s="114">
        <f>IF(U212="znížená",N212,0)</f>
        <v>0</v>
      </c>
      <c r="BG212" s="114">
        <f>IF(U212="zákl. prenesená",N212,0)</f>
        <v>0</v>
      </c>
      <c r="BH212" s="114">
        <f>IF(U212="zníž. prenesená",N212,0)</f>
        <v>0</v>
      </c>
      <c r="BI212" s="114">
        <f>IF(U212="nulová",N212,0)</f>
        <v>0</v>
      </c>
      <c r="BJ212" s="23" t="s">
        <v>94</v>
      </c>
      <c r="BK212" s="175">
        <f>ROUND(L212*K212,3)</f>
        <v>0</v>
      </c>
      <c r="BL212" s="23" t="s">
        <v>952</v>
      </c>
      <c r="BM212" s="23" t="s">
        <v>2597</v>
      </c>
    </row>
    <row r="213" spans="2:65" s="1" customFormat="1" ht="25.5" customHeight="1">
      <c r="B213" s="138"/>
      <c r="C213" s="167" t="s">
        <v>508</v>
      </c>
      <c r="D213" s="167" t="s">
        <v>197</v>
      </c>
      <c r="E213" s="168" t="s">
        <v>2598</v>
      </c>
      <c r="F213" s="264" t="s">
        <v>2599</v>
      </c>
      <c r="G213" s="264"/>
      <c r="H213" s="264"/>
      <c r="I213" s="264"/>
      <c r="J213" s="169" t="s">
        <v>608</v>
      </c>
      <c r="K213" s="170">
        <v>65</v>
      </c>
      <c r="L213" s="265">
        <v>0</v>
      </c>
      <c r="M213" s="265"/>
      <c r="N213" s="266">
        <f>ROUND(L213*K213,3)</f>
        <v>0</v>
      </c>
      <c r="O213" s="266"/>
      <c r="P213" s="266"/>
      <c r="Q213" s="266"/>
      <c r="R213" s="141"/>
      <c r="T213" s="172" t="s">
        <v>4</v>
      </c>
      <c r="U213" s="48" t="s">
        <v>41</v>
      </c>
      <c r="V213" s="40"/>
      <c r="W213" s="173">
        <f>V213*K213</f>
        <v>0</v>
      </c>
      <c r="X213" s="173">
        <v>0</v>
      </c>
      <c r="Y213" s="173">
        <f>X213*K213</f>
        <v>0</v>
      </c>
      <c r="Z213" s="173">
        <v>0</v>
      </c>
      <c r="AA213" s="174">
        <f>Z213*K213</f>
        <v>0</v>
      </c>
      <c r="AR213" s="23" t="s">
        <v>622</v>
      </c>
      <c r="AT213" s="23" t="s">
        <v>197</v>
      </c>
      <c r="AU213" s="23" t="s">
        <v>94</v>
      </c>
      <c r="AY213" s="23" t="s">
        <v>196</v>
      </c>
      <c r="BE213" s="114">
        <f>IF(U213="základná",N213,0)</f>
        <v>0</v>
      </c>
      <c r="BF213" s="114">
        <f>IF(U213="znížená",N213,0)</f>
        <v>0</v>
      </c>
      <c r="BG213" s="114">
        <f>IF(U213="zákl. prenesená",N213,0)</f>
        <v>0</v>
      </c>
      <c r="BH213" s="114">
        <f>IF(U213="zníž. prenesená",N213,0)</f>
        <v>0</v>
      </c>
      <c r="BI213" s="114">
        <f>IF(U213="nulová",N213,0)</f>
        <v>0</v>
      </c>
      <c r="BJ213" s="23" t="s">
        <v>94</v>
      </c>
      <c r="BK213" s="175">
        <f>ROUND(L213*K213,3)</f>
        <v>0</v>
      </c>
      <c r="BL213" s="23" t="s">
        <v>622</v>
      </c>
      <c r="BM213" s="23" t="s">
        <v>2600</v>
      </c>
    </row>
    <row r="214" spans="2:65" s="11" customFormat="1" ht="25.5" customHeight="1">
      <c r="B214" s="176"/>
      <c r="C214" s="177"/>
      <c r="D214" s="177"/>
      <c r="E214" s="178" t="s">
        <v>4</v>
      </c>
      <c r="F214" s="267" t="s">
        <v>2601</v>
      </c>
      <c r="G214" s="268"/>
      <c r="H214" s="268"/>
      <c r="I214" s="268"/>
      <c r="J214" s="177"/>
      <c r="K214" s="179">
        <v>14</v>
      </c>
      <c r="L214" s="177"/>
      <c r="M214" s="177"/>
      <c r="N214" s="177"/>
      <c r="O214" s="177"/>
      <c r="P214" s="177"/>
      <c r="Q214" s="177"/>
      <c r="R214" s="180"/>
      <c r="T214" s="181"/>
      <c r="U214" s="177"/>
      <c r="V214" s="177"/>
      <c r="W214" s="177"/>
      <c r="X214" s="177"/>
      <c r="Y214" s="177"/>
      <c r="Z214" s="177"/>
      <c r="AA214" s="182"/>
      <c r="AT214" s="183" t="s">
        <v>204</v>
      </c>
      <c r="AU214" s="183" t="s">
        <v>94</v>
      </c>
      <c r="AV214" s="11" t="s">
        <v>94</v>
      </c>
      <c r="AW214" s="11" t="s">
        <v>31</v>
      </c>
      <c r="AX214" s="11" t="s">
        <v>74</v>
      </c>
      <c r="AY214" s="183" t="s">
        <v>196</v>
      </c>
    </row>
    <row r="215" spans="2:65" s="11" customFormat="1" ht="16.5" customHeight="1">
      <c r="B215" s="176"/>
      <c r="C215" s="177"/>
      <c r="D215" s="177"/>
      <c r="E215" s="178" t="s">
        <v>4</v>
      </c>
      <c r="F215" s="269" t="s">
        <v>2602</v>
      </c>
      <c r="G215" s="270"/>
      <c r="H215" s="270"/>
      <c r="I215" s="270"/>
      <c r="J215" s="177"/>
      <c r="K215" s="179">
        <v>9</v>
      </c>
      <c r="L215" s="177"/>
      <c r="M215" s="177"/>
      <c r="N215" s="177"/>
      <c r="O215" s="177"/>
      <c r="P215" s="177"/>
      <c r="Q215" s="177"/>
      <c r="R215" s="180"/>
      <c r="T215" s="181"/>
      <c r="U215" s="177"/>
      <c r="V215" s="177"/>
      <c r="W215" s="177"/>
      <c r="X215" s="177"/>
      <c r="Y215" s="177"/>
      <c r="Z215" s="177"/>
      <c r="AA215" s="182"/>
      <c r="AT215" s="183" t="s">
        <v>204</v>
      </c>
      <c r="AU215" s="183" t="s">
        <v>94</v>
      </c>
      <c r="AV215" s="11" t="s">
        <v>94</v>
      </c>
      <c r="AW215" s="11" t="s">
        <v>31</v>
      </c>
      <c r="AX215" s="11" t="s">
        <v>74</v>
      </c>
      <c r="AY215" s="183" t="s">
        <v>196</v>
      </c>
    </row>
    <row r="216" spans="2:65" s="11" customFormat="1" ht="25.5" customHeight="1">
      <c r="B216" s="176"/>
      <c r="C216" s="177"/>
      <c r="D216" s="177"/>
      <c r="E216" s="178" t="s">
        <v>4</v>
      </c>
      <c r="F216" s="269" t="s">
        <v>2603</v>
      </c>
      <c r="G216" s="270"/>
      <c r="H216" s="270"/>
      <c r="I216" s="270"/>
      <c r="J216" s="177"/>
      <c r="K216" s="179">
        <v>9</v>
      </c>
      <c r="L216" s="177"/>
      <c r="M216" s="177"/>
      <c r="N216" s="177"/>
      <c r="O216" s="177"/>
      <c r="P216" s="177"/>
      <c r="Q216" s="177"/>
      <c r="R216" s="180"/>
      <c r="T216" s="181"/>
      <c r="U216" s="177"/>
      <c r="V216" s="177"/>
      <c r="W216" s="177"/>
      <c r="X216" s="177"/>
      <c r="Y216" s="177"/>
      <c r="Z216" s="177"/>
      <c r="AA216" s="182"/>
      <c r="AT216" s="183" t="s">
        <v>204</v>
      </c>
      <c r="AU216" s="183" t="s">
        <v>94</v>
      </c>
      <c r="AV216" s="11" t="s">
        <v>94</v>
      </c>
      <c r="AW216" s="11" t="s">
        <v>31</v>
      </c>
      <c r="AX216" s="11" t="s">
        <v>74</v>
      </c>
      <c r="AY216" s="183" t="s">
        <v>196</v>
      </c>
    </row>
    <row r="217" spans="2:65" s="11" customFormat="1" ht="25.5" customHeight="1">
      <c r="B217" s="176"/>
      <c r="C217" s="177"/>
      <c r="D217" s="177"/>
      <c r="E217" s="178" t="s">
        <v>4</v>
      </c>
      <c r="F217" s="269" t="s">
        <v>2604</v>
      </c>
      <c r="G217" s="270"/>
      <c r="H217" s="270"/>
      <c r="I217" s="270"/>
      <c r="J217" s="177"/>
      <c r="K217" s="179">
        <v>3</v>
      </c>
      <c r="L217" s="177"/>
      <c r="M217" s="177"/>
      <c r="N217" s="177"/>
      <c r="O217" s="177"/>
      <c r="P217" s="177"/>
      <c r="Q217" s="177"/>
      <c r="R217" s="180"/>
      <c r="T217" s="181"/>
      <c r="U217" s="177"/>
      <c r="V217" s="177"/>
      <c r="W217" s="177"/>
      <c r="X217" s="177"/>
      <c r="Y217" s="177"/>
      <c r="Z217" s="177"/>
      <c r="AA217" s="182"/>
      <c r="AT217" s="183" t="s">
        <v>204</v>
      </c>
      <c r="AU217" s="183" t="s">
        <v>94</v>
      </c>
      <c r="AV217" s="11" t="s">
        <v>94</v>
      </c>
      <c r="AW217" s="11" t="s">
        <v>31</v>
      </c>
      <c r="AX217" s="11" t="s">
        <v>74</v>
      </c>
      <c r="AY217" s="183" t="s">
        <v>196</v>
      </c>
    </row>
    <row r="218" spans="2:65" s="11" customFormat="1" ht="16.5" customHeight="1">
      <c r="B218" s="176"/>
      <c r="C218" s="177"/>
      <c r="D218" s="177"/>
      <c r="E218" s="178" t="s">
        <v>4</v>
      </c>
      <c r="F218" s="269" t="s">
        <v>2605</v>
      </c>
      <c r="G218" s="270"/>
      <c r="H218" s="270"/>
      <c r="I218" s="270"/>
      <c r="J218" s="177"/>
      <c r="K218" s="179">
        <v>30</v>
      </c>
      <c r="L218" s="177"/>
      <c r="M218" s="177"/>
      <c r="N218" s="177"/>
      <c r="O218" s="177"/>
      <c r="P218" s="177"/>
      <c r="Q218" s="177"/>
      <c r="R218" s="180"/>
      <c r="T218" s="181"/>
      <c r="U218" s="177"/>
      <c r="V218" s="177"/>
      <c r="W218" s="177"/>
      <c r="X218" s="177"/>
      <c r="Y218" s="177"/>
      <c r="Z218" s="177"/>
      <c r="AA218" s="182"/>
      <c r="AT218" s="183" t="s">
        <v>204</v>
      </c>
      <c r="AU218" s="183" t="s">
        <v>94</v>
      </c>
      <c r="AV218" s="11" t="s">
        <v>94</v>
      </c>
      <c r="AW218" s="11" t="s">
        <v>31</v>
      </c>
      <c r="AX218" s="11" t="s">
        <v>74</v>
      </c>
      <c r="AY218" s="183" t="s">
        <v>196</v>
      </c>
    </row>
    <row r="219" spans="2:65" s="13" customFormat="1" ht="16.5" customHeight="1">
      <c r="B219" s="192"/>
      <c r="C219" s="193"/>
      <c r="D219" s="193"/>
      <c r="E219" s="194" t="s">
        <v>4</v>
      </c>
      <c r="F219" s="276" t="s">
        <v>215</v>
      </c>
      <c r="G219" s="277"/>
      <c r="H219" s="277"/>
      <c r="I219" s="277"/>
      <c r="J219" s="193"/>
      <c r="K219" s="195">
        <v>65</v>
      </c>
      <c r="L219" s="193"/>
      <c r="M219" s="193"/>
      <c r="N219" s="193"/>
      <c r="O219" s="193"/>
      <c r="P219" s="193"/>
      <c r="Q219" s="193"/>
      <c r="R219" s="196"/>
      <c r="T219" s="197"/>
      <c r="U219" s="193"/>
      <c r="V219" s="193"/>
      <c r="W219" s="193"/>
      <c r="X219" s="193"/>
      <c r="Y219" s="193"/>
      <c r="Z219" s="193"/>
      <c r="AA219" s="198"/>
      <c r="AT219" s="199" t="s">
        <v>204</v>
      </c>
      <c r="AU219" s="199" t="s">
        <v>94</v>
      </c>
      <c r="AV219" s="13" t="s">
        <v>201</v>
      </c>
      <c r="AW219" s="13" t="s">
        <v>5</v>
      </c>
      <c r="AX219" s="13" t="s">
        <v>82</v>
      </c>
      <c r="AY219" s="199" t="s">
        <v>196</v>
      </c>
    </row>
    <row r="220" spans="2:65" s="1" customFormat="1" ht="25.5" customHeight="1">
      <c r="B220" s="138"/>
      <c r="C220" s="200" t="s">
        <v>515</v>
      </c>
      <c r="D220" s="200" t="s">
        <v>612</v>
      </c>
      <c r="E220" s="201" t="s">
        <v>2606</v>
      </c>
      <c r="F220" s="282" t="s">
        <v>2607</v>
      </c>
      <c r="G220" s="282"/>
      <c r="H220" s="282"/>
      <c r="I220" s="282"/>
      <c r="J220" s="202" t="s">
        <v>608</v>
      </c>
      <c r="K220" s="203">
        <v>0</v>
      </c>
      <c r="L220" s="273">
        <v>0</v>
      </c>
      <c r="M220" s="273"/>
      <c r="N220" s="283">
        <f t="shared" ref="N220:N226" si="25">ROUND(L220*K220,3)</f>
        <v>0</v>
      </c>
      <c r="O220" s="266"/>
      <c r="P220" s="266"/>
      <c r="Q220" s="266"/>
      <c r="R220" s="141"/>
      <c r="T220" s="172" t="s">
        <v>4</v>
      </c>
      <c r="U220" s="48" t="s">
        <v>41</v>
      </c>
      <c r="V220" s="40"/>
      <c r="W220" s="173">
        <f t="shared" ref="W220:W226" si="26">V220*K220</f>
        <v>0</v>
      </c>
      <c r="X220" s="173">
        <v>3.8000000000000002E-4</v>
      </c>
      <c r="Y220" s="173">
        <f t="shared" ref="Y220:Y226" si="27">X220*K220</f>
        <v>0</v>
      </c>
      <c r="Z220" s="173">
        <v>0</v>
      </c>
      <c r="AA220" s="174">
        <f t="shared" ref="AA220:AA226" si="28">Z220*K220</f>
        <v>0</v>
      </c>
      <c r="AR220" s="23" t="s">
        <v>952</v>
      </c>
      <c r="AT220" s="23" t="s">
        <v>612</v>
      </c>
      <c r="AU220" s="23" t="s">
        <v>94</v>
      </c>
      <c r="AY220" s="23" t="s">
        <v>196</v>
      </c>
      <c r="BE220" s="114">
        <f t="shared" ref="BE220:BE226" si="29">IF(U220="základná",N220,0)</f>
        <v>0</v>
      </c>
      <c r="BF220" s="114">
        <f t="shared" ref="BF220:BF226" si="30">IF(U220="znížená",N220,0)</f>
        <v>0</v>
      </c>
      <c r="BG220" s="114">
        <f t="shared" ref="BG220:BG226" si="31">IF(U220="zákl. prenesená",N220,0)</f>
        <v>0</v>
      </c>
      <c r="BH220" s="114">
        <f t="shared" ref="BH220:BH226" si="32">IF(U220="zníž. prenesená",N220,0)</f>
        <v>0</v>
      </c>
      <c r="BI220" s="114">
        <f t="shared" ref="BI220:BI226" si="33">IF(U220="nulová",N220,0)</f>
        <v>0</v>
      </c>
      <c r="BJ220" s="23" t="s">
        <v>94</v>
      </c>
      <c r="BK220" s="175">
        <f t="shared" ref="BK220:BK226" si="34">ROUND(L220*K220,3)</f>
        <v>0</v>
      </c>
      <c r="BL220" s="23" t="s">
        <v>952</v>
      </c>
      <c r="BM220" s="23" t="s">
        <v>2608</v>
      </c>
    </row>
    <row r="221" spans="2:65" s="1" customFormat="1" ht="16.5" customHeight="1">
      <c r="B221" s="138"/>
      <c r="C221" s="200" t="s">
        <v>524</v>
      </c>
      <c r="D221" s="200" t="s">
        <v>612</v>
      </c>
      <c r="E221" s="201" t="s">
        <v>2609</v>
      </c>
      <c r="F221" s="282" t="s">
        <v>2610</v>
      </c>
      <c r="G221" s="282"/>
      <c r="H221" s="282"/>
      <c r="I221" s="282"/>
      <c r="J221" s="202" t="s">
        <v>608</v>
      </c>
      <c r="K221" s="203">
        <v>14</v>
      </c>
      <c r="L221" s="273">
        <v>0</v>
      </c>
      <c r="M221" s="273"/>
      <c r="N221" s="283">
        <f t="shared" si="25"/>
        <v>0</v>
      </c>
      <c r="O221" s="266"/>
      <c r="P221" s="266"/>
      <c r="Q221" s="266"/>
      <c r="R221" s="141"/>
      <c r="T221" s="172" t="s">
        <v>4</v>
      </c>
      <c r="U221" s="48" t="s">
        <v>41</v>
      </c>
      <c r="V221" s="40"/>
      <c r="W221" s="173">
        <f t="shared" si="26"/>
        <v>0</v>
      </c>
      <c r="X221" s="173">
        <v>0</v>
      </c>
      <c r="Y221" s="173">
        <f t="shared" si="27"/>
        <v>0</v>
      </c>
      <c r="Z221" s="173">
        <v>0</v>
      </c>
      <c r="AA221" s="174">
        <f t="shared" si="28"/>
        <v>0</v>
      </c>
      <c r="AR221" s="23" t="s">
        <v>952</v>
      </c>
      <c r="AT221" s="23" t="s">
        <v>612</v>
      </c>
      <c r="AU221" s="23" t="s">
        <v>94</v>
      </c>
      <c r="AY221" s="23" t="s">
        <v>196</v>
      </c>
      <c r="BE221" s="114">
        <f t="shared" si="29"/>
        <v>0</v>
      </c>
      <c r="BF221" s="114">
        <f t="shared" si="30"/>
        <v>0</v>
      </c>
      <c r="BG221" s="114">
        <f t="shared" si="31"/>
        <v>0</v>
      </c>
      <c r="BH221" s="114">
        <f t="shared" si="32"/>
        <v>0</v>
      </c>
      <c r="BI221" s="114">
        <f t="shared" si="33"/>
        <v>0</v>
      </c>
      <c r="BJ221" s="23" t="s">
        <v>94</v>
      </c>
      <c r="BK221" s="175">
        <f t="shared" si="34"/>
        <v>0</v>
      </c>
      <c r="BL221" s="23" t="s">
        <v>952</v>
      </c>
      <c r="BM221" s="23" t="s">
        <v>2611</v>
      </c>
    </row>
    <row r="222" spans="2:65" s="1" customFormat="1" ht="25.5" customHeight="1">
      <c r="B222" s="138"/>
      <c r="C222" s="200" t="s">
        <v>530</v>
      </c>
      <c r="D222" s="200" t="s">
        <v>612</v>
      </c>
      <c r="E222" s="201" t="s">
        <v>2612</v>
      </c>
      <c r="F222" s="282" t="s">
        <v>2613</v>
      </c>
      <c r="G222" s="282"/>
      <c r="H222" s="282"/>
      <c r="I222" s="282"/>
      <c r="J222" s="202" t="s">
        <v>608</v>
      </c>
      <c r="K222" s="203">
        <v>9</v>
      </c>
      <c r="L222" s="273">
        <v>0</v>
      </c>
      <c r="M222" s="273"/>
      <c r="N222" s="283">
        <f t="shared" si="25"/>
        <v>0</v>
      </c>
      <c r="O222" s="266"/>
      <c r="P222" s="266"/>
      <c r="Q222" s="266"/>
      <c r="R222" s="141"/>
      <c r="T222" s="172" t="s">
        <v>4</v>
      </c>
      <c r="U222" s="48" t="s">
        <v>41</v>
      </c>
      <c r="V222" s="40"/>
      <c r="W222" s="173">
        <f t="shared" si="26"/>
        <v>0</v>
      </c>
      <c r="X222" s="173">
        <v>0</v>
      </c>
      <c r="Y222" s="173">
        <f t="shared" si="27"/>
        <v>0</v>
      </c>
      <c r="Z222" s="173">
        <v>0</v>
      </c>
      <c r="AA222" s="174">
        <f t="shared" si="28"/>
        <v>0</v>
      </c>
      <c r="AR222" s="23" t="s">
        <v>952</v>
      </c>
      <c r="AT222" s="23" t="s">
        <v>612</v>
      </c>
      <c r="AU222" s="23" t="s">
        <v>94</v>
      </c>
      <c r="AY222" s="23" t="s">
        <v>196</v>
      </c>
      <c r="BE222" s="114">
        <f t="shared" si="29"/>
        <v>0</v>
      </c>
      <c r="BF222" s="114">
        <f t="shared" si="30"/>
        <v>0</v>
      </c>
      <c r="BG222" s="114">
        <f t="shared" si="31"/>
        <v>0</v>
      </c>
      <c r="BH222" s="114">
        <f t="shared" si="32"/>
        <v>0</v>
      </c>
      <c r="BI222" s="114">
        <f t="shared" si="33"/>
        <v>0</v>
      </c>
      <c r="BJ222" s="23" t="s">
        <v>94</v>
      </c>
      <c r="BK222" s="175">
        <f t="shared" si="34"/>
        <v>0</v>
      </c>
      <c r="BL222" s="23" t="s">
        <v>952</v>
      </c>
      <c r="BM222" s="23" t="s">
        <v>2614</v>
      </c>
    </row>
    <row r="223" spans="2:65" s="1" customFormat="1" ht="16.5" customHeight="1">
      <c r="B223" s="138"/>
      <c r="C223" s="200" t="s">
        <v>534</v>
      </c>
      <c r="D223" s="200" t="s">
        <v>612</v>
      </c>
      <c r="E223" s="201" t="s">
        <v>2615</v>
      </c>
      <c r="F223" s="282" t="s">
        <v>2616</v>
      </c>
      <c r="G223" s="282"/>
      <c r="H223" s="282"/>
      <c r="I223" s="282"/>
      <c r="J223" s="202" t="s">
        <v>608</v>
      </c>
      <c r="K223" s="203">
        <v>9</v>
      </c>
      <c r="L223" s="273">
        <v>0</v>
      </c>
      <c r="M223" s="273"/>
      <c r="N223" s="283">
        <f t="shared" si="25"/>
        <v>0</v>
      </c>
      <c r="O223" s="266"/>
      <c r="P223" s="266"/>
      <c r="Q223" s="266"/>
      <c r="R223" s="141"/>
      <c r="T223" s="172" t="s">
        <v>4</v>
      </c>
      <c r="U223" s="48" t="s">
        <v>41</v>
      </c>
      <c r="V223" s="40"/>
      <c r="W223" s="173">
        <f t="shared" si="26"/>
        <v>0</v>
      </c>
      <c r="X223" s="173">
        <v>0</v>
      </c>
      <c r="Y223" s="173">
        <f t="shared" si="27"/>
        <v>0</v>
      </c>
      <c r="Z223" s="173">
        <v>0</v>
      </c>
      <c r="AA223" s="174">
        <f t="shared" si="28"/>
        <v>0</v>
      </c>
      <c r="AR223" s="23" t="s">
        <v>952</v>
      </c>
      <c r="AT223" s="23" t="s">
        <v>612</v>
      </c>
      <c r="AU223" s="23" t="s">
        <v>94</v>
      </c>
      <c r="AY223" s="23" t="s">
        <v>196</v>
      </c>
      <c r="BE223" s="114">
        <f t="shared" si="29"/>
        <v>0</v>
      </c>
      <c r="BF223" s="114">
        <f t="shared" si="30"/>
        <v>0</v>
      </c>
      <c r="BG223" s="114">
        <f t="shared" si="31"/>
        <v>0</v>
      </c>
      <c r="BH223" s="114">
        <f t="shared" si="32"/>
        <v>0</v>
      </c>
      <c r="BI223" s="114">
        <f t="shared" si="33"/>
        <v>0</v>
      </c>
      <c r="BJ223" s="23" t="s">
        <v>94</v>
      </c>
      <c r="BK223" s="175">
        <f t="shared" si="34"/>
        <v>0</v>
      </c>
      <c r="BL223" s="23" t="s">
        <v>952</v>
      </c>
      <c r="BM223" s="23" t="s">
        <v>2617</v>
      </c>
    </row>
    <row r="224" spans="2:65" s="1" customFormat="1" ht="16.5" customHeight="1">
      <c r="B224" s="138"/>
      <c r="C224" s="200" t="s">
        <v>540</v>
      </c>
      <c r="D224" s="200" t="s">
        <v>612</v>
      </c>
      <c r="E224" s="201" t="s">
        <v>2618</v>
      </c>
      <c r="F224" s="282" t="s">
        <v>2619</v>
      </c>
      <c r="G224" s="282"/>
      <c r="H224" s="282"/>
      <c r="I224" s="282"/>
      <c r="J224" s="202" t="s">
        <v>608</v>
      </c>
      <c r="K224" s="203">
        <v>3</v>
      </c>
      <c r="L224" s="273">
        <v>0</v>
      </c>
      <c r="M224" s="273"/>
      <c r="N224" s="283">
        <f t="shared" si="25"/>
        <v>0</v>
      </c>
      <c r="O224" s="266"/>
      <c r="P224" s="266"/>
      <c r="Q224" s="266"/>
      <c r="R224" s="141"/>
      <c r="T224" s="172" t="s">
        <v>4</v>
      </c>
      <c r="U224" s="48" t="s">
        <v>41</v>
      </c>
      <c r="V224" s="40"/>
      <c r="W224" s="173">
        <f t="shared" si="26"/>
        <v>0</v>
      </c>
      <c r="X224" s="173">
        <v>0</v>
      </c>
      <c r="Y224" s="173">
        <f t="shared" si="27"/>
        <v>0</v>
      </c>
      <c r="Z224" s="173">
        <v>0</v>
      </c>
      <c r="AA224" s="174">
        <f t="shared" si="28"/>
        <v>0</v>
      </c>
      <c r="AR224" s="23" t="s">
        <v>952</v>
      </c>
      <c r="AT224" s="23" t="s">
        <v>612</v>
      </c>
      <c r="AU224" s="23" t="s">
        <v>94</v>
      </c>
      <c r="AY224" s="23" t="s">
        <v>196</v>
      </c>
      <c r="BE224" s="114">
        <f t="shared" si="29"/>
        <v>0</v>
      </c>
      <c r="BF224" s="114">
        <f t="shared" si="30"/>
        <v>0</v>
      </c>
      <c r="BG224" s="114">
        <f t="shared" si="31"/>
        <v>0</v>
      </c>
      <c r="BH224" s="114">
        <f t="shared" si="32"/>
        <v>0</v>
      </c>
      <c r="BI224" s="114">
        <f t="shared" si="33"/>
        <v>0</v>
      </c>
      <c r="BJ224" s="23" t="s">
        <v>94</v>
      </c>
      <c r="BK224" s="175">
        <f t="shared" si="34"/>
        <v>0</v>
      </c>
      <c r="BL224" s="23" t="s">
        <v>952</v>
      </c>
      <c r="BM224" s="23" t="s">
        <v>2620</v>
      </c>
    </row>
    <row r="225" spans="2:65" s="1" customFormat="1" ht="25.5" customHeight="1">
      <c r="B225" s="138"/>
      <c r="C225" s="200" t="s">
        <v>545</v>
      </c>
      <c r="D225" s="200" t="s">
        <v>612</v>
      </c>
      <c r="E225" s="201" t="s">
        <v>2621</v>
      </c>
      <c r="F225" s="282" t="s">
        <v>2622</v>
      </c>
      <c r="G225" s="282"/>
      <c r="H225" s="282"/>
      <c r="I225" s="282"/>
      <c r="J225" s="202" t="s">
        <v>608</v>
      </c>
      <c r="K225" s="203">
        <v>30</v>
      </c>
      <c r="L225" s="273">
        <v>0</v>
      </c>
      <c r="M225" s="273"/>
      <c r="N225" s="283">
        <f t="shared" si="25"/>
        <v>0</v>
      </c>
      <c r="O225" s="266"/>
      <c r="P225" s="266"/>
      <c r="Q225" s="266"/>
      <c r="R225" s="141"/>
      <c r="T225" s="172" t="s">
        <v>4</v>
      </c>
      <c r="U225" s="48" t="s">
        <v>41</v>
      </c>
      <c r="V225" s="40"/>
      <c r="W225" s="173">
        <f t="shared" si="26"/>
        <v>0</v>
      </c>
      <c r="X225" s="173">
        <v>0</v>
      </c>
      <c r="Y225" s="173">
        <f t="shared" si="27"/>
        <v>0</v>
      </c>
      <c r="Z225" s="173">
        <v>0</v>
      </c>
      <c r="AA225" s="174">
        <f t="shared" si="28"/>
        <v>0</v>
      </c>
      <c r="AR225" s="23" t="s">
        <v>952</v>
      </c>
      <c r="AT225" s="23" t="s">
        <v>612</v>
      </c>
      <c r="AU225" s="23" t="s">
        <v>94</v>
      </c>
      <c r="AY225" s="23" t="s">
        <v>196</v>
      </c>
      <c r="BE225" s="114">
        <f t="shared" si="29"/>
        <v>0</v>
      </c>
      <c r="BF225" s="114">
        <f t="shared" si="30"/>
        <v>0</v>
      </c>
      <c r="BG225" s="114">
        <f t="shared" si="31"/>
        <v>0</v>
      </c>
      <c r="BH225" s="114">
        <f t="shared" si="32"/>
        <v>0</v>
      </c>
      <c r="BI225" s="114">
        <f t="shared" si="33"/>
        <v>0</v>
      </c>
      <c r="BJ225" s="23" t="s">
        <v>94</v>
      </c>
      <c r="BK225" s="175">
        <f t="shared" si="34"/>
        <v>0</v>
      </c>
      <c r="BL225" s="23" t="s">
        <v>952</v>
      </c>
      <c r="BM225" s="23" t="s">
        <v>2623</v>
      </c>
    </row>
    <row r="226" spans="2:65" s="1" customFormat="1" ht="16.5" customHeight="1">
      <c r="B226" s="138"/>
      <c r="C226" s="167" t="s">
        <v>550</v>
      </c>
      <c r="D226" s="167" t="s">
        <v>197</v>
      </c>
      <c r="E226" s="168" t="s">
        <v>2100</v>
      </c>
      <c r="F226" s="264" t="s">
        <v>2101</v>
      </c>
      <c r="G226" s="264"/>
      <c r="H226" s="264"/>
      <c r="I226" s="264"/>
      <c r="J226" s="169" t="s">
        <v>307</v>
      </c>
      <c r="K226" s="170">
        <v>20</v>
      </c>
      <c r="L226" s="265">
        <v>0</v>
      </c>
      <c r="M226" s="265"/>
      <c r="N226" s="266">
        <f t="shared" si="25"/>
        <v>0</v>
      </c>
      <c r="O226" s="266"/>
      <c r="P226" s="266"/>
      <c r="Q226" s="266"/>
      <c r="R226" s="141"/>
      <c r="T226" s="172" t="s">
        <v>4</v>
      </c>
      <c r="U226" s="48" t="s">
        <v>41</v>
      </c>
      <c r="V226" s="40"/>
      <c r="W226" s="173">
        <f t="shared" si="26"/>
        <v>0</v>
      </c>
      <c r="X226" s="173">
        <v>0</v>
      </c>
      <c r="Y226" s="173">
        <f t="shared" si="27"/>
        <v>0</v>
      </c>
      <c r="Z226" s="173">
        <v>0</v>
      </c>
      <c r="AA226" s="174">
        <f t="shared" si="28"/>
        <v>0</v>
      </c>
      <c r="AR226" s="23" t="s">
        <v>622</v>
      </c>
      <c r="AT226" s="23" t="s">
        <v>197</v>
      </c>
      <c r="AU226" s="23" t="s">
        <v>94</v>
      </c>
      <c r="AY226" s="23" t="s">
        <v>196</v>
      </c>
      <c r="BE226" s="114">
        <f t="shared" si="29"/>
        <v>0</v>
      </c>
      <c r="BF226" s="114">
        <f t="shared" si="30"/>
        <v>0</v>
      </c>
      <c r="BG226" s="114">
        <f t="shared" si="31"/>
        <v>0</v>
      </c>
      <c r="BH226" s="114">
        <f t="shared" si="32"/>
        <v>0</v>
      </c>
      <c r="BI226" s="114">
        <f t="shared" si="33"/>
        <v>0</v>
      </c>
      <c r="BJ226" s="23" t="s">
        <v>94</v>
      </c>
      <c r="BK226" s="175">
        <f t="shared" si="34"/>
        <v>0</v>
      </c>
      <c r="BL226" s="23" t="s">
        <v>622</v>
      </c>
      <c r="BM226" s="23" t="s">
        <v>2624</v>
      </c>
    </row>
    <row r="227" spans="2:65" s="14" customFormat="1" ht="16.5" customHeight="1">
      <c r="B227" s="210"/>
      <c r="C227" s="211"/>
      <c r="D227" s="211"/>
      <c r="E227" s="212" t="s">
        <v>4</v>
      </c>
      <c r="F227" s="318" t="s">
        <v>2625</v>
      </c>
      <c r="G227" s="319"/>
      <c r="H227" s="319"/>
      <c r="I227" s="319"/>
      <c r="J227" s="211"/>
      <c r="K227" s="212" t="s">
        <v>4</v>
      </c>
      <c r="L227" s="211"/>
      <c r="M227" s="211"/>
      <c r="N227" s="211"/>
      <c r="O227" s="211"/>
      <c r="P227" s="211"/>
      <c r="Q227" s="211"/>
      <c r="R227" s="213"/>
      <c r="T227" s="214"/>
      <c r="U227" s="211"/>
      <c r="V227" s="211"/>
      <c r="W227" s="211"/>
      <c r="X227" s="211"/>
      <c r="Y227" s="211"/>
      <c r="Z227" s="211"/>
      <c r="AA227" s="215"/>
      <c r="AT227" s="216" t="s">
        <v>204</v>
      </c>
      <c r="AU227" s="216" t="s">
        <v>94</v>
      </c>
      <c r="AV227" s="14" t="s">
        <v>82</v>
      </c>
      <c r="AW227" s="14" t="s">
        <v>31</v>
      </c>
      <c r="AX227" s="14" t="s">
        <v>74</v>
      </c>
      <c r="AY227" s="216" t="s">
        <v>196</v>
      </c>
    </row>
    <row r="228" spans="2:65" s="11" customFormat="1" ht="16.5" customHeight="1">
      <c r="B228" s="176"/>
      <c r="C228" s="177"/>
      <c r="D228" s="177"/>
      <c r="E228" s="178" t="s">
        <v>4</v>
      </c>
      <c r="F228" s="269" t="s">
        <v>9</v>
      </c>
      <c r="G228" s="270"/>
      <c r="H228" s="270"/>
      <c r="I228" s="270"/>
      <c r="J228" s="177"/>
      <c r="K228" s="179">
        <v>20</v>
      </c>
      <c r="L228" s="177"/>
      <c r="M228" s="177"/>
      <c r="N228" s="177"/>
      <c r="O228" s="177"/>
      <c r="P228" s="177"/>
      <c r="Q228" s="177"/>
      <c r="R228" s="180"/>
      <c r="T228" s="181"/>
      <c r="U228" s="177"/>
      <c r="V228" s="177"/>
      <c r="W228" s="177"/>
      <c r="X228" s="177"/>
      <c r="Y228" s="177"/>
      <c r="Z228" s="177"/>
      <c r="AA228" s="182"/>
      <c r="AT228" s="183" t="s">
        <v>204</v>
      </c>
      <c r="AU228" s="183" t="s">
        <v>94</v>
      </c>
      <c r="AV228" s="11" t="s">
        <v>94</v>
      </c>
      <c r="AW228" s="11" t="s">
        <v>31</v>
      </c>
      <c r="AX228" s="11" t="s">
        <v>74</v>
      </c>
      <c r="AY228" s="183" t="s">
        <v>196</v>
      </c>
    </row>
    <row r="229" spans="2:65" s="13" customFormat="1" ht="16.5" customHeight="1">
      <c r="B229" s="192"/>
      <c r="C229" s="193"/>
      <c r="D229" s="193"/>
      <c r="E229" s="194" t="s">
        <v>4</v>
      </c>
      <c r="F229" s="276" t="s">
        <v>215</v>
      </c>
      <c r="G229" s="277"/>
      <c r="H229" s="277"/>
      <c r="I229" s="277"/>
      <c r="J229" s="193"/>
      <c r="K229" s="195">
        <v>20</v>
      </c>
      <c r="L229" s="193"/>
      <c r="M229" s="193"/>
      <c r="N229" s="193"/>
      <c r="O229" s="193"/>
      <c r="P229" s="193"/>
      <c r="Q229" s="193"/>
      <c r="R229" s="196"/>
      <c r="T229" s="197"/>
      <c r="U229" s="193"/>
      <c r="V229" s="193"/>
      <c r="W229" s="193"/>
      <c r="X229" s="193"/>
      <c r="Y229" s="193"/>
      <c r="Z229" s="193"/>
      <c r="AA229" s="198"/>
      <c r="AT229" s="199" t="s">
        <v>204</v>
      </c>
      <c r="AU229" s="199" t="s">
        <v>94</v>
      </c>
      <c r="AV229" s="13" t="s">
        <v>201</v>
      </c>
      <c r="AW229" s="13" t="s">
        <v>5</v>
      </c>
      <c r="AX229" s="13" t="s">
        <v>82</v>
      </c>
      <c r="AY229" s="199" t="s">
        <v>196</v>
      </c>
    </row>
    <row r="230" spans="2:65" s="1" customFormat="1" ht="16.5" customHeight="1">
      <c r="B230" s="138"/>
      <c r="C230" s="200" t="s">
        <v>559</v>
      </c>
      <c r="D230" s="200" t="s">
        <v>612</v>
      </c>
      <c r="E230" s="201" t="s">
        <v>2104</v>
      </c>
      <c r="F230" s="282" t="s">
        <v>2105</v>
      </c>
      <c r="G230" s="282"/>
      <c r="H230" s="282"/>
      <c r="I230" s="282"/>
      <c r="J230" s="202" t="s">
        <v>1865</v>
      </c>
      <c r="K230" s="203">
        <v>12.5</v>
      </c>
      <c r="L230" s="273">
        <v>0</v>
      </c>
      <c r="M230" s="273"/>
      <c r="N230" s="283">
        <f>ROUND(L230*K230,3)</f>
        <v>0</v>
      </c>
      <c r="O230" s="266"/>
      <c r="P230" s="266"/>
      <c r="Q230" s="266"/>
      <c r="R230" s="141"/>
      <c r="T230" s="172" t="s">
        <v>4</v>
      </c>
      <c r="U230" s="48" t="s">
        <v>41</v>
      </c>
      <c r="V230" s="40"/>
      <c r="W230" s="173">
        <f>V230*K230</f>
        <v>0</v>
      </c>
      <c r="X230" s="173">
        <v>1E-3</v>
      </c>
      <c r="Y230" s="173">
        <f>X230*K230</f>
        <v>1.2500000000000001E-2</v>
      </c>
      <c r="Z230" s="173">
        <v>0</v>
      </c>
      <c r="AA230" s="174">
        <f>Z230*K230</f>
        <v>0</v>
      </c>
      <c r="AR230" s="23" t="s">
        <v>952</v>
      </c>
      <c r="AT230" s="23" t="s">
        <v>612</v>
      </c>
      <c r="AU230" s="23" t="s">
        <v>94</v>
      </c>
      <c r="AY230" s="23" t="s">
        <v>196</v>
      </c>
      <c r="BE230" s="114">
        <f>IF(U230="základná",N230,0)</f>
        <v>0</v>
      </c>
      <c r="BF230" s="114">
        <f>IF(U230="znížená",N230,0)</f>
        <v>0</v>
      </c>
      <c r="BG230" s="114">
        <f>IF(U230="zákl. prenesená",N230,0)</f>
        <v>0</v>
      </c>
      <c r="BH230" s="114">
        <f>IF(U230="zníž. prenesená",N230,0)</f>
        <v>0</v>
      </c>
      <c r="BI230" s="114">
        <f>IF(U230="nulová",N230,0)</f>
        <v>0</v>
      </c>
      <c r="BJ230" s="23" t="s">
        <v>94</v>
      </c>
      <c r="BK230" s="175">
        <f>ROUND(L230*K230,3)</f>
        <v>0</v>
      </c>
      <c r="BL230" s="23" t="s">
        <v>952</v>
      </c>
      <c r="BM230" s="23" t="s">
        <v>2626</v>
      </c>
    </row>
    <row r="231" spans="2:65" s="11" customFormat="1" ht="16.5" customHeight="1">
      <c r="B231" s="176"/>
      <c r="C231" s="177"/>
      <c r="D231" s="177"/>
      <c r="E231" s="178" t="s">
        <v>4</v>
      </c>
      <c r="F231" s="267" t="s">
        <v>2627</v>
      </c>
      <c r="G231" s="268"/>
      <c r="H231" s="268"/>
      <c r="I231" s="268"/>
      <c r="J231" s="177"/>
      <c r="K231" s="179">
        <v>12.5</v>
      </c>
      <c r="L231" s="177"/>
      <c r="M231" s="177"/>
      <c r="N231" s="177"/>
      <c r="O231" s="177"/>
      <c r="P231" s="177"/>
      <c r="Q231" s="177"/>
      <c r="R231" s="180"/>
      <c r="T231" s="181"/>
      <c r="U231" s="177"/>
      <c r="V231" s="177"/>
      <c r="W231" s="177"/>
      <c r="X231" s="177"/>
      <c r="Y231" s="177"/>
      <c r="Z231" s="177"/>
      <c r="AA231" s="182"/>
      <c r="AT231" s="183" t="s">
        <v>204</v>
      </c>
      <c r="AU231" s="183" t="s">
        <v>94</v>
      </c>
      <c r="AV231" s="11" t="s">
        <v>94</v>
      </c>
      <c r="AW231" s="11" t="s">
        <v>31</v>
      </c>
      <c r="AX231" s="11" t="s">
        <v>74</v>
      </c>
      <c r="AY231" s="183" t="s">
        <v>196</v>
      </c>
    </row>
    <row r="232" spans="2:65" s="13" customFormat="1" ht="16.5" customHeight="1">
      <c r="B232" s="192"/>
      <c r="C232" s="193"/>
      <c r="D232" s="193"/>
      <c r="E232" s="194" t="s">
        <v>4</v>
      </c>
      <c r="F232" s="276" t="s">
        <v>215</v>
      </c>
      <c r="G232" s="277"/>
      <c r="H232" s="277"/>
      <c r="I232" s="277"/>
      <c r="J232" s="193"/>
      <c r="K232" s="195">
        <v>12.5</v>
      </c>
      <c r="L232" s="193"/>
      <c r="M232" s="193"/>
      <c r="N232" s="193"/>
      <c r="O232" s="193"/>
      <c r="P232" s="193"/>
      <c r="Q232" s="193"/>
      <c r="R232" s="196"/>
      <c r="T232" s="197"/>
      <c r="U232" s="193"/>
      <c r="V232" s="193"/>
      <c r="W232" s="193"/>
      <c r="X232" s="193"/>
      <c r="Y232" s="193"/>
      <c r="Z232" s="193"/>
      <c r="AA232" s="198"/>
      <c r="AT232" s="199" t="s">
        <v>204</v>
      </c>
      <c r="AU232" s="199" t="s">
        <v>94</v>
      </c>
      <c r="AV232" s="13" t="s">
        <v>201</v>
      </c>
      <c r="AW232" s="13" t="s">
        <v>5</v>
      </c>
      <c r="AX232" s="13" t="s">
        <v>82</v>
      </c>
      <c r="AY232" s="199" t="s">
        <v>196</v>
      </c>
    </row>
    <row r="233" spans="2:65" s="1" customFormat="1" ht="16.5" customHeight="1">
      <c r="B233" s="138"/>
      <c r="C233" s="167" t="s">
        <v>568</v>
      </c>
      <c r="D233" s="167" t="s">
        <v>197</v>
      </c>
      <c r="E233" s="168" t="s">
        <v>2628</v>
      </c>
      <c r="F233" s="264" t="s">
        <v>2629</v>
      </c>
      <c r="G233" s="264"/>
      <c r="H233" s="264"/>
      <c r="I233" s="264"/>
      <c r="J233" s="169" t="s">
        <v>608</v>
      </c>
      <c r="K233" s="170">
        <v>1</v>
      </c>
      <c r="L233" s="265">
        <v>0</v>
      </c>
      <c r="M233" s="265"/>
      <c r="N233" s="266">
        <f>ROUND(L233*K233,3)</f>
        <v>0</v>
      </c>
      <c r="O233" s="266"/>
      <c r="P233" s="266"/>
      <c r="Q233" s="266"/>
      <c r="R233" s="141"/>
      <c r="T233" s="172" t="s">
        <v>4</v>
      </c>
      <c r="U233" s="48" t="s">
        <v>41</v>
      </c>
      <c r="V233" s="40"/>
      <c r="W233" s="173">
        <f>V233*K233</f>
        <v>0</v>
      </c>
      <c r="X233" s="173">
        <v>0</v>
      </c>
      <c r="Y233" s="173">
        <f>X233*K233</f>
        <v>0</v>
      </c>
      <c r="Z233" s="173">
        <v>0</v>
      </c>
      <c r="AA233" s="174">
        <f>Z233*K233</f>
        <v>0</v>
      </c>
      <c r="AR233" s="23" t="s">
        <v>622</v>
      </c>
      <c r="AT233" s="23" t="s">
        <v>197</v>
      </c>
      <c r="AU233" s="23" t="s">
        <v>94</v>
      </c>
      <c r="AY233" s="23" t="s">
        <v>196</v>
      </c>
      <c r="BE233" s="114">
        <f>IF(U233="základná",N233,0)</f>
        <v>0</v>
      </c>
      <c r="BF233" s="114">
        <f>IF(U233="znížená",N233,0)</f>
        <v>0</v>
      </c>
      <c r="BG233" s="114">
        <f>IF(U233="zákl. prenesená",N233,0)</f>
        <v>0</v>
      </c>
      <c r="BH233" s="114">
        <f>IF(U233="zníž. prenesená",N233,0)</f>
        <v>0</v>
      </c>
      <c r="BI233" s="114">
        <f>IF(U233="nulová",N233,0)</f>
        <v>0</v>
      </c>
      <c r="BJ233" s="23" t="s">
        <v>94</v>
      </c>
      <c r="BK233" s="175">
        <f>ROUND(L233*K233,3)</f>
        <v>0</v>
      </c>
      <c r="BL233" s="23" t="s">
        <v>622</v>
      </c>
      <c r="BM233" s="23" t="s">
        <v>2630</v>
      </c>
    </row>
    <row r="234" spans="2:65" s="1" customFormat="1" ht="25.5" customHeight="1">
      <c r="B234" s="138"/>
      <c r="C234" s="200" t="s">
        <v>574</v>
      </c>
      <c r="D234" s="200" t="s">
        <v>612</v>
      </c>
      <c r="E234" s="201" t="s">
        <v>2631</v>
      </c>
      <c r="F234" s="282" t="s">
        <v>2632</v>
      </c>
      <c r="G234" s="282"/>
      <c r="H234" s="282"/>
      <c r="I234" s="282"/>
      <c r="J234" s="202" t="s">
        <v>608</v>
      </c>
      <c r="K234" s="203">
        <v>1</v>
      </c>
      <c r="L234" s="273">
        <v>0</v>
      </c>
      <c r="M234" s="273"/>
      <c r="N234" s="283">
        <f>ROUND(L234*K234,3)</f>
        <v>0</v>
      </c>
      <c r="O234" s="266"/>
      <c r="P234" s="266"/>
      <c r="Q234" s="266"/>
      <c r="R234" s="141"/>
      <c r="T234" s="172" t="s">
        <v>4</v>
      </c>
      <c r="U234" s="48" t="s">
        <v>41</v>
      </c>
      <c r="V234" s="40"/>
      <c r="W234" s="173">
        <f>V234*K234</f>
        <v>0</v>
      </c>
      <c r="X234" s="173">
        <v>2.1000000000000001E-4</v>
      </c>
      <c r="Y234" s="173">
        <f>X234*K234</f>
        <v>2.1000000000000001E-4</v>
      </c>
      <c r="Z234" s="173">
        <v>0</v>
      </c>
      <c r="AA234" s="174">
        <f>Z234*K234</f>
        <v>0</v>
      </c>
      <c r="AR234" s="23" t="s">
        <v>952</v>
      </c>
      <c r="AT234" s="23" t="s">
        <v>612</v>
      </c>
      <c r="AU234" s="23" t="s">
        <v>94</v>
      </c>
      <c r="AY234" s="23" t="s">
        <v>196</v>
      </c>
      <c r="BE234" s="114">
        <f>IF(U234="základná",N234,0)</f>
        <v>0</v>
      </c>
      <c r="BF234" s="114">
        <f>IF(U234="znížená",N234,0)</f>
        <v>0</v>
      </c>
      <c r="BG234" s="114">
        <f>IF(U234="zákl. prenesená",N234,0)</f>
        <v>0</v>
      </c>
      <c r="BH234" s="114">
        <f>IF(U234="zníž. prenesená",N234,0)</f>
        <v>0</v>
      </c>
      <c r="BI234" s="114">
        <f>IF(U234="nulová",N234,0)</f>
        <v>0</v>
      </c>
      <c r="BJ234" s="23" t="s">
        <v>94</v>
      </c>
      <c r="BK234" s="175">
        <f>ROUND(L234*K234,3)</f>
        <v>0</v>
      </c>
      <c r="BL234" s="23" t="s">
        <v>952</v>
      </c>
      <c r="BM234" s="23" t="s">
        <v>2633</v>
      </c>
    </row>
    <row r="235" spans="2:65" s="1" customFormat="1" ht="25.5" customHeight="1">
      <c r="B235" s="138"/>
      <c r="C235" s="167" t="s">
        <v>580</v>
      </c>
      <c r="D235" s="167" t="s">
        <v>197</v>
      </c>
      <c r="E235" s="168" t="s">
        <v>2634</v>
      </c>
      <c r="F235" s="264" t="s">
        <v>2635</v>
      </c>
      <c r="G235" s="264"/>
      <c r="H235" s="264"/>
      <c r="I235" s="264"/>
      <c r="J235" s="169" t="s">
        <v>307</v>
      </c>
      <c r="K235" s="170">
        <v>733.95</v>
      </c>
      <c r="L235" s="265">
        <v>0</v>
      </c>
      <c r="M235" s="265"/>
      <c r="N235" s="266">
        <f>ROUND(L235*K235,3)</f>
        <v>0</v>
      </c>
      <c r="O235" s="266"/>
      <c r="P235" s="266"/>
      <c r="Q235" s="266"/>
      <c r="R235" s="141"/>
      <c r="T235" s="172" t="s">
        <v>4</v>
      </c>
      <c r="U235" s="48" t="s">
        <v>41</v>
      </c>
      <c r="V235" s="40"/>
      <c r="W235" s="173">
        <f>V235*K235</f>
        <v>0</v>
      </c>
      <c r="X235" s="173">
        <v>0</v>
      </c>
      <c r="Y235" s="173">
        <f>X235*K235</f>
        <v>0</v>
      </c>
      <c r="Z235" s="173">
        <v>0</v>
      </c>
      <c r="AA235" s="174">
        <f>Z235*K235</f>
        <v>0</v>
      </c>
      <c r="AR235" s="23" t="s">
        <v>622</v>
      </c>
      <c r="AT235" s="23" t="s">
        <v>197</v>
      </c>
      <c r="AU235" s="23" t="s">
        <v>94</v>
      </c>
      <c r="AY235" s="23" t="s">
        <v>196</v>
      </c>
      <c r="BE235" s="114">
        <f>IF(U235="základná",N235,0)</f>
        <v>0</v>
      </c>
      <c r="BF235" s="114">
        <f>IF(U235="znížená",N235,0)</f>
        <v>0</v>
      </c>
      <c r="BG235" s="114">
        <f>IF(U235="zákl. prenesená",N235,0)</f>
        <v>0</v>
      </c>
      <c r="BH235" s="114">
        <f>IF(U235="zníž. prenesená",N235,0)</f>
        <v>0</v>
      </c>
      <c r="BI235" s="114">
        <f>IF(U235="nulová",N235,0)</f>
        <v>0</v>
      </c>
      <c r="BJ235" s="23" t="s">
        <v>94</v>
      </c>
      <c r="BK235" s="175">
        <f>ROUND(L235*K235,3)</f>
        <v>0</v>
      </c>
      <c r="BL235" s="23" t="s">
        <v>622</v>
      </c>
      <c r="BM235" s="23" t="s">
        <v>2636</v>
      </c>
    </row>
    <row r="236" spans="2:65" s="1" customFormat="1" ht="16.5" customHeight="1">
      <c r="B236" s="138"/>
      <c r="C236" s="200" t="s">
        <v>584</v>
      </c>
      <c r="D236" s="200" t="s">
        <v>612</v>
      </c>
      <c r="E236" s="201" t="s">
        <v>2637</v>
      </c>
      <c r="F236" s="282" t="s">
        <v>2638</v>
      </c>
      <c r="G236" s="282"/>
      <c r="H236" s="282"/>
      <c r="I236" s="282"/>
      <c r="J236" s="202" t="s">
        <v>307</v>
      </c>
      <c r="K236" s="203">
        <v>733.95</v>
      </c>
      <c r="L236" s="273">
        <v>0</v>
      </c>
      <c r="M236" s="273"/>
      <c r="N236" s="283">
        <f>ROUND(L236*K236,3)</f>
        <v>0</v>
      </c>
      <c r="O236" s="266"/>
      <c r="P236" s="266"/>
      <c r="Q236" s="266"/>
      <c r="R236" s="141"/>
      <c r="T236" s="172" t="s">
        <v>4</v>
      </c>
      <c r="U236" s="48" t="s">
        <v>41</v>
      </c>
      <c r="V236" s="40"/>
      <c r="W236" s="173">
        <f>V236*K236</f>
        <v>0</v>
      </c>
      <c r="X236" s="173">
        <v>1.3999999999999999E-4</v>
      </c>
      <c r="Y236" s="173">
        <f>X236*K236</f>
        <v>0.102753</v>
      </c>
      <c r="Z236" s="173">
        <v>0</v>
      </c>
      <c r="AA236" s="174">
        <f>Z236*K236</f>
        <v>0</v>
      </c>
      <c r="AR236" s="23" t="s">
        <v>1472</v>
      </c>
      <c r="AT236" s="23" t="s">
        <v>612</v>
      </c>
      <c r="AU236" s="23" t="s">
        <v>94</v>
      </c>
      <c r="AY236" s="23" t="s">
        <v>196</v>
      </c>
      <c r="BE236" s="114">
        <f>IF(U236="základná",N236,0)</f>
        <v>0</v>
      </c>
      <c r="BF236" s="114">
        <f>IF(U236="znížená",N236,0)</f>
        <v>0</v>
      </c>
      <c r="BG236" s="114">
        <f>IF(U236="zákl. prenesená",N236,0)</f>
        <v>0</v>
      </c>
      <c r="BH236" s="114">
        <f>IF(U236="zníž. prenesená",N236,0)</f>
        <v>0</v>
      </c>
      <c r="BI236" s="114">
        <f>IF(U236="nulová",N236,0)</f>
        <v>0</v>
      </c>
      <c r="BJ236" s="23" t="s">
        <v>94</v>
      </c>
      <c r="BK236" s="175">
        <f>ROUND(L236*K236,3)</f>
        <v>0</v>
      </c>
      <c r="BL236" s="23" t="s">
        <v>622</v>
      </c>
      <c r="BM236" s="23" t="s">
        <v>2639</v>
      </c>
    </row>
    <row r="237" spans="2:65" s="1" customFormat="1" ht="25.5" customHeight="1">
      <c r="B237" s="138"/>
      <c r="C237" s="167" t="s">
        <v>589</v>
      </c>
      <c r="D237" s="167" t="s">
        <v>197</v>
      </c>
      <c r="E237" s="168" t="s">
        <v>2634</v>
      </c>
      <c r="F237" s="264" t="s">
        <v>2635</v>
      </c>
      <c r="G237" s="264"/>
      <c r="H237" s="264"/>
      <c r="I237" s="264"/>
      <c r="J237" s="169" t="s">
        <v>307</v>
      </c>
      <c r="K237" s="170">
        <v>42</v>
      </c>
      <c r="L237" s="265">
        <v>0</v>
      </c>
      <c r="M237" s="265"/>
      <c r="N237" s="266">
        <f>ROUND(L237*K237,3)</f>
        <v>0</v>
      </c>
      <c r="O237" s="266"/>
      <c r="P237" s="266"/>
      <c r="Q237" s="266"/>
      <c r="R237" s="141"/>
      <c r="T237" s="172" t="s">
        <v>4</v>
      </c>
      <c r="U237" s="48" t="s">
        <v>41</v>
      </c>
      <c r="V237" s="40"/>
      <c r="W237" s="173">
        <f>V237*K237</f>
        <v>0</v>
      </c>
      <c r="X237" s="173">
        <v>0</v>
      </c>
      <c r="Y237" s="173">
        <f>X237*K237</f>
        <v>0</v>
      </c>
      <c r="Z237" s="173">
        <v>0</v>
      </c>
      <c r="AA237" s="174">
        <f>Z237*K237</f>
        <v>0</v>
      </c>
      <c r="AR237" s="23" t="s">
        <v>622</v>
      </c>
      <c r="AT237" s="23" t="s">
        <v>197</v>
      </c>
      <c r="AU237" s="23" t="s">
        <v>94</v>
      </c>
      <c r="AY237" s="23" t="s">
        <v>196</v>
      </c>
      <c r="BE237" s="114">
        <f>IF(U237="základná",N237,0)</f>
        <v>0</v>
      </c>
      <c r="BF237" s="114">
        <f>IF(U237="znížená",N237,0)</f>
        <v>0</v>
      </c>
      <c r="BG237" s="114">
        <f>IF(U237="zákl. prenesená",N237,0)</f>
        <v>0</v>
      </c>
      <c r="BH237" s="114">
        <f>IF(U237="zníž. prenesená",N237,0)</f>
        <v>0</v>
      </c>
      <c r="BI237" s="114">
        <f>IF(U237="nulová",N237,0)</f>
        <v>0</v>
      </c>
      <c r="BJ237" s="23" t="s">
        <v>94</v>
      </c>
      <c r="BK237" s="175">
        <f>ROUND(L237*K237,3)</f>
        <v>0</v>
      </c>
      <c r="BL237" s="23" t="s">
        <v>622</v>
      </c>
      <c r="BM237" s="23" t="s">
        <v>2640</v>
      </c>
    </row>
    <row r="238" spans="2:65" s="11" customFormat="1" ht="16.5" customHeight="1">
      <c r="B238" s="176"/>
      <c r="C238" s="177"/>
      <c r="D238" s="177"/>
      <c r="E238" s="178" t="s">
        <v>4</v>
      </c>
      <c r="F238" s="267" t="s">
        <v>469</v>
      </c>
      <c r="G238" s="268"/>
      <c r="H238" s="268"/>
      <c r="I238" s="268"/>
      <c r="J238" s="177"/>
      <c r="K238" s="179">
        <v>40</v>
      </c>
      <c r="L238" s="177"/>
      <c r="M238" s="177"/>
      <c r="N238" s="177"/>
      <c r="O238" s="177"/>
      <c r="P238" s="177"/>
      <c r="Q238" s="177"/>
      <c r="R238" s="180"/>
      <c r="T238" s="181"/>
      <c r="U238" s="177"/>
      <c r="V238" s="177"/>
      <c r="W238" s="177"/>
      <c r="X238" s="177"/>
      <c r="Y238" s="177"/>
      <c r="Z238" s="177"/>
      <c r="AA238" s="182"/>
      <c r="AT238" s="183" t="s">
        <v>204</v>
      </c>
      <c r="AU238" s="183" t="s">
        <v>94</v>
      </c>
      <c r="AV238" s="11" t="s">
        <v>94</v>
      </c>
      <c r="AW238" s="11" t="s">
        <v>31</v>
      </c>
      <c r="AX238" s="11" t="s">
        <v>74</v>
      </c>
      <c r="AY238" s="183" t="s">
        <v>196</v>
      </c>
    </row>
    <row r="239" spans="2:65" s="11" customFormat="1" ht="16.5" customHeight="1">
      <c r="B239" s="176"/>
      <c r="C239" s="177"/>
      <c r="D239" s="177"/>
      <c r="E239" s="178" t="s">
        <v>4</v>
      </c>
      <c r="F239" s="269" t="s">
        <v>2641</v>
      </c>
      <c r="G239" s="270"/>
      <c r="H239" s="270"/>
      <c r="I239" s="270"/>
      <c r="J239" s="177"/>
      <c r="K239" s="179">
        <v>2</v>
      </c>
      <c r="L239" s="177"/>
      <c r="M239" s="177"/>
      <c r="N239" s="177"/>
      <c r="O239" s="177"/>
      <c r="P239" s="177"/>
      <c r="Q239" s="177"/>
      <c r="R239" s="180"/>
      <c r="T239" s="181"/>
      <c r="U239" s="177"/>
      <c r="V239" s="177"/>
      <c r="W239" s="177"/>
      <c r="X239" s="177"/>
      <c r="Y239" s="177"/>
      <c r="Z239" s="177"/>
      <c r="AA239" s="182"/>
      <c r="AT239" s="183" t="s">
        <v>204</v>
      </c>
      <c r="AU239" s="183" t="s">
        <v>94</v>
      </c>
      <c r="AV239" s="11" t="s">
        <v>94</v>
      </c>
      <c r="AW239" s="11" t="s">
        <v>31</v>
      </c>
      <c r="AX239" s="11" t="s">
        <v>74</v>
      </c>
      <c r="AY239" s="183" t="s">
        <v>196</v>
      </c>
    </row>
    <row r="240" spans="2:65" s="13" customFormat="1" ht="16.5" customHeight="1">
      <c r="B240" s="192"/>
      <c r="C240" s="193"/>
      <c r="D240" s="193"/>
      <c r="E240" s="194" t="s">
        <v>4</v>
      </c>
      <c r="F240" s="276" t="s">
        <v>215</v>
      </c>
      <c r="G240" s="277"/>
      <c r="H240" s="277"/>
      <c r="I240" s="277"/>
      <c r="J240" s="193"/>
      <c r="K240" s="195">
        <v>42</v>
      </c>
      <c r="L240" s="193"/>
      <c r="M240" s="193"/>
      <c r="N240" s="193"/>
      <c r="O240" s="193"/>
      <c r="P240" s="193"/>
      <c r="Q240" s="193"/>
      <c r="R240" s="196"/>
      <c r="T240" s="197"/>
      <c r="U240" s="193"/>
      <c r="V240" s="193"/>
      <c r="W240" s="193"/>
      <c r="X240" s="193"/>
      <c r="Y240" s="193"/>
      <c r="Z240" s="193"/>
      <c r="AA240" s="198"/>
      <c r="AT240" s="199" t="s">
        <v>204</v>
      </c>
      <c r="AU240" s="199" t="s">
        <v>94</v>
      </c>
      <c r="AV240" s="13" t="s">
        <v>201</v>
      </c>
      <c r="AW240" s="13" t="s">
        <v>5</v>
      </c>
      <c r="AX240" s="13" t="s">
        <v>82</v>
      </c>
      <c r="AY240" s="199" t="s">
        <v>196</v>
      </c>
    </row>
    <row r="241" spans="2:65" s="1" customFormat="1" ht="16.5" customHeight="1">
      <c r="B241" s="138"/>
      <c r="C241" s="200" t="s">
        <v>595</v>
      </c>
      <c r="D241" s="200" t="s">
        <v>612</v>
      </c>
      <c r="E241" s="201" t="s">
        <v>2637</v>
      </c>
      <c r="F241" s="282" t="s">
        <v>2638</v>
      </c>
      <c r="G241" s="282"/>
      <c r="H241" s="282"/>
      <c r="I241" s="282"/>
      <c r="J241" s="202" t="s">
        <v>307</v>
      </c>
      <c r="K241" s="203">
        <v>42</v>
      </c>
      <c r="L241" s="273">
        <v>0</v>
      </c>
      <c r="M241" s="273"/>
      <c r="N241" s="283">
        <f>ROUND(L241*K241,3)</f>
        <v>0</v>
      </c>
      <c r="O241" s="266"/>
      <c r="P241" s="266"/>
      <c r="Q241" s="266"/>
      <c r="R241" s="141"/>
      <c r="T241" s="172" t="s">
        <v>4</v>
      </c>
      <c r="U241" s="48" t="s">
        <v>41</v>
      </c>
      <c r="V241" s="40"/>
      <c r="W241" s="173">
        <f>V241*K241</f>
        <v>0</v>
      </c>
      <c r="X241" s="173">
        <v>1.3999999999999999E-4</v>
      </c>
      <c r="Y241" s="173">
        <f>X241*K241</f>
        <v>5.8799999999999998E-3</v>
      </c>
      <c r="Z241" s="173">
        <v>0</v>
      </c>
      <c r="AA241" s="174">
        <f>Z241*K241</f>
        <v>0</v>
      </c>
      <c r="AR241" s="23" t="s">
        <v>952</v>
      </c>
      <c r="AT241" s="23" t="s">
        <v>612</v>
      </c>
      <c r="AU241" s="23" t="s">
        <v>94</v>
      </c>
      <c r="AY241" s="23" t="s">
        <v>196</v>
      </c>
      <c r="BE241" s="114">
        <f>IF(U241="základná",N241,0)</f>
        <v>0</v>
      </c>
      <c r="BF241" s="114">
        <f>IF(U241="znížená",N241,0)</f>
        <v>0</v>
      </c>
      <c r="BG241" s="114">
        <f>IF(U241="zákl. prenesená",N241,0)</f>
        <v>0</v>
      </c>
      <c r="BH241" s="114">
        <f>IF(U241="zníž. prenesená",N241,0)</f>
        <v>0</v>
      </c>
      <c r="BI241" s="114">
        <f>IF(U241="nulová",N241,0)</f>
        <v>0</v>
      </c>
      <c r="BJ241" s="23" t="s">
        <v>94</v>
      </c>
      <c r="BK241" s="175">
        <f>ROUND(L241*K241,3)</f>
        <v>0</v>
      </c>
      <c r="BL241" s="23" t="s">
        <v>952</v>
      </c>
      <c r="BM241" s="23" t="s">
        <v>2642</v>
      </c>
    </row>
    <row r="242" spans="2:65" s="1" customFormat="1" ht="16.5" customHeight="1">
      <c r="B242" s="138"/>
      <c r="C242" s="200" t="s">
        <v>601</v>
      </c>
      <c r="D242" s="200" t="s">
        <v>612</v>
      </c>
      <c r="E242" s="201" t="s">
        <v>2643</v>
      </c>
      <c r="F242" s="282" t="s">
        <v>2644</v>
      </c>
      <c r="G242" s="282"/>
      <c r="H242" s="282"/>
      <c r="I242" s="282"/>
      <c r="J242" s="202" t="s">
        <v>307</v>
      </c>
      <c r="K242" s="203">
        <v>36</v>
      </c>
      <c r="L242" s="273">
        <v>0</v>
      </c>
      <c r="M242" s="273"/>
      <c r="N242" s="283">
        <f>ROUND(L242*K242,3)</f>
        <v>0</v>
      </c>
      <c r="O242" s="266"/>
      <c r="P242" s="266"/>
      <c r="Q242" s="266"/>
      <c r="R242" s="141"/>
      <c r="T242" s="172" t="s">
        <v>4</v>
      </c>
      <c r="U242" s="48" t="s">
        <v>41</v>
      </c>
      <c r="V242" s="40"/>
      <c r="W242" s="173">
        <f>V242*K242</f>
        <v>0</v>
      </c>
      <c r="X242" s="173">
        <v>1.2E-4</v>
      </c>
      <c r="Y242" s="173">
        <f>X242*K242</f>
        <v>4.3200000000000001E-3</v>
      </c>
      <c r="Z242" s="173">
        <v>0</v>
      </c>
      <c r="AA242" s="174">
        <f>Z242*K242</f>
        <v>0</v>
      </c>
      <c r="AR242" s="23" t="s">
        <v>952</v>
      </c>
      <c r="AT242" s="23" t="s">
        <v>612</v>
      </c>
      <c r="AU242" s="23" t="s">
        <v>94</v>
      </c>
      <c r="AY242" s="23" t="s">
        <v>196</v>
      </c>
      <c r="BE242" s="114">
        <f>IF(U242="základná",N242,0)</f>
        <v>0</v>
      </c>
      <c r="BF242" s="114">
        <f>IF(U242="znížená",N242,0)</f>
        <v>0</v>
      </c>
      <c r="BG242" s="114">
        <f>IF(U242="zákl. prenesená",N242,0)</f>
        <v>0</v>
      </c>
      <c r="BH242" s="114">
        <f>IF(U242="zníž. prenesená",N242,0)</f>
        <v>0</v>
      </c>
      <c r="BI242" s="114">
        <f>IF(U242="nulová",N242,0)</f>
        <v>0</v>
      </c>
      <c r="BJ242" s="23" t="s">
        <v>94</v>
      </c>
      <c r="BK242" s="175">
        <f>ROUND(L242*K242,3)</f>
        <v>0</v>
      </c>
      <c r="BL242" s="23" t="s">
        <v>952</v>
      </c>
      <c r="BM242" s="23" t="s">
        <v>2645</v>
      </c>
    </row>
    <row r="243" spans="2:65" s="11" customFormat="1" ht="16.5" customHeight="1">
      <c r="B243" s="176"/>
      <c r="C243" s="177"/>
      <c r="D243" s="177"/>
      <c r="E243" s="178" t="s">
        <v>4</v>
      </c>
      <c r="F243" s="267" t="s">
        <v>2646</v>
      </c>
      <c r="G243" s="268"/>
      <c r="H243" s="268"/>
      <c r="I243" s="268"/>
      <c r="J243" s="177"/>
      <c r="K243" s="179">
        <v>36</v>
      </c>
      <c r="L243" s="177"/>
      <c r="M243" s="177"/>
      <c r="N243" s="177"/>
      <c r="O243" s="177"/>
      <c r="P243" s="177"/>
      <c r="Q243" s="177"/>
      <c r="R243" s="180"/>
      <c r="T243" s="181"/>
      <c r="U243" s="177"/>
      <c r="V243" s="177"/>
      <c r="W243" s="177"/>
      <c r="X243" s="177"/>
      <c r="Y243" s="177"/>
      <c r="Z243" s="177"/>
      <c r="AA243" s="182"/>
      <c r="AT243" s="183" t="s">
        <v>204</v>
      </c>
      <c r="AU243" s="183" t="s">
        <v>94</v>
      </c>
      <c r="AV243" s="11" t="s">
        <v>94</v>
      </c>
      <c r="AW243" s="11" t="s">
        <v>31</v>
      </c>
      <c r="AX243" s="11" t="s">
        <v>74</v>
      </c>
      <c r="AY243" s="183" t="s">
        <v>196</v>
      </c>
    </row>
    <row r="244" spans="2:65" s="13" customFormat="1" ht="16.5" customHeight="1">
      <c r="B244" s="192"/>
      <c r="C244" s="193"/>
      <c r="D244" s="193"/>
      <c r="E244" s="194" t="s">
        <v>4</v>
      </c>
      <c r="F244" s="276" t="s">
        <v>215</v>
      </c>
      <c r="G244" s="277"/>
      <c r="H244" s="277"/>
      <c r="I244" s="277"/>
      <c r="J244" s="193"/>
      <c r="K244" s="195">
        <v>36</v>
      </c>
      <c r="L244" s="193"/>
      <c r="M244" s="193"/>
      <c r="N244" s="193"/>
      <c r="O244" s="193"/>
      <c r="P244" s="193"/>
      <c r="Q244" s="193"/>
      <c r="R244" s="196"/>
      <c r="T244" s="197"/>
      <c r="U244" s="193"/>
      <c r="V244" s="193"/>
      <c r="W244" s="193"/>
      <c r="X244" s="193"/>
      <c r="Y244" s="193"/>
      <c r="Z244" s="193"/>
      <c r="AA244" s="198"/>
      <c r="AT244" s="199" t="s">
        <v>204</v>
      </c>
      <c r="AU244" s="199" t="s">
        <v>94</v>
      </c>
      <c r="AV244" s="13" t="s">
        <v>201</v>
      </c>
      <c r="AW244" s="13" t="s">
        <v>5</v>
      </c>
      <c r="AX244" s="13" t="s">
        <v>82</v>
      </c>
      <c r="AY244" s="199" t="s">
        <v>196</v>
      </c>
    </row>
    <row r="245" spans="2:65" s="1" customFormat="1" ht="25.5" customHeight="1">
      <c r="B245" s="138"/>
      <c r="C245" s="167" t="s">
        <v>605</v>
      </c>
      <c r="D245" s="167" t="s">
        <v>197</v>
      </c>
      <c r="E245" s="168" t="s">
        <v>2647</v>
      </c>
      <c r="F245" s="264" t="s">
        <v>2648</v>
      </c>
      <c r="G245" s="264"/>
      <c r="H245" s="264"/>
      <c r="I245" s="264"/>
      <c r="J245" s="169" t="s">
        <v>307</v>
      </c>
      <c r="K245" s="170">
        <v>568.04999999999995</v>
      </c>
      <c r="L245" s="265">
        <v>0</v>
      </c>
      <c r="M245" s="265"/>
      <c r="N245" s="266">
        <f>ROUND(L245*K245,3)</f>
        <v>0</v>
      </c>
      <c r="O245" s="266"/>
      <c r="P245" s="266"/>
      <c r="Q245" s="266"/>
      <c r="R245" s="141"/>
      <c r="T245" s="172" t="s">
        <v>4</v>
      </c>
      <c r="U245" s="48" t="s">
        <v>41</v>
      </c>
      <c r="V245" s="40"/>
      <c r="W245" s="173">
        <f>V245*K245</f>
        <v>0</v>
      </c>
      <c r="X245" s="173">
        <v>0</v>
      </c>
      <c r="Y245" s="173">
        <f>X245*K245</f>
        <v>0</v>
      </c>
      <c r="Z245" s="173">
        <v>0</v>
      </c>
      <c r="AA245" s="174">
        <f>Z245*K245</f>
        <v>0</v>
      </c>
      <c r="AR245" s="23" t="s">
        <v>622</v>
      </c>
      <c r="AT245" s="23" t="s">
        <v>197</v>
      </c>
      <c r="AU245" s="23" t="s">
        <v>94</v>
      </c>
      <c r="AY245" s="23" t="s">
        <v>196</v>
      </c>
      <c r="BE245" s="114">
        <f>IF(U245="základná",N245,0)</f>
        <v>0</v>
      </c>
      <c r="BF245" s="114">
        <f>IF(U245="znížená",N245,0)</f>
        <v>0</v>
      </c>
      <c r="BG245" s="114">
        <f>IF(U245="zákl. prenesená",N245,0)</f>
        <v>0</v>
      </c>
      <c r="BH245" s="114">
        <f>IF(U245="zníž. prenesená",N245,0)</f>
        <v>0</v>
      </c>
      <c r="BI245" s="114">
        <f>IF(U245="nulová",N245,0)</f>
        <v>0</v>
      </c>
      <c r="BJ245" s="23" t="s">
        <v>94</v>
      </c>
      <c r="BK245" s="175">
        <f>ROUND(L245*K245,3)</f>
        <v>0</v>
      </c>
      <c r="BL245" s="23" t="s">
        <v>622</v>
      </c>
      <c r="BM245" s="23" t="s">
        <v>2649</v>
      </c>
    </row>
    <row r="246" spans="2:65" s="11" customFormat="1" ht="16.5" customHeight="1">
      <c r="B246" s="176"/>
      <c r="C246" s="177"/>
      <c r="D246" s="177"/>
      <c r="E246" s="178" t="s">
        <v>4</v>
      </c>
      <c r="F246" s="267" t="s">
        <v>2650</v>
      </c>
      <c r="G246" s="268"/>
      <c r="H246" s="268"/>
      <c r="I246" s="268"/>
      <c r="J246" s="177"/>
      <c r="K246" s="179">
        <v>541</v>
      </c>
      <c r="L246" s="177"/>
      <c r="M246" s="177"/>
      <c r="N246" s="177"/>
      <c r="O246" s="177"/>
      <c r="P246" s="177"/>
      <c r="Q246" s="177"/>
      <c r="R246" s="180"/>
      <c r="T246" s="181"/>
      <c r="U246" s="177"/>
      <c r="V246" s="177"/>
      <c r="W246" s="177"/>
      <c r="X246" s="177"/>
      <c r="Y246" s="177"/>
      <c r="Z246" s="177"/>
      <c r="AA246" s="182"/>
      <c r="AT246" s="183" t="s">
        <v>204</v>
      </c>
      <c r="AU246" s="183" t="s">
        <v>94</v>
      </c>
      <c r="AV246" s="11" t="s">
        <v>94</v>
      </c>
      <c r="AW246" s="11" t="s">
        <v>31</v>
      </c>
      <c r="AX246" s="11" t="s">
        <v>74</v>
      </c>
      <c r="AY246" s="183" t="s">
        <v>196</v>
      </c>
    </row>
    <row r="247" spans="2:65" s="11" customFormat="1" ht="16.5" customHeight="1">
      <c r="B247" s="176"/>
      <c r="C247" s="177"/>
      <c r="D247" s="177"/>
      <c r="E247" s="178" t="s">
        <v>4</v>
      </c>
      <c r="F247" s="269" t="s">
        <v>2651</v>
      </c>
      <c r="G247" s="270"/>
      <c r="H247" s="270"/>
      <c r="I247" s="270"/>
      <c r="J247" s="177"/>
      <c r="K247" s="179">
        <v>27.05</v>
      </c>
      <c r="L247" s="177"/>
      <c r="M247" s="177"/>
      <c r="N247" s="177"/>
      <c r="O247" s="177"/>
      <c r="P247" s="177"/>
      <c r="Q247" s="177"/>
      <c r="R247" s="180"/>
      <c r="T247" s="181"/>
      <c r="U247" s="177"/>
      <c r="V247" s="177"/>
      <c r="W247" s="177"/>
      <c r="X247" s="177"/>
      <c r="Y247" s="177"/>
      <c r="Z247" s="177"/>
      <c r="AA247" s="182"/>
      <c r="AT247" s="183" t="s">
        <v>204</v>
      </c>
      <c r="AU247" s="183" t="s">
        <v>94</v>
      </c>
      <c r="AV247" s="11" t="s">
        <v>94</v>
      </c>
      <c r="AW247" s="11" t="s">
        <v>31</v>
      </c>
      <c r="AX247" s="11" t="s">
        <v>74</v>
      </c>
      <c r="AY247" s="183" t="s">
        <v>196</v>
      </c>
    </row>
    <row r="248" spans="2:65" s="13" customFormat="1" ht="16.5" customHeight="1">
      <c r="B248" s="192"/>
      <c r="C248" s="193"/>
      <c r="D248" s="193"/>
      <c r="E248" s="194" t="s">
        <v>4</v>
      </c>
      <c r="F248" s="276" t="s">
        <v>215</v>
      </c>
      <c r="G248" s="277"/>
      <c r="H248" s="277"/>
      <c r="I248" s="277"/>
      <c r="J248" s="193"/>
      <c r="K248" s="195">
        <v>568.04999999999995</v>
      </c>
      <c r="L248" s="193"/>
      <c r="M248" s="193"/>
      <c r="N248" s="193"/>
      <c r="O248" s="193"/>
      <c r="P248" s="193"/>
      <c r="Q248" s="193"/>
      <c r="R248" s="196"/>
      <c r="T248" s="197"/>
      <c r="U248" s="193"/>
      <c r="V248" s="193"/>
      <c r="W248" s="193"/>
      <c r="X248" s="193"/>
      <c r="Y248" s="193"/>
      <c r="Z248" s="193"/>
      <c r="AA248" s="198"/>
      <c r="AT248" s="199" t="s">
        <v>204</v>
      </c>
      <c r="AU248" s="199" t="s">
        <v>94</v>
      </c>
      <c r="AV248" s="13" t="s">
        <v>201</v>
      </c>
      <c r="AW248" s="13" t="s">
        <v>5</v>
      </c>
      <c r="AX248" s="13" t="s">
        <v>82</v>
      </c>
      <c r="AY248" s="199" t="s">
        <v>196</v>
      </c>
    </row>
    <row r="249" spans="2:65" s="1" customFormat="1" ht="16.5" customHeight="1">
      <c r="B249" s="138"/>
      <c r="C249" s="200" t="s">
        <v>611</v>
      </c>
      <c r="D249" s="200" t="s">
        <v>612</v>
      </c>
      <c r="E249" s="201" t="s">
        <v>2652</v>
      </c>
      <c r="F249" s="282" t="s">
        <v>2653</v>
      </c>
      <c r="G249" s="282"/>
      <c r="H249" s="282"/>
      <c r="I249" s="282"/>
      <c r="J249" s="202" t="s">
        <v>307</v>
      </c>
      <c r="K249" s="203">
        <v>568.04999999999995</v>
      </c>
      <c r="L249" s="273">
        <v>0</v>
      </c>
      <c r="M249" s="273"/>
      <c r="N249" s="283">
        <f t="shared" ref="N249:N256" si="35">ROUND(L249*K249,3)</f>
        <v>0</v>
      </c>
      <c r="O249" s="266"/>
      <c r="P249" s="266"/>
      <c r="Q249" s="266"/>
      <c r="R249" s="141"/>
      <c r="T249" s="172" t="s">
        <v>4</v>
      </c>
      <c r="U249" s="48" t="s">
        <v>41</v>
      </c>
      <c r="V249" s="40"/>
      <c r="W249" s="173">
        <f t="shared" ref="W249:W256" si="36">V249*K249</f>
        <v>0</v>
      </c>
      <c r="X249" s="173">
        <v>1.9000000000000001E-4</v>
      </c>
      <c r="Y249" s="173">
        <f t="shared" ref="Y249:Y256" si="37">X249*K249</f>
        <v>0.1079295</v>
      </c>
      <c r="Z249" s="173">
        <v>0</v>
      </c>
      <c r="AA249" s="174">
        <f t="shared" ref="AA249:AA256" si="38">Z249*K249</f>
        <v>0</v>
      </c>
      <c r="AR249" s="23" t="s">
        <v>952</v>
      </c>
      <c r="AT249" s="23" t="s">
        <v>612</v>
      </c>
      <c r="AU249" s="23" t="s">
        <v>94</v>
      </c>
      <c r="AY249" s="23" t="s">
        <v>196</v>
      </c>
      <c r="BE249" s="114">
        <f t="shared" ref="BE249:BE256" si="39">IF(U249="základná",N249,0)</f>
        <v>0</v>
      </c>
      <c r="BF249" s="114">
        <f t="shared" ref="BF249:BF256" si="40">IF(U249="znížená",N249,0)</f>
        <v>0</v>
      </c>
      <c r="BG249" s="114">
        <f t="shared" ref="BG249:BG256" si="41">IF(U249="zákl. prenesená",N249,0)</f>
        <v>0</v>
      </c>
      <c r="BH249" s="114">
        <f t="shared" ref="BH249:BH256" si="42">IF(U249="zníž. prenesená",N249,0)</f>
        <v>0</v>
      </c>
      <c r="BI249" s="114">
        <f t="shared" ref="BI249:BI256" si="43">IF(U249="nulová",N249,0)</f>
        <v>0</v>
      </c>
      <c r="BJ249" s="23" t="s">
        <v>94</v>
      </c>
      <c r="BK249" s="175">
        <f t="shared" ref="BK249:BK256" si="44">ROUND(L249*K249,3)</f>
        <v>0</v>
      </c>
      <c r="BL249" s="23" t="s">
        <v>952</v>
      </c>
      <c r="BM249" s="23" t="s">
        <v>2654</v>
      </c>
    </row>
    <row r="250" spans="2:65" s="1" customFormat="1" ht="25.5" customHeight="1">
      <c r="B250" s="138"/>
      <c r="C250" s="167" t="s">
        <v>616</v>
      </c>
      <c r="D250" s="167" t="s">
        <v>197</v>
      </c>
      <c r="E250" s="168" t="s">
        <v>2655</v>
      </c>
      <c r="F250" s="264" t="s">
        <v>2656</v>
      </c>
      <c r="G250" s="264"/>
      <c r="H250" s="264"/>
      <c r="I250" s="264"/>
      <c r="J250" s="169" t="s">
        <v>307</v>
      </c>
      <c r="K250" s="170">
        <v>15</v>
      </c>
      <c r="L250" s="265">
        <v>0</v>
      </c>
      <c r="M250" s="265"/>
      <c r="N250" s="266">
        <f t="shared" si="35"/>
        <v>0</v>
      </c>
      <c r="O250" s="266"/>
      <c r="P250" s="266"/>
      <c r="Q250" s="266"/>
      <c r="R250" s="141"/>
      <c r="T250" s="172" t="s">
        <v>4</v>
      </c>
      <c r="U250" s="48" t="s">
        <v>41</v>
      </c>
      <c r="V250" s="40"/>
      <c r="W250" s="173">
        <f t="shared" si="36"/>
        <v>0</v>
      </c>
      <c r="X250" s="173">
        <v>0</v>
      </c>
      <c r="Y250" s="173">
        <f t="shared" si="37"/>
        <v>0</v>
      </c>
      <c r="Z250" s="173">
        <v>0</v>
      </c>
      <c r="AA250" s="174">
        <f t="shared" si="38"/>
        <v>0</v>
      </c>
      <c r="AR250" s="23" t="s">
        <v>622</v>
      </c>
      <c r="AT250" s="23" t="s">
        <v>197</v>
      </c>
      <c r="AU250" s="23" t="s">
        <v>94</v>
      </c>
      <c r="AY250" s="23" t="s">
        <v>196</v>
      </c>
      <c r="BE250" s="114">
        <f t="shared" si="39"/>
        <v>0</v>
      </c>
      <c r="BF250" s="114">
        <f t="shared" si="40"/>
        <v>0</v>
      </c>
      <c r="BG250" s="114">
        <f t="shared" si="41"/>
        <v>0</v>
      </c>
      <c r="BH250" s="114">
        <f t="shared" si="42"/>
        <v>0</v>
      </c>
      <c r="BI250" s="114">
        <f t="shared" si="43"/>
        <v>0</v>
      </c>
      <c r="BJ250" s="23" t="s">
        <v>94</v>
      </c>
      <c r="BK250" s="175">
        <f t="shared" si="44"/>
        <v>0</v>
      </c>
      <c r="BL250" s="23" t="s">
        <v>622</v>
      </c>
      <c r="BM250" s="23" t="s">
        <v>2657</v>
      </c>
    </row>
    <row r="251" spans="2:65" s="1" customFormat="1" ht="16.5" customHeight="1">
      <c r="B251" s="138"/>
      <c r="C251" s="200" t="s">
        <v>622</v>
      </c>
      <c r="D251" s="200" t="s">
        <v>612</v>
      </c>
      <c r="E251" s="201" t="s">
        <v>2658</v>
      </c>
      <c r="F251" s="282" t="s">
        <v>2659</v>
      </c>
      <c r="G251" s="282"/>
      <c r="H251" s="282"/>
      <c r="I251" s="282"/>
      <c r="J251" s="202" t="s">
        <v>307</v>
      </c>
      <c r="K251" s="203">
        <v>15</v>
      </c>
      <c r="L251" s="273">
        <v>0</v>
      </c>
      <c r="M251" s="273"/>
      <c r="N251" s="283">
        <f t="shared" si="35"/>
        <v>0</v>
      </c>
      <c r="O251" s="266"/>
      <c r="P251" s="266"/>
      <c r="Q251" s="266"/>
      <c r="R251" s="141"/>
      <c r="T251" s="172" t="s">
        <v>4</v>
      </c>
      <c r="U251" s="48" t="s">
        <v>41</v>
      </c>
      <c r="V251" s="40"/>
      <c r="W251" s="173">
        <f t="shared" si="36"/>
        <v>0</v>
      </c>
      <c r="X251" s="173">
        <v>1.6000000000000001E-4</v>
      </c>
      <c r="Y251" s="173">
        <f t="shared" si="37"/>
        <v>2.4000000000000002E-3</v>
      </c>
      <c r="Z251" s="173">
        <v>0</v>
      </c>
      <c r="AA251" s="174">
        <f t="shared" si="38"/>
        <v>0</v>
      </c>
      <c r="AR251" s="23" t="s">
        <v>952</v>
      </c>
      <c r="AT251" s="23" t="s">
        <v>612</v>
      </c>
      <c r="AU251" s="23" t="s">
        <v>94</v>
      </c>
      <c r="AY251" s="23" t="s">
        <v>196</v>
      </c>
      <c r="BE251" s="114">
        <f t="shared" si="39"/>
        <v>0</v>
      </c>
      <c r="BF251" s="114">
        <f t="shared" si="40"/>
        <v>0</v>
      </c>
      <c r="BG251" s="114">
        <f t="shared" si="41"/>
        <v>0</v>
      </c>
      <c r="BH251" s="114">
        <f t="shared" si="42"/>
        <v>0</v>
      </c>
      <c r="BI251" s="114">
        <f t="shared" si="43"/>
        <v>0</v>
      </c>
      <c r="BJ251" s="23" t="s">
        <v>94</v>
      </c>
      <c r="BK251" s="175">
        <f t="shared" si="44"/>
        <v>0</v>
      </c>
      <c r="BL251" s="23" t="s">
        <v>952</v>
      </c>
      <c r="BM251" s="23" t="s">
        <v>2660</v>
      </c>
    </row>
    <row r="252" spans="2:65" s="1" customFormat="1" ht="25.5" customHeight="1">
      <c r="B252" s="138"/>
      <c r="C252" s="167" t="s">
        <v>626</v>
      </c>
      <c r="D252" s="167" t="s">
        <v>197</v>
      </c>
      <c r="E252" s="168" t="s">
        <v>2655</v>
      </c>
      <c r="F252" s="264" t="s">
        <v>2656</v>
      </c>
      <c r="G252" s="264"/>
      <c r="H252" s="264"/>
      <c r="I252" s="264"/>
      <c r="J252" s="169" t="s">
        <v>307</v>
      </c>
      <c r="K252" s="170">
        <v>5</v>
      </c>
      <c r="L252" s="265">
        <v>0</v>
      </c>
      <c r="M252" s="265"/>
      <c r="N252" s="266">
        <f t="shared" si="35"/>
        <v>0</v>
      </c>
      <c r="O252" s="266"/>
      <c r="P252" s="266"/>
      <c r="Q252" s="266"/>
      <c r="R252" s="141"/>
      <c r="T252" s="172" t="s">
        <v>4</v>
      </c>
      <c r="U252" s="48" t="s">
        <v>41</v>
      </c>
      <c r="V252" s="40"/>
      <c r="W252" s="173">
        <f t="shared" si="36"/>
        <v>0</v>
      </c>
      <c r="X252" s="173">
        <v>0</v>
      </c>
      <c r="Y252" s="173">
        <f t="shared" si="37"/>
        <v>0</v>
      </c>
      <c r="Z252" s="173">
        <v>0</v>
      </c>
      <c r="AA252" s="174">
        <f t="shared" si="38"/>
        <v>0</v>
      </c>
      <c r="AR252" s="23" t="s">
        <v>622</v>
      </c>
      <c r="AT252" s="23" t="s">
        <v>197</v>
      </c>
      <c r="AU252" s="23" t="s">
        <v>94</v>
      </c>
      <c r="AY252" s="23" t="s">
        <v>196</v>
      </c>
      <c r="BE252" s="114">
        <f t="shared" si="39"/>
        <v>0</v>
      </c>
      <c r="BF252" s="114">
        <f t="shared" si="40"/>
        <v>0</v>
      </c>
      <c r="BG252" s="114">
        <f t="shared" si="41"/>
        <v>0</v>
      </c>
      <c r="BH252" s="114">
        <f t="shared" si="42"/>
        <v>0</v>
      </c>
      <c r="BI252" s="114">
        <f t="shared" si="43"/>
        <v>0</v>
      </c>
      <c r="BJ252" s="23" t="s">
        <v>94</v>
      </c>
      <c r="BK252" s="175">
        <f t="shared" si="44"/>
        <v>0</v>
      </c>
      <c r="BL252" s="23" t="s">
        <v>622</v>
      </c>
      <c r="BM252" s="23" t="s">
        <v>2661</v>
      </c>
    </row>
    <row r="253" spans="2:65" s="1" customFormat="1" ht="16.5" customHeight="1">
      <c r="B253" s="138"/>
      <c r="C253" s="200" t="s">
        <v>630</v>
      </c>
      <c r="D253" s="200" t="s">
        <v>612</v>
      </c>
      <c r="E253" s="201" t="s">
        <v>2658</v>
      </c>
      <c r="F253" s="282" t="s">
        <v>2659</v>
      </c>
      <c r="G253" s="282"/>
      <c r="H253" s="282"/>
      <c r="I253" s="282"/>
      <c r="J253" s="202" t="s">
        <v>307</v>
      </c>
      <c r="K253" s="203">
        <v>5</v>
      </c>
      <c r="L253" s="273">
        <v>0</v>
      </c>
      <c r="M253" s="273"/>
      <c r="N253" s="283">
        <f t="shared" si="35"/>
        <v>0</v>
      </c>
      <c r="O253" s="266"/>
      <c r="P253" s="266"/>
      <c r="Q253" s="266"/>
      <c r="R253" s="141"/>
      <c r="T253" s="172" t="s">
        <v>4</v>
      </c>
      <c r="U253" s="48" t="s">
        <v>41</v>
      </c>
      <c r="V253" s="40"/>
      <c r="W253" s="173">
        <f t="shared" si="36"/>
        <v>0</v>
      </c>
      <c r="X253" s="173">
        <v>1.6000000000000001E-4</v>
      </c>
      <c r="Y253" s="173">
        <f t="shared" si="37"/>
        <v>8.0000000000000004E-4</v>
      </c>
      <c r="Z253" s="173">
        <v>0</v>
      </c>
      <c r="AA253" s="174">
        <f t="shared" si="38"/>
        <v>0</v>
      </c>
      <c r="AR253" s="23" t="s">
        <v>952</v>
      </c>
      <c r="AT253" s="23" t="s">
        <v>612</v>
      </c>
      <c r="AU253" s="23" t="s">
        <v>94</v>
      </c>
      <c r="AY253" s="23" t="s">
        <v>196</v>
      </c>
      <c r="BE253" s="114">
        <f t="shared" si="39"/>
        <v>0</v>
      </c>
      <c r="BF253" s="114">
        <f t="shared" si="40"/>
        <v>0</v>
      </c>
      <c r="BG253" s="114">
        <f t="shared" si="41"/>
        <v>0</v>
      </c>
      <c r="BH253" s="114">
        <f t="shared" si="42"/>
        <v>0</v>
      </c>
      <c r="BI253" s="114">
        <f t="shared" si="43"/>
        <v>0</v>
      </c>
      <c r="BJ253" s="23" t="s">
        <v>94</v>
      </c>
      <c r="BK253" s="175">
        <f t="shared" si="44"/>
        <v>0</v>
      </c>
      <c r="BL253" s="23" t="s">
        <v>952</v>
      </c>
      <c r="BM253" s="23" t="s">
        <v>2662</v>
      </c>
    </row>
    <row r="254" spans="2:65" s="1" customFormat="1" ht="25.5" customHeight="1">
      <c r="B254" s="138"/>
      <c r="C254" s="167" t="s">
        <v>634</v>
      </c>
      <c r="D254" s="167" t="s">
        <v>197</v>
      </c>
      <c r="E254" s="168" t="s">
        <v>2663</v>
      </c>
      <c r="F254" s="264" t="s">
        <v>2664</v>
      </c>
      <c r="G254" s="264"/>
      <c r="H254" s="264"/>
      <c r="I254" s="264"/>
      <c r="J254" s="169" t="s">
        <v>307</v>
      </c>
      <c r="K254" s="170">
        <v>15</v>
      </c>
      <c r="L254" s="265">
        <v>0</v>
      </c>
      <c r="M254" s="265"/>
      <c r="N254" s="266">
        <f t="shared" si="35"/>
        <v>0</v>
      </c>
      <c r="O254" s="266"/>
      <c r="P254" s="266"/>
      <c r="Q254" s="266"/>
      <c r="R254" s="141"/>
      <c r="T254" s="172" t="s">
        <v>4</v>
      </c>
      <c r="U254" s="48" t="s">
        <v>41</v>
      </c>
      <c r="V254" s="40"/>
      <c r="W254" s="173">
        <f t="shared" si="36"/>
        <v>0</v>
      </c>
      <c r="X254" s="173">
        <v>0</v>
      </c>
      <c r="Y254" s="173">
        <f t="shared" si="37"/>
        <v>0</v>
      </c>
      <c r="Z254" s="173">
        <v>0</v>
      </c>
      <c r="AA254" s="174">
        <f t="shared" si="38"/>
        <v>0</v>
      </c>
      <c r="AR254" s="23" t="s">
        <v>622</v>
      </c>
      <c r="AT254" s="23" t="s">
        <v>197</v>
      </c>
      <c r="AU254" s="23" t="s">
        <v>94</v>
      </c>
      <c r="AY254" s="23" t="s">
        <v>196</v>
      </c>
      <c r="BE254" s="114">
        <f t="shared" si="39"/>
        <v>0</v>
      </c>
      <c r="BF254" s="114">
        <f t="shared" si="40"/>
        <v>0</v>
      </c>
      <c r="BG254" s="114">
        <f t="shared" si="41"/>
        <v>0</v>
      </c>
      <c r="BH254" s="114">
        <f t="shared" si="42"/>
        <v>0</v>
      </c>
      <c r="BI254" s="114">
        <f t="shared" si="43"/>
        <v>0</v>
      </c>
      <c r="BJ254" s="23" t="s">
        <v>94</v>
      </c>
      <c r="BK254" s="175">
        <f t="shared" si="44"/>
        <v>0</v>
      </c>
      <c r="BL254" s="23" t="s">
        <v>622</v>
      </c>
      <c r="BM254" s="23" t="s">
        <v>2665</v>
      </c>
    </row>
    <row r="255" spans="2:65" s="1" customFormat="1" ht="16.5" customHeight="1">
      <c r="B255" s="138"/>
      <c r="C255" s="200" t="s">
        <v>639</v>
      </c>
      <c r="D255" s="200" t="s">
        <v>612</v>
      </c>
      <c r="E255" s="201" t="s">
        <v>2666</v>
      </c>
      <c r="F255" s="282" t="s">
        <v>2667</v>
      </c>
      <c r="G255" s="282"/>
      <c r="H255" s="282"/>
      <c r="I255" s="282"/>
      <c r="J255" s="202" t="s">
        <v>307</v>
      </c>
      <c r="K255" s="203">
        <v>15</v>
      </c>
      <c r="L255" s="273">
        <v>0</v>
      </c>
      <c r="M255" s="273"/>
      <c r="N255" s="283">
        <f t="shared" si="35"/>
        <v>0</v>
      </c>
      <c r="O255" s="266"/>
      <c r="P255" s="266"/>
      <c r="Q255" s="266"/>
      <c r="R255" s="141"/>
      <c r="T255" s="172" t="s">
        <v>4</v>
      </c>
      <c r="U255" s="48" t="s">
        <v>41</v>
      </c>
      <c r="V255" s="40"/>
      <c r="W255" s="173">
        <f t="shared" si="36"/>
        <v>0</v>
      </c>
      <c r="X255" s="173">
        <v>3.8000000000000002E-4</v>
      </c>
      <c r="Y255" s="173">
        <f t="shared" si="37"/>
        <v>5.7000000000000002E-3</v>
      </c>
      <c r="Z255" s="173">
        <v>0</v>
      </c>
      <c r="AA255" s="174">
        <f t="shared" si="38"/>
        <v>0</v>
      </c>
      <c r="AR255" s="23" t="s">
        <v>952</v>
      </c>
      <c r="AT255" s="23" t="s">
        <v>612</v>
      </c>
      <c r="AU255" s="23" t="s">
        <v>94</v>
      </c>
      <c r="AY255" s="23" t="s">
        <v>196</v>
      </c>
      <c r="BE255" s="114">
        <f t="shared" si="39"/>
        <v>0</v>
      </c>
      <c r="BF255" s="114">
        <f t="shared" si="40"/>
        <v>0</v>
      </c>
      <c r="BG255" s="114">
        <f t="shared" si="41"/>
        <v>0</v>
      </c>
      <c r="BH255" s="114">
        <f t="shared" si="42"/>
        <v>0</v>
      </c>
      <c r="BI255" s="114">
        <f t="shared" si="43"/>
        <v>0</v>
      </c>
      <c r="BJ255" s="23" t="s">
        <v>94</v>
      </c>
      <c r="BK255" s="175">
        <f t="shared" si="44"/>
        <v>0</v>
      </c>
      <c r="BL255" s="23" t="s">
        <v>952</v>
      </c>
      <c r="BM255" s="23" t="s">
        <v>2668</v>
      </c>
    </row>
    <row r="256" spans="2:65" s="1" customFormat="1" ht="25.5" customHeight="1">
      <c r="B256" s="138"/>
      <c r="C256" s="167" t="s">
        <v>643</v>
      </c>
      <c r="D256" s="167" t="s">
        <v>197</v>
      </c>
      <c r="E256" s="168" t="s">
        <v>2669</v>
      </c>
      <c r="F256" s="264" t="s">
        <v>2670</v>
      </c>
      <c r="G256" s="264"/>
      <c r="H256" s="264"/>
      <c r="I256" s="264"/>
      <c r="J256" s="169" t="s">
        <v>307</v>
      </c>
      <c r="K256" s="170">
        <v>80.849999999999994</v>
      </c>
      <c r="L256" s="265">
        <v>0</v>
      </c>
      <c r="M256" s="265"/>
      <c r="N256" s="266">
        <f t="shared" si="35"/>
        <v>0</v>
      </c>
      <c r="O256" s="266"/>
      <c r="P256" s="266"/>
      <c r="Q256" s="266"/>
      <c r="R256" s="141"/>
      <c r="T256" s="172" t="s">
        <v>4</v>
      </c>
      <c r="U256" s="48" t="s">
        <v>41</v>
      </c>
      <c r="V256" s="40"/>
      <c r="W256" s="173">
        <f t="shared" si="36"/>
        <v>0</v>
      </c>
      <c r="X256" s="173">
        <v>0</v>
      </c>
      <c r="Y256" s="173">
        <f t="shared" si="37"/>
        <v>0</v>
      </c>
      <c r="Z256" s="173">
        <v>0</v>
      </c>
      <c r="AA256" s="174">
        <f t="shared" si="38"/>
        <v>0</v>
      </c>
      <c r="AR256" s="23" t="s">
        <v>622</v>
      </c>
      <c r="AT256" s="23" t="s">
        <v>197</v>
      </c>
      <c r="AU256" s="23" t="s">
        <v>94</v>
      </c>
      <c r="AY256" s="23" t="s">
        <v>196</v>
      </c>
      <c r="BE256" s="114">
        <f t="shared" si="39"/>
        <v>0</v>
      </c>
      <c r="BF256" s="114">
        <f t="shared" si="40"/>
        <v>0</v>
      </c>
      <c r="BG256" s="114">
        <f t="shared" si="41"/>
        <v>0</v>
      </c>
      <c r="BH256" s="114">
        <f t="shared" si="42"/>
        <v>0</v>
      </c>
      <c r="BI256" s="114">
        <f t="shared" si="43"/>
        <v>0</v>
      </c>
      <c r="BJ256" s="23" t="s">
        <v>94</v>
      </c>
      <c r="BK256" s="175">
        <f t="shared" si="44"/>
        <v>0</v>
      </c>
      <c r="BL256" s="23" t="s">
        <v>622</v>
      </c>
      <c r="BM256" s="23" t="s">
        <v>2671</v>
      </c>
    </row>
    <row r="257" spans="2:65" s="11" customFormat="1" ht="16.5" customHeight="1">
      <c r="B257" s="176"/>
      <c r="C257" s="177"/>
      <c r="D257" s="177"/>
      <c r="E257" s="178" t="s">
        <v>4</v>
      </c>
      <c r="F257" s="267" t="s">
        <v>2672</v>
      </c>
      <c r="G257" s="268"/>
      <c r="H257" s="268"/>
      <c r="I257" s="268"/>
      <c r="J257" s="177"/>
      <c r="K257" s="179">
        <v>77</v>
      </c>
      <c r="L257" s="177"/>
      <c r="M257" s="177"/>
      <c r="N257" s="177"/>
      <c r="O257" s="177"/>
      <c r="P257" s="177"/>
      <c r="Q257" s="177"/>
      <c r="R257" s="180"/>
      <c r="T257" s="181"/>
      <c r="U257" s="177"/>
      <c r="V257" s="177"/>
      <c r="W257" s="177"/>
      <c r="X257" s="177"/>
      <c r="Y257" s="177"/>
      <c r="Z257" s="177"/>
      <c r="AA257" s="182"/>
      <c r="AT257" s="183" t="s">
        <v>204</v>
      </c>
      <c r="AU257" s="183" t="s">
        <v>94</v>
      </c>
      <c r="AV257" s="11" t="s">
        <v>94</v>
      </c>
      <c r="AW257" s="11" t="s">
        <v>31</v>
      </c>
      <c r="AX257" s="11" t="s">
        <v>74</v>
      </c>
      <c r="AY257" s="183" t="s">
        <v>196</v>
      </c>
    </row>
    <row r="258" spans="2:65" s="11" customFormat="1" ht="16.5" customHeight="1">
      <c r="B258" s="176"/>
      <c r="C258" s="177"/>
      <c r="D258" s="177"/>
      <c r="E258" s="178" t="s">
        <v>4</v>
      </c>
      <c r="F258" s="269" t="s">
        <v>2673</v>
      </c>
      <c r="G258" s="270"/>
      <c r="H258" s="270"/>
      <c r="I258" s="270"/>
      <c r="J258" s="177"/>
      <c r="K258" s="179">
        <v>3.85</v>
      </c>
      <c r="L258" s="177"/>
      <c r="M258" s="177"/>
      <c r="N258" s="177"/>
      <c r="O258" s="177"/>
      <c r="P258" s="177"/>
      <c r="Q258" s="177"/>
      <c r="R258" s="180"/>
      <c r="T258" s="181"/>
      <c r="U258" s="177"/>
      <c r="V258" s="177"/>
      <c r="W258" s="177"/>
      <c r="X258" s="177"/>
      <c r="Y258" s="177"/>
      <c r="Z258" s="177"/>
      <c r="AA258" s="182"/>
      <c r="AT258" s="183" t="s">
        <v>204</v>
      </c>
      <c r="AU258" s="183" t="s">
        <v>94</v>
      </c>
      <c r="AV258" s="11" t="s">
        <v>94</v>
      </c>
      <c r="AW258" s="11" t="s">
        <v>31</v>
      </c>
      <c r="AX258" s="11" t="s">
        <v>74</v>
      </c>
      <c r="AY258" s="183" t="s">
        <v>196</v>
      </c>
    </row>
    <row r="259" spans="2:65" s="13" customFormat="1" ht="16.5" customHeight="1">
      <c r="B259" s="192"/>
      <c r="C259" s="193"/>
      <c r="D259" s="193"/>
      <c r="E259" s="194" t="s">
        <v>4</v>
      </c>
      <c r="F259" s="276" t="s">
        <v>215</v>
      </c>
      <c r="G259" s="277"/>
      <c r="H259" s="277"/>
      <c r="I259" s="277"/>
      <c r="J259" s="193"/>
      <c r="K259" s="195">
        <v>80.849999999999994</v>
      </c>
      <c r="L259" s="193"/>
      <c r="M259" s="193"/>
      <c r="N259" s="193"/>
      <c r="O259" s="193"/>
      <c r="P259" s="193"/>
      <c r="Q259" s="193"/>
      <c r="R259" s="196"/>
      <c r="T259" s="197"/>
      <c r="U259" s="193"/>
      <c r="V259" s="193"/>
      <c r="W259" s="193"/>
      <c r="X259" s="193"/>
      <c r="Y259" s="193"/>
      <c r="Z259" s="193"/>
      <c r="AA259" s="198"/>
      <c r="AT259" s="199" t="s">
        <v>204</v>
      </c>
      <c r="AU259" s="199" t="s">
        <v>94</v>
      </c>
      <c r="AV259" s="13" t="s">
        <v>201</v>
      </c>
      <c r="AW259" s="13" t="s">
        <v>5</v>
      </c>
      <c r="AX259" s="13" t="s">
        <v>82</v>
      </c>
      <c r="AY259" s="199" t="s">
        <v>196</v>
      </c>
    </row>
    <row r="260" spans="2:65" s="1" customFormat="1" ht="16.5" customHeight="1">
      <c r="B260" s="138"/>
      <c r="C260" s="200" t="s">
        <v>648</v>
      </c>
      <c r="D260" s="200" t="s">
        <v>612</v>
      </c>
      <c r="E260" s="201" t="s">
        <v>2674</v>
      </c>
      <c r="F260" s="282" t="s">
        <v>2675</v>
      </c>
      <c r="G260" s="282"/>
      <c r="H260" s="282"/>
      <c r="I260" s="282"/>
      <c r="J260" s="202" t="s">
        <v>307</v>
      </c>
      <c r="K260" s="203">
        <v>80.849999999999994</v>
      </c>
      <c r="L260" s="273">
        <v>0</v>
      </c>
      <c r="M260" s="273"/>
      <c r="N260" s="283">
        <f>ROUND(L260*K260,3)</f>
        <v>0</v>
      </c>
      <c r="O260" s="266"/>
      <c r="P260" s="266"/>
      <c r="Q260" s="266"/>
      <c r="R260" s="141"/>
      <c r="T260" s="172" t="s">
        <v>4</v>
      </c>
      <c r="U260" s="48" t="s">
        <v>41</v>
      </c>
      <c r="V260" s="40"/>
      <c r="W260" s="173">
        <f>V260*K260</f>
        <v>0</v>
      </c>
      <c r="X260" s="173">
        <v>1.6000000000000001E-4</v>
      </c>
      <c r="Y260" s="173">
        <f>X260*K260</f>
        <v>1.2936E-2</v>
      </c>
      <c r="Z260" s="173">
        <v>0</v>
      </c>
      <c r="AA260" s="174">
        <f>Z260*K260</f>
        <v>0</v>
      </c>
      <c r="AR260" s="23" t="s">
        <v>952</v>
      </c>
      <c r="AT260" s="23" t="s">
        <v>612</v>
      </c>
      <c r="AU260" s="23" t="s">
        <v>94</v>
      </c>
      <c r="AY260" s="23" t="s">
        <v>196</v>
      </c>
      <c r="BE260" s="114">
        <f>IF(U260="základná",N260,0)</f>
        <v>0</v>
      </c>
      <c r="BF260" s="114">
        <f>IF(U260="znížená",N260,0)</f>
        <v>0</v>
      </c>
      <c r="BG260" s="114">
        <f>IF(U260="zákl. prenesená",N260,0)</f>
        <v>0</v>
      </c>
      <c r="BH260" s="114">
        <f>IF(U260="zníž. prenesená",N260,0)</f>
        <v>0</v>
      </c>
      <c r="BI260" s="114">
        <f>IF(U260="nulová",N260,0)</f>
        <v>0</v>
      </c>
      <c r="BJ260" s="23" t="s">
        <v>94</v>
      </c>
      <c r="BK260" s="175">
        <f>ROUND(L260*K260,3)</f>
        <v>0</v>
      </c>
      <c r="BL260" s="23" t="s">
        <v>952</v>
      </c>
      <c r="BM260" s="23" t="s">
        <v>2676</v>
      </c>
    </row>
    <row r="261" spans="2:65" s="1" customFormat="1" ht="25.5" customHeight="1">
      <c r="B261" s="138"/>
      <c r="C261" s="167" t="s">
        <v>655</v>
      </c>
      <c r="D261" s="167" t="s">
        <v>197</v>
      </c>
      <c r="E261" s="168" t="s">
        <v>2677</v>
      </c>
      <c r="F261" s="264" t="s">
        <v>2678</v>
      </c>
      <c r="G261" s="264"/>
      <c r="H261" s="264"/>
      <c r="I261" s="264"/>
      <c r="J261" s="169" t="s">
        <v>307</v>
      </c>
      <c r="K261" s="170">
        <v>18.899999999999999</v>
      </c>
      <c r="L261" s="265">
        <v>0</v>
      </c>
      <c r="M261" s="265"/>
      <c r="N261" s="266">
        <f>ROUND(L261*K261,3)</f>
        <v>0</v>
      </c>
      <c r="O261" s="266"/>
      <c r="P261" s="266"/>
      <c r="Q261" s="266"/>
      <c r="R261" s="141"/>
      <c r="T261" s="172" t="s">
        <v>4</v>
      </c>
      <c r="U261" s="48" t="s">
        <v>41</v>
      </c>
      <c r="V261" s="40"/>
      <c r="W261" s="173">
        <f>V261*K261</f>
        <v>0</v>
      </c>
      <c r="X261" s="173">
        <v>0</v>
      </c>
      <c r="Y261" s="173">
        <f>X261*K261</f>
        <v>0</v>
      </c>
      <c r="Z261" s="173">
        <v>0</v>
      </c>
      <c r="AA261" s="174">
        <f>Z261*K261</f>
        <v>0</v>
      </c>
      <c r="AR261" s="23" t="s">
        <v>622</v>
      </c>
      <c r="AT261" s="23" t="s">
        <v>197</v>
      </c>
      <c r="AU261" s="23" t="s">
        <v>94</v>
      </c>
      <c r="AY261" s="23" t="s">
        <v>196</v>
      </c>
      <c r="BE261" s="114">
        <f>IF(U261="základná",N261,0)</f>
        <v>0</v>
      </c>
      <c r="BF261" s="114">
        <f>IF(U261="znížená",N261,0)</f>
        <v>0</v>
      </c>
      <c r="BG261" s="114">
        <f>IF(U261="zákl. prenesená",N261,0)</f>
        <v>0</v>
      </c>
      <c r="BH261" s="114">
        <f>IF(U261="zníž. prenesená",N261,0)</f>
        <v>0</v>
      </c>
      <c r="BI261" s="114">
        <f>IF(U261="nulová",N261,0)</f>
        <v>0</v>
      </c>
      <c r="BJ261" s="23" t="s">
        <v>94</v>
      </c>
      <c r="BK261" s="175">
        <f>ROUND(L261*K261,3)</f>
        <v>0</v>
      </c>
      <c r="BL261" s="23" t="s">
        <v>622</v>
      </c>
      <c r="BM261" s="23" t="s">
        <v>2679</v>
      </c>
    </row>
    <row r="262" spans="2:65" s="11" customFormat="1" ht="16.5" customHeight="1">
      <c r="B262" s="176"/>
      <c r="C262" s="177"/>
      <c r="D262" s="177"/>
      <c r="E262" s="178" t="s">
        <v>4</v>
      </c>
      <c r="F262" s="267" t="s">
        <v>2680</v>
      </c>
      <c r="G262" s="268"/>
      <c r="H262" s="268"/>
      <c r="I262" s="268"/>
      <c r="J262" s="177"/>
      <c r="K262" s="179">
        <v>18</v>
      </c>
      <c r="L262" s="177"/>
      <c r="M262" s="177"/>
      <c r="N262" s="177"/>
      <c r="O262" s="177"/>
      <c r="P262" s="177"/>
      <c r="Q262" s="177"/>
      <c r="R262" s="180"/>
      <c r="T262" s="181"/>
      <c r="U262" s="177"/>
      <c r="V262" s="177"/>
      <c r="W262" s="177"/>
      <c r="X262" s="177"/>
      <c r="Y262" s="177"/>
      <c r="Z262" s="177"/>
      <c r="AA262" s="182"/>
      <c r="AT262" s="183" t="s">
        <v>204</v>
      </c>
      <c r="AU262" s="183" t="s">
        <v>94</v>
      </c>
      <c r="AV262" s="11" t="s">
        <v>94</v>
      </c>
      <c r="AW262" s="11" t="s">
        <v>31</v>
      </c>
      <c r="AX262" s="11" t="s">
        <v>74</v>
      </c>
      <c r="AY262" s="183" t="s">
        <v>196</v>
      </c>
    </row>
    <row r="263" spans="2:65" s="11" customFormat="1" ht="16.5" customHeight="1">
      <c r="B263" s="176"/>
      <c r="C263" s="177"/>
      <c r="D263" s="177"/>
      <c r="E263" s="178" t="s">
        <v>4</v>
      </c>
      <c r="F263" s="269" t="s">
        <v>2681</v>
      </c>
      <c r="G263" s="270"/>
      <c r="H263" s="270"/>
      <c r="I263" s="270"/>
      <c r="J263" s="177"/>
      <c r="K263" s="179">
        <v>0.9</v>
      </c>
      <c r="L263" s="177"/>
      <c r="M263" s="177"/>
      <c r="N263" s="177"/>
      <c r="O263" s="177"/>
      <c r="P263" s="177"/>
      <c r="Q263" s="177"/>
      <c r="R263" s="180"/>
      <c r="T263" s="181"/>
      <c r="U263" s="177"/>
      <c r="V263" s="177"/>
      <c r="W263" s="177"/>
      <c r="X263" s="177"/>
      <c r="Y263" s="177"/>
      <c r="Z263" s="177"/>
      <c r="AA263" s="182"/>
      <c r="AT263" s="183" t="s">
        <v>204</v>
      </c>
      <c r="AU263" s="183" t="s">
        <v>94</v>
      </c>
      <c r="AV263" s="11" t="s">
        <v>94</v>
      </c>
      <c r="AW263" s="11" t="s">
        <v>31</v>
      </c>
      <c r="AX263" s="11" t="s">
        <v>74</v>
      </c>
      <c r="AY263" s="183" t="s">
        <v>196</v>
      </c>
    </row>
    <row r="264" spans="2:65" s="13" customFormat="1" ht="16.5" customHeight="1">
      <c r="B264" s="192"/>
      <c r="C264" s="193"/>
      <c r="D264" s="193"/>
      <c r="E264" s="194" t="s">
        <v>4</v>
      </c>
      <c r="F264" s="276" t="s">
        <v>215</v>
      </c>
      <c r="G264" s="277"/>
      <c r="H264" s="277"/>
      <c r="I264" s="277"/>
      <c r="J264" s="193"/>
      <c r="K264" s="195">
        <v>18.899999999999999</v>
      </c>
      <c r="L264" s="193"/>
      <c r="M264" s="193"/>
      <c r="N264" s="193"/>
      <c r="O264" s="193"/>
      <c r="P264" s="193"/>
      <c r="Q264" s="193"/>
      <c r="R264" s="196"/>
      <c r="T264" s="197"/>
      <c r="U264" s="193"/>
      <c r="V264" s="193"/>
      <c r="W264" s="193"/>
      <c r="X264" s="193"/>
      <c r="Y264" s="193"/>
      <c r="Z264" s="193"/>
      <c r="AA264" s="198"/>
      <c r="AT264" s="199" t="s">
        <v>204</v>
      </c>
      <c r="AU264" s="199" t="s">
        <v>94</v>
      </c>
      <c r="AV264" s="13" t="s">
        <v>201</v>
      </c>
      <c r="AW264" s="13" t="s">
        <v>5</v>
      </c>
      <c r="AX264" s="13" t="s">
        <v>82</v>
      </c>
      <c r="AY264" s="199" t="s">
        <v>196</v>
      </c>
    </row>
    <row r="265" spans="2:65" s="1" customFormat="1" ht="16.5" customHeight="1">
      <c r="B265" s="138"/>
      <c r="C265" s="200" t="s">
        <v>660</v>
      </c>
      <c r="D265" s="200" t="s">
        <v>612</v>
      </c>
      <c r="E265" s="201" t="s">
        <v>2682</v>
      </c>
      <c r="F265" s="282" t="s">
        <v>2683</v>
      </c>
      <c r="G265" s="282"/>
      <c r="H265" s="282"/>
      <c r="I265" s="282"/>
      <c r="J265" s="202" t="s">
        <v>307</v>
      </c>
      <c r="K265" s="203">
        <v>18.899999999999999</v>
      </c>
      <c r="L265" s="273">
        <v>0</v>
      </c>
      <c r="M265" s="273"/>
      <c r="N265" s="283">
        <f t="shared" ref="N265:N273" si="45">ROUND(L265*K265,3)</f>
        <v>0</v>
      </c>
      <c r="O265" s="266"/>
      <c r="P265" s="266"/>
      <c r="Q265" s="266"/>
      <c r="R265" s="141"/>
      <c r="T265" s="172" t="s">
        <v>4</v>
      </c>
      <c r="U265" s="48" t="s">
        <v>41</v>
      </c>
      <c r="V265" s="40"/>
      <c r="W265" s="173">
        <f t="shared" ref="W265:W273" si="46">V265*K265</f>
        <v>0</v>
      </c>
      <c r="X265" s="173">
        <v>1.0499999999999999E-3</v>
      </c>
      <c r="Y265" s="173">
        <f t="shared" ref="Y265:Y273" si="47">X265*K265</f>
        <v>1.9844999999999998E-2</v>
      </c>
      <c r="Z265" s="173">
        <v>0</v>
      </c>
      <c r="AA265" s="174">
        <f t="shared" ref="AA265:AA273" si="48">Z265*K265</f>
        <v>0</v>
      </c>
      <c r="AR265" s="23" t="s">
        <v>952</v>
      </c>
      <c r="AT265" s="23" t="s">
        <v>612</v>
      </c>
      <c r="AU265" s="23" t="s">
        <v>94</v>
      </c>
      <c r="AY265" s="23" t="s">
        <v>196</v>
      </c>
      <c r="BE265" s="114">
        <f t="shared" ref="BE265:BE273" si="49">IF(U265="základná",N265,0)</f>
        <v>0</v>
      </c>
      <c r="BF265" s="114">
        <f t="shared" ref="BF265:BF273" si="50">IF(U265="znížená",N265,0)</f>
        <v>0</v>
      </c>
      <c r="BG265" s="114">
        <f t="shared" ref="BG265:BG273" si="51">IF(U265="zákl. prenesená",N265,0)</f>
        <v>0</v>
      </c>
      <c r="BH265" s="114">
        <f t="shared" ref="BH265:BH273" si="52">IF(U265="zníž. prenesená",N265,0)</f>
        <v>0</v>
      </c>
      <c r="BI265" s="114">
        <f t="shared" ref="BI265:BI273" si="53">IF(U265="nulová",N265,0)</f>
        <v>0</v>
      </c>
      <c r="BJ265" s="23" t="s">
        <v>94</v>
      </c>
      <c r="BK265" s="175">
        <f t="shared" ref="BK265:BK273" si="54">ROUND(L265*K265,3)</f>
        <v>0</v>
      </c>
      <c r="BL265" s="23" t="s">
        <v>952</v>
      </c>
      <c r="BM265" s="23" t="s">
        <v>2684</v>
      </c>
    </row>
    <row r="266" spans="2:65" s="1" customFormat="1" ht="25.5" customHeight="1">
      <c r="B266" s="138"/>
      <c r="C266" s="167" t="s">
        <v>664</v>
      </c>
      <c r="D266" s="167" t="s">
        <v>197</v>
      </c>
      <c r="E266" s="168" t="s">
        <v>2685</v>
      </c>
      <c r="F266" s="264" t="s">
        <v>2686</v>
      </c>
      <c r="G266" s="264"/>
      <c r="H266" s="264"/>
      <c r="I266" s="264"/>
      <c r="J266" s="169" t="s">
        <v>307</v>
      </c>
      <c r="K266" s="170">
        <v>45</v>
      </c>
      <c r="L266" s="265">
        <v>0</v>
      </c>
      <c r="M266" s="265"/>
      <c r="N266" s="266">
        <f t="shared" si="45"/>
        <v>0</v>
      </c>
      <c r="O266" s="266"/>
      <c r="P266" s="266"/>
      <c r="Q266" s="266"/>
      <c r="R266" s="141"/>
      <c r="T266" s="172" t="s">
        <v>4</v>
      </c>
      <c r="U266" s="48" t="s">
        <v>41</v>
      </c>
      <c r="V266" s="40"/>
      <c r="W266" s="173">
        <f t="shared" si="46"/>
        <v>0</v>
      </c>
      <c r="X266" s="173">
        <v>0</v>
      </c>
      <c r="Y266" s="173">
        <f t="shared" si="47"/>
        <v>0</v>
      </c>
      <c r="Z266" s="173">
        <v>0</v>
      </c>
      <c r="AA266" s="174">
        <f t="shared" si="48"/>
        <v>0</v>
      </c>
      <c r="AR266" s="23" t="s">
        <v>622</v>
      </c>
      <c r="AT266" s="23" t="s">
        <v>197</v>
      </c>
      <c r="AU266" s="23" t="s">
        <v>94</v>
      </c>
      <c r="AY266" s="23" t="s">
        <v>196</v>
      </c>
      <c r="BE266" s="114">
        <f t="shared" si="49"/>
        <v>0</v>
      </c>
      <c r="BF266" s="114">
        <f t="shared" si="50"/>
        <v>0</v>
      </c>
      <c r="BG266" s="114">
        <f t="shared" si="51"/>
        <v>0</v>
      </c>
      <c r="BH266" s="114">
        <f t="shared" si="52"/>
        <v>0</v>
      </c>
      <c r="BI266" s="114">
        <f t="shared" si="53"/>
        <v>0</v>
      </c>
      <c r="BJ266" s="23" t="s">
        <v>94</v>
      </c>
      <c r="BK266" s="175">
        <f t="shared" si="54"/>
        <v>0</v>
      </c>
      <c r="BL266" s="23" t="s">
        <v>622</v>
      </c>
      <c r="BM266" s="23" t="s">
        <v>2687</v>
      </c>
    </row>
    <row r="267" spans="2:65" s="1" customFormat="1" ht="16.5" customHeight="1">
      <c r="B267" s="138"/>
      <c r="C267" s="200" t="s">
        <v>669</v>
      </c>
      <c r="D267" s="200" t="s">
        <v>612</v>
      </c>
      <c r="E267" s="201" t="s">
        <v>2688</v>
      </c>
      <c r="F267" s="282" t="s">
        <v>2689</v>
      </c>
      <c r="G267" s="282"/>
      <c r="H267" s="282"/>
      <c r="I267" s="282"/>
      <c r="J267" s="202" t="s">
        <v>307</v>
      </c>
      <c r="K267" s="203">
        <v>45</v>
      </c>
      <c r="L267" s="273">
        <v>0</v>
      </c>
      <c r="M267" s="273"/>
      <c r="N267" s="283">
        <f t="shared" si="45"/>
        <v>0</v>
      </c>
      <c r="O267" s="266"/>
      <c r="P267" s="266"/>
      <c r="Q267" s="266"/>
      <c r="R267" s="141"/>
      <c r="T267" s="172" t="s">
        <v>4</v>
      </c>
      <c r="U267" s="48" t="s">
        <v>41</v>
      </c>
      <c r="V267" s="40"/>
      <c r="W267" s="173">
        <f t="shared" si="46"/>
        <v>0</v>
      </c>
      <c r="X267" s="173">
        <v>5.0000000000000002E-5</v>
      </c>
      <c r="Y267" s="173">
        <f t="shared" si="47"/>
        <v>2.2500000000000003E-3</v>
      </c>
      <c r="Z267" s="173">
        <v>0</v>
      </c>
      <c r="AA267" s="174">
        <f t="shared" si="48"/>
        <v>0</v>
      </c>
      <c r="AR267" s="23" t="s">
        <v>952</v>
      </c>
      <c r="AT267" s="23" t="s">
        <v>612</v>
      </c>
      <c r="AU267" s="23" t="s">
        <v>94</v>
      </c>
      <c r="AY267" s="23" t="s">
        <v>196</v>
      </c>
      <c r="BE267" s="114">
        <f t="shared" si="49"/>
        <v>0</v>
      </c>
      <c r="BF267" s="114">
        <f t="shared" si="50"/>
        <v>0</v>
      </c>
      <c r="BG267" s="114">
        <f t="shared" si="51"/>
        <v>0</v>
      </c>
      <c r="BH267" s="114">
        <f t="shared" si="52"/>
        <v>0</v>
      </c>
      <c r="BI267" s="114">
        <f t="shared" si="53"/>
        <v>0</v>
      </c>
      <c r="BJ267" s="23" t="s">
        <v>94</v>
      </c>
      <c r="BK267" s="175">
        <f t="shared" si="54"/>
        <v>0</v>
      </c>
      <c r="BL267" s="23" t="s">
        <v>952</v>
      </c>
      <c r="BM267" s="23" t="s">
        <v>2690</v>
      </c>
    </row>
    <row r="268" spans="2:65" s="1" customFormat="1" ht="25.5" customHeight="1">
      <c r="B268" s="138"/>
      <c r="C268" s="167" t="s">
        <v>673</v>
      </c>
      <c r="D268" s="167" t="s">
        <v>197</v>
      </c>
      <c r="E268" s="168" t="s">
        <v>2691</v>
      </c>
      <c r="F268" s="264" t="s">
        <v>2692</v>
      </c>
      <c r="G268" s="264"/>
      <c r="H268" s="264"/>
      <c r="I268" s="264"/>
      <c r="J268" s="169" t="s">
        <v>307</v>
      </c>
      <c r="K268" s="170">
        <v>20</v>
      </c>
      <c r="L268" s="265">
        <v>0</v>
      </c>
      <c r="M268" s="265"/>
      <c r="N268" s="266">
        <f t="shared" si="45"/>
        <v>0</v>
      </c>
      <c r="O268" s="266"/>
      <c r="P268" s="266"/>
      <c r="Q268" s="266"/>
      <c r="R268" s="141"/>
      <c r="T268" s="172" t="s">
        <v>4</v>
      </c>
      <c r="U268" s="48" t="s">
        <v>41</v>
      </c>
      <c r="V268" s="40"/>
      <c r="W268" s="173">
        <f t="shared" si="46"/>
        <v>0</v>
      </c>
      <c r="X268" s="173">
        <v>0</v>
      </c>
      <c r="Y268" s="173">
        <f t="shared" si="47"/>
        <v>0</v>
      </c>
      <c r="Z268" s="173">
        <v>0</v>
      </c>
      <c r="AA268" s="174">
        <f t="shared" si="48"/>
        <v>0</v>
      </c>
      <c r="AR268" s="23" t="s">
        <v>622</v>
      </c>
      <c r="AT268" s="23" t="s">
        <v>197</v>
      </c>
      <c r="AU268" s="23" t="s">
        <v>94</v>
      </c>
      <c r="AY268" s="23" t="s">
        <v>196</v>
      </c>
      <c r="BE268" s="114">
        <f t="shared" si="49"/>
        <v>0</v>
      </c>
      <c r="BF268" s="114">
        <f t="shared" si="50"/>
        <v>0</v>
      </c>
      <c r="BG268" s="114">
        <f t="shared" si="51"/>
        <v>0</v>
      </c>
      <c r="BH268" s="114">
        <f t="shared" si="52"/>
        <v>0</v>
      </c>
      <c r="BI268" s="114">
        <f t="shared" si="53"/>
        <v>0</v>
      </c>
      <c r="BJ268" s="23" t="s">
        <v>94</v>
      </c>
      <c r="BK268" s="175">
        <f t="shared" si="54"/>
        <v>0</v>
      </c>
      <c r="BL268" s="23" t="s">
        <v>622</v>
      </c>
      <c r="BM268" s="23" t="s">
        <v>2693</v>
      </c>
    </row>
    <row r="269" spans="2:65" s="1" customFormat="1" ht="16.5" customHeight="1">
      <c r="B269" s="138"/>
      <c r="C269" s="200" t="s">
        <v>677</v>
      </c>
      <c r="D269" s="200" t="s">
        <v>612</v>
      </c>
      <c r="E269" s="201" t="s">
        <v>2694</v>
      </c>
      <c r="F269" s="282" t="s">
        <v>2695</v>
      </c>
      <c r="G269" s="282"/>
      <c r="H269" s="282"/>
      <c r="I269" s="282"/>
      <c r="J269" s="202" t="s">
        <v>2696</v>
      </c>
      <c r="K269" s="203">
        <v>20</v>
      </c>
      <c r="L269" s="273">
        <v>0</v>
      </c>
      <c r="M269" s="273"/>
      <c r="N269" s="283">
        <f t="shared" si="45"/>
        <v>0</v>
      </c>
      <c r="O269" s="266"/>
      <c r="P269" s="266"/>
      <c r="Q269" s="266"/>
      <c r="R269" s="141"/>
      <c r="T269" s="172" t="s">
        <v>4</v>
      </c>
      <c r="U269" s="48" t="s">
        <v>41</v>
      </c>
      <c r="V269" s="40"/>
      <c r="W269" s="173">
        <f t="shared" si="46"/>
        <v>0</v>
      </c>
      <c r="X269" s="173">
        <v>0</v>
      </c>
      <c r="Y269" s="173">
        <f t="shared" si="47"/>
        <v>0</v>
      </c>
      <c r="Z269" s="173">
        <v>0</v>
      </c>
      <c r="AA269" s="174">
        <f t="shared" si="48"/>
        <v>0</v>
      </c>
      <c r="AR269" s="23" t="s">
        <v>1472</v>
      </c>
      <c r="AT269" s="23" t="s">
        <v>612</v>
      </c>
      <c r="AU269" s="23" t="s">
        <v>94</v>
      </c>
      <c r="AY269" s="23" t="s">
        <v>196</v>
      </c>
      <c r="BE269" s="114">
        <f t="shared" si="49"/>
        <v>0</v>
      </c>
      <c r="BF269" s="114">
        <f t="shared" si="50"/>
        <v>0</v>
      </c>
      <c r="BG269" s="114">
        <f t="shared" si="51"/>
        <v>0</v>
      </c>
      <c r="BH269" s="114">
        <f t="shared" si="52"/>
        <v>0</v>
      </c>
      <c r="BI269" s="114">
        <f t="shared" si="53"/>
        <v>0</v>
      </c>
      <c r="BJ269" s="23" t="s">
        <v>94</v>
      </c>
      <c r="BK269" s="175">
        <f t="shared" si="54"/>
        <v>0</v>
      </c>
      <c r="BL269" s="23" t="s">
        <v>622</v>
      </c>
      <c r="BM269" s="23" t="s">
        <v>2697</v>
      </c>
    </row>
    <row r="270" spans="2:65" s="1" customFormat="1" ht="38.25" customHeight="1">
      <c r="B270" s="138"/>
      <c r="C270" s="167" t="s">
        <v>683</v>
      </c>
      <c r="D270" s="167" t="s">
        <v>197</v>
      </c>
      <c r="E270" s="168" t="s">
        <v>2698</v>
      </c>
      <c r="F270" s="264" t="s">
        <v>2699</v>
      </c>
      <c r="G270" s="264"/>
      <c r="H270" s="264"/>
      <c r="I270" s="264"/>
      <c r="J270" s="169" t="s">
        <v>2303</v>
      </c>
      <c r="K270" s="171">
        <v>0</v>
      </c>
      <c r="L270" s="265">
        <v>0</v>
      </c>
      <c r="M270" s="265"/>
      <c r="N270" s="266">
        <f t="shared" si="45"/>
        <v>0</v>
      </c>
      <c r="O270" s="266"/>
      <c r="P270" s="266"/>
      <c r="Q270" s="266"/>
      <c r="R270" s="141"/>
      <c r="T270" s="172" t="s">
        <v>4</v>
      </c>
      <c r="U270" s="48" t="s">
        <v>41</v>
      </c>
      <c r="V270" s="40"/>
      <c r="W270" s="173">
        <f t="shared" si="46"/>
        <v>0</v>
      </c>
      <c r="X270" s="173">
        <v>0</v>
      </c>
      <c r="Y270" s="173">
        <f t="shared" si="47"/>
        <v>0</v>
      </c>
      <c r="Z270" s="173">
        <v>0</v>
      </c>
      <c r="AA270" s="174">
        <f t="shared" si="48"/>
        <v>0</v>
      </c>
      <c r="AR270" s="23" t="s">
        <v>622</v>
      </c>
      <c r="AT270" s="23" t="s">
        <v>197</v>
      </c>
      <c r="AU270" s="23" t="s">
        <v>94</v>
      </c>
      <c r="AY270" s="23" t="s">
        <v>196</v>
      </c>
      <c r="BE270" s="114">
        <f t="shared" si="49"/>
        <v>0</v>
      </c>
      <c r="BF270" s="114">
        <f t="shared" si="50"/>
        <v>0</v>
      </c>
      <c r="BG270" s="114">
        <f t="shared" si="51"/>
        <v>0</v>
      </c>
      <c r="BH270" s="114">
        <f t="shared" si="52"/>
        <v>0</v>
      </c>
      <c r="BI270" s="114">
        <f t="shared" si="53"/>
        <v>0</v>
      </c>
      <c r="BJ270" s="23" t="s">
        <v>94</v>
      </c>
      <c r="BK270" s="175">
        <f t="shared" si="54"/>
        <v>0</v>
      </c>
      <c r="BL270" s="23" t="s">
        <v>622</v>
      </c>
      <c r="BM270" s="23" t="s">
        <v>2700</v>
      </c>
    </row>
    <row r="271" spans="2:65" s="1" customFormat="1" ht="51" customHeight="1">
      <c r="B271" s="138"/>
      <c r="C271" s="167" t="s">
        <v>689</v>
      </c>
      <c r="D271" s="167" t="s">
        <v>197</v>
      </c>
      <c r="E271" s="168" t="s">
        <v>2701</v>
      </c>
      <c r="F271" s="264" t="s">
        <v>2702</v>
      </c>
      <c r="G271" s="264"/>
      <c r="H271" s="264"/>
      <c r="I271" s="264"/>
      <c r="J271" s="169" t="s">
        <v>2303</v>
      </c>
      <c r="K271" s="171">
        <v>0</v>
      </c>
      <c r="L271" s="265">
        <v>0</v>
      </c>
      <c r="M271" s="265"/>
      <c r="N271" s="266">
        <f t="shared" si="45"/>
        <v>0</v>
      </c>
      <c r="O271" s="266"/>
      <c r="P271" s="266"/>
      <c r="Q271" s="266"/>
      <c r="R271" s="141"/>
      <c r="T271" s="172" t="s">
        <v>4</v>
      </c>
      <c r="U271" s="48" t="s">
        <v>41</v>
      </c>
      <c r="V271" s="40"/>
      <c r="W271" s="173">
        <f t="shared" si="46"/>
        <v>0</v>
      </c>
      <c r="X271" s="173">
        <v>0</v>
      </c>
      <c r="Y271" s="173">
        <f t="shared" si="47"/>
        <v>0</v>
      </c>
      <c r="Z271" s="173">
        <v>0</v>
      </c>
      <c r="AA271" s="174">
        <f t="shared" si="48"/>
        <v>0</v>
      </c>
      <c r="AR271" s="23" t="s">
        <v>622</v>
      </c>
      <c r="AT271" s="23" t="s">
        <v>197</v>
      </c>
      <c r="AU271" s="23" t="s">
        <v>94</v>
      </c>
      <c r="AY271" s="23" t="s">
        <v>196</v>
      </c>
      <c r="BE271" s="114">
        <f t="shared" si="49"/>
        <v>0</v>
      </c>
      <c r="BF271" s="114">
        <f t="shared" si="50"/>
        <v>0</v>
      </c>
      <c r="BG271" s="114">
        <f t="shared" si="51"/>
        <v>0</v>
      </c>
      <c r="BH271" s="114">
        <f t="shared" si="52"/>
        <v>0</v>
      </c>
      <c r="BI271" s="114">
        <f t="shared" si="53"/>
        <v>0</v>
      </c>
      <c r="BJ271" s="23" t="s">
        <v>94</v>
      </c>
      <c r="BK271" s="175">
        <f t="shared" si="54"/>
        <v>0</v>
      </c>
      <c r="BL271" s="23" t="s">
        <v>622</v>
      </c>
      <c r="BM271" s="23" t="s">
        <v>2703</v>
      </c>
    </row>
    <row r="272" spans="2:65" s="1" customFormat="1" ht="16.5" customHeight="1">
      <c r="B272" s="138"/>
      <c r="C272" s="200" t="s">
        <v>695</v>
      </c>
      <c r="D272" s="200" t="s">
        <v>612</v>
      </c>
      <c r="E272" s="201" t="s">
        <v>2704</v>
      </c>
      <c r="F272" s="282" t="s">
        <v>2705</v>
      </c>
      <c r="G272" s="282"/>
      <c r="H272" s="282"/>
      <c r="I272" s="282"/>
      <c r="J272" s="202" t="s">
        <v>2303</v>
      </c>
      <c r="K272" s="204">
        <v>0</v>
      </c>
      <c r="L272" s="273">
        <v>0</v>
      </c>
      <c r="M272" s="273"/>
      <c r="N272" s="283">
        <f t="shared" si="45"/>
        <v>0</v>
      </c>
      <c r="O272" s="266"/>
      <c r="P272" s="266"/>
      <c r="Q272" s="266"/>
      <c r="R272" s="141"/>
      <c r="T272" s="172" t="s">
        <v>4</v>
      </c>
      <c r="U272" s="48" t="s">
        <v>41</v>
      </c>
      <c r="V272" s="40"/>
      <c r="W272" s="173">
        <f t="shared" si="46"/>
        <v>0</v>
      </c>
      <c r="X272" s="173">
        <v>0</v>
      </c>
      <c r="Y272" s="173">
        <f t="shared" si="47"/>
        <v>0</v>
      </c>
      <c r="Z272" s="173">
        <v>0</v>
      </c>
      <c r="AA272" s="174">
        <f t="shared" si="48"/>
        <v>0</v>
      </c>
      <c r="AR272" s="23" t="s">
        <v>952</v>
      </c>
      <c r="AT272" s="23" t="s">
        <v>612</v>
      </c>
      <c r="AU272" s="23" t="s">
        <v>94</v>
      </c>
      <c r="AY272" s="23" t="s">
        <v>196</v>
      </c>
      <c r="BE272" s="114">
        <f t="shared" si="49"/>
        <v>0</v>
      </c>
      <c r="BF272" s="114">
        <f t="shared" si="50"/>
        <v>0</v>
      </c>
      <c r="BG272" s="114">
        <f t="shared" si="51"/>
        <v>0</v>
      </c>
      <c r="BH272" s="114">
        <f t="shared" si="52"/>
        <v>0</v>
      </c>
      <c r="BI272" s="114">
        <f t="shared" si="53"/>
        <v>0</v>
      </c>
      <c r="BJ272" s="23" t="s">
        <v>94</v>
      </c>
      <c r="BK272" s="175">
        <f t="shared" si="54"/>
        <v>0</v>
      </c>
      <c r="BL272" s="23" t="s">
        <v>952</v>
      </c>
      <c r="BM272" s="23" t="s">
        <v>2706</v>
      </c>
    </row>
    <row r="273" spans="2:65" s="1" customFormat="1" ht="16.5" customHeight="1">
      <c r="B273" s="138"/>
      <c r="C273" s="200" t="s">
        <v>699</v>
      </c>
      <c r="D273" s="200" t="s">
        <v>612</v>
      </c>
      <c r="E273" s="201" t="s">
        <v>2707</v>
      </c>
      <c r="F273" s="282" t="s">
        <v>2708</v>
      </c>
      <c r="G273" s="282"/>
      <c r="H273" s="282"/>
      <c r="I273" s="282"/>
      <c r="J273" s="202" t="s">
        <v>2303</v>
      </c>
      <c r="K273" s="204">
        <v>0</v>
      </c>
      <c r="L273" s="273">
        <v>0</v>
      </c>
      <c r="M273" s="273"/>
      <c r="N273" s="283">
        <f t="shared" si="45"/>
        <v>0</v>
      </c>
      <c r="O273" s="266"/>
      <c r="P273" s="266"/>
      <c r="Q273" s="266"/>
      <c r="R273" s="141"/>
      <c r="T273" s="172" t="s">
        <v>4</v>
      </c>
      <c r="U273" s="48" t="s">
        <v>41</v>
      </c>
      <c r="V273" s="40"/>
      <c r="W273" s="173">
        <f t="shared" si="46"/>
        <v>0</v>
      </c>
      <c r="X273" s="173">
        <v>0</v>
      </c>
      <c r="Y273" s="173">
        <f t="shared" si="47"/>
        <v>0</v>
      </c>
      <c r="Z273" s="173">
        <v>0</v>
      </c>
      <c r="AA273" s="174">
        <f t="shared" si="48"/>
        <v>0</v>
      </c>
      <c r="AR273" s="23" t="s">
        <v>952</v>
      </c>
      <c r="AT273" s="23" t="s">
        <v>612</v>
      </c>
      <c r="AU273" s="23" t="s">
        <v>94</v>
      </c>
      <c r="AY273" s="23" t="s">
        <v>196</v>
      </c>
      <c r="BE273" s="114">
        <f t="shared" si="49"/>
        <v>0</v>
      </c>
      <c r="BF273" s="114">
        <f t="shared" si="50"/>
        <v>0</v>
      </c>
      <c r="BG273" s="114">
        <f t="shared" si="51"/>
        <v>0</v>
      </c>
      <c r="BH273" s="114">
        <f t="shared" si="52"/>
        <v>0</v>
      </c>
      <c r="BI273" s="114">
        <f t="shared" si="53"/>
        <v>0</v>
      </c>
      <c r="BJ273" s="23" t="s">
        <v>94</v>
      </c>
      <c r="BK273" s="175">
        <f t="shared" si="54"/>
        <v>0</v>
      </c>
      <c r="BL273" s="23" t="s">
        <v>952</v>
      </c>
      <c r="BM273" s="23" t="s">
        <v>2709</v>
      </c>
    </row>
    <row r="274" spans="2:65" s="10" customFormat="1" ht="29.85" customHeight="1">
      <c r="B274" s="156"/>
      <c r="C274" s="157"/>
      <c r="D274" s="166" t="s">
        <v>2453</v>
      </c>
      <c r="E274" s="166"/>
      <c r="F274" s="166"/>
      <c r="G274" s="166"/>
      <c r="H274" s="166"/>
      <c r="I274" s="166"/>
      <c r="J274" s="166"/>
      <c r="K274" s="166"/>
      <c r="L274" s="166"/>
      <c r="M274" s="166"/>
      <c r="N274" s="271">
        <f>BK274</f>
        <v>0</v>
      </c>
      <c r="O274" s="272"/>
      <c r="P274" s="272"/>
      <c r="Q274" s="272"/>
      <c r="R274" s="159"/>
      <c r="T274" s="160"/>
      <c r="U274" s="157"/>
      <c r="V274" s="157"/>
      <c r="W274" s="161">
        <f>SUM(W275:W292)</f>
        <v>0</v>
      </c>
      <c r="X274" s="157"/>
      <c r="Y274" s="161">
        <f>SUM(Y275:Y292)</f>
        <v>4.3410000000000004E-2</v>
      </c>
      <c r="Z274" s="157"/>
      <c r="AA274" s="162">
        <f>SUM(AA275:AA292)</f>
        <v>0</v>
      </c>
      <c r="AR274" s="163" t="s">
        <v>214</v>
      </c>
      <c r="AT274" s="164" t="s">
        <v>73</v>
      </c>
      <c r="AU274" s="164" t="s">
        <v>82</v>
      </c>
      <c r="AY274" s="163" t="s">
        <v>196</v>
      </c>
      <c r="BK274" s="165">
        <f>SUM(BK275:BK292)</f>
        <v>0</v>
      </c>
    </row>
    <row r="275" spans="2:65" s="1" customFormat="1" ht="16.5" customHeight="1">
      <c r="B275" s="138"/>
      <c r="C275" s="167" t="s">
        <v>703</v>
      </c>
      <c r="D275" s="167" t="s">
        <v>197</v>
      </c>
      <c r="E275" s="168" t="s">
        <v>2710</v>
      </c>
      <c r="F275" s="264" t="s">
        <v>2711</v>
      </c>
      <c r="G275" s="264"/>
      <c r="H275" s="264"/>
      <c r="I275" s="264"/>
      <c r="J275" s="169" t="s">
        <v>608</v>
      </c>
      <c r="K275" s="170">
        <v>2</v>
      </c>
      <c r="L275" s="265">
        <v>0</v>
      </c>
      <c r="M275" s="265"/>
      <c r="N275" s="266">
        <f>ROUND(L275*K275,3)</f>
        <v>0</v>
      </c>
      <c r="O275" s="266"/>
      <c r="P275" s="266"/>
      <c r="Q275" s="266"/>
      <c r="R275" s="141"/>
      <c r="T275" s="172" t="s">
        <v>4</v>
      </c>
      <c r="U275" s="48" t="s">
        <v>41</v>
      </c>
      <c r="V275" s="40"/>
      <c r="W275" s="173">
        <f>V275*K275</f>
        <v>0</v>
      </c>
      <c r="X275" s="173">
        <v>0</v>
      </c>
      <c r="Y275" s="173">
        <f>X275*K275</f>
        <v>0</v>
      </c>
      <c r="Z275" s="173">
        <v>0</v>
      </c>
      <c r="AA275" s="174">
        <f>Z275*K275</f>
        <v>0</v>
      </c>
      <c r="AR275" s="23" t="s">
        <v>622</v>
      </c>
      <c r="AT275" s="23" t="s">
        <v>197</v>
      </c>
      <c r="AU275" s="23" t="s">
        <v>94</v>
      </c>
      <c r="AY275" s="23" t="s">
        <v>196</v>
      </c>
      <c r="BE275" s="114">
        <f>IF(U275="základná",N275,0)</f>
        <v>0</v>
      </c>
      <c r="BF275" s="114">
        <f>IF(U275="znížená",N275,0)</f>
        <v>0</v>
      </c>
      <c r="BG275" s="114">
        <f>IF(U275="zákl. prenesená",N275,0)</f>
        <v>0</v>
      </c>
      <c r="BH275" s="114">
        <f>IF(U275="zníž. prenesená",N275,0)</f>
        <v>0</v>
      </c>
      <c r="BI275" s="114">
        <f>IF(U275="nulová",N275,0)</f>
        <v>0</v>
      </c>
      <c r="BJ275" s="23" t="s">
        <v>94</v>
      </c>
      <c r="BK275" s="175">
        <f>ROUND(L275*K275,3)</f>
        <v>0</v>
      </c>
      <c r="BL275" s="23" t="s">
        <v>622</v>
      </c>
      <c r="BM275" s="23" t="s">
        <v>2712</v>
      </c>
    </row>
    <row r="276" spans="2:65" s="11" customFormat="1" ht="16.5" customHeight="1">
      <c r="B276" s="176"/>
      <c r="C276" s="177"/>
      <c r="D276" s="177"/>
      <c r="E276" s="178" t="s">
        <v>4</v>
      </c>
      <c r="F276" s="267" t="s">
        <v>2713</v>
      </c>
      <c r="G276" s="268"/>
      <c r="H276" s="268"/>
      <c r="I276" s="268"/>
      <c r="J276" s="177"/>
      <c r="K276" s="179">
        <v>2</v>
      </c>
      <c r="L276" s="177"/>
      <c r="M276" s="177"/>
      <c r="N276" s="177"/>
      <c r="O276" s="177"/>
      <c r="P276" s="177"/>
      <c r="Q276" s="177"/>
      <c r="R276" s="180"/>
      <c r="T276" s="181"/>
      <c r="U276" s="177"/>
      <c r="V276" s="177"/>
      <c r="W276" s="177"/>
      <c r="X276" s="177"/>
      <c r="Y276" s="177"/>
      <c r="Z276" s="177"/>
      <c r="AA276" s="182"/>
      <c r="AT276" s="183" t="s">
        <v>204</v>
      </c>
      <c r="AU276" s="183" t="s">
        <v>94</v>
      </c>
      <c r="AV276" s="11" t="s">
        <v>94</v>
      </c>
      <c r="AW276" s="11" t="s">
        <v>31</v>
      </c>
      <c r="AX276" s="11" t="s">
        <v>74</v>
      </c>
      <c r="AY276" s="183" t="s">
        <v>196</v>
      </c>
    </row>
    <row r="277" spans="2:65" s="13" customFormat="1" ht="16.5" customHeight="1">
      <c r="B277" s="192"/>
      <c r="C277" s="193"/>
      <c r="D277" s="193"/>
      <c r="E277" s="194" t="s">
        <v>4</v>
      </c>
      <c r="F277" s="276" t="s">
        <v>215</v>
      </c>
      <c r="G277" s="277"/>
      <c r="H277" s="277"/>
      <c r="I277" s="277"/>
      <c r="J277" s="193"/>
      <c r="K277" s="195">
        <v>2</v>
      </c>
      <c r="L277" s="193"/>
      <c r="M277" s="193"/>
      <c r="N277" s="193"/>
      <c r="O277" s="193"/>
      <c r="P277" s="193"/>
      <c r="Q277" s="193"/>
      <c r="R277" s="196"/>
      <c r="T277" s="197"/>
      <c r="U277" s="193"/>
      <c r="V277" s="193"/>
      <c r="W277" s="193"/>
      <c r="X277" s="193"/>
      <c r="Y277" s="193"/>
      <c r="Z277" s="193"/>
      <c r="AA277" s="198"/>
      <c r="AT277" s="199" t="s">
        <v>204</v>
      </c>
      <c r="AU277" s="199" t="s">
        <v>94</v>
      </c>
      <c r="AV277" s="13" t="s">
        <v>201</v>
      </c>
      <c r="AW277" s="13" t="s">
        <v>5</v>
      </c>
      <c r="AX277" s="13" t="s">
        <v>82</v>
      </c>
      <c r="AY277" s="199" t="s">
        <v>196</v>
      </c>
    </row>
    <row r="278" spans="2:65" s="1" customFormat="1" ht="16.5" customHeight="1">
      <c r="B278" s="138"/>
      <c r="C278" s="200" t="s">
        <v>708</v>
      </c>
      <c r="D278" s="200" t="s">
        <v>612</v>
      </c>
      <c r="E278" s="201" t="s">
        <v>2714</v>
      </c>
      <c r="F278" s="282" t="s">
        <v>2715</v>
      </c>
      <c r="G278" s="282"/>
      <c r="H278" s="282"/>
      <c r="I278" s="282"/>
      <c r="J278" s="202" t="s">
        <v>608</v>
      </c>
      <c r="K278" s="203">
        <v>2</v>
      </c>
      <c r="L278" s="273">
        <v>0</v>
      </c>
      <c r="M278" s="273"/>
      <c r="N278" s="283">
        <f>ROUND(L278*K278,3)</f>
        <v>0</v>
      </c>
      <c r="O278" s="266"/>
      <c r="P278" s="266"/>
      <c r="Q278" s="266"/>
      <c r="R278" s="141"/>
      <c r="T278" s="172" t="s">
        <v>4</v>
      </c>
      <c r="U278" s="48" t="s">
        <v>41</v>
      </c>
      <c r="V278" s="40"/>
      <c r="W278" s="173">
        <f>V278*K278</f>
        <v>0</v>
      </c>
      <c r="X278" s="173">
        <v>0</v>
      </c>
      <c r="Y278" s="173">
        <f>X278*K278</f>
        <v>0</v>
      </c>
      <c r="Z278" s="173">
        <v>0</v>
      </c>
      <c r="AA278" s="174">
        <f>Z278*K278</f>
        <v>0</v>
      </c>
      <c r="AR278" s="23" t="s">
        <v>1472</v>
      </c>
      <c r="AT278" s="23" t="s">
        <v>612</v>
      </c>
      <c r="AU278" s="23" t="s">
        <v>94</v>
      </c>
      <c r="AY278" s="23" t="s">
        <v>196</v>
      </c>
      <c r="BE278" s="114">
        <f>IF(U278="základná",N278,0)</f>
        <v>0</v>
      </c>
      <c r="BF278" s="114">
        <f>IF(U278="znížená",N278,0)</f>
        <v>0</v>
      </c>
      <c r="BG278" s="114">
        <f>IF(U278="zákl. prenesená",N278,0)</f>
        <v>0</v>
      </c>
      <c r="BH278" s="114">
        <f>IF(U278="zníž. prenesená",N278,0)</f>
        <v>0</v>
      </c>
      <c r="BI278" s="114">
        <f>IF(U278="nulová",N278,0)</f>
        <v>0</v>
      </c>
      <c r="BJ278" s="23" t="s">
        <v>94</v>
      </c>
      <c r="BK278" s="175">
        <f>ROUND(L278*K278,3)</f>
        <v>0</v>
      </c>
      <c r="BL278" s="23" t="s">
        <v>622</v>
      </c>
      <c r="BM278" s="23" t="s">
        <v>2716</v>
      </c>
    </row>
    <row r="279" spans="2:65" s="1" customFormat="1" ht="25.5" customHeight="1">
      <c r="B279" s="138"/>
      <c r="C279" s="200" t="s">
        <v>714</v>
      </c>
      <c r="D279" s="200" t="s">
        <v>612</v>
      </c>
      <c r="E279" s="201" t="s">
        <v>2717</v>
      </c>
      <c r="F279" s="282" t="s">
        <v>2718</v>
      </c>
      <c r="G279" s="282"/>
      <c r="H279" s="282"/>
      <c r="I279" s="282"/>
      <c r="J279" s="202" t="s">
        <v>608</v>
      </c>
      <c r="K279" s="203">
        <v>1</v>
      </c>
      <c r="L279" s="273">
        <v>0</v>
      </c>
      <c r="M279" s="273"/>
      <c r="N279" s="283">
        <f>ROUND(L279*K279,3)</f>
        <v>0</v>
      </c>
      <c r="O279" s="266"/>
      <c r="P279" s="266"/>
      <c r="Q279" s="266"/>
      <c r="R279" s="141"/>
      <c r="T279" s="172" t="s">
        <v>4</v>
      </c>
      <c r="U279" s="48" t="s">
        <v>41</v>
      </c>
      <c r="V279" s="40"/>
      <c r="W279" s="173">
        <f>V279*K279</f>
        <v>0</v>
      </c>
      <c r="X279" s="173">
        <v>0</v>
      </c>
      <c r="Y279" s="173">
        <f>X279*K279</f>
        <v>0</v>
      </c>
      <c r="Z279" s="173">
        <v>0</v>
      </c>
      <c r="AA279" s="174">
        <f>Z279*K279</f>
        <v>0</v>
      </c>
      <c r="AR279" s="23" t="s">
        <v>1472</v>
      </c>
      <c r="AT279" s="23" t="s">
        <v>612</v>
      </c>
      <c r="AU279" s="23" t="s">
        <v>94</v>
      </c>
      <c r="AY279" s="23" t="s">
        <v>196</v>
      </c>
      <c r="BE279" s="114">
        <f>IF(U279="základná",N279,0)</f>
        <v>0</v>
      </c>
      <c r="BF279" s="114">
        <f>IF(U279="znížená",N279,0)</f>
        <v>0</v>
      </c>
      <c r="BG279" s="114">
        <f>IF(U279="zákl. prenesená",N279,0)</f>
        <v>0</v>
      </c>
      <c r="BH279" s="114">
        <f>IF(U279="zníž. prenesená",N279,0)</f>
        <v>0</v>
      </c>
      <c r="BI279" s="114">
        <f>IF(U279="nulová",N279,0)</f>
        <v>0</v>
      </c>
      <c r="BJ279" s="23" t="s">
        <v>94</v>
      </c>
      <c r="BK279" s="175">
        <f>ROUND(L279*K279,3)</f>
        <v>0</v>
      </c>
      <c r="BL279" s="23" t="s">
        <v>622</v>
      </c>
      <c r="BM279" s="23" t="s">
        <v>2719</v>
      </c>
    </row>
    <row r="280" spans="2:65" s="1" customFormat="1" ht="16.5" customHeight="1">
      <c r="B280" s="138"/>
      <c r="C280" s="167" t="s">
        <v>721</v>
      </c>
      <c r="D280" s="167" t="s">
        <v>197</v>
      </c>
      <c r="E280" s="168" t="s">
        <v>2720</v>
      </c>
      <c r="F280" s="264" t="s">
        <v>2721</v>
      </c>
      <c r="G280" s="264"/>
      <c r="H280" s="264"/>
      <c r="I280" s="264"/>
      <c r="J280" s="169" t="s">
        <v>608</v>
      </c>
      <c r="K280" s="170">
        <v>28</v>
      </c>
      <c r="L280" s="265">
        <v>0</v>
      </c>
      <c r="M280" s="265"/>
      <c r="N280" s="266">
        <f>ROUND(L280*K280,3)</f>
        <v>0</v>
      </c>
      <c r="O280" s="266"/>
      <c r="P280" s="266"/>
      <c r="Q280" s="266"/>
      <c r="R280" s="141"/>
      <c r="T280" s="172" t="s">
        <v>4</v>
      </c>
      <c r="U280" s="48" t="s">
        <v>41</v>
      </c>
      <c r="V280" s="40"/>
      <c r="W280" s="173">
        <f>V280*K280</f>
        <v>0</v>
      </c>
      <c r="X280" s="173">
        <v>0</v>
      </c>
      <c r="Y280" s="173">
        <f>X280*K280</f>
        <v>0</v>
      </c>
      <c r="Z280" s="173">
        <v>0</v>
      </c>
      <c r="AA280" s="174">
        <f>Z280*K280</f>
        <v>0</v>
      </c>
      <c r="AR280" s="23" t="s">
        <v>622</v>
      </c>
      <c r="AT280" s="23" t="s">
        <v>197</v>
      </c>
      <c r="AU280" s="23" t="s">
        <v>94</v>
      </c>
      <c r="AY280" s="23" t="s">
        <v>196</v>
      </c>
      <c r="BE280" s="114">
        <f>IF(U280="základná",N280,0)</f>
        <v>0</v>
      </c>
      <c r="BF280" s="114">
        <f>IF(U280="znížená",N280,0)</f>
        <v>0</v>
      </c>
      <c r="BG280" s="114">
        <f>IF(U280="zákl. prenesená",N280,0)</f>
        <v>0</v>
      </c>
      <c r="BH280" s="114">
        <f>IF(U280="zníž. prenesená",N280,0)</f>
        <v>0</v>
      </c>
      <c r="BI280" s="114">
        <f>IF(U280="nulová",N280,0)</f>
        <v>0</v>
      </c>
      <c r="BJ280" s="23" t="s">
        <v>94</v>
      </c>
      <c r="BK280" s="175">
        <f>ROUND(L280*K280,3)</f>
        <v>0</v>
      </c>
      <c r="BL280" s="23" t="s">
        <v>622</v>
      </c>
      <c r="BM280" s="23" t="s">
        <v>2722</v>
      </c>
    </row>
    <row r="281" spans="2:65" s="11" customFormat="1" ht="16.5" customHeight="1">
      <c r="B281" s="176"/>
      <c r="C281" s="177"/>
      <c r="D281" s="177"/>
      <c r="E281" s="178" t="s">
        <v>4</v>
      </c>
      <c r="F281" s="267" t="s">
        <v>2723</v>
      </c>
      <c r="G281" s="268"/>
      <c r="H281" s="268"/>
      <c r="I281" s="268"/>
      <c r="J281" s="177"/>
      <c r="K281" s="179">
        <v>4</v>
      </c>
      <c r="L281" s="177"/>
      <c r="M281" s="177"/>
      <c r="N281" s="177"/>
      <c r="O281" s="177"/>
      <c r="P281" s="177"/>
      <c r="Q281" s="177"/>
      <c r="R281" s="180"/>
      <c r="T281" s="181"/>
      <c r="U281" s="177"/>
      <c r="V281" s="177"/>
      <c r="W281" s="177"/>
      <c r="X281" s="177"/>
      <c r="Y281" s="177"/>
      <c r="Z281" s="177"/>
      <c r="AA281" s="182"/>
      <c r="AT281" s="183" t="s">
        <v>204</v>
      </c>
      <c r="AU281" s="183" t="s">
        <v>94</v>
      </c>
      <c r="AV281" s="11" t="s">
        <v>94</v>
      </c>
      <c r="AW281" s="11" t="s">
        <v>31</v>
      </c>
      <c r="AX281" s="11" t="s">
        <v>74</v>
      </c>
      <c r="AY281" s="183" t="s">
        <v>196</v>
      </c>
    </row>
    <row r="282" spans="2:65" s="11" customFormat="1" ht="16.5" customHeight="1">
      <c r="B282" s="176"/>
      <c r="C282" s="177"/>
      <c r="D282" s="177"/>
      <c r="E282" s="178" t="s">
        <v>4</v>
      </c>
      <c r="F282" s="269" t="s">
        <v>2724</v>
      </c>
      <c r="G282" s="270"/>
      <c r="H282" s="270"/>
      <c r="I282" s="270"/>
      <c r="J282" s="177"/>
      <c r="K282" s="179">
        <v>2</v>
      </c>
      <c r="L282" s="177"/>
      <c r="M282" s="177"/>
      <c r="N282" s="177"/>
      <c r="O282" s="177"/>
      <c r="P282" s="177"/>
      <c r="Q282" s="177"/>
      <c r="R282" s="180"/>
      <c r="T282" s="181"/>
      <c r="U282" s="177"/>
      <c r="V282" s="177"/>
      <c r="W282" s="177"/>
      <c r="X282" s="177"/>
      <c r="Y282" s="177"/>
      <c r="Z282" s="177"/>
      <c r="AA282" s="182"/>
      <c r="AT282" s="183" t="s">
        <v>204</v>
      </c>
      <c r="AU282" s="183" t="s">
        <v>94</v>
      </c>
      <c r="AV282" s="11" t="s">
        <v>94</v>
      </c>
      <c r="AW282" s="11" t="s">
        <v>31</v>
      </c>
      <c r="AX282" s="11" t="s">
        <v>74</v>
      </c>
      <c r="AY282" s="183" t="s">
        <v>196</v>
      </c>
    </row>
    <row r="283" spans="2:65" s="11" customFormat="1" ht="16.5" customHeight="1">
      <c r="B283" s="176"/>
      <c r="C283" s="177"/>
      <c r="D283" s="177"/>
      <c r="E283" s="178" t="s">
        <v>4</v>
      </c>
      <c r="F283" s="269" t="s">
        <v>2725</v>
      </c>
      <c r="G283" s="270"/>
      <c r="H283" s="270"/>
      <c r="I283" s="270"/>
      <c r="J283" s="177"/>
      <c r="K283" s="179">
        <v>22</v>
      </c>
      <c r="L283" s="177"/>
      <c r="M283" s="177"/>
      <c r="N283" s="177"/>
      <c r="O283" s="177"/>
      <c r="P283" s="177"/>
      <c r="Q283" s="177"/>
      <c r="R283" s="180"/>
      <c r="T283" s="181"/>
      <c r="U283" s="177"/>
      <c r="V283" s="177"/>
      <c r="W283" s="177"/>
      <c r="X283" s="177"/>
      <c r="Y283" s="177"/>
      <c r="Z283" s="177"/>
      <c r="AA283" s="182"/>
      <c r="AT283" s="183" t="s">
        <v>204</v>
      </c>
      <c r="AU283" s="183" t="s">
        <v>94</v>
      </c>
      <c r="AV283" s="11" t="s">
        <v>94</v>
      </c>
      <c r="AW283" s="11" t="s">
        <v>31</v>
      </c>
      <c r="AX283" s="11" t="s">
        <v>74</v>
      </c>
      <c r="AY283" s="183" t="s">
        <v>196</v>
      </c>
    </row>
    <row r="284" spans="2:65" s="13" customFormat="1" ht="16.5" customHeight="1">
      <c r="B284" s="192"/>
      <c r="C284" s="193"/>
      <c r="D284" s="193"/>
      <c r="E284" s="194" t="s">
        <v>4</v>
      </c>
      <c r="F284" s="276" t="s">
        <v>215</v>
      </c>
      <c r="G284" s="277"/>
      <c r="H284" s="277"/>
      <c r="I284" s="277"/>
      <c r="J284" s="193"/>
      <c r="K284" s="195">
        <v>28</v>
      </c>
      <c r="L284" s="193"/>
      <c r="M284" s="193"/>
      <c r="N284" s="193"/>
      <c r="O284" s="193"/>
      <c r="P284" s="193"/>
      <c r="Q284" s="193"/>
      <c r="R284" s="196"/>
      <c r="T284" s="197"/>
      <c r="U284" s="193"/>
      <c r="V284" s="193"/>
      <c r="W284" s="193"/>
      <c r="X284" s="193"/>
      <c r="Y284" s="193"/>
      <c r="Z284" s="193"/>
      <c r="AA284" s="198"/>
      <c r="AT284" s="199" t="s">
        <v>204</v>
      </c>
      <c r="AU284" s="199" t="s">
        <v>94</v>
      </c>
      <c r="AV284" s="13" t="s">
        <v>201</v>
      </c>
      <c r="AW284" s="13" t="s">
        <v>5</v>
      </c>
      <c r="AX284" s="13" t="s">
        <v>82</v>
      </c>
      <c r="AY284" s="199" t="s">
        <v>196</v>
      </c>
    </row>
    <row r="285" spans="2:65" s="1" customFormat="1" ht="38.25" customHeight="1">
      <c r="B285" s="138"/>
      <c r="C285" s="200" t="s">
        <v>725</v>
      </c>
      <c r="D285" s="200" t="s">
        <v>612</v>
      </c>
      <c r="E285" s="201" t="s">
        <v>2726</v>
      </c>
      <c r="F285" s="282" t="s">
        <v>2727</v>
      </c>
      <c r="G285" s="282"/>
      <c r="H285" s="282"/>
      <c r="I285" s="282"/>
      <c r="J285" s="202" t="s">
        <v>608</v>
      </c>
      <c r="K285" s="203">
        <v>28</v>
      </c>
      <c r="L285" s="273">
        <v>0</v>
      </c>
      <c r="M285" s="273"/>
      <c r="N285" s="283">
        <f>ROUND(L285*K285,3)</f>
        <v>0</v>
      </c>
      <c r="O285" s="266"/>
      <c r="P285" s="266"/>
      <c r="Q285" s="266"/>
      <c r="R285" s="141"/>
      <c r="T285" s="172" t="s">
        <v>4</v>
      </c>
      <c r="U285" s="48" t="s">
        <v>41</v>
      </c>
      <c r="V285" s="40"/>
      <c r="W285" s="173">
        <f>V285*K285</f>
        <v>0</v>
      </c>
      <c r="X285" s="173">
        <v>7.5000000000000002E-4</v>
      </c>
      <c r="Y285" s="173">
        <f>X285*K285</f>
        <v>2.1000000000000001E-2</v>
      </c>
      <c r="Z285" s="173">
        <v>0</v>
      </c>
      <c r="AA285" s="174">
        <f>Z285*K285</f>
        <v>0</v>
      </c>
      <c r="AR285" s="23" t="s">
        <v>952</v>
      </c>
      <c r="AT285" s="23" t="s">
        <v>612</v>
      </c>
      <c r="AU285" s="23" t="s">
        <v>94</v>
      </c>
      <c r="AY285" s="23" t="s">
        <v>196</v>
      </c>
      <c r="BE285" s="114">
        <f>IF(U285="základná",N285,0)</f>
        <v>0</v>
      </c>
      <c r="BF285" s="114">
        <f>IF(U285="znížená",N285,0)</f>
        <v>0</v>
      </c>
      <c r="BG285" s="114">
        <f>IF(U285="zákl. prenesená",N285,0)</f>
        <v>0</v>
      </c>
      <c r="BH285" s="114">
        <f>IF(U285="zníž. prenesená",N285,0)</f>
        <v>0</v>
      </c>
      <c r="BI285" s="114">
        <f>IF(U285="nulová",N285,0)</f>
        <v>0</v>
      </c>
      <c r="BJ285" s="23" t="s">
        <v>94</v>
      </c>
      <c r="BK285" s="175">
        <f>ROUND(L285*K285,3)</f>
        <v>0</v>
      </c>
      <c r="BL285" s="23" t="s">
        <v>952</v>
      </c>
      <c r="BM285" s="23" t="s">
        <v>2728</v>
      </c>
    </row>
    <row r="286" spans="2:65" s="1" customFormat="1" ht="25.5" customHeight="1">
      <c r="B286" s="138"/>
      <c r="C286" s="200" t="s">
        <v>729</v>
      </c>
      <c r="D286" s="200" t="s">
        <v>612</v>
      </c>
      <c r="E286" s="201" t="s">
        <v>2729</v>
      </c>
      <c r="F286" s="282" t="s">
        <v>2730</v>
      </c>
      <c r="G286" s="282"/>
      <c r="H286" s="282"/>
      <c r="I286" s="282"/>
      <c r="J286" s="202" t="s">
        <v>608</v>
      </c>
      <c r="K286" s="203">
        <v>14</v>
      </c>
      <c r="L286" s="273">
        <v>0</v>
      </c>
      <c r="M286" s="273"/>
      <c r="N286" s="283">
        <f>ROUND(L286*K286,3)</f>
        <v>0</v>
      </c>
      <c r="O286" s="266"/>
      <c r="P286" s="266"/>
      <c r="Q286" s="266"/>
      <c r="R286" s="141"/>
      <c r="T286" s="172" t="s">
        <v>4</v>
      </c>
      <c r="U286" s="48" t="s">
        <v>41</v>
      </c>
      <c r="V286" s="40"/>
      <c r="W286" s="173">
        <f>V286*K286</f>
        <v>0</v>
      </c>
      <c r="X286" s="173">
        <v>0</v>
      </c>
      <c r="Y286" s="173">
        <f>X286*K286</f>
        <v>0</v>
      </c>
      <c r="Z286" s="173">
        <v>0</v>
      </c>
      <c r="AA286" s="174">
        <f>Z286*K286</f>
        <v>0</v>
      </c>
      <c r="AR286" s="23" t="s">
        <v>952</v>
      </c>
      <c r="AT286" s="23" t="s">
        <v>612</v>
      </c>
      <c r="AU286" s="23" t="s">
        <v>94</v>
      </c>
      <c r="AY286" s="23" t="s">
        <v>196</v>
      </c>
      <c r="BE286" s="114">
        <f>IF(U286="základná",N286,0)</f>
        <v>0</v>
      </c>
      <c r="BF286" s="114">
        <f>IF(U286="znížená",N286,0)</f>
        <v>0</v>
      </c>
      <c r="BG286" s="114">
        <f>IF(U286="zákl. prenesená",N286,0)</f>
        <v>0</v>
      </c>
      <c r="BH286" s="114">
        <f>IF(U286="zníž. prenesená",N286,0)</f>
        <v>0</v>
      </c>
      <c r="BI286" s="114">
        <f>IF(U286="nulová",N286,0)</f>
        <v>0</v>
      </c>
      <c r="BJ286" s="23" t="s">
        <v>94</v>
      </c>
      <c r="BK286" s="175">
        <f>ROUND(L286*K286,3)</f>
        <v>0</v>
      </c>
      <c r="BL286" s="23" t="s">
        <v>952</v>
      </c>
      <c r="BM286" s="23" t="s">
        <v>2731</v>
      </c>
    </row>
    <row r="287" spans="2:65" s="1" customFormat="1" ht="25.5" customHeight="1">
      <c r="B287" s="138"/>
      <c r="C287" s="167" t="s">
        <v>737</v>
      </c>
      <c r="D287" s="167" t="s">
        <v>197</v>
      </c>
      <c r="E287" s="168" t="s">
        <v>2732</v>
      </c>
      <c r="F287" s="264" t="s">
        <v>2733</v>
      </c>
      <c r="G287" s="264"/>
      <c r="H287" s="264"/>
      <c r="I287" s="264"/>
      <c r="J287" s="169" t="s">
        <v>608</v>
      </c>
      <c r="K287" s="170">
        <v>27</v>
      </c>
      <c r="L287" s="265">
        <v>0</v>
      </c>
      <c r="M287" s="265"/>
      <c r="N287" s="266">
        <f>ROUND(L287*K287,3)</f>
        <v>0</v>
      </c>
      <c r="O287" s="266"/>
      <c r="P287" s="266"/>
      <c r="Q287" s="266"/>
      <c r="R287" s="141"/>
      <c r="T287" s="172" t="s">
        <v>4</v>
      </c>
      <c r="U287" s="48" t="s">
        <v>41</v>
      </c>
      <c r="V287" s="40"/>
      <c r="W287" s="173">
        <f>V287*K287</f>
        <v>0</v>
      </c>
      <c r="X287" s="173">
        <v>0</v>
      </c>
      <c r="Y287" s="173">
        <f>X287*K287</f>
        <v>0</v>
      </c>
      <c r="Z287" s="173">
        <v>0</v>
      </c>
      <c r="AA287" s="174">
        <f>Z287*K287</f>
        <v>0</v>
      </c>
      <c r="AR287" s="23" t="s">
        <v>622</v>
      </c>
      <c r="AT287" s="23" t="s">
        <v>197</v>
      </c>
      <c r="AU287" s="23" t="s">
        <v>94</v>
      </c>
      <c r="AY287" s="23" t="s">
        <v>196</v>
      </c>
      <c r="BE287" s="114">
        <f>IF(U287="základná",N287,0)</f>
        <v>0</v>
      </c>
      <c r="BF287" s="114">
        <f>IF(U287="znížená",N287,0)</f>
        <v>0</v>
      </c>
      <c r="BG287" s="114">
        <f>IF(U287="zákl. prenesená",N287,0)</f>
        <v>0</v>
      </c>
      <c r="BH287" s="114">
        <f>IF(U287="zníž. prenesená",N287,0)</f>
        <v>0</v>
      </c>
      <c r="BI287" s="114">
        <f>IF(U287="nulová",N287,0)</f>
        <v>0</v>
      </c>
      <c r="BJ287" s="23" t="s">
        <v>94</v>
      </c>
      <c r="BK287" s="175">
        <f>ROUND(L287*K287,3)</f>
        <v>0</v>
      </c>
      <c r="BL287" s="23" t="s">
        <v>622</v>
      </c>
      <c r="BM287" s="23" t="s">
        <v>2734</v>
      </c>
    </row>
    <row r="288" spans="2:65" s="11" customFormat="1" ht="16.5" customHeight="1">
      <c r="B288" s="176"/>
      <c r="C288" s="177"/>
      <c r="D288" s="177"/>
      <c r="E288" s="178" t="s">
        <v>4</v>
      </c>
      <c r="F288" s="267" t="s">
        <v>94</v>
      </c>
      <c r="G288" s="268"/>
      <c r="H288" s="268"/>
      <c r="I288" s="268"/>
      <c r="J288" s="177"/>
      <c r="K288" s="179">
        <v>2</v>
      </c>
      <c r="L288" s="177"/>
      <c r="M288" s="177"/>
      <c r="N288" s="177"/>
      <c r="O288" s="177"/>
      <c r="P288" s="177"/>
      <c r="Q288" s="177"/>
      <c r="R288" s="180"/>
      <c r="T288" s="181"/>
      <c r="U288" s="177"/>
      <c r="V288" s="177"/>
      <c r="W288" s="177"/>
      <c r="X288" s="177"/>
      <c r="Y288" s="177"/>
      <c r="Z288" s="177"/>
      <c r="AA288" s="182"/>
      <c r="AT288" s="183" t="s">
        <v>204</v>
      </c>
      <c r="AU288" s="183" t="s">
        <v>94</v>
      </c>
      <c r="AV288" s="11" t="s">
        <v>94</v>
      </c>
      <c r="AW288" s="11" t="s">
        <v>31</v>
      </c>
      <c r="AX288" s="11" t="s">
        <v>74</v>
      </c>
      <c r="AY288" s="183" t="s">
        <v>196</v>
      </c>
    </row>
    <row r="289" spans="2:65" s="11" customFormat="1" ht="16.5" customHeight="1">
      <c r="B289" s="176"/>
      <c r="C289" s="177"/>
      <c r="D289" s="177"/>
      <c r="E289" s="178" t="s">
        <v>4</v>
      </c>
      <c r="F289" s="269" t="s">
        <v>367</v>
      </c>
      <c r="G289" s="270"/>
      <c r="H289" s="270"/>
      <c r="I289" s="270"/>
      <c r="J289" s="177"/>
      <c r="K289" s="179">
        <v>25</v>
      </c>
      <c r="L289" s="177"/>
      <c r="M289" s="177"/>
      <c r="N289" s="177"/>
      <c r="O289" s="177"/>
      <c r="P289" s="177"/>
      <c r="Q289" s="177"/>
      <c r="R289" s="180"/>
      <c r="T289" s="181"/>
      <c r="U289" s="177"/>
      <c r="V289" s="177"/>
      <c r="W289" s="177"/>
      <c r="X289" s="177"/>
      <c r="Y289" s="177"/>
      <c r="Z289" s="177"/>
      <c r="AA289" s="182"/>
      <c r="AT289" s="183" t="s">
        <v>204</v>
      </c>
      <c r="AU289" s="183" t="s">
        <v>94</v>
      </c>
      <c r="AV289" s="11" t="s">
        <v>94</v>
      </c>
      <c r="AW289" s="11" t="s">
        <v>31</v>
      </c>
      <c r="AX289" s="11" t="s">
        <v>74</v>
      </c>
      <c r="AY289" s="183" t="s">
        <v>196</v>
      </c>
    </row>
    <row r="290" spans="2:65" s="13" customFormat="1" ht="16.5" customHeight="1">
      <c r="B290" s="192"/>
      <c r="C290" s="193"/>
      <c r="D290" s="193"/>
      <c r="E290" s="194" t="s">
        <v>4</v>
      </c>
      <c r="F290" s="276" t="s">
        <v>215</v>
      </c>
      <c r="G290" s="277"/>
      <c r="H290" s="277"/>
      <c r="I290" s="277"/>
      <c r="J290" s="193"/>
      <c r="K290" s="195">
        <v>27</v>
      </c>
      <c r="L290" s="193"/>
      <c r="M290" s="193"/>
      <c r="N290" s="193"/>
      <c r="O290" s="193"/>
      <c r="P290" s="193"/>
      <c r="Q290" s="193"/>
      <c r="R290" s="196"/>
      <c r="T290" s="197"/>
      <c r="U290" s="193"/>
      <c r="V290" s="193"/>
      <c r="W290" s="193"/>
      <c r="X290" s="193"/>
      <c r="Y290" s="193"/>
      <c r="Z290" s="193"/>
      <c r="AA290" s="198"/>
      <c r="AT290" s="199" t="s">
        <v>204</v>
      </c>
      <c r="AU290" s="199" t="s">
        <v>94</v>
      </c>
      <c r="AV290" s="13" t="s">
        <v>201</v>
      </c>
      <c r="AW290" s="13" t="s">
        <v>5</v>
      </c>
      <c r="AX290" s="13" t="s">
        <v>82</v>
      </c>
      <c r="AY290" s="199" t="s">
        <v>196</v>
      </c>
    </row>
    <row r="291" spans="2:65" s="1" customFormat="1" ht="16.5" customHeight="1">
      <c r="B291" s="138"/>
      <c r="C291" s="200" t="s">
        <v>752</v>
      </c>
      <c r="D291" s="200" t="s">
        <v>612</v>
      </c>
      <c r="E291" s="201" t="s">
        <v>2735</v>
      </c>
      <c r="F291" s="282" t="s">
        <v>2736</v>
      </c>
      <c r="G291" s="282"/>
      <c r="H291" s="282"/>
      <c r="I291" s="282"/>
      <c r="J291" s="202" t="s">
        <v>608</v>
      </c>
      <c r="K291" s="203">
        <v>2</v>
      </c>
      <c r="L291" s="273">
        <v>0</v>
      </c>
      <c r="M291" s="273"/>
      <c r="N291" s="283">
        <f>ROUND(L291*K291,3)</f>
        <v>0</v>
      </c>
      <c r="O291" s="266"/>
      <c r="P291" s="266"/>
      <c r="Q291" s="266"/>
      <c r="R291" s="141"/>
      <c r="T291" s="172" t="s">
        <v>4</v>
      </c>
      <c r="U291" s="48" t="s">
        <v>41</v>
      </c>
      <c r="V291" s="40"/>
      <c r="W291" s="173">
        <f>V291*K291</f>
        <v>0</v>
      </c>
      <c r="X291" s="173">
        <v>8.3000000000000001E-4</v>
      </c>
      <c r="Y291" s="173">
        <f>X291*K291</f>
        <v>1.66E-3</v>
      </c>
      <c r="Z291" s="173">
        <v>0</v>
      </c>
      <c r="AA291" s="174">
        <f>Z291*K291</f>
        <v>0</v>
      </c>
      <c r="AR291" s="23" t="s">
        <v>952</v>
      </c>
      <c r="AT291" s="23" t="s">
        <v>612</v>
      </c>
      <c r="AU291" s="23" t="s">
        <v>94</v>
      </c>
      <c r="AY291" s="23" t="s">
        <v>196</v>
      </c>
      <c r="BE291" s="114">
        <f>IF(U291="základná",N291,0)</f>
        <v>0</v>
      </c>
      <c r="BF291" s="114">
        <f>IF(U291="znížená",N291,0)</f>
        <v>0</v>
      </c>
      <c r="BG291" s="114">
        <f>IF(U291="zákl. prenesená",N291,0)</f>
        <v>0</v>
      </c>
      <c r="BH291" s="114">
        <f>IF(U291="zníž. prenesená",N291,0)</f>
        <v>0</v>
      </c>
      <c r="BI291" s="114">
        <f>IF(U291="nulová",N291,0)</f>
        <v>0</v>
      </c>
      <c r="BJ291" s="23" t="s">
        <v>94</v>
      </c>
      <c r="BK291" s="175">
        <f>ROUND(L291*K291,3)</f>
        <v>0</v>
      </c>
      <c r="BL291" s="23" t="s">
        <v>952</v>
      </c>
      <c r="BM291" s="23" t="s">
        <v>2737</v>
      </c>
    </row>
    <row r="292" spans="2:65" s="1" customFormat="1" ht="16.5" customHeight="1">
      <c r="B292" s="138"/>
      <c r="C292" s="200" t="s">
        <v>761</v>
      </c>
      <c r="D292" s="200" t="s">
        <v>612</v>
      </c>
      <c r="E292" s="201" t="s">
        <v>2738</v>
      </c>
      <c r="F292" s="282" t="s">
        <v>2739</v>
      </c>
      <c r="G292" s="282"/>
      <c r="H292" s="282"/>
      <c r="I292" s="282"/>
      <c r="J292" s="202" t="s">
        <v>608</v>
      </c>
      <c r="K292" s="203">
        <v>25</v>
      </c>
      <c r="L292" s="273">
        <v>0</v>
      </c>
      <c r="M292" s="273"/>
      <c r="N292" s="283">
        <f>ROUND(L292*K292,3)</f>
        <v>0</v>
      </c>
      <c r="O292" s="266"/>
      <c r="P292" s="266"/>
      <c r="Q292" s="266"/>
      <c r="R292" s="141"/>
      <c r="T292" s="172" t="s">
        <v>4</v>
      </c>
      <c r="U292" s="48" t="s">
        <v>41</v>
      </c>
      <c r="V292" s="40"/>
      <c r="W292" s="173">
        <f>V292*K292</f>
        <v>0</v>
      </c>
      <c r="X292" s="173">
        <v>8.3000000000000001E-4</v>
      </c>
      <c r="Y292" s="173">
        <f>X292*K292</f>
        <v>2.0750000000000001E-2</v>
      </c>
      <c r="Z292" s="173">
        <v>0</v>
      </c>
      <c r="AA292" s="174">
        <f>Z292*K292</f>
        <v>0</v>
      </c>
      <c r="AR292" s="23" t="s">
        <v>952</v>
      </c>
      <c r="AT292" s="23" t="s">
        <v>612</v>
      </c>
      <c r="AU292" s="23" t="s">
        <v>94</v>
      </c>
      <c r="AY292" s="23" t="s">
        <v>196</v>
      </c>
      <c r="BE292" s="114">
        <f>IF(U292="základná",N292,0)</f>
        <v>0</v>
      </c>
      <c r="BF292" s="114">
        <f>IF(U292="znížená",N292,0)</f>
        <v>0</v>
      </c>
      <c r="BG292" s="114">
        <f>IF(U292="zákl. prenesená",N292,0)</f>
        <v>0</v>
      </c>
      <c r="BH292" s="114">
        <f>IF(U292="zníž. prenesená",N292,0)</f>
        <v>0</v>
      </c>
      <c r="BI292" s="114">
        <f>IF(U292="nulová",N292,0)</f>
        <v>0</v>
      </c>
      <c r="BJ292" s="23" t="s">
        <v>94</v>
      </c>
      <c r="BK292" s="175">
        <f>ROUND(L292*K292,3)</f>
        <v>0</v>
      </c>
      <c r="BL292" s="23" t="s">
        <v>952</v>
      </c>
      <c r="BM292" s="23" t="s">
        <v>2740</v>
      </c>
    </row>
    <row r="293" spans="2:65" s="10" customFormat="1" ht="29.85" customHeight="1">
      <c r="B293" s="156"/>
      <c r="C293" s="157"/>
      <c r="D293" s="166" t="s">
        <v>2091</v>
      </c>
      <c r="E293" s="166"/>
      <c r="F293" s="166"/>
      <c r="G293" s="166"/>
      <c r="H293" s="166"/>
      <c r="I293" s="166"/>
      <c r="J293" s="166"/>
      <c r="K293" s="166"/>
      <c r="L293" s="166"/>
      <c r="M293" s="166"/>
      <c r="N293" s="271">
        <f>BK293</f>
        <v>0</v>
      </c>
      <c r="O293" s="272"/>
      <c r="P293" s="272"/>
      <c r="Q293" s="272"/>
      <c r="R293" s="159"/>
      <c r="T293" s="160"/>
      <c r="U293" s="157"/>
      <c r="V293" s="157"/>
      <c r="W293" s="161">
        <f>W294</f>
        <v>0</v>
      </c>
      <c r="X293" s="157"/>
      <c r="Y293" s="161">
        <f>Y294</f>
        <v>0</v>
      </c>
      <c r="Z293" s="157"/>
      <c r="AA293" s="162">
        <f>AA294</f>
        <v>0</v>
      </c>
      <c r="AR293" s="163" t="s">
        <v>214</v>
      </c>
      <c r="AT293" s="164" t="s">
        <v>73</v>
      </c>
      <c r="AU293" s="164" t="s">
        <v>82</v>
      </c>
      <c r="AY293" s="163" t="s">
        <v>196</v>
      </c>
      <c r="BK293" s="165">
        <f>BK294</f>
        <v>0</v>
      </c>
    </row>
    <row r="294" spans="2:65" s="1" customFormat="1" ht="25.5" customHeight="1">
      <c r="B294" s="138"/>
      <c r="C294" s="167" t="s">
        <v>768</v>
      </c>
      <c r="D294" s="167" t="s">
        <v>197</v>
      </c>
      <c r="E294" s="168" t="s">
        <v>2741</v>
      </c>
      <c r="F294" s="264" t="s">
        <v>2742</v>
      </c>
      <c r="G294" s="264"/>
      <c r="H294" s="264"/>
      <c r="I294" s="264"/>
      <c r="J294" s="169" t="s">
        <v>608</v>
      </c>
      <c r="K294" s="170">
        <v>1</v>
      </c>
      <c r="L294" s="265">
        <v>0</v>
      </c>
      <c r="M294" s="265"/>
      <c r="N294" s="266">
        <f>ROUND(L294*K294,3)</f>
        <v>0</v>
      </c>
      <c r="O294" s="266"/>
      <c r="P294" s="266"/>
      <c r="Q294" s="266"/>
      <c r="R294" s="141"/>
      <c r="T294" s="172" t="s">
        <v>4</v>
      </c>
      <c r="U294" s="48" t="s">
        <v>41</v>
      </c>
      <c r="V294" s="40"/>
      <c r="W294" s="173">
        <f>V294*K294</f>
        <v>0</v>
      </c>
      <c r="X294" s="173">
        <v>0</v>
      </c>
      <c r="Y294" s="173">
        <f>X294*K294</f>
        <v>0</v>
      </c>
      <c r="Z294" s="173">
        <v>0</v>
      </c>
      <c r="AA294" s="174">
        <f>Z294*K294</f>
        <v>0</v>
      </c>
      <c r="AR294" s="23" t="s">
        <v>622</v>
      </c>
      <c r="AT294" s="23" t="s">
        <v>197</v>
      </c>
      <c r="AU294" s="23" t="s">
        <v>94</v>
      </c>
      <c r="AY294" s="23" t="s">
        <v>196</v>
      </c>
      <c r="BE294" s="114">
        <f>IF(U294="základná",N294,0)</f>
        <v>0</v>
      </c>
      <c r="BF294" s="114">
        <f>IF(U294="znížená",N294,0)</f>
        <v>0</v>
      </c>
      <c r="BG294" s="114">
        <f>IF(U294="zákl. prenesená",N294,0)</f>
        <v>0</v>
      </c>
      <c r="BH294" s="114">
        <f>IF(U294="zníž. prenesená",N294,0)</f>
        <v>0</v>
      </c>
      <c r="BI294" s="114">
        <f>IF(U294="nulová",N294,0)</f>
        <v>0</v>
      </c>
      <c r="BJ294" s="23" t="s">
        <v>94</v>
      </c>
      <c r="BK294" s="175">
        <f>ROUND(L294*K294,3)</f>
        <v>0</v>
      </c>
      <c r="BL294" s="23" t="s">
        <v>622</v>
      </c>
      <c r="BM294" s="23" t="s">
        <v>2743</v>
      </c>
    </row>
    <row r="295" spans="2:65" s="1" customFormat="1" ht="49.9" customHeight="1">
      <c r="B295" s="39"/>
      <c r="C295" s="40"/>
      <c r="D295" s="158" t="s">
        <v>2085</v>
      </c>
      <c r="E295" s="40"/>
      <c r="F295" s="40"/>
      <c r="G295" s="40"/>
      <c r="H295" s="40"/>
      <c r="I295" s="40"/>
      <c r="J295" s="40"/>
      <c r="K295" s="40"/>
      <c r="L295" s="40"/>
      <c r="M295" s="40"/>
      <c r="N295" s="308">
        <f t="shared" ref="N295:N300" si="55">BK295</f>
        <v>0</v>
      </c>
      <c r="O295" s="309"/>
      <c r="P295" s="309"/>
      <c r="Q295" s="309"/>
      <c r="R295" s="41"/>
      <c r="T295" s="205"/>
      <c r="U295" s="40"/>
      <c r="V295" s="40"/>
      <c r="W295" s="40"/>
      <c r="X295" s="40"/>
      <c r="Y295" s="40"/>
      <c r="Z295" s="40"/>
      <c r="AA295" s="78"/>
      <c r="AT295" s="23" t="s">
        <v>73</v>
      </c>
      <c r="AU295" s="23" t="s">
        <v>74</v>
      </c>
      <c r="AY295" s="23" t="s">
        <v>2086</v>
      </c>
      <c r="BK295" s="175">
        <f>SUM(BK296:BK300)</f>
        <v>0</v>
      </c>
    </row>
    <row r="296" spans="2:65" s="1" customFormat="1" ht="22.35" customHeight="1">
      <c r="B296" s="39"/>
      <c r="C296" s="206" t="s">
        <v>4</v>
      </c>
      <c r="D296" s="206" t="s">
        <v>197</v>
      </c>
      <c r="E296" s="207" t="s">
        <v>4</v>
      </c>
      <c r="F296" s="314" t="s">
        <v>4</v>
      </c>
      <c r="G296" s="314"/>
      <c r="H296" s="314"/>
      <c r="I296" s="314"/>
      <c r="J296" s="208" t="s">
        <v>4</v>
      </c>
      <c r="K296" s="171"/>
      <c r="L296" s="265"/>
      <c r="M296" s="315"/>
      <c r="N296" s="315">
        <f t="shared" si="55"/>
        <v>0</v>
      </c>
      <c r="O296" s="315"/>
      <c r="P296" s="315"/>
      <c r="Q296" s="315"/>
      <c r="R296" s="41"/>
      <c r="T296" s="172" t="s">
        <v>4</v>
      </c>
      <c r="U296" s="209" t="s">
        <v>41</v>
      </c>
      <c r="V296" s="40"/>
      <c r="W296" s="40"/>
      <c r="X296" s="40"/>
      <c r="Y296" s="40"/>
      <c r="Z296" s="40"/>
      <c r="AA296" s="78"/>
      <c r="AT296" s="23" t="s">
        <v>2086</v>
      </c>
      <c r="AU296" s="23" t="s">
        <v>82</v>
      </c>
      <c r="AY296" s="23" t="s">
        <v>2086</v>
      </c>
      <c r="BE296" s="114">
        <f>IF(U296="základná",N296,0)</f>
        <v>0</v>
      </c>
      <c r="BF296" s="114">
        <f>IF(U296="znížená",N296,0)</f>
        <v>0</v>
      </c>
      <c r="BG296" s="114">
        <f>IF(U296="zákl. prenesená",N296,0)</f>
        <v>0</v>
      </c>
      <c r="BH296" s="114">
        <f>IF(U296="zníž. prenesená",N296,0)</f>
        <v>0</v>
      </c>
      <c r="BI296" s="114">
        <f>IF(U296="nulová",N296,0)</f>
        <v>0</v>
      </c>
      <c r="BJ296" s="23" t="s">
        <v>94</v>
      </c>
      <c r="BK296" s="175">
        <f>L296*K296</f>
        <v>0</v>
      </c>
    </row>
    <row r="297" spans="2:65" s="1" customFormat="1" ht="22.35" customHeight="1">
      <c r="B297" s="39"/>
      <c r="C297" s="206" t="s">
        <v>4</v>
      </c>
      <c r="D297" s="206" t="s">
        <v>197</v>
      </c>
      <c r="E297" s="207" t="s">
        <v>4</v>
      </c>
      <c r="F297" s="314" t="s">
        <v>4</v>
      </c>
      <c r="G297" s="314"/>
      <c r="H297" s="314"/>
      <c r="I297" s="314"/>
      <c r="J297" s="208" t="s">
        <v>4</v>
      </c>
      <c r="K297" s="171"/>
      <c r="L297" s="265"/>
      <c r="M297" s="315"/>
      <c r="N297" s="315">
        <f t="shared" si="55"/>
        <v>0</v>
      </c>
      <c r="O297" s="315"/>
      <c r="P297" s="315"/>
      <c r="Q297" s="315"/>
      <c r="R297" s="41"/>
      <c r="T297" s="172" t="s">
        <v>4</v>
      </c>
      <c r="U297" s="209" t="s">
        <v>41</v>
      </c>
      <c r="V297" s="40"/>
      <c r="W297" s="40"/>
      <c r="X297" s="40"/>
      <c r="Y297" s="40"/>
      <c r="Z297" s="40"/>
      <c r="AA297" s="78"/>
      <c r="AT297" s="23" t="s">
        <v>2086</v>
      </c>
      <c r="AU297" s="23" t="s">
        <v>82</v>
      </c>
      <c r="AY297" s="23" t="s">
        <v>2086</v>
      </c>
      <c r="BE297" s="114">
        <f>IF(U297="základná",N297,0)</f>
        <v>0</v>
      </c>
      <c r="BF297" s="114">
        <f>IF(U297="znížená",N297,0)</f>
        <v>0</v>
      </c>
      <c r="BG297" s="114">
        <f>IF(U297="zákl. prenesená",N297,0)</f>
        <v>0</v>
      </c>
      <c r="BH297" s="114">
        <f>IF(U297="zníž. prenesená",N297,0)</f>
        <v>0</v>
      </c>
      <c r="BI297" s="114">
        <f>IF(U297="nulová",N297,0)</f>
        <v>0</v>
      </c>
      <c r="BJ297" s="23" t="s">
        <v>94</v>
      </c>
      <c r="BK297" s="175">
        <f>L297*K297</f>
        <v>0</v>
      </c>
    </row>
    <row r="298" spans="2:65" s="1" customFormat="1" ht="22.35" customHeight="1">
      <c r="B298" s="39"/>
      <c r="C298" s="206" t="s">
        <v>4</v>
      </c>
      <c r="D298" s="206" t="s">
        <v>197</v>
      </c>
      <c r="E298" s="207" t="s">
        <v>4</v>
      </c>
      <c r="F298" s="314" t="s">
        <v>4</v>
      </c>
      <c r="G298" s="314"/>
      <c r="H298" s="314"/>
      <c r="I298" s="314"/>
      <c r="J298" s="208" t="s">
        <v>4</v>
      </c>
      <c r="K298" s="171"/>
      <c r="L298" s="265"/>
      <c r="M298" s="315"/>
      <c r="N298" s="315">
        <f t="shared" si="55"/>
        <v>0</v>
      </c>
      <c r="O298" s="315"/>
      <c r="P298" s="315"/>
      <c r="Q298" s="315"/>
      <c r="R298" s="41"/>
      <c r="T298" s="172" t="s">
        <v>4</v>
      </c>
      <c r="U298" s="209" t="s">
        <v>41</v>
      </c>
      <c r="V298" s="40"/>
      <c r="W298" s="40"/>
      <c r="X298" s="40"/>
      <c r="Y298" s="40"/>
      <c r="Z298" s="40"/>
      <c r="AA298" s="78"/>
      <c r="AT298" s="23" t="s">
        <v>2086</v>
      </c>
      <c r="AU298" s="23" t="s">
        <v>82</v>
      </c>
      <c r="AY298" s="23" t="s">
        <v>2086</v>
      </c>
      <c r="BE298" s="114">
        <f>IF(U298="základná",N298,0)</f>
        <v>0</v>
      </c>
      <c r="BF298" s="114">
        <f>IF(U298="znížená",N298,0)</f>
        <v>0</v>
      </c>
      <c r="BG298" s="114">
        <f>IF(U298="zákl. prenesená",N298,0)</f>
        <v>0</v>
      </c>
      <c r="BH298" s="114">
        <f>IF(U298="zníž. prenesená",N298,0)</f>
        <v>0</v>
      </c>
      <c r="BI298" s="114">
        <f>IF(U298="nulová",N298,0)</f>
        <v>0</v>
      </c>
      <c r="BJ298" s="23" t="s">
        <v>94</v>
      </c>
      <c r="BK298" s="175">
        <f>L298*K298</f>
        <v>0</v>
      </c>
    </row>
    <row r="299" spans="2:65" s="1" customFormat="1" ht="22.35" customHeight="1">
      <c r="B299" s="39"/>
      <c r="C299" s="206" t="s">
        <v>4</v>
      </c>
      <c r="D299" s="206" t="s">
        <v>197</v>
      </c>
      <c r="E299" s="207" t="s">
        <v>4</v>
      </c>
      <c r="F299" s="314" t="s">
        <v>4</v>
      </c>
      <c r="G299" s="314"/>
      <c r="H299" s="314"/>
      <c r="I299" s="314"/>
      <c r="J299" s="208" t="s">
        <v>4</v>
      </c>
      <c r="K299" s="171"/>
      <c r="L299" s="265"/>
      <c r="M299" s="315"/>
      <c r="N299" s="315">
        <f t="shared" si="55"/>
        <v>0</v>
      </c>
      <c r="O299" s="315"/>
      <c r="P299" s="315"/>
      <c r="Q299" s="315"/>
      <c r="R299" s="41"/>
      <c r="T299" s="172" t="s">
        <v>4</v>
      </c>
      <c r="U299" s="209" t="s">
        <v>41</v>
      </c>
      <c r="V299" s="40"/>
      <c r="W299" s="40"/>
      <c r="X299" s="40"/>
      <c r="Y299" s="40"/>
      <c r="Z299" s="40"/>
      <c r="AA299" s="78"/>
      <c r="AT299" s="23" t="s">
        <v>2086</v>
      </c>
      <c r="AU299" s="23" t="s">
        <v>82</v>
      </c>
      <c r="AY299" s="23" t="s">
        <v>2086</v>
      </c>
      <c r="BE299" s="114">
        <f>IF(U299="základná",N299,0)</f>
        <v>0</v>
      </c>
      <c r="BF299" s="114">
        <f>IF(U299="znížená",N299,0)</f>
        <v>0</v>
      </c>
      <c r="BG299" s="114">
        <f>IF(U299="zákl. prenesená",N299,0)</f>
        <v>0</v>
      </c>
      <c r="BH299" s="114">
        <f>IF(U299="zníž. prenesená",N299,0)</f>
        <v>0</v>
      </c>
      <c r="BI299" s="114">
        <f>IF(U299="nulová",N299,0)</f>
        <v>0</v>
      </c>
      <c r="BJ299" s="23" t="s">
        <v>94</v>
      </c>
      <c r="BK299" s="175">
        <f>L299*K299</f>
        <v>0</v>
      </c>
    </row>
    <row r="300" spans="2:65" s="1" customFormat="1" ht="22.35" customHeight="1">
      <c r="B300" s="39"/>
      <c r="C300" s="206" t="s">
        <v>4</v>
      </c>
      <c r="D300" s="206" t="s">
        <v>197</v>
      </c>
      <c r="E300" s="207" t="s">
        <v>4</v>
      </c>
      <c r="F300" s="314" t="s">
        <v>4</v>
      </c>
      <c r="G300" s="314"/>
      <c r="H300" s="314"/>
      <c r="I300" s="314"/>
      <c r="J300" s="208" t="s">
        <v>4</v>
      </c>
      <c r="K300" s="171"/>
      <c r="L300" s="265"/>
      <c r="M300" s="315"/>
      <c r="N300" s="315">
        <f t="shared" si="55"/>
        <v>0</v>
      </c>
      <c r="O300" s="315"/>
      <c r="P300" s="315"/>
      <c r="Q300" s="315"/>
      <c r="R300" s="41"/>
      <c r="T300" s="172" t="s">
        <v>4</v>
      </c>
      <c r="U300" s="209" t="s">
        <v>41</v>
      </c>
      <c r="V300" s="60"/>
      <c r="W300" s="60"/>
      <c r="X300" s="60"/>
      <c r="Y300" s="60"/>
      <c r="Z300" s="60"/>
      <c r="AA300" s="62"/>
      <c r="AT300" s="23" t="s">
        <v>2086</v>
      </c>
      <c r="AU300" s="23" t="s">
        <v>82</v>
      </c>
      <c r="AY300" s="23" t="s">
        <v>2086</v>
      </c>
      <c r="BE300" s="114">
        <f>IF(U300="základná",N300,0)</f>
        <v>0</v>
      </c>
      <c r="BF300" s="114">
        <f>IF(U300="znížená",N300,0)</f>
        <v>0</v>
      </c>
      <c r="BG300" s="114">
        <f>IF(U300="zákl. prenesená",N300,0)</f>
        <v>0</v>
      </c>
      <c r="BH300" s="114">
        <f>IF(U300="zníž. prenesená",N300,0)</f>
        <v>0</v>
      </c>
      <c r="BI300" s="114">
        <f>IF(U300="nulová",N300,0)</f>
        <v>0</v>
      </c>
      <c r="BJ300" s="23" t="s">
        <v>94</v>
      </c>
      <c r="BK300" s="175">
        <f>L300*K300</f>
        <v>0</v>
      </c>
    </row>
    <row r="301" spans="2:65" s="1" customFormat="1" ht="6.95" customHeight="1">
      <c r="B301" s="63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5"/>
    </row>
  </sheetData>
  <mergeCells count="439">
    <mergeCell ref="L269:M269"/>
    <mergeCell ref="L270:M270"/>
    <mergeCell ref="F300:I300"/>
    <mergeCell ref="F297:I297"/>
    <mergeCell ref="F296:I296"/>
    <mergeCell ref="L296:M296"/>
    <mergeCell ref="L300:M300"/>
    <mergeCell ref="F271:I271"/>
    <mergeCell ref="F272:I272"/>
    <mergeCell ref="F273:I273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L254:M254"/>
    <mergeCell ref="N296:Q296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L271:M271"/>
    <mergeCell ref="L272:M272"/>
    <mergeCell ref="L273:M273"/>
    <mergeCell ref="L275:M275"/>
    <mergeCell ref="L278:M278"/>
    <mergeCell ref="L279:M279"/>
    <mergeCell ref="L280:M280"/>
    <mergeCell ref="L260:M260"/>
    <mergeCell ref="L256:M256"/>
    <mergeCell ref="L261:M261"/>
    <mergeCell ref="L265:M265"/>
    <mergeCell ref="L266:M266"/>
    <mergeCell ref="L267:M267"/>
    <mergeCell ref="L268:M268"/>
    <mergeCell ref="L249:M249"/>
    <mergeCell ref="N300:Q300"/>
    <mergeCell ref="N280:Q280"/>
    <mergeCell ref="N278:Q278"/>
    <mergeCell ref="N279:Q279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L250:M250"/>
    <mergeCell ref="L251:M251"/>
    <mergeCell ref="L252:M252"/>
    <mergeCell ref="L253:M253"/>
    <mergeCell ref="L255:M255"/>
    <mergeCell ref="N233:Q233"/>
    <mergeCell ref="N235:Q235"/>
    <mergeCell ref="N234:Q234"/>
    <mergeCell ref="N236:Q236"/>
    <mergeCell ref="N237:Q237"/>
    <mergeCell ref="N241:Q241"/>
    <mergeCell ref="N242:Q242"/>
    <mergeCell ref="N245:Q245"/>
    <mergeCell ref="N249:Q249"/>
    <mergeCell ref="N250:Q250"/>
    <mergeCell ref="N251:Q251"/>
    <mergeCell ref="N252:Q252"/>
    <mergeCell ref="N253:Q253"/>
    <mergeCell ref="N254:Q254"/>
    <mergeCell ref="N255:Q255"/>
    <mergeCell ref="L233:M233"/>
    <mergeCell ref="L235:M235"/>
    <mergeCell ref="L234:M234"/>
    <mergeCell ref="L236:M236"/>
    <mergeCell ref="L237:M237"/>
    <mergeCell ref="L241:M241"/>
    <mergeCell ref="L242:M242"/>
    <mergeCell ref="L245:M245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69:I269"/>
    <mergeCell ref="F270:I270"/>
    <mergeCell ref="L291:M291"/>
    <mergeCell ref="N291:Q291"/>
    <mergeCell ref="L292:M292"/>
    <mergeCell ref="N292:Q292"/>
    <mergeCell ref="F284:I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94:I294"/>
    <mergeCell ref="L294:M294"/>
    <mergeCell ref="N294:Q294"/>
    <mergeCell ref="N293:Q293"/>
    <mergeCell ref="N295:Q295"/>
    <mergeCell ref="N256:Q256"/>
    <mergeCell ref="N260:Q260"/>
    <mergeCell ref="N261:Q261"/>
    <mergeCell ref="N265:Q265"/>
    <mergeCell ref="N266:Q266"/>
    <mergeCell ref="N267:Q267"/>
    <mergeCell ref="N268:Q268"/>
    <mergeCell ref="N269:Q269"/>
    <mergeCell ref="N270:Q270"/>
    <mergeCell ref="N271:Q271"/>
    <mergeCell ref="N272:Q272"/>
    <mergeCell ref="N273:Q273"/>
    <mergeCell ref="N275:Q275"/>
    <mergeCell ref="N274:Q274"/>
    <mergeCell ref="F288:I288"/>
    <mergeCell ref="F289:I289"/>
    <mergeCell ref="F292:I292"/>
    <mergeCell ref="F290:I290"/>
    <mergeCell ref="F291:I291"/>
    <mergeCell ref="E16:L16"/>
    <mergeCell ref="O16:P16"/>
    <mergeCell ref="O18:P18"/>
    <mergeCell ref="O19:P19"/>
    <mergeCell ref="H1:K1"/>
    <mergeCell ref="S2:AC2"/>
    <mergeCell ref="O21:P21"/>
    <mergeCell ref="M28:P28"/>
    <mergeCell ref="O22:P22"/>
    <mergeCell ref="E25:L25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6:Q96"/>
    <mergeCell ref="N94:Q94"/>
    <mergeCell ref="N90:Q90"/>
    <mergeCell ref="N91:Q91"/>
    <mergeCell ref="N92:Q92"/>
    <mergeCell ref="N93:Q93"/>
    <mergeCell ref="N95:Q95"/>
    <mergeCell ref="N98:Q98"/>
    <mergeCell ref="N99:Q99"/>
    <mergeCell ref="N100:Q100"/>
    <mergeCell ref="N101:Q101"/>
    <mergeCell ref="N102:Q102"/>
    <mergeCell ref="N103:Q103"/>
    <mergeCell ref="N104:Q104"/>
    <mergeCell ref="L106:Q106"/>
    <mergeCell ref="D99:H99"/>
    <mergeCell ref="D102:H102"/>
    <mergeCell ref="D100:H100"/>
    <mergeCell ref="D101:H101"/>
    <mergeCell ref="D103:H103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F127:I127"/>
    <mergeCell ref="L123:M123"/>
    <mergeCell ref="N123:Q123"/>
    <mergeCell ref="L127:M127"/>
    <mergeCell ref="N127:Q127"/>
    <mergeCell ref="F128:I128"/>
    <mergeCell ref="N124:Q124"/>
    <mergeCell ref="N125:Q125"/>
    <mergeCell ref="N126:Q126"/>
    <mergeCell ref="F129:I129"/>
    <mergeCell ref="F130:I130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40:Q140"/>
    <mergeCell ref="N141:Q141"/>
    <mergeCell ref="L131:M131"/>
    <mergeCell ref="L137:M137"/>
    <mergeCell ref="L132:M132"/>
    <mergeCell ref="L133:M133"/>
    <mergeCell ref="L134:M134"/>
    <mergeCell ref="L135:M135"/>
    <mergeCell ref="L136:M136"/>
    <mergeCell ref="F131:I131"/>
    <mergeCell ref="F135:I135"/>
    <mergeCell ref="F132:I132"/>
    <mergeCell ref="F133:I133"/>
    <mergeCell ref="F134:I134"/>
    <mergeCell ref="F136:I136"/>
    <mergeCell ref="F137:I137"/>
    <mergeCell ref="F138:I138"/>
    <mergeCell ref="F139:I139"/>
    <mergeCell ref="F143:I143"/>
    <mergeCell ref="F144:I144"/>
    <mergeCell ref="F145:I145"/>
    <mergeCell ref="F146:I146"/>
    <mergeCell ref="F147:I147"/>
    <mergeCell ref="N142:Q142"/>
    <mergeCell ref="N145:Q145"/>
    <mergeCell ref="N146:Q146"/>
    <mergeCell ref="N147:Q147"/>
    <mergeCell ref="L142:M142"/>
    <mergeCell ref="F142:I142"/>
    <mergeCell ref="N157:Q157"/>
    <mergeCell ref="N158:Q158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F159:I159"/>
    <mergeCell ref="F160:I160"/>
    <mergeCell ref="F161:I161"/>
    <mergeCell ref="F162:I162"/>
    <mergeCell ref="L145:M145"/>
    <mergeCell ref="L152:M152"/>
    <mergeCell ref="L148:M148"/>
    <mergeCell ref="L146:M146"/>
    <mergeCell ref="L147:M147"/>
    <mergeCell ref="L149:M149"/>
    <mergeCell ref="L150:M150"/>
    <mergeCell ref="L151:M151"/>
    <mergeCell ref="L153:M153"/>
    <mergeCell ref="L154:M154"/>
    <mergeCell ref="L155:M155"/>
    <mergeCell ref="L156:M156"/>
    <mergeCell ref="L157:M157"/>
    <mergeCell ref="L158:M158"/>
    <mergeCell ref="L159:M159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90:I190"/>
    <mergeCell ref="F191:I191"/>
    <mergeCell ref="F192:I192"/>
    <mergeCell ref="N159:Q159"/>
    <mergeCell ref="N170:Q170"/>
    <mergeCell ref="N171:Q171"/>
    <mergeCell ref="N172:Q172"/>
    <mergeCell ref="N175:Q175"/>
    <mergeCell ref="N178:Q178"/>
    <mergeCell ref="N179:Q179"/>
    <mergeCell ref="N180:Q180"/>
    <mergeCell ref="N186:Q186"/>
    <mergeCell ref="N189:Q189"/>
    <mergeCell ref="N192:Q192"/>
    <mergeCell ref="F181:I181"/>
    <mergeCell ref="F182:I182"/>
    <mergeCell ref="F183:I183"/>
    <mergeCell ref="F184:I184"/>
    <mergeCell ref="F185:I185"/>
    <mergeCell ref="F186:I186"/>
    <mergeCell ref="F187:I187"/>
    <mergeCell ref="F188:I188"/>
    <mergeCell ref="F189:I189"/>
    <mergeCell ref="F172:I172"/>
    <mergeCell ref="N195:Q195"/>
    <mergeCell ref="N198:Q198"/>
    <mergeCell ref="N199:Q199"/>
    <mergeCell ref="N202:Q202"/>
    <mergeCell ref="L170:M170"/>
    <mergeCell ref="L171:M171"/>
    <mergeCell ref="L172:M172"/>
    <mergeCell ref="L175:M175"/>
    <mergeCell ref="L178:M178"/>
    <mergeCell ref="L179:M179"/>
    <mergeCell ref="L180:M180"/>
    <mergeCell ref="L186:M186"/>
    <mergeCell ref="L189:M189"/>
    <mergeCell ref="L192:M192"/>
    <mergeCell ref="L195:M195"/>
    <mergeCell ref="L198:M198"/>
    <mergeCell ref="L199:M199"/>
    <mergeCell ref="L202:M20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20:I220"/>
    <mergeCell ref="F221:I221"/>
    <mergeCell ref="F222:I222"/>
    <mergeCell ref="L205:M205"/>
    <mergeCell ref="L207:M207"/>
    <mergeCell ref="L206:M206"/>
    <mergeCell ref="L211:M211"/>
    <mergeCell ref="L212:M212"/>
    <mergeCell ref="L213:M213"/>
    <mergeCell ref="L220:M220"/>
    <mergeCell ref="L221:M221"/>
    <mergeCell ref="L222:M222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L223:M223"/>
    <mergeCell ref="L224:M224"/>
    <mergeCell ref="L225:M225"/>
    <mergeCell ref="L226:M226"/>
    <mergeCell ref="L230:M230"/>
    <mergeCell ref="N205:Q205"/>
    <mergeCell ref="N206:Q206"/>
    <mergeCell ref="N207:Q207"/>
    <mergeCell ref="N211:Q211"/>
    <mergeCell ref="N212:Q212"/>
    <mergeCell ref="N213:Q213"/>
    <mergeCell ref="N220:Q220"/>
    <mergeCell ref="N221:Q221"/>
    <mergeCell ref="N222:Q222"/>
    <mergeCell ref="N223:Q223"/>
    <mergeCell ref="N224:Q224"/>
    <mergeCell ref="N225:Q225"/>
    <mergeCell ref="N226:Q226"/>
    <mergeCell ref="N230:Q230"/>
    <mergeCell ref="F232:I232"/>
    <mergeCell ref="F233:I233"/>
    <mergeCell ref="F234:I234"/>
    <mergeCell ref="F235:I235"/>
    <mergeCell ref="F236:I236"/>
    <mergeCell ref="F237:I237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</mergeCells>
  <dataValidations count="2">
    <dataValidation type="list" allowBlank="1" showInputMessage="1" showErrorMessage="1" error="Povolené sú hodnoty K, M." sqref="D296:D301">
      <formula1>"K, M"</formula1>
    </dataValidation>
    <dataValidation type="list" allowBlank="1" showInputMessage="1" showErrorMessage="1" error="Povolené sú hodnoty základná, znížená, nulová." sqref="U296:U301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2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9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2"/>
      <c r="B1" s="16"/>
      <c r="C1" s="16"/>
      <c r="D1" s="17" t="s">
        <v>0</v>
      </c>
      <c r="E1" s="16"/>
      <c r="F1" s="18" t="s">
        <v>126</v>
      </c>
      <c r="G1" s="18"/>
      <c r="H1" s="286" t="s">
        <v>127</v>
      </c>
      <c r="I1" s="286"/>
      <c r="J1" s="286"/>
      <c r="K1" s="286"/>
      <c r="L1" s="18" t="s">
        <v>128</v>
      </c>
      <c r="M1" s="16"/>
      <c r="N1" s="16"/>
      <c r="O1" s="17" t="s">
        <v>129</v>
      </c>
      <c r="P1" s="16"/>
      <c r="Q1" s="16"/>
      <c r="R1" s="16"/>
      <c r="S1" s="18" t="s">
        <v>130</v>
      </c>
      <c r="T1" s="18"/>
      <c r="U1" s="122"/>
      <c r="V1" s="12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7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3" t="s">
        <v>98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40" t="s">
        <v>131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8"/>
      <c r="T4" s="22" t="s">
        <v>11</v>
      </c>
      <c r="AT4" s="23" t="s">
        <v>5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15</v>
      </c>
      <c r="E6" s="30"/>
      <c r="F6" s="287" t="str">
        <f>'Rekapitulácia stavby'!K6</f>
        <v>CENTRUM INTEGROVANEJ ZDRAVOTNEJ STAROSTLIVOSTI – SLANEC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30"/>
      <c r="R6" s="28"/>
    </row>
    <row r="7" spans="1:66" ht="25.35" customHeight="1">
      <c r="B7" s="27"/>
      <c r="C7" s="30"/>
      <c r="D7" s="34" t="s">
        <v>132</v>
      </c>
      <c r="E7" s="30"/>
      <c r="F7" s="287" t="s">
        <v>2448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0"/>
      <c r="R7" s="28"/>
    </row>
    <row r="8" spans="1:66" s="1" customFormat="1" ht="32.85" customHeight="1">
      <c r="B8" s="39"/>
      <c r="C8" s="40"/>
      <c r="D8" s="33" t="s">
        <v>2449</v>
      </c>
      <c r="E8" s="40"/>
      <c r="F8" s="231" t="s">
        <v>2744</v>
      </c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40"/>
      <c r="R8" s="41"/>
    </row>
    <row r="9" spans="1:66" s="1" customFormat="1" ht="14.45" customHeight="1">
      <c r="B9" s="39"/>
      <c r="C9" s="40"/>
      <c r="D9" s="34" t="s">
        <v>17</v>
      </c>
      <c r="E9" s="40"/>
      <c r="F9" s="32" t="s">
        <v>4</v>
      </c>
      <c r="G9" s="40"/>
      <c r="H9" s="40"/>
      <c r="I9" s="40"/>
      <c r="J9" s="40"/>
      <c r="K9" s="40"/>
      <c r="L9" s="40"/>
      <c r="M9" s="34" t="s">
        <v>18</v>
      </c>
      <c r="N9" s="40"/>
      <c r="O9" s="32" t="s">
        <v>4</v>
      </c>
      <c r="P9" s="40"/>
      <c r="Q9" s="40"/>
      <c r="R9" s="41"/>
    </row>
    <row r="10" spans="1:66" s="1" customFormat="1" ht="14.45" customHeight="1">
      <c r="B10" s="39"/>
      <c r="C10" s="40"/>
      <c r="D10" s="34" t="s">
        <v>19</v>
      </c>
      <c r="E10" s="40"/>
      <c r="F10" s="32" t="s">
        <v>20</v>
      </c>
      <c r="G10" s="40"/>
      <c r="H10" s="40"/>
      <c r="I10" s="40"/>
      <c r="J10" s="40"/>
      <c r="K10" s="40"/>
      <c r="L10" s="40"/>
      <c r="M10" s="34" t="s">
        <v>21</v>
      </c>
      <c r="N10" s="40"/>
      <c r="O10" s="290" t="str">
        <f>'Rekapitulácia stavby'!AN8</f>
        <v>20. 11. 2018</v>
      </c>
      <c r="P10" s="29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48" t="s">
        <v>4</v>
      </c>
      <c r="P12" s="248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48" t="s">
        <v>4</v>
      </c>
      <c r="P13" s="248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92" t="str">
        <f>IF('Rekapitulácia stavby'!AN13="","",'Rekapitulácia stavby'!AN13)</f>
        <v>Vyplň údaj</v>
      </c>
      <c r="P15" s="248"/>
      <c r="Q15" s="40"/>
      <c r="R15" s="41"/>
    </row>
    <row r="16" spans="1:66" s="1" customFormat="1" ht="18" customHeight="1">
      <c r="B16" s="39"/>
      <c r="C16" s="40"/>
      <c r="D16" s="40"/>
      <c r="E16" s="292" t="str">
        <f>IF('Rekapitulácia stavby'!E14="","",'Rekapitulácia stavby'!E14)</f>
        <v>Vyplň údaj</v>
      </c>
      <c r="F16" s="293"/>
      <c r="G16" s="293"/>
      <c r="H16" s="293"/>
      <c r="I16" s="293"/>
      <c r="J16" s="293"/>
      <c r="K16" s="293"/>
      <c r="L16" s="293"/>
      <c r="M16" s="34" t="s">
        <v>26</v>
      </c>
      <c r="N16" s="40"/>
      <c r="O16" s="292" t="str">
        <f>IF('Rekapitulácia stavby'!AN14="","",'Rekapitulácia stavby'!AN14)</f>
        <v>Vyplň údaj</v>
      </c>
      <c r="P16" s="248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48" t="s">
        <v>4</v>
      </c>
      <c r="P18" s="248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48" t="s">
        <v>4</v>
      </c>
      <c r="P19" s="248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48" t="str">
        <f>IF('Rekapitulácia stavby'!AN19="","",'Rekapitulácia stavby'!AN19)</f>
        <v/>
      </c>
      <c r="P21" s="248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48" t="str">
        <f>IF('Rekapitulácia stavby'!AN20="","",'Rekapitulácia stavby'!AN20)</f>
        <v/>
      </c>
      <c r="P22" s="248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0" t="s">
        <v>4</v>
      </c>
      <c r="F25" s="260"/>
      <c r="G25" s="260"/>
      <c r="H25" s="260"/>
      <c r="I25" s="260"/>
      <c r="J25" s="260"/>
      <c r="K25" s="260"/>
      <c r="L25" s="26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3" t="s">
        <v>134</v>
      </c>
      <c r="E28" s="40"/>
      <c r="F28" s="40"/>
      <c r="G28" s="40"/>
      <c r="H28" s="40"/>
      <c r="I28" s="40"/>
      <c r="J28" s="40"/>
      <c r="K28" s="40"/>
      <c r="L28" s="40"/>
      <c r="M28" s="261">
        <f>N89</f>
        <v>0</v>
      </c>
      <c r="N28" s="261"/>
      <c r="O28" s="261"/>
      <c r="P28" s="261"/>
      <c r="Q28" s="40"/>
      <c r="R28" s="41"/>
    </row>
    <row r="29" spans="2:18" s="1" customFormat="1" ht="14.45" customHeight="1">
      <c r="B29" s="39"/>
      <c r="C29" s="40"/>
      <c r="D29" s="38" t="s">
        <v>120</v>
      </c>
      <c r="E29" s="40"/>
      <c r="F29" s="40"/>
      <c r="G29" s="40"/>
      <c r="H29" s="40"/>
      <c r="I29" s="40"/>
      <c r="J29" s="40"/>
      <c r="K29" s="40"/>
      <c r="L29" s="40"/>
      <c r="M29" s="261">
        <f>N92</f>
        <v>0</v>
      </c>
      <c r="N29" s="261"/>
      <c r="O29" s="261"/>
      <c r="P29" s="26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4" t="s">
        <v>37</v>
      </c>
      <c r="E31" s="40"/>
      <c r="F31" s="40"/>
      <c r="G31" s="40"/>
      <c r="H31" s="40"/>
      <c r="I31" s="40"/>
      <c r="J31" s="40"/>
      <c r="K31" s="40"/>
      <c r="L31" s="40"/>
      <c r="M31" s="310">
        <f>ROUND(M28+M29,2)</f>
        <v>0</v>
      </c>
      <c r="N31" s="289"/>
      <c r="O31" s="289"/>
      <c r="P31" s="28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5" t="s">
        <v>40</v>
      </c>
      <c r="H33" s="311">
        <f>ROUND((((SUM(BE92:BE99)+SUM(BE118:BE142))+SUM(BE144:BE148))),2)</f>
        <v>0</v>
      </c>
      <c r="I33" s="289"/>
      <c r="J33" s="289"/>
      <c r="K33" s="40"/>
      <c r="L33" s="40"/>
      <c r="M33" s="311">
        <f>ROUND(((ROUND((SUM(BE92:BE99)+SUM(BE118:BE142)), 2)*F33)+SUM(BE144:BE148)*F33),2)</f>
        <v>0</v>
      </c>
      <c r="N33" s="289"/>
      <c r="O33" s="289"/>
      <c r="P33" s="28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5" t="s">
        <v>40</v>
      </c>
      <c r="H34" s="311">
        <f>ROUND((((SUM(BF92:BF99)+SUM(BF118:BF142))+SUM(BF144:BF148))),2)</f>
        <v>0</v>
      </c>
      <c r="I34" s="289"/>
      <c r="J34" s="289"/>
      <c r="K34" s="40"/>
      <c r="L34" s="40"/>
      <c r="M34" s="311">
        <f>ROUND(((ROUND((SUM(BF92:BF99)+SUM(BF118:BF142)), 2)*F34)+SUM(BF144:BF148)*F34),2)</f>
        <v>0</v>
      </c>
      <c r="N34" s="289"/>
      <c r="O34" s="289"/>
      <c r="P34" s="28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5" t="s">
        <v>40</v>
      </c>
      <c r="H35" s="311">
        <f>ROUND((((SUM(BG92:BG99)+SUM(BG118:BG142))+SUM(BG144:BG148))),2)</f>
        <v>0</v>
      </c>
      <c r="I35" s="289"/>
      <c r="J35" s="289"/>
      <c r="K35" s="40"/>
      <c r="L35" s="40"/>
      <c r="M35" s="311">
        <v>0</v>
      </c>
      <c r="N35" s="289"/>
      <c r="O35" s="289"/>
      <c r="P35" s="28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5" t="s">
        <v>40</v>
      </c>
      <c r="H36" s="311">
        <f>ROUND((((SUM(BH92:BH99)+SUM(BH118:BH142))+SUM(BH144:BH148))),2)</f>
        <v>0</v>
      </c>
      <c r="I36" s="289"/>
      <c r="J36" s="289"/>
      <c r="K36" s="40"/>
      <c r="L36" s="40"/>
      <c r="M36" s="311">
        <v>0</v>
      </c>
      <c r="N36" s="289"/>
      <c r="O36" s="289"/>
      <c r="P36" s="28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5" t="s">
        <v>40</v>
      </c>
      <c r="H37" s="311">
        <f>ROUND((((SUM(BI92:BI99)+SUM(BI118:BI142))+SUM(BI144:BI148))),2)</f>
        <v>0</v>
      </c>
      <c r="I37" s="289"/>
      <c r="J37" s="289"/>
      <c r="K37" s="40"/>
      <c r="L37" s="40"/>
      <c r="M37" s="311">
        <v>0</v>
      </c>
      <c r="N37" s="289"/>
      <c r="O37" s="289"/>
      <c r="P37" s="28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1"/>
      <c r="D39" s="126" t="s">
        <v>45</v>
      </c>
      <c r="E39" s="79"/>
      <c r="F39" s="79"/>
      <c r="G39" s="127" t="s">
        <v>46</v>
      </c>
      <c r="H39" s="128" t="s">
        <v>47</v>
      </c>
      <c r="I39" s="79"/>
      <c r="J39" s="79"/>
      <c r="K39" s="79"/>
      <c r="L39" s="312">
        <f>SUM(M31:M37)</f>
        <v>0</v>
      </c>
      <c r="M39" s="312"/>
      <c r="N39" s="312"/>
      <c r="O39" s="312"/>
      <c r="P39" s="313"/>
      <c r="Q39" s="121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0" t="s">
        <v>135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15</v>
      </c>
      <c r="D78" s="40"/>
      <c r="E78" s="40"/>
      <c r="F78" s="287" t="str">
        <f>F6</f>
        <v>CENTRUM INTEGROVANEJ ZDRAVOTNEJ STAROSTLIVOSTI – SLANEC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40"/>
      <c r="R78" s="41"/>
    </row>
    <row r="79" spans="2:18" ht="30" customHeight="1">
      <c r="B79" s="27"/>
      <c r="C79" s="34" t="s">
        <v>132</v>
      </c>
      <c r="D79" s="30"/>
      <c r="E79" s="30"/>
      <c r="F79" s="287" t="s">
        <v>2448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0"/>
      <c r="R79" s="28"/>
    </row>
    <row r="80" spans="2:18" s="1" customFormat="1" ht="36.950000000000003" customHeight="1">
      <c r="B80" s="39"/>
      <c r="C80" s="73" t="s">
        <v>2449</v>
      </c>
      <c r="D80" s="40"/>
      <c r="E80" s="40"/>
      <c r="F80" s="242" t="str">
        <f>F8</f>
        <v>11.1 - Rozvádzač RH</v>
      </c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40"/>
      <c r="R80" s="41"/>
    </row>
    <row r="81" spans="2:65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65" s="1" customFormat="1" ht="18" customHeight="1">
      <c r="B82" s="39"/>
      <c r="C82" s="34" t="s">
        <v>19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21</v>
      </c>
      <c r="L82" s="40"/>
      <c r="M82" s="291" t="str">
        <f>IF(O10="","",O10)</f>
        <v>20. 11. 2018</v>
      </c>
      <c r="N82" s="291"/>
      <c r="O82" s="291"/>
      <c r="P82" s="291"/>
      <c r="Q82" s="40"/>
      <c r="R82" s="41"/>
    </row>
    <row r="83" spans="2:65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65" s="1" customFormat="1" ht="15">
      <c r="B84" s="39"/>
      <c r="C84" s="34" t="s">
        <v>23</v>
      </c>
      <c r="D84" s="40"/>
      <c r="E84" s="40"/>
      <c r="F84" s="32" t="str">
        <f>E13</f>
        <v>Obec Slanec</v>
      </c>
      <c r="G84" s="40"/>
      <c r="H84" s="40"/>
      <c r="I84" s="40"/>
      <c r="J84" s="40"/>
      <c r="K84" s="34" t="s">
        <v>29</v>
      </c>
      <c r="L84" s="40"/>
      <c r="M84" s="248" t="str">
        <f>E19</f>
        <v>Ing. Beata Zuštiaková</v>
      </c>
      <c r="N84" s="248"/>
      <c r="O84" s="248"/>
      <c r="P84" s="248"/>
      <c r="Q84" s="248"/>
      <c r="R84" s="41"/>
    </row>
    <row r="85" spans="2:65" s="1" customFormat="1" ht="14.45" customHeight="1">
      <c r="B85" s="39"/>
      <c r="C85" s="34" t="s">
        <v>27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33</v>
      </c>
      <c r="L85" s="40"/>
      <c r="M85" s="248" t="str">
        <f>E22</f>
        <v xml:space="preserve"> </v>
      </c>
      <c r="N85" s="248"/>
      <c r="O85" s="248"/>
      <c r="P85" s="248"/>
      <c r="Q85" s="248"/>
      <c r="R85" s="41"/>
    </row>
    <row r="86" spans="2:65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65" s="1" customFormat="1" ht="29.25" customHeight="1">
      <c r="B87" s="39"/>
      <c r="C87" s="306" t="s">
        <v>136</v>
      </c>
      <c r="D87" s="307"/>
      <c r="E87" s="307"/>
      <c r="F87" s="307"/>
      <c r="G87" s="307"/>
      <c r="H87" s="121"/>
      <c r="I87" s="121"/>
      <c r="J87" s="121"/>
      <c r="K87" s="121"/>
      <c r="L87" s="121"/>
      <c r="M87" s="121"/>
      <c r="N87" s="306" t="s">
        <v>137</v>
      </c>
      <c r="O87" s="307"/>
      <c r="P87" s="307"/>
      <c r="Q87" s="307"/>
      <c r="R87" s="41"/>
    </row>
    <row r="88" spans="2:65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65" s="1" customFormat="1" ht="29.25" customHeight="1">
      <c r="B89" s="39"/>
      <c r="C89" s="129" t="s">
        <v>138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4">
        <f>N118</f>
        <v>0</v>
      </c>
      <c r="O89" s="303"/>
      <c r="P89" s="303"/>
      <c r="Q89" s="303"/>
      <c r="R89" s="41"/>
      <c r="AU89" s="23" t="s">
        <v>139</v>
      </c>
    </row>
    <row r="90" spans="2:65" s="7" customFormat="1" ht="21.75" customHeight="1">
      <c r="B90" s="130"/>
      <c r="C90" s="131"/>
      <c r="D90" s="132" t="s">
        <v>172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99">
        <f>N143</f>
        <v>0</v>
      </c>
      <c r="O90" s="302"/>
      <c r="P90" s="302"/>
      <c r="Q90" s="302"/>
      <c r="R90" s="133"/>
    </row>
    <row r="91" spans="2:65" s="1" customFormat="1" ht="21.75" customHeight="1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spans="2:65" s="1" customFormat="1" ht="29.25" customHeight="1">
      <c r="B92" s="39"/>
      <c r="C92" s="129" t="s">
        <v>173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303">
        <f>ROUND(N93+N94+N95+N96+N97+N98,2)</f>
        <v>0</v>
      </c>
      <c r="O92" s="304"/>
      <c r="P92" s="304"/>
      <c r="Q92" s="304"/>
      <c r="R92" s="41"/>
      <c r="T92" s="136"/>
      <c r="U92" s="137" t="s">
        <v>38</v>
      </c>
    </row>
    <row r="93" spans="2:65" s="1" customFormat="1" ht="18" customHeight="1">
      <c r="B93" s="138"/>
      <c r="C93" s="139"/>
      <c r="D93" s="255" t="s">
        <v>174</v>
      </c>
      <c r="E93" s="305"/>
      <c r="F93" s="305"/>
      <c r="G93" s="305"/>
      <c r="H93" s="305"/>
      <c r="I93" s="139"/>
      <c r="J93" s="139"/>
      <c r="K93" s="139"/>
      <c r="L93" s="139"/>
      <c r="M93" s="139"/>
      <c r="N93" s="229">
        <f>ROUND(N89*T93,2)</f>
        <v>0</v>
      </c>
      <c r="O93" s="294"/>
      <c r="P93" s="294"/>
      <c r="Q93" s="294"/>
      <c r="R93" s="141"/>
      <c r="S93" s="142"/>
      <c r="T93" s="143"/>
      <c r="U93" s="144" t="s">
        <v>41</v>
      </c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5" t="s">
        <v>175</v>
      </c>
      <c r="AZ93" s="142"/>
      <c r="BA93" s="142"/>
      <c r="BB93" s="142"/>
      <c r="BC93" s="142"/>
      <c r="BD93" s="142"/>
      <c r="BE93" s="146">
        <f t="shared" ref="BE93:BE98" si="0">IF(U93="základná",N93,0)</f>
        <v>0</v>
      </c>
      <c r="BF93" s="146">
        <f t="shared" ref="BF93:BF98" si="1">IF(U93="znížená",N93,0)</f>
        <v>0</v>
      </c>
      <c r="BG93" s="146">
        <f t="shared" ref="BG93:BG98" si="2">IF(U93="zákl. prenesená",N93,0)</f>
        <v>0</v>
      </c>
      <c r="BH93" s="146">
        <f t="shared" ref="BH93:BH98" si="3">IF(U93="zníž. prenesená",N93,0)</f>
        <v>0</v>
      </c>
      <c r="BI93" s="146">
        <f t="shared" ref="BI93:BI98" si="4">IF(U93="nulová",N93,0)</f>
        <v>0</v>
      </c>
      <c r="BJ93" s="145" t="s">
        <v>94</v>
      </c>
      <c r="BK93" s="142"/>
      <c r="BL93" s="142"/>
      <c r="BM93" s="142"/>
    </row>
    <row r="94" spans="2:65" s="1" customFormat="1" ht="18" customHeight="1">
      <c r="B94" s="138"/>
      <c r="C94" s="139"/>
      <c r="D94" s="255" t="s">
        <v>2092</v>
      </c>
      <c r="E94" s="305"/>
      <c r="F94" s="305"/>
      <c r="G94" s="305"/>
      <c r="H94" s="305"/>
      <c r="I94" s="139"/>
      <c r="J94" s="139"/>
      <c r="K94" s="139"/>
      <c r="L94" s="139"/>
      <c r="M94" s="139"/>
      <c r="N94" s="229">
        <f>ROUND(N89*T94,2)</f>
        <v>0</v>
      </c>
      <c r="O94" s="294"/>
      <c r="P94" s="294"/>
      <c r="Q94" s="294"/>
      <c r="R94" s="141"/>
      <c r="S94" s="142"/>
      <c r="T94" s="143"/>
      <c r="U94" s="144" t="s">
        <v>41</v>
      </c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5" t="s">
        <v>175</v>
      </c>
      <c r="AZ94" s="142"/>
      <c r="BA94" s="142"/>
      <c r="BB94" s="142"/>
      <c r="BC94" s="142"/>
      <c r="BD94" s="142"/>
      <c r="BE94" s="146">
        <f t="shared" si="0"/>
        <v>0</v>
      </c>
      <c r="BF94" s="146">
        <f t="shared" si="1"/>
        <v>0</v>
      </c>
      <c r="BG94" s="146">
        <f t="shared" si="2"/>
        <v>0</v>
      </c>
      <c r="BH94" s="146">
        <f t="shared" si="3"/>
        <v>0</v>
      </c>
      <c r="BI94" s="146">
        <f t="shared" si="4"/>
        <v>0</v>
      </c>
      <c r="BJ94" s="145" t="s">
        <v>94</v>
      </c>
      <c r="BK94" s="142"/>
      <c r="BL94" s="142"/>
      <c r="BM94" s="142"/>
    </row>
    <row r="95" spans="2:65" s="1" customFormat="1" ht="18" customHeight="1">
      <c r="B95" s="138"/>
      <c r="C95" s="139"/>
      <c r="D95" s="255" t="s">
        <v>177</v>
      </c>
      <c r="E95" s="305"/>
      <c r="F95" s="305"/>
      <c r="G95" s="305"/>
      <c r="H95" s="305"/>
      <c r="I95" s="139"/>
      <c r="J95" s="139"/>
      <c r="K95" s="139"/>
      <c r="L95" s="139"/>
      <c r="M95" s="139"/>
      <c r="N95" s="229">
        <f>ROUND(N89*T95,2)</f>
        <v>0</v>
      </c>
      <c r="O95" s="294"/>
      <c r="P95" s="294"/>
      <c r="Q95" s="294"/>
      <c r="R95" s="141"/>
      <c r="S95" s="142"/>
      <c r="T95" s="143"/>
      <c r="U95" s="144" t="s">
        <v>41</v>
      </c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5" t="s">
        <v>175</v>
      </c>
      <c r="AZ95" s="142"/>
      <c r="BA95" s="142"/>
      <c r="BB95" s="142"/>
      <c r="BC95" s="142"/>
      <c r="BD95" s="142"/>
      <c r="BE95" s="146">
        <f t="shared" si="0"/>
        <v>0</v>
      </c>
      <c r="BF95" s="146">
        <f t="shared" si="1"/>
        <v>0</v>
      </c>
      <c r="BG95" s="146">
        <f t="shared" si="2"/>
        <v>0</v>
      </c>
      <c r="BH95" s="146">
        <f t="shared" si="3"/>
        <v>0</v>
      </c>
      <c r="BI95" s="146">
        <f t="shared" si="4"/>
        <v>0</v>
      </c>
      <c r="BJ95" s="145" t="s">
        <v>94</v>
      </c>
      <c r="BK95" s="142"/>
      <c r="BL95" s="142"/>
      <c r="BM95" s="142"/>
    </row>
    <row r="96" spans="2:65" s="1" customFormat="1" ht="18" customHeight="1">
      <c r="B96" s="138"/>
      <c r="C96" s="139"/>
      <c r="D96" s="255" t="s">
        <v>178</v>
      </c>
      <c r="E96" s="305"/>
      <c r="F96" s="305"/>
      <c r="G96" s="305"/>
      <c r="H96" s="305"/>
      <c r="I96" s="139"/>
      <c r="J96" s="139"/>
      <c r="K96" s="139"/>
      <c r="L96" s="139"/>
      <c r="M96" s="139"/>
      <c r="N96" s="229">
        <f>ROUND(N89*T96,2)</f>
        <v>0</v>
      </c>
      <c r="O96" s="294"/>
      <c r="P96" s="294"/>
      <c r="Q96" s="294"/>
      <c r="R96" s="141"/>
      <c r="S96" s="142"/>
      <c r="T96" s="143"/>
      <c r="U96" s="144" t="s">
        <v>41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5" t="s">
        <v>175</v>
      </c>
      <c r="AZ96" s="142"/>
      <c r="BA96" s="142"/>
      <c r="BB96" s="142"/>
      <c r="BC96" s="142"/>
      <c r="BD96" s="142"/>
      <c r="BE96" s="146">
        <f t="shared" si="0"/>
        <v>0</v>
      </c>
      <c r="BF96" s="146">
        <f t="shared" si="1"/>
        <v>0</v>
      </c>
      <c r="BG96" s="146">
        <f t="shared" si="2"/>
        <v>0</v>
      </c>
      <c r="BH96" s="146">
        <f t="shared" si="3"/>
        <v>0</v>
      </c>
      <c r="BI96" s="146">
        <f t="shared" si="4"/>
        <v>0</v>
      </c>
      <c r="BJ96" s="145" t="s">
        <v>94</v>
      </c>
      <c r="BK96" s="142"/>
      <c r="BL96" s="142"/>
      <c r="BM96" s="142"/>
    </row>
    <row r="97" spans="2:65" s="1" customFormat="1" ht="18" customHeight="1">
      <c r="B97" s="138"/>
      <c r="C97" s="139"/>
      <c r="D97" s="255" t="s">
        <v>2093</v>
      </c>
      <c r="E97" s="305"/>
      <c r="F97" s="305"/>
      <c r="G97" s="305"/>
      <c r="H97" s="305"/>
      <c r="I97" s="139"/>
      <c r="J97" s="139"/>
      <c r="K97" s="139"/>
      <c r="L97" s="139"/>
      <c r="M97" s="139"/>
      <c r="N97" s="229">
        <f>ROUND(N89*T97,2)</f>
        <v>0</v>
      </c>
      <c r="O97" s="294"/>
      <c r="P97" s="294"/>
      <c r="Q97" s="294"/>
      <c r="R97" s="141"/>
      <c r="S97" s="142"/>
      <c r="T97" s="143"/>
      <c r="U97" s="144" t="s">
        <v>41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5" t="s">
        <v>175</v>
      </c>
      <c r="AZ97" s="142"/>
      <c r="BA97" s="142"/>
      <c r="BB97" s="142"/>
      <c r="BC97" s="142"/>
      <c r="BD97" s="142"/>
      <c r="BE97" s="146">
        <f t="shared" si="0"/>
        <v>0</v>
      </c>
      <c r="BF97" s="146">
        <f t="shared" si="1"/>
        <v>0</v>
      </c>
      <c r="BG97" s="146">
        <f t="shared" si="2"/>
        <v>0</v>
      </c>
      <c r="BH97" s="146">
        <f t="shared" si="3"/>
        <v>0</v>
      </c>
      <c r="BI97" s="146">
        <f t="shared" si="4"/>
        <v>0</v>
      </c>
      <c r="BJ97" s="145" t="s">
        <v>94</v>
      </c>
      <c r="BK97" s="142"/>
      <c r="BL97" s="142"/>
      <c r="BM97" s="142"/>
    </row>
    <row r="98" spans="2:65" s="1" customFormat="1" ht="18" customHeight="1">
      <c r="B98" s="138"/>
      <c r="C98" s="139"/>
      <c r="D98" s="140" t="s">
        <v>180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29">
        <f>ROUND(N89*T98,2)</f>
        <v>0</v>
      </c>
      <c r="O98" s="294"/>
      <c r="P98" s="294"/>
      <c r="Q98" s="294"/>
      <c r="R98" s="141"/>
      <c r="S98" s="142"/>
      <c r="T98" s="147"/>
      <c r="U98" s="148" t="s">
        <v>41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5" t="s">
        <v>181</v>
      </c>
      <c r="AZ98" s="142"/>
      <c r="BA98" s="142"/>
      <c r="BB98" s="142"/>
      <c r="BC98" s="142"/>
      <c r="BD98" s="142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94</v>
      </c>
      <c r="BK98" s="142"/>
      <c r="BL98" s="142"/>
      <c r="BM98" s="142"/>
    </row>
    <row r="99" spans="2:65" s="1" customFormat="1"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/>
    </row>
    <row r="100" spans="2:65" s="1" customFormat="1" ht="29.25" customHeight="1">
      <c r="B100" s="39"/>
      <c r="C100" s="120" t="s">
        <v>125</v>
      </c>
      <c r="D100" s="121"/>
      <c r="E100" s="121"/>
      <c r="F100" s="121"/>
      <c r="G100" s="121"/>
      <c r="H100" s="121"/>
      <c r="I100" s="121"/>
      <c r="J100" s="121"/>
      <c r="K100" s="121"/>
      <c r="L100" s="230">
        <f>ROUND(SUM(N89+N92),2)</f>
        <v>0</v>
      </c>
      <c r="M100" s="230"/>
      <c r="N100" s="230"/>
      <c r="O100" s="230"/>
      <c r="P100" s="230"/>
      <c r="Q100" s="230"/>
      <c r="R100" s="41"/>
    </row>
    <row r="101" spans="2:65" s="1" customFormat="1" ht="6.95" customHeight="1"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5"/>
    </row>
    <row r="105" spans="2:65" s="1" customFormat="1" ht="6.95" customHeight="1"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8"/>
    </row>
    <row r="106" spans="2:65" s="1" customFormat="1" ht="36.950000000000003" customHeight="1">
      <c r="B106" s="39"/>
      <c r="C106" s="240" t="s">
        <v>182</v>
      </c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41"/>
    </row>
    <row r="107" spans="2:65" s="1" customFormat="1" ht="6.95" customHeight="1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1"/>
    </row>
    <row r="108" spans="2:65" s="1" customFormat="1" ht="30" customHeight="1">
      <c r="B108" s="39"/>
      <c r="C108" s="34" t="s">
        <v>15</v>
      </c>
      <c r="D108" s="40"/>
      <c r="E108" s="40"/>
      <c r="F108" s="287" t="str">
        <f>F6</f>
        <v>CENTRUM INTEGROVANEJ ZDRAVOTNEJ STAROSTLIVOSTI – SLANEC</v>
      </c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40"/>
      <c r="R108" s="41"/>
    </row>
    <row r="109" spans="2:65" ht="30" customHeight="1">
      <c r="B109" s="27"/>
      <c r="C109" s="34" t="s">
        <v>132</v>
      </c>
      <c r="D109" s="30"/>
      <c r="E109" s="30"/>
      <c r="F109" s="287" t="s">
        <v>2448</v>
      </c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30"/>
      <c r="R109" s="28"/>
    </row>
    <row r="110" spans="2:65" s="1" customFormat="1" ht="36.950000000000003" customHeight="1">
      <c r="B110" s="39"/>
      <c r="C110" s="73" t="s">
        <v>2449</v>
      </c>
      <c r="D110" s="40"/>
      <c r="E110" s="40"/>
      <c r="F110" s="242" t="str">
        <f>F8</f>
        <v>11.1 - Rozvádzač RH</v>
      </c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40"/>
      <c r="R110" s="41"/>
    </row>
    <row r="111" spans="2:65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18" customHeight="1">
      <c r="B112" s="39"/>
      <c r="C112" s="34" t="s">
        <v>19</v>
      </c>
      <c r="D112" s="40"/>
      <c r="E112" s="40"/>
      <c r="F112" s="32" t="str">
        <f>F10</f>
        <v xml:space="preserve"> </v>
      </c>
      <c r="G112" s="40"/>
      <c r="H112" s="40"/>
      <c r="I112" s="40"/>
      <c r="J112" s="40"/>
      <c r="K112" s="34" t="s">
        <v>21</v>
      </c>
      <c r="L112" s="40"/>
      <c r="M112" s="291" t="str">
        <f>IF(O10="","",O10)</f>
        <v>20. 11. 2018</v>
      </c>
      <c r="N112" s="291"/>
      <c r="O112" s="291"/>
      <c r="P112" s="291"/>
      <c r="Q112" s="40"/>
      <c r="R112" s="41"/>
    </row>
    <row r="113" spans="2:65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65" s="1" customFormat="1" ht="15">
      <c r="B114" s="39"/>
      <c r="C114" s="34" t="s">
        <v>23</v>
      </c>
      <c r="D114" s="40"/>
      <c r="E114" s="40"/>
      <c r="F114" s="32" t="str">
        <f>E13</f>
        <v>Obec Slanec</v>
      </c>
      <c r="G114" s="40"/>
      <c r="H114" s="40"/>
      <c r="I114" s="40"/>
      <c r="J114" s="40"/>
      <c r="K114" s="34" t="s">
        <v>29</v>
      </c>
      <c r="L114" s="40"/>
      <c r="M114" s="248" t="str">
        <f>E19</f>
        <v>Ing. Beata Zuštiaková</v>
      </c>
      <c r="N114" s="248"/>
      <c r="O114" s="248"/>
      <c r="P114" s="248"/>
      <c r="Q114" s="248"/>
      <c r="R114" s="41"/>
    </row>
    <row r="115" spans="2:65" s="1" customFormat="1" ht="14.45" customHeight="1">
      <c r="B115" s="39"/>
      <c r="C115" s="34" t="s">
        <v>27</v>
      </c>
      <c r="D115" s="40"/>
      <c r="E115" s="40"/>
      <c r="F115" s="32" t="str">
        <f>IF(E16="","",E16)</f>
        <v>Vyplň údaj</v>
      </c>
      <c r="G115" s="40"/>
      <c r="H115" s="40"/>
      <c r="I115" s="40"/>
      <c r="J115" s="40"/>
      <c r="K115" s="34" t="s">
        <v>33</v>
      </c>
      <c r="L115" s="40"/>
      <c r="M115" s="248" t="str">
        <f>E22</f>
        <v xml:space="preserve"> </v>
      </c>
      <c r="N115" s="248"/>
      <c r="O115" s="248"/>
      <c r="P115" s="248"/>
      <c r="Q115" s="248"/>
      <c r="R115" s="41"/>
    </row>
    <row r="116" spans="2:65" s="1" customFormat="1" ht="10.3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5" s="9" customFormat="1" ht="29.25" customHeight="1">
      <c r="B117" s="149"/>
      <c r="C117" s="150" t="s">
        <v>183</v>
      </c>
      <c r="D117" s="151" t="s">
        <v>184</v>
      </c>
      <c r="E117" s="151" t="s">
        <v>56</v>
      </c>
      <c r="F117" s="295" t="s">
        <v>185</v>
      </c>
      <c r="G117" s="295"/>
      <c r="H117" s="295"/>
      <c r="I117" s="295"/>
      <c r="J117" s="151" t="s">
        <v>186</v>
      </c>
      <c r="K117" s="151" t="s">
        <v>187</v>
      </c>
      <c r="L117" s="295" t="s">
        <v>188</v>
      </c>
      <c r="M117" s="295"/>
      <c r="N117" s="295" t="s">
        <v>137</v>
      </c>
      <c r="O117" s="295"/>
      <c r="P117" s="295"/>
      <c r="Q117" s="296"/>
      <c r="R117" s="152"/>
      <c r="T117" s="80" t="s">
        <v>189</v>
      </c>
      <c r="U117" s="81" t="s">
        <v>38</v>
      </c>
      <c r="V117" s="81" t="s">
        <v>190</v>
      </c>
      <c r="W117" s="81" t="s">
        <v>191</v>
      </c>
      <c r="X117" s="81" t="s">
        <v>192</v>
      </c>
      <c r="Y117" s="81" t="s">
        <v>193</v>
      </c>
      <c r="Z117" s="81" t="s">
        <v>194</v>
      </c>
      <c r="AA117" s="82" t="s">
        <v>195</v>
      </c>
    </row>
    <row r="118" spans="2:65" s="1" customFormat="1" ht="29.25" customHeight="1">
      <c r="B118" s="39"/>
      <c r="C118" s="84" t="s">
        <v>134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320">
        <f>BK118</f>
        <v>0</v>
      </c>
      <c r="O118" s="321"/>
      <c r="P118" s="321"/>
      <c r="Q118" s="321"/>
      <c r="R118" s="41"/>
      <c r="T118" s="83"/>
      <c r="U118" s="55"/>
      <c r="V118" s="55"/>
      <c r="W118" s="153">
        <f>W119+SUM(W120:W143)</f>
        <v>0</v>
      </c>
      <c r="X118" s="55"/>
      <c r="Y118" s="153">
        <f>Y119+SUM(Y120:Y143)</f>
        <v>0</v>
      </c>
      <c r="Z118" s="55"/>
      <c r="AA118" s="154">
        <f>AA119+SUM(AA120:AA143)</f>
        <v>0</v>
      </c>
      <c r="AT118" s="23" t="s">
        <v>73</v>
      </c>
      <c r="AU118" s="23" t="s">
        <v>139</v>
      </c>
      <c r="BK118" s="155">
        <f>BK119+SUM(BK120:BK143)</f>
        <v>0</v>
      </c>
    </row>
    <row r="119" spans="2:65" s="1" customFormat="1" ht="25.5" customHeight="1">
      <c r="B119" s="138"/>
      <c r="C119" s="167" t="s">
        <v>82</v>
      </c>
      <c r="D119" s="167" t="s">
        <v>197</v>
      </c>
      <c r="E119" s="168" t="s">
        <v>2745</v>
      </c>
      <c r="F119" s="264" t="s">
        <v>2746</v>
      </c>
      <c r="G119" s="264"/>
      <c r="H119" s="264"/>
      <c r="I119" s="264"/>
      <c r="J119" s="169" t="s">
        <v>2747</v>
      </c>
      <c r="K119" s="170">
        <v>1</v>
      </c>
      <c r="L119" s="265">
        <v>0</v>
      </c>
      <c r="M119" s="265"/>
      <c r="N119" s="266">
        <f t="shared" ref="N119:N142" si="5">ROUND(L119*K119,3)</f>
        <v>0</v>
      </c>
      <c r="O119" s="266"/>
      <c r="P119" s="266"/>
      <c r="Q119" s="266"/>
      <c r="R119" s="141"/>
      <c r="T119" s="172" t="s">
        <v>4</v>
      </c>
      <c r="U119" s="48" t="s">
        <v>41</v>
      </c>
      <c r="V119" s="40"/>
      <c r="W119" s="173">
        <f t="shared" ref="W119:W142" si="6">V119*K119</f>
        <v>0</v>
      </c>
      <c r="X119" s="173">
        <v>0</v>
      </c>
      <c r="Y119" s="173">
        <f t="shared" ref="Y119:Y142" si="7">X119*K119</f>
        <v>0</v>
      </c>
      <c r="Z119" s="173">
        <v>0</v>
      </c>
      <c r="AA119" s="174">
        <f t="shared" ref="AA119:AA142" si="8">Z119*K119</f>
        <v>0</v>
      </c>
      <c r="AR119" s="23" t="s">
        <v>622</v>
      </c>
      <c r="AT119" s="23" t="s">
        <v>197</v>
      </c>
      <c r="AU119" s="23" t="s">
        <v>74</v>
      </c>
      <c r="AY119" s="23" t="s">
        <v>196</v>
      </c>
      <c r="BE119" s="114">
        <f t="shared" ref="BE119:BE142" si="9">IF(U119="základná",N119,0)</f>
        <v>0</v>
      </c>
      <c r="BF119" s="114">
        <f t="shared" ref="BF119:BF142" si="10">IF(U119="znížená",N119,0)</f>
        <v>0</v>
      </c>
      <c r="BG119" s="114">
        <f t="shared" ref="BG119:BG142" si="11">IF(U119="zákl. prenesená",N119,0)</f>
        <v>0</v>
      </c>
      <c r="BH119" s="114">
        <f t="shared" ref="BH119:BH142" si="12">IF(U119="zníž. prenesená",N119,0)</f>
        <v>0</v>
      </c>
      <c r="BI119" s="114">
        <f t="shared" ref="BI119:BI142" si="13">IF(U119="nulová",N119,0)</f>
        <v>0</v>
      </c>
      <c r="BJ119" s="23" t="s">
        <v>94</v>
      </c>
      <c r="BK119" s="175">
        <f t="shared" ref="BK119:BK142" si="14">ROUND(L119*K119,3)</f>
        <v>0</v>
      </c>
      <c r="BL119" s="23" t="s">
        <v>622</v>
      </c>
      <c r="BM119" s="23" t="s">
        <v>2748</v>
      </c>
    </row>
    <row r="120" spans="2:65" s="1" customFormat="1" ht="38.25" customHeight="1">
      <c r="B120" s="138"/>
      <c r="C120" s="167" t="s">
        <v>94</v>
      </c>
      <c r="D120" s="167" t="s">
        <v>197</v>
      </c>
      <c r="E120" s="168" t="s">
        <v>2749</v>
      </c>
      <c r="F120" s="264" t="s">
        <v>2750</v>
      </c>
      <c r="G120" s="264"/>
      <c r="H120" s="264"/>
      <c r="I120" s="264"/>
      <c r="J120" s="169" t="s">
        <v>2747</v>
      </c>
      <c r="K120" s="170">
        <v>1</v>
      </c>
      <c r="L120" s="265">
        <v>0</v>
      </c>
      <c r="M120" s="265"/>
      <c r="N120" s="266">
        <f t="shared" si="5"/>
        <v>0</v>
      </c>
      <c r="O120" s="266"/>
      <c r="P120" s="266"/>
      <c r="Q120" s="266"/>
      <c r="R120" s="141"/>
      <c r="T120" s="172" t="s">
        <v>4</v>
      </c>
      <c r="U120" s="48" t="s">
        <v>41</v>
      </c>
      <c r="V120" s="40"/>
      <c r="W120" s="173">
        <f t="shared" si="6"/>
        <v>0</v>
      </c>
      <c r="X120" s="173">
        <v>0</v>
      </c>
      <c r="Y120" s="173">
        <f t="shared" si="7"/>
        <v>0</v>
      </c>
      <c r="Z120" s="173">
        <v>0</v>
      </c>
      <c r="AA120" s="174">
        <f t="shared" si="8"/>
        <v>0</v>
      </c>
      <c r="AR120" s="23" t="s">
        <v>622</v>
      </c>
      <c r="AT120" s="23" t="s">
        <v>197</v>
      </c>
      <c r="AU120" s="23" t="s">
        <v>74</v>
      </c>
      <c r="AY120" s="23" t="s">
        <v>196</v>
      </c>
      <c r="BE120" s="114">
        <f t="shared" si="9"/>
        <v>0</v>
      </c>
      <c r="BF120" s="114">
        <f t="shared" si="10"/>
        <v>0</v>
      </c>
      <c r="BG120" s="114">
        <f t="shared" si="11"/>
        <v>0</v>
      </c>
      <c r="BH120" s="114">
        <f t="shared" si="12"/>
        <v>0</v>
      </c>
      <c r="BI120" s="114">
        <f t="shared" si="13"/>
        <v>0</v>
      </c>
      <c r="BJ120" s="23" t="s">
        <v>94</v>
      </c>
      <c r="BK120" s="175">
        <f t="shared" si="14"/>
        <v>0</v>
      </c>
      <c r="BL120" s="23" t="s">
        <v>622</v>
      </c>
      <c r="BM120" s="23" t="s">
        <v>2751</v>
      </c>
    </row>
    <row r="121" spans="2:65" s="1" customFormat="1" ht="38.25" customHeight="1">
      <c r="B121" s="138"/>
      <c r="C121" s="167" t="s">
        <v>214</v>
      </c>
      <c r="D121" s="167" t="s">
        <v>197</v>
      </c>
      <c r="E121" s="168" t="s">
        <v>2752</v>
      </c>
      <c r="F121" s="264" t="s">
        <v>2753</v>
      </c>
      <c r="G121" s="264"/>
      <c r="H121" s="264"/>
      <c r="I121" s="264"/>
      <c r="J121" s="169" t="s">
        <v>2747</v>
      </c>
      <c r="K121" s="170">
        <v>11</v>
      </c>
      <c r="L121" s="265">
        <v>0</v>
      </c>
      <c r="M121" s="265"/>
      <c r="N121" s="266">
        <f t="shared" si="5"/>
        <v>0</v>
      </c>
      <c r="O121" s="266"/>
      <c r="P121" s="266"/>
      <c r="Q121" s="266"/>
      <c r="R121" s="141"/>
      <c r="T121" s="172" t="s">
        <v>4</v>
      </c>
      <c r="U121" s="48" t="s">
        <v>41</v>
      </c>
      <c r="V121" s="40"/>
      <c r="W121" s="173">
        <f t="shared" si="6"/>
        <v>0</v>
      </c>
      <c r="X121" s="173">
        <v>0</v>
      </c>
      <c r="Y121" s="173">
        <f t="shared" si="7"/>
        <v>0</v>
      </c>
      <c r="Z121" s="173">
        <v>0</v>
      </c>
      <c r="AA121" s="174">
        <f t="shared" si="8"/>
        <v>0</v>
      </c>
      <c r="AR121" s="23" t="s">
        <v>622</v>
      </c>
      <c r="AT121" s="23" t="s">
        <v>197</v>
      </c>
      <c r="AU121" s="23" t="s">
        <v>74</v>
      </c>
      <c r="AY121" s="23" t="s">
        <v>196</v>
      </c>
      <c r="BE121" s="114">
        <f t="shared" si="9"/>
        <v>0</v>
      </c>
      <c r="BF121" s="114">
        <f t="shared" si="10"/>
        <v>0</v>
      </c>
      <c r="BG121" s="114">
        <f t="shared" si="11"/>
        <v>0</v>
      </c>
      <c r="BH121" s="114">
        <f t="shared" si="12"/>
        <v>0</v>
      </c>
      <c r="BI121" s="114">
        <f t="shared" si="13"/>
        <v>0</v>
      </c>
      <c r="BJ121" s="23" t="s">
        <v>94</v>
      </c>
      <c r="BK121" s="175">
        <f t="shared" si="14"/>
        <v>0</v>
      </c>
      <c r="BL121" s="23" t="s">
        <v>622</v>
      </c>
      <c r="BM121" s="23" t="s">
        <v>2754</v>
      </c>
    </row>
    <row r="122" spans="2:65" s="1" customFormat="1" ht="38.25" customHeight="1">
      <c r="B122" s="138"/>
      <c r="C122" s="167" t="s">
        <v>201</v>
      </c>
      <c r="D122" s="167" t="s">
        <v>197</v>
      </c>
      <c r="E122" s="168" t="s">
        <v>2755</v>
      </c>
      <c r="F122" s="264" t="s">
        <v>2756</v>
      </c>
      <c r="G122" s="264"/>
      <c r="H122" s="264"/>
      <c r="I122" s="264"/>
      <c r="J122" s="169" t="s">
        <v>2747</v>
      </c>
      <c r="K122" s="170">
        <v>5</v>
      </c>
      <c r="L122" s="265">
        <v>0</v>
      </c>
      <c r="M122" s="265"/>
      <c r="N122" s="266">
        <f t="shared" si="5"/>
        <v>0</v>
      </c>
      <c r="O122" s="266"/>
      <c r="P122" s="266"/>
      <c r="Q122" s="266"/>
      <c r="R122" s="141"/>
      <c r="T122" s="172" t="s">
        <v>4</v>
      </c>
      <c r="U122" s="48" t="s">
        <v>41</v>
      </c>
      <c r="V122" s="40"/>
      <c r="W122" s="173">
        <f t="shared" si="6"/>
        <v>0</v>
      </c>
      <c r="X122" s="173">
        <v>0</v>
      </c>
      <c r="Y122" s="173">
        <f t="shared" si="7"/>
        <v>0</v>
      </c>
      <c r="Z122" s="173">
        <v>0</v>
      </c>
      <c r="AA122" s="174">
        <f t="shared" si="8"/>
        <v>0</v>
      </c>
      <c r="AR122" s="23" t="s">
        <v>622</v>
      </c>
      <c r="AT122" s="23" t="s">
        <v>197</v>
      </c>
      <c r="AU122" s="23" t="s">
        <v>74</v>
      </c>
      <c r="AY122" s="23" t="s">
        <v>196</v>
      </c>
      <c r="BE122" s="114">
        <f t="shared" si="9"/>
        <v>0</v>
      </c>
      <c r="BF122" s="114">
        <f t="shared" si="10"/>
        <v>0</v>
      </c>
      <c r="BG122" s="114">
        <f t="shared" si="11"/>
        <v>0</v>
      </c>
      <c r="BH122" s="114">
        <f t="shared" si="12"/>
        <v>0</v>
      </c>
      <c r="BI122" s="114">
        <f t="shared" si="13"/>
        <v>0</v>
      </c>
      <c r="BJ122" s="23" t="s">
        <v>94</v>
      </c>
      <c r="BK122" s="175">
        <f t="shared" si="14"/>
        <v>0</v>
      </c>
      <c r="BL122" s="23" t="s">
        <v>622</v>
      </c>
      <c r="BM122" s="23" t="s">
        <v>2757</v>
      </c>
    </row>
    <row r="123" spans="2:65" s="1" customFormat="1" ht="38.25" customHeight="1">
      <c r="B123" s="138"/>
      <c r="C123" s="167" t="s">
        <v>234</v>
      </c>
      <c r="D123" s="167" t="s">
        <v>197</v>
      </c>
      <c r="E123" s="168" t="s">
        <v>2758</v>
      </c>
      <c r="F123" s="264" t="s">
        <v>2759</v>
      </c>
      <c r="G123" s="264"/>
      <c r="H123" s="264"/>
      <c r="I123" s="264"/>
      <c r="J123" s="169" t="s">
        <v>2747</v>
      </c>
      <c r="K123" s="170">
        <v>7</v>
      </c>
      <c r="L123" s="265">
        <v>0</v>
      </c>
      <c r="M123" s="265"/>
      <c r="N123" s="266">
        <f t="shared" si="5"/>
        <v>0</v>
      </c>
      <c r="O123" s="266"/>
      <c r="P123" s="266"/>
      <c r="Q123" s="266"/>
      <c r="R123" s="141"/>
      <c r="T123" s="172" t="s">
        <v>4</v>
      </c>
      <c r="U123" s="48" t="s">
        <v>41</v>
      </c>
      <c r="V123" s="40"/>
      <c r="W123" s="173">
        <f t="shared" si="6"/>
        <v>0</v>
      </c>
      <c r="X123" s="173">
        <v>0</v>
      </c>
      <c r="Y123" s="173">
        <f t="shared" si="7"/>
        <v>0</v>
      </c>
      <c r="Z123" s="173">
        <v>0</v>
      </c>
      <c r="AA123" s="174">
        <f t="shared" si="8"/>
        <v>0</v>
      </c>
      <c r="AR123" s="23" t="s">
        <v>622</v>
      </c>
      <c r="AT123" s="23" t="s">
        <v>197</v>
      </c>
      <c r="AU123" s="23" t="s">
        <v>74</v>
      </c>
      <c r="AY123" s="23" t="s">
        <v>196</v>
      </c>
      <c r="BE123" s="114">
        <f t="shared" si="9"/>
        <v>0</v>
      </c>
      <c r="BF123" s="114">
        <f t="shared" si="10"/>
        <v>0</v>
      </c>
      <c r="BG123" s="114">
        <f t="shared" si="11"/>
        <v>0</v>
      </c>
      <c r="BH123" s="114">
        <f t="shared" si="12"/>
        <v>0</v>
      </c>
      <c r="BI123" s="114">
        <f t="shared" si="13"/>
        <v>0</v>
      </c>
      <c r="BJ123" s="23" t="s">
        <v>94</v>
      </c>
      <c r="BK123" s="175">
        <f t="shared" si="14"/>
        <v>0</v>
      </c>
      <c r="BL123" s="23" t="s">
        <v>622</v>
      </c>
      <c r="BM123" s="23" t="s">
        <v>2760</v>
      </c>
    </row>
    <row r="124" spans="2:65" s="1" customFormat="1" ht="38.25" customHeight="1">
      <c r="B124" s="138"/>
      <c r="C124" s="167" t="s">
        <v>239</v>
      </c>
      <c r="D124" s="167" t="s">
        <v>197</v>
      </c>
      <c r="E124" s="168" t="s">
        <v>2761</v>
      </c>
      <c r="F124" s="264" t="s">
        <v>2762</v>
      </c>
      <c r="G124" s="264"/>
      <c r="H124" s="264"/>
      <c r="I124" s="264"/>
      <c r="J124" s="169" t="s">
        <v>2747</v>
      </c>
      <c r="K124" s="170">
        <v>1</v>
      </c>
      <c r="L124" s="265">
        <v>0</v>
      </c>
      <c r="M124" s="265"/>
      <c r="N124" s="266">
        <f t="shared" si="5"/>
        <v>0</v>
      </c>
      <c r="O124" s="266"/>
      <c r="P124" s="266"/>
      <c r="Q124" s="266"/>
      <c r="R124" s="141"/>
      <c r="T124" s="172" t="s">
        <v>4</v>
      </c>
      <c r="U124" s="48" t="s">
        <v>41</v>
      </c>
      <c r="V124" s="40"/>
      <c r="W124" s="173">
        <f t="shared" si="6"/>
        <v>0</v>
      </c>
      <c r="X124" s="173">
        <v>0</v>
      </c>
      <c r="Y124" s="173">
        <f t="shared" si="7"/>
        <v>0</v>
      </c>
      <c r="Z124" s="173">
        <v>0</v>
      </c>
      <c r="AA124" s="174">
        <f t="shared" si="8"/>
        <v>0</v>
      </c>
      <c r="AR124" s="23" t="s">
        <v>622</v>
      </c>
      <c r="AT124" s="23" t="s">
        <v>197</v>
      </c>
      <c r="AU124" s="23" t="s">
        <v>74</v>
      </c>
      <c r="AY124" s="23" t="s">
        <v>196</v>
      </c>
      <c r="BE124" s="114">
        <f t="shared" si="9"/>
        <v>0</v>
      </c>
      <c r="BF124" s="114">
        <f t="shared" si="10"/>
        <v>0</v>
      </c>
      <c r="BG124" s="114">
        <f t="shared" si="11"/>
        <v>0</v>
      </c>
      <c r="BH124" s="114">
        <f t="shared" si="12"/>
        <v>0</v>
      </c>
      <c r="BI124" s="114">
        <f t="shared" si="13"/>
        <v>0</v>
      </c>
      <c r="BJ124" s="23" t="s">
        <v>94</v>
      </c>
      <c r="BK124" s="175">
        <f t="shared" si="14"/>
        <v>0</v>
      </c>
      <c r="BL124" s="23" t="s">
        <v>622</v>
      </c>
      <c r="BM124" s="23" t="s">
        <v>2763</v>
      </c>
    </row>
    <row r="125" spans="2:65" s="1" customFormat="1" ht="16.5" customHeight="1">
      <c r="B125" s="138"/>
      <c r="C125" s="167" t="s">
        <v>246</v>
      </c>
      <c r="D125" s="167" t="s">
        <v>197</v>
      </c>
      <c r="E125" s="168" t="s">
        <v>2764</v>
      </c>
      <c r="F125" s="264" t="s">
        <v>2765</v>
      </c>
      <c r="G125" s="264"/>
      <c r="H125" s="264"/>
      <c r="I125" s="264"/>
      <c r="J125" s="169" t="s">
        <v>2747</v>
      </c>
      <c r="K125" s="170">
        <v>1</v>
      </c>
      <c r="L125" s="265">
        <v>0</v>
      </c>
      <c r="M125" s="265"/>
      <c r="N125" s="266">
        <f t="shared" si="5"/>
        <v>0</v>
      </c>
      <c r="O125" s="266"/>
      <c r="P125" s="266"/>
      <c r="Q125" s="266"/>
      <c r="R125" s="141"/>
      <c r="T125" s="172" t="s">
        <v>4</v>
      </c>
      <c r="U125" s="48" t="s">
        <v>41</v>
      </c>
      <c r="V125" s="40"/>
      <c r="W125" s="173">
        <f t="shared" si="6"/>
        <v>0</v>
      </c>
      <c r="X125" s="173">
        <v>0</v>
      </c>
      <c r="Y125" s="173">
        <f t="shared" si="7"/>
        <v>0</v>
      </c>
      <c r="Z125" s="173">
        <v>0</v>
      </c>
      <c r="AA125" s="174">
        <f t="shared" si="8"/>
        <v>0</v>
      </c>
      <c r="AR125" s="23" t="s">
        <v>622</v>
      </c>
      <c r="AT125" s="23" t="s">
        <v>197</v>
      </c>
      <c r="AU125" s="23" t="s">
        <v>74</v>
      </c>
      <c r="AY125" s="23" t="s">
        <v>196</v>
      </c>
      <c r="BE125" s="114">
        <f t="shared" si="9"/>
        <v>0</v>
      </c>
      <c r="BF125" s="114">
        <f t="shared" si="10"/>
        <v>0</v>
      </c>
      <c r="BG125" s="114">
        <f t="shared" si="11"/>
        <v>0</v>
      </c>
      <c r="BH125" s="114">
        <f t="shared" si="12"/>
        <v>0</v>
      </c>
      <c r="BI125" s="114">
        <f t="shared" si="13"/>
        <v>0</v>
      </c>
      <c r="BJ125" s="23" t="s">
        <v>94</v>
      </c>
      <c r="BK125" s="175">
        <f t="shared" si="14"/>
        <v>0</v>
      </c>
      <c r="BL125" s="23" t="s">
        <v>622</v>
      </c>
      <c r="BM125" s="23" t="s">
        <v>2766</v>
      </c>
    </row>
    <row r="126" spans="2:65" s="1" customFormat="1" ht="25.5" customHeight="1">
      <c r="B126" s="138"/>
      <c r="C126" s="167" t="s">
        <v>250</v>
      </c>
      <c r="D126" s="167" t="s">
        <v>197</v>
      </c>
      <c r="E126" s="168" t="s">
        <v>2767</v>
      </c>
      <c r="F126" s="264" t="s">
        <v>2768</v>
      </c>
      <c r="G126" s="264"/>
      <c r="H126" s="264"/>
      <c r="I126" s="264"/>
      <c r="J126" s="169" t="s">
        <v>2747</v>
      </c>
      <c r="K126" s="170">
        <v>1</v>
      </c>
      <c r="L126" s="265">
        <v>0</v>
      </c>
      <c r="M126" s="265"/>
      <c r="N126" s="266">
        <f t="shared" si="5"/>
        <v>0</v>
      </c>
      <c r="O126" s="266"/>
      <c r="P126" s="266"/>
      <c r="Q126" s="266"/>
      <c r="R126" s="141"/>
      <c r="T126" s="172" t="s">
        <v>4</v>
      </c>
      <c r="U126" s="48" t="s">
        <v>41</v>
      </c>
      <c r="V126" s="40"/>
      <c r="W126" s="173">
        <f t="shared" si="6"/>
        <v>0</v>
      </c>
      <c r="X126" s="173">
        <v>0</v>
      </c>
      <c r="Y126" s="173">
        <f t="shared" si="7"/>
        <v>0</v>
      </c>
      <c r="Z126" s="173">
        <v>0</v>
      </c>
      <c r="AA126" s="174">
        <f t="shared" si="8"/>
        <v>0</v>
      </c>
      <c r="AR126" s="23" t="s">
        <v>622</v>
      </c>
      <c r="AT126" s="23" t="s">
        <v>197</v>
      </c>
      <c r="AU126" s="23" t="s">
        <v>74</v>
      </c>
      <c r="AY126" s="23" t="s">
        <v>196</v>
      </c>
      <c r="BE126" s="114">
        <f t="shared" si="9"/>
        <v>0</v>
      </c>
      <c r="BF126" s="114">
        <f t="shared" si="10"/>
        <v>0</v>
      </c>
      <c r="BG126" s="114">
        <f t="shared" si="11"/>
        <v>0</v>
      </c>
      <c r="BH126" s="114">
        <f t="shared" si="12"/>
        <v>0</v>
      </c>
      <c r="BI126" s="114">
        <f t="shared" si="13"/>
        <v>0</v>
      </c>
      <c r="BJ126" s="23" t="s">
        <v>94</v>
      </c>
      <c r="BK126" s="175">
        <f t="shared" si="14"/>
        <v>0</v>
      </c>
      <c r="BL126" s="23" t="s">
        <v>622</v>
      </c>
      <c r="BM126" s="23" t="s">
        <v>2769</v>
      </c>
    </row>
    <row r="127" spans="2:65" s="1" customFormat="1" ht="38.25" customHeight="1">
      <c r="B127" s="138"/>
      <c r="C127" s="200" t="s">
        <v>254</v>
      </c>
      <c r="D127" s="200" t="s">
        <v>612</v>
      </c>
      <c r="E127" s="201" t="s">
        <v>2770</v>
      </c>
      <c r="F127" s="282" t="s">
        <v>2771</v>
      </c>
      <c r="G127" s="282"/>
      <c r="H127" s="282"/>
      <c r="I127" s="282"/>
      <c r="J127" s="202" t="s">
        <v>2747</v>
      </c>
      <c r="K127" s="203">
        <v>1</v>
      </c>
      <c r="L127" s="273">
        <v>0</v>
      </c>
      <c r="M127" s="273"/>
      <c r="N127" s="283">
        <f t="shared" si="5"/>
        <v>0</v>
      </c>
      <c r="O127" s="266"/>
      <c r="P127" s="266"/>
      <c r="Q127" s="266"/>
      <c r="R127" s="141"/>
      <c r="T127" s="172" t="s">
        <v>4</v>
      </c>
      <c r="U127" s="48" t="s">
        <v>41</v>
      </c>
      <c r="V127" s="40"/>
      <c r="W127" s="173">
        <f t="shared" si="6"/>
        <v>0</v>
      </c>
      <c r="X127" s="173">
        <v>0</v>
      </c>
      <c r="Y127" s="173">
        <f t="shared" si="7"/>
        <v>0</v>
      </c>
      <c r="Z127" s="173">
        <v>0</v>
      </c>
      <c r="AA127" s="174">
        <f t="shared" si="8"/>
        <v>0</v>
      </c>
      <c r="AR127" s="23" t="s">
        <v>1472</v>
      </c>
      <c r="AT127" s="23" t="s">
        <v>612</v>
      </c>
      <c r="AU127" s="23" t="s">
        <v>74</v>
      </c>
      <c r="AY127" s="23" t="s">
        <v>196</v>
      </c>
      <c r="BE127" s="114">
        <f t="shared" si="9"/>
        <v>0</v>
      </c>
      <c r="BF127" s="114">
        <f t="shared" si="10"/>
        <v>0</v>
      </c>
      <c r="BG127" s="114">
        <f t="shared" si="11"/>
        <v>0</v>
      </c>
      <c r="BH127" s="114">
        <f t="shared" si="12"/>
        <v>0</v>
      </c>
      <c r="BI127" s="114">
        <f t="shared" si="13"/>
        <v>0</v>
      </c>
      <c r="BJ127" s="23" t="s">
        <v>94</v>
      </c>
      <c r="BK127" s="175">
        <f t="shared" si="14"/>
        <v>0</v>
      </c>
      <c r="BL127" s="23" t="s">
        <v>622</v>
      </c>
      <c r="BM127" s="23" t="s">
        <v>2772</v>
      </c>
    </row>
    <row r="128" spans="2:65" s="1" customFormat="1" ht="25.5" customHeight="1">
      <c r="B128" s="138"/>
      <c r="C128" s="200" t="s">
        <v>259</v>
      </c>
      <c r="D128" s="200" t="s">
        <v>612</v>
      </c>
      <c r="E128" s="201" t="s">
        <v>2773</v>
      </c>
      <c r="F128" s="282" t="s">
        <v>2774</v>
      </c>
      <c r="G128" s="282"/>
      <c r="H128" s="282"/>
      <c r="I128" s="282"/>
      <c r="J128" s="202" t="s">
        <v>2747</v>
      </c>
      <c r="K128" s="203">
        <v>1</v>
      </c>
      <c r="L128" s="273">
        <v>0</v>
      </c>
      <c r="M128" s="273"/>
      <c r="N128" s="283">
        <f t="shared" si="5"/>
        <v>0</v>
      </c>
      <c r="O128" s="266"/>
      <c r="P128" s="266"/>
      <c r="Q128" s="266"/>
      <c r="R128" s="141"/>
      <c r="T128" s="172" t="s">
        <v>4</v>
      </c>
      <c r="U128" s="48" t="s">
        <v>41</v>
      </c>
      <c r="V128" s="40"/>
      <c r="W128" s="173">
        <f t="shared" si="6"/>
        <v>0</v>
      </c>
      <c r="X128" s="173">
        <v>0</v>
      </c>
      <c r="Y128" s="173">
        <f t="shared" si="7"/>
        <v>0</v>
      </c>
      <c r="Z128" s="173">
        <v>0</v>
      </c>
      <c r="AA128" s="174">
        <f t="shared" si="8"/>
        <v>0</v>
      </c>
      <c r="AR128" s="23" t="s">
        <v>1472</v>
      </c>
      <c r="AT128" s="23" t="s">
        <v>612</v>
      </c>
      <c r="AU128" s="23" t="s">
        <v>74</v>
      </c>
      <c r="AY128" s="23" t="s">
        <v>196</v>
      </c>
      <c r="BE128" s="114">
        <f t="shared" si="9"/>
        <v>0</v>
      </c>
      <c r="BF128" s="114">
        <f t="shared" si="10"/>
        <v>0</v>
      </c>
      <c r="BG128" s="114">
        <f t="shared" si="11"/>
        <v>0</v>
      </c>
      <c r="BH128" s="114">
        <f t="shared" si="12"/>
        <v>0</v>
      </c>
      <c r="BI128" s="114">
        <f t="shared" si="13"/>
        <v>0</v>
      </c>
      <c r="BJ128" s="23" t="s">
        <v>94</v>
      </c>
      <c r="BK128" s="175">
        <f t="shared" si="14"/>
        <v>0</v>
      </c>
      <c r="BL128" s="23" t="s">
        <v>622</v>
      </c>
      <c r="BM128" s="23" t="s">
        <v>2775</v>
      </c>
    </row>
    <row r="129" spans="2:65" s="1" customFormat="1" ht="16.5" customHeight="1">
      <c r="B129" s="138"/>
      <c r="C129" s="200" t="s">
        <v>264</v>
      </c>
      <c r="D129" s="200" t="s">
        <v>612</v>
      </c>
      <c r="E129" s="201" t="s">
        <v>2776</v>
      </c>
      <c r="F129" s="282" t="s">
        <v>2777</v>
      </c>
      <c r="G129" s="282"/>
      <c r="H129" s="282"/>
      <c r="I129" s="282"/>
      <c r="J129" s="202" t="s">
        <v>2747</v>
      </c>
      <c r="K129" s="203">
        <v>1</v>
      </c>
      <c r="L129" s="273">
        <v>0</v>
      </c>
      <c r="M129" s="273"/>
      <c r="N129" s="283">
        <f t="shared" si="5"/>
        <v>0</v>
      </c>
      <c r="O129" s="266"/>
      <c r="P129" s="266"/>
      <c r="Q129" s="266"/>
      <c r="R129" s="141"/>
      <c r="T129" s="172" t="s">
        <v>4</v>
      </c>
      <c r="U129" s="48" t="s">
        <v>41</v>
      </c>
      <c r="V129" s="40"/>
      <c r="W129" s="173">
        <f t="shared" si="6"/>
        <v>0</v>
      </c>
      <c r="X129" s="173">
        <v>0</v>
      </c>
      <c r="Y129" s="173">
        <f t="shared" si="7"/>
        <v>0</v>
      </c>
      <c r="Z129" s="173">
        <v>0</v>
      </c>
      <c r="AA129" s="174">
        <f t="shared" si="8"/>
        <v>0</v>
      </c>
      <c r="AR129" s="23" t="s">
        <v>1472</v>
      </c>
      <c r="AT129" s="23" t="s">
        <v>612</v>
      </c>
      <c r="AU129" s="23" t="s">
        <v>74</v>
      </c>
      <c r="AY129" s="23" t="s">
        <v>196</v>
      </c>
      <c r="BE129" s="114">
        <f t="shared" si="9"/>
        <v>0</v>
      </c>
      <c r="BF129" s="114">
        <f t="shared" si="10"/>
        <v>0</v>
      </c>
      <c r="BG129" s="114">
        <f t="shared" si="11"/>
        <v>0</v>
      </c>
      <c r="BH129" s="114">
        <f t="shared" si="12"/>
        <v>0</v>
      </c>
      <c r="BI129" s="114">
        <f t="shared" si="13"/>
        <v>0</v>
      </c>
      <c r="BJ129" s="23" t="s">
        <v>94</v>
      </c>
      <c r="BK129" s="175">
        <f t="shared" si="14"/>
        <v>0</v>
      </c>
      <c r="BL129" s="23" t="s">
        <v>622</v>
      </c>
      <c r="BM129" s="23" t="s">
        <v>2778</v>
      </c>
    </row>
    <row r="130" spans="2:65" s="1" customFormat="1" ht="25.5" customHeight="1">
      <c r="B130" s="138"/>
      <c r="C130" s="200" t="s">
        <v>278</v>
      </c>
      <c r="D130" s="200" t="s">
        <v>612</v>
      </c>
      <c r="E130" s="201" t="s">
        <v>2779</v>
      </c>
      <c r="F130" s="282" t="s">
        <v>2780</v>
      </c>
      <c r="G130" s="282"/>
      <c r="H130" s="282"/>
      <c r="I130" s="282"/>
      <c r="J130" s="202" t="s">
        <v>2747</v>
      </c>
      <c r="K130" s="203">
        <v>1</v>
      </c>
      <c r="L130" s="273">
        <v>0</v>
      </c>
      <c r="M130" s="273"/>
      <c r="N130" s="283">
        <f t="shared" si="5"/>
        <v>0</v>
      </c>
      <c r="O130" s="266"/>
      <c r="P130" s="266"/>
      <c r="Q130" s="266"/>
      <c r="R130" s="141"/>
      <c r="T130" s="172" t="s">
        <v>4</v>
      </c>
      <c r="U130" s="48" t="s">
        <v>41</v>
      </c>
      <c r="V130" s="40"/>
      <c r="W130" s="173">
        <f t="shared" si="6"/>
        <v>0</v>
      </c>
      <c r="X130" s="173">
        <v>0</v>
      </c>
      <c r="Y130" s="173">
        <f t="shared" si="7"/>
        <v>0</v>
      </c>
      <c r="Z130" s="173">
        <v>0</v>
      </c>
      <c r="AA130" s="174">
        <f t="shared" si="8"/>
        <v>0</v>
      </c>
      <c r="AR130" s="23" t="s">
        <v>1472</v>
      </c>
      <c r="AT130" s="23" t="s">
        <v>612</v>
      </c>
      <c r="AU130" s="23" t="s">
        <v>74</v>
      </c>
      <c r="AY130" s="23" t="s">
        <v>196</v>
      </c>
      <c r="BE130" s="114">
        <f t="shared" si="9"/>
        <v>0</v>
      </c>
      <c r="BF130" s="114">
        <f t="shared" si="10"/>
        <v>0</v>
      </c>
      <c r="BG130" s="114">
        <f t="shared" si="11"/>
        <v>0</v>
      </c>
      <c r="BH130" s="114">
        <f t="shared" si="12"/>
        <v>0</v>
      </c>
      <c r="BI130" s="114">
        <f t="shared" si="13"/>
        <v>0</v>
      </c>
      <c r="BJ130" s="23" t="s">
        <v>94</v>
      </c>
      <c r="BK130" s="175">
        <f t="shared" si="14"/>
        <v>0</v>
      </c>
      <c r="BL130" s="23" t="s">
        <v>622</v>
      </c>
      <c r="BM130" s="23" t="s">
        <v>2781</v>
      </c>
    </row>
    <row r="131" spans="2:65" s="1" customFormat="1" ht="25.5" customHeight="1">
      <c r="B131" s="138"/>
      <c r="C131" s="200" t="s">
        <v>282</v>
      </c>
      <c r="D131" s="200" t="s">
        <v>612</v>
      </c>
      <c r="E131" s="201" t="s">
        <v>2782</v>
      </c>
      <c r="F131" s="282" t="s">
        <v>2783</v>
      </c>
      <c r="G131" s="282"/>
      <c r="H131" s="282"/>
      <c r="I131" s="282"/>
      <c r="J131" s="202" t="s">
        <v>2747</v>
      </c>
      <c r="K131" s="203">
        <v>1</v>
      </c>
      <c r="L131" s="273">
        <v>0</v>
      </c>
      <c r="M131" s="273"/>
      <c r="N131" s="283">
        <f t="shared" si="5"/>
        <v>0</v>
      </c>
      <c r="O131" s="266"/>
      <c r="P131" s="266"/>
      <c r="Q131" s="266"/>
      <c r="R131" s="141"/>
      <c r="T131" s="172" t="s">
        <v>4</v>
      </c>
      <c r="U131" s="48" t="s">
        <v>41</v>
      </c>
      <c r="V131" s="40"/>
      <c r="W131" s="173">
        <f t="shared" si="6"/>
        <v>0</v>
      </c>
      <c r="X131" s="173">
        <v>0</v>
      </c>
      <c r="Y131" s="173">
        <f t="shared" si="7"/>
        <v>0</v>
      </c>
      <c r="Z131" s="173">
        <v>0</v>
      </c>
      <c r="AA131" s="174">
        <f t="shared" si="8"/>
        <v>0</v>
      </c>
      <c r="AR131" s="23" t="s">
        <v>1472</v>
      </c>
      <c r="AT131" s="23" t="s">
        <v>612</v>
      </c>
      <c r="AU131" s="23" t="s">
        <v>74</v>
      </c>
      <c r="AY131" s="23" t="s">
        <v>196</v>
      </c>
      <c r="BE131" s="114">
        <f t="shared" si="9"/>
        <v>0</v>
      </c>
      <c r="BF131" s="114">
        <f t="shared" si="10"/>
        <v>0</v>
      </c>
      <c r="BG131" s="114">
        <f t="shared" si="11"/>
        <v>0</v>
      </c>
      <c r="BH131" s="114">
        <f t="shared" si="12"/>
        <v>0</v>
      </c>
      <c r="BI131" s="114">
        <f t="shared" si="13"/>
        <v>0</v>
      </c>
      <c r="BJ131" s="23" t="s">
        <v>94</v>
      </c>
      <c r="BK131" s="175">
        <f t="shared" si="14"/>
        <v>0</v>
      </c>
      <c r="BL131" s="23" t="s">
        <v>622</v>
      </c>
      <c r="BM131" s="23" t="s">
        <v>2784</v>
      </c>
    </row>
    <row r="132" spans="2:65" s="1" customFormat="1" ht="25.5" customHeight="1">
      <c r="B132" s="138"/>
      <c r="C132" s="200" t="s">
        <v>288</v>
      </c>
      <c r="D132" s="200" t="s">
        <v>612</v>
      </c>
      <c r="E132" s="201" t="s">
        <v>2785</v>
      </c>
      <c r="F132" s="282" t="s">
        <v>2786</v>
      </c>
      <c r="G132" s="282"/>
      <c r="H132" s="282"/>
      <c r="I132" s="282"/>
      <c r="J132" s="202" t="s">
        <v>2747</v>
      </c>
      <c r="K132" s="203">
        <v>1</v>
      </c>
      <c r="L132" s="273">
        <v>0</v>
      </c>
      <c r="M132" s="273"/>
      <c r="N132" s="283">
        <f t="shared" si="5"/>
        <v>0</v>
      </c>
      <c r="O132" s="266"/>
      <c r="P132" s="266"/>
      <c r="Q132" s="266"/>
      <c r="R132" s="141"/>
      <c r="T132" s="172" t="s">
        <v>4</v>
      </c>
      <c r="U132" s="48" t="s">
        <v>41</v>
      </c>
      <c r="V132" s="40"/>
      <c r="W132" s="173">
        <f t="shared" si="6"/>
        <v>0</v>
      </c>
      <c r="X132" s="173">
        <v>0</v>
      </c>
      <c r="Y132" s="173">
        <f t="shared" si="7"/>
        <v>0</v>
      </c>
      <c r="Z132" s="173">
        <v>0</v>
      </c>
      <c r="AA132" s="174">
        <f t="shared" si="8"/>
        <v>0</v>
      </c>
      <c r="AR132" s="23" t="s">
        <v>1472</v>
      </c>
      <c r="AT132" s="23" t="s">
        <v>612</v>
      </c>
      <c r="AU132" s="23" t="s">
        <v>74</v>
      </c>
      <c r="AY132" s="23" t="s">
        <v>196</v>
      </c>
      <c r="BE132" s="114">
        <f t="shared" si="9"/>
        <v>0</v>
      </c>
      <c r="BF132" s="114">
        <f t="shared" si="10"/>
        <v>0</v>
      </c>
      <c r="BG132" s="114">
        <f t="shared" si="11"/>
        <v>0</v>
      </c>
      <c r="BH132" s="114">
        <f t="shared" si="12"/>
        <v>0</v>
      </c>
      <c r="BI132" s="114">
        <f t="shared" si="13"/>
        <v>0</v>
      </c>
      <c r="BJ132" s="23" t="s">
        <v>94</v>
      </c>
      <c r="BK132" s="175">
        <f t="shared" si="14"/>
        <v>0</v>
      </c>
      <c r="BL132" s="23" t="s">
        <v>622</v>
      </c>
      <c r="BM132" s="23" t="s">
        <v>2787</v>
      </c>
    </row>
    <row r="133" spans="2:65" s="1" customFormat="1" ht="38.25" customHeight="1">
      <c r="B133" s="138"/>
      <c r="C133" s="200" t="s">
        <v>294</v>
      </c>
      <c r="D133" s="200" t="s">
        <v>612</v>
      </c>
      <c r="E133" s="201" t="s">
        <v>2788</v>
      </c>
      <c r="F133" s="282" t="s">
        <v>2789</v>
      </c>
      <c r="G133" s="282"/>
      <c r="H133" s="282"/>
      <c r="I133" s="282"/>
      <c r="J133" s="202" t="s">
        <v>2747</v>
      </c>
      <c r="K133" s="203">
        <v>1</v>
      </c>
      <c r="L133" s="273">
        <v>0</v>
      </c>
      <c r="M133" s="273"/>
      <c r="N133" s="283">
        <f t="shared" si="5"/>
        <v>0</v>
      </c>
      <c r="O133" s="266"/>
      <c r="P133" s="266"/>
      <c r="Q133" s="266"/>
      <c r="R133" s="141"/>
      <c r="T133" s="172" t="s">
        <v>4</v>
      </c>
      <c r="U133" s="48" t="s">
        <v>41</v>
      </c>
      <c r="V133" s="40"/>
      <c r="W133" s="173">
        <f t="shared" si="6"/>
        <v>0</v>
      </c>
      <c r="X133" s="173">
        <v>0</v>
      </c>
      <c r="Y133" s="173">
        <f t="shared" si="7"/>
        <v>0</v>
      </c>
      <c r="Z133" s="173">
        <v>0</v>
      </c>
      <c r="AA133" s="174">
        <f t="shared" si="8"/>
        <v>0</v>
      </c>
      <c r="AR133" s="23" t="s">
        <v>1472</v>
      </c>
      <c r="AT133" s="23" t="s">
        <v>612</v>
      </c>
      <c r="AU133" s="23" t="s">
        <v>74</v>
      </c>
      <c r="AY133" s="23" t="s">
        <v>196</v>
      </c>
      <c r="BE133" s="114">
        <f t="shared" si="9"/>
        <v>0</v>
      </c>
      <c r="BF133" s="114">
        <f t="shared" si="10"/>
        <v>0</v>
      </c>
      <c r="BG133" s="114">
        <f t="shared" si="11"/>
        <v>0</v>
      </c>
      <c r="BH133" s="114">
        <f t="shared" si="12"/>
        <v>0</v>
      </c>
      <c r="BI133" s="114">
        <f t="shared" si="13"/>
        <v>0</v>
      </c>
      <c r="BJ133" s="23" t="s">
        <v>94</v>
      </c>
      <c r="BK133" s="175">
        <f t="shared" si="14"/>
        <v>0</v>
      </c>
      <c r="BL133" s="23" t="s">
        <v>622</v>
      </c>
      <c r="BM133" s="23" t="s">
        <v>2790</v>
      </c>
    </row>
    <row r="134" spans="2:65" s="1" customFormat="1" ht="25.5" customHeight="1">
      <c r="B134" s="138"/>
      <c r="C134" s="200" t="s">
        <v>300</v>
      </c>
      <c r="D134" s="200" t="s">
        <v>612</v>
      </c>
      <c r="E134" s="201" t="s">
        <v>2791</v>
      </c>
      <c r="F134" s="282" t="s">
        <v>2792</v>
      </c>
      <c r="G134" s="282"/>
      <c r="H134" s="282"/>
      <c r="I134" s="282"/>
      <c r="J134" s="202" t="s">
        <v>2747</v>
      </c>
      <c r="K134" s="203">
        <v>1</v>
      </c>
      <c r="L134" s="273">
        <v>0</v>
      </c>
      <c r="M134" s="273"/>
      <c r="N134" s="283">
        <f t="shared" si="5"/>
        <v>0</v>
      </c>
      <c r="O134" s="266"/>
      <c r="P134" s="266"/>
      <c r="Q134" s="266"/>
      <c r="R134" s="141"/>
      <c r="T134" s="172" t="s">
        <v>4</v>
      </c>
      <c r="U134" s="48" t="s">
        <v>41</v>
      </c>
      <c r="V134" s="40"/>
      <c r="W134" s="173">
        <f t="shared" si="6"/>
        <v>0</v>
      </c>
      <c r="X134" s="173">
        <v>0</v>
      </c>
      <c r="Y134" s="173">
        <f t="shared" si="7"/>
        <v>0</v>
      </c>
      <c r="Z134" s="173">
        <v>0</v>
      </c>
      <c r="AA134" s="174">
        <f t="shared" si="8"/>
        <v>0</v>
      </c>
      <c r="AR134" s="23" t="s">
        <v>1472</v>
      </c>
      <c r="AT134" s="23" t="s">
        <v>612</v>
      </c>
      <c r="AU134" s="23" t="s">
        <v>74</v>
      </c>
      <c r="AY134" s="23" t="s">
        <v>196</v>
      </c>
      <c r="BE134" s="114">
        <f t="shared" si="9"/>
        <v>0</v>
      </c>
      <c r="BF134" s="114">
        <f t="shared" si="10"/>
        <v>0</v>
      </c>
      <c r="BG134" s="114">
        <f t="shared" si="11"/>
        <v>0</v>
      </c>
      <c r="BH134" s="114">
        <f t="shared" si="12"/>
        <v>0</v>
      </c>
      <c r="BI134" s="114">
        <f t="shared" si="13"/>
        <v>0</v>
      </c>
      <c r="BJ134" s="23" t="s">
        <v>94</v>
      </c>
      <c r="BK134" s="175">
        <f t="shared" si="14"/>
        <v>0</v>
      </c>
      <c r="BL134" s="23" t="s">
        <v>622</v>
      </c>
      <c r="BM134" s="23" t="s">
        <v>2793</v>
      </c>
    </row>
    <row r="135" spans="2:65" s="1" customFormat="1" ht="25.5" customHeight="1">
      <c r="B135" s="138"/>
      <c r="C135" s="200" t="s">
        <v>304</v>
      </c>
      <c r="D135" s="200" t="s">
        <v>612</v>
      </c>
      <c r="E135" s="201" t="s">
        <v>2794</v>
      </c>
      <c r="F135" s="282" t="s">
        <v>2795</v>
      </c>
      <c r="G135" s="282"/>
      <c r="H135" s="282"/>
      <c r="I135" s="282"/>
      <c r="J135" s="202" t="s">
        <v>2747</v>
      </c>
      <c r="K135" s="203">
        <v>3</v>
      </c>
      <c r="L135" s="273">
        <v>0</v>
      </c>
      <c r="M135" s="273"/>
      <c r="N135" s="283">
        <f t="shared" si="5"/>
        <v>0</v>
      </c>
      <c r="O135" s="266"/>
      <c r="P135" s="266"/>
      <c r="Q135" s="266"/>
      <c r="R135" s="141"/>
      <c r="T135" s="172" t="s">
        <v>4</v>
      </c>
      <c r="U135" s="48" t="s">
        <v>41</v>
      </c>
      <c r="V135" s="40"/>
      <c r="W135" s="173">
        <f t="shared" si="6"/>
        <v>0</v>
      </c>
      <c r="X135" s="173">
        <v>0</v>
      </c>
      <c r="Y135" s="173">
        <f t="shared" si="7"/>
        <v>0</v>
      </c>
      <c r="Z135" s="173">
        <v>0</v>
      </c>
      <c r="AA135" s="174">
        <f t="shared" si="8"/>
        <v>0</v>
      </c>
      <c r="AR135" s="23" t="s">
        <v>1472</v>
      </c>
      <c r="AT135" s="23" t="s">
        <v>612</v>
      </c>
      <c r="AU135" s="23" t="s">
        <v>74</v>
      </c>
      <c r="AY135" s="23" t="s">
        <v>196</v>
      </c>
      <c r="BE135" s="114">
        <f t="shared" si="9"/>
        <v>0</v>
      </c>
      <c r="BF135" s="114">
        <f t="shared" si="10"/>
        <v>0</v>
      </c>
      <c r="BG135" s="114">
        <f t="shared" si="11"/>
        <v>0</v>
      </c>
      <c r="BH135" s="114">
        <f t="shared" si="12"/>
        <v>0</v>
      </c>
      <c r="BI135" s="114">
        <f t="shared" si="13"/>
        <v>0</v>
      </c>
      <c r="BJ135" s="23" t="s">
        <v>94</v>
      </c>
      <c r="BK135" s="175">
        <f t="shared" si="14"/>
        <v>0</v>
      </c>
      <c r="BL135" s="23" t="s">
        <v>622</v>
      </c>
      <c r="BM135" s="23" t="s">
        <v>2796</v>
      </c>
    </row>
    <row r="136" spans="2:65" s="1" customFormat="1" ht="25.5" customHeight="1">
      <c r="B136" s="138"/>
      <c r="C136" s="200" t="s">
        <v>309</v>
      </c>
      <c r="D136" s="200" t="s">
        <v>612</v>
      </c>
      <c r="E136" s="201" t="s">
        <v>2797</v>
      </c>
      <c r="F136" s="282" t="s">
        <v>2798</v>
      </c>
      <c r="G136" s="282"/>
      <c r="H136" s="282"/>
      <c r="I136" s="282"/>
      <c r="J136" s="202" t="s">
        <v>2747</v>
      </c>
      <c r="K136" s="203">
        <v>8</v>
      </c>
      <c r="L136" s="273">
        <v>0</v>
      </c>
      <c r="M136" s="273"/>
      <c r="N136" s="283">
        <f t="shared" si="5"/>
        <v>0</v>
      </c>
      <c r="O136" s="266"/>
      <c r="P136" s="266"/>
      <c r="Q136" s="266"/>
      <c r="R136" s="141"/>
      <c r="T136" s="172" t="s">
        <v>4</v>
      </c>
      <c r="U136" s="48" t="s">
        <v>41</v>
      </c>
      <c r="V136" s="40"/>
      <c r="W136" s="173">
        <f t="shared" si="6"/>
        <v>0</v>
      </c>
      <c r="X136" s="173">
        <v>0</v>
      </c>
      <c r="Y136" s="173">
        <f t="shared" si="7"/>
        <v>0</v>
      </c>
      <c r="Z136" s="173">
        <v>0</v>
      </c>
      <c r="AA136" s="174">
        <f t="shared" si="8"/>
        <v>0</v>
      </c>
      <c r="AR136" s="23" t="s">
        <v>1472</v>
      </c>
      <c r="AT136" s="23" t="s">
        <v>612</v>
      </c>
      <c r="AU136" s="23" t="s">
        <v>74</v>
      </c>
      <c r="AY136" s="23" t="s">
        <v>196</v>
      </c>
      <c r="BE136" s="114">
        <f t="shared" si="9"/>
        <v>0</v>
      </c>
      <c r="BF136" s="114">
        <f t="shared" si="10"/>
        <v>0</v>
      </c>
      <c r="BG136" s="114">
        <f t="shared" si="11"/>
        <v>0</v>
      </c>
      <c r="BH136" s="114">
        <f t="shared" si="12"/>
        <v>0</v>
      </c>
      <c r="BI136" s="114">
        <f t="shared" si="13"/>
        <v>0</v>
      </c>
      <c r="BJ136" s="23" t="s">
        <v>94</v>
      </c>
      <c r="BK136" s="175">
        <f t="shared" si="14"/>
        <v>0</v>
      </c>
      <c r="BL136" s="23" t="s">
        <v>622</v>
      </c>
      <c r="BM136" s="23" t="s">
        <v>2799</v>
      </c>
    </row>
    <row r="137" spans="2:65" s="1" customFormat="1" ht="25.5" customHeight="1">
      <c r="B137" s="138"/>
      <c r="C137" s="200" t="s">
        <v>316</v>
      </c>
      <c r="D137" s="200" t="s">
        <v>612</v>
      </c>
      <c r="E137" s="201" t="s">
        <v>2800</v>
      </c>
      <c r="F137" s="282" t="s">
        <v>2801</v>
      </c>
      <c r="G137" s="282"/>
      <c r="H137" s="282"/>
      <c r="I137" s="282"/>
      <c r="J137" s="202" t="s">
        <v>2747</v>
      </c>
      <c r="K137" s="203">
        <v>8</v>
      </c>
      <c r="L137" s="273">
        <v>0</v>
      </c>
      <c r="M137" s="273"/>
      <c r="N137" s="283">
        <f t="shared" si="5"/>
        <v>0</v>
      </c>
      <c r="O137" s="266"/>
      <c r="P137" s="266"/>
      <c r="Q137" s="266"/>
      <c r="R137" s="141"/>
      <c r="T137" s="172" t="s">
        <v>4</v>
      </c>
      <c r="U137" s="48" t="s">
        <v>41</v>
      </c>
      <c r="V137" s="40"/>
      <c r="W137" s="173">
        <f t="shared" si="6"/>
        <v>0</v>
      </c>
      <c r="X137" s="173">
        <v>0</v>
      </c>
      <c r="Y137" s="173">
        <f t="shared" si="7"/>
        <v>0</v>
      </c>
      <c r="Z137" s="173">
        <v>0</v>
      </c>
      <c r="AA137" s="174">
        <f t="shared" si="8"/>
        <v>0</v>
      </c>
      <c r="AR137" s="23" t="s">
        <v>1472</v>
      </c>
      <c r="AT137" s="23" t="s">
        <v>612</v>
      </c>
      <c r="AU137" s="23" t="s">
        <v>74</v>
      </c>
      <c r="AY137" s="23" t="s">
        <v>196</v>
      </c>
      <c r="BE137" s="114">
        <f t="shared" si="9"/>
        <v>0</v>
      </c>
      <c r="BF137" s="114">
        <f t="shared" si="10"/>
        <v>0</v>
      </c>
      <c r="BG137" s="114">
        <f t="shared" si="11"/>
        <v>0</v>
      </c>
      <c r="BH137" s="114">
        <f t="shared" si="12"/>
        <v>0</v>
      </c>
      <c r="BI137" s="114">
        <f t="shared" si="13"/>
        <v>0</v>
      </c>
      <c r="BJ137" s="23" t="s">
        <v>94</v>
      </c>
      <c r="BK137" s="175">
        <f t="shared" si="14"/>
        <v>0</v>
      </c>
      <c r="BL137" s="23" t="s">
        <v>622</v>
      </c>
      <c r="BM137" s="23" t="s">
        <v>2802</v>
      </c>
    </row>
    <row r="138" spans="2:65" s="1" customFormat="1" ht="25.5" customHeight="1">
      <c r="B138" s="138"/>
      <c r="C138" s="200" t="s">
        <v>9</v>
      </c>
      <c r="D138" s="200" t="s">
        <v>612</v>
      </c>
      <c r="E138" s="201" t="s">
        <v>2803</v>
      </c>
      <c r="F138" s="282" t="s">
        <v>2804</v>
      </c>
      <c r="G138" s="282"/>
      <c r="H138" s="282"/>
      <c r="I138" s="282"/>
      <c r="J138" s="202" t="s">
        <v>2747</v>
      </c>
      <c r="K138" s="203">
        <v>2</v>
      </c>
      <c r="L138" s="273">
        <v>0</v>
      </c>
      <c r="M138" s="273"/>
      <c r="N138" s="283">
        <f t="shared" si="5"/>
        <v>0</v>
      </c>
      <c r="O138" s="266"/>
      <c r="P138" s="266"/>
      <c r="Q138" s="266"/>
      <c r="R138" s="141"/>
      <c r="T138" s="172" t="s">
        <v>4</v>
      </c>
      <c r="U138" s="48" t="s">
        <v>41</v>
      </c>
      <c r="V138" s="40"/>
      <c r="W138" s="173">
        <f t="shared" si="6"/>
        <v>0</v>
      </c>
      <c r="X138" s="173">
        <v>0</v>
      </c>
      <c r="Y138" s="173">
        <f t="shared" si="7"/>
        <v>0</v>
      </c>
      <c r="Z138" s="173">
        <v>0</v>
      </c>
      <c r="AA138" s="174">
        <f t="shared" si="8"/>
        <v>0</v>
      </c>
      <c r="AR138" s="23" t="s">
        <v>1472</v>
      </c>
      <c r="AT138" s="23" t="s">
        <v>612</v>
      </c>
      <c r="AU138" s="23" t="s">
        <v>74</v>
      </c>
      <c r="AY138" s="23" t="s">
        <v>196</v>
      </c>
      <c r="BE138" s="114">
        <f t="shared" si="9"/>
        <v>0</v>
      </c>
      <c r="BF138" s="114">
        <f t="shared" si="10"/>
        <v>0</v>
      </c>
      <c r="BG138" s="114">
        <f t="shared" si="11"/>
        <v>0</v>
      </c>
      <c r="BH138" s="114">
        <f t="shared" si="12"/>
        <v>0</v>
      </c>
      <c r="BI138" s="114">
        <f t="shared" si="13"/>
        <v>0</v>
      </c>
      <c r="BJ138" s="23" t="s">
        <v>94</v>
      </c>
      <c r="BK138" s="175">
        <f t="shared" si="14"/>
        <v>0</v>
      </c>
      <c r="BL138" s="23" t="s">
        <v>622</v>
      </c>
      <c r="BM138" s="23" t="s">
        <v>2805</v>
      </c>
    </row>
    <row r="139" spans="2:65" s="1" customFormat="1" ht="25.5" customHeight="1">
      <c r="B139" s="138"/>
      <c r="C139" s="200" t="s">
        <v>336</v>
      </c>
      <c r="D139" s="200" t="s">
        <v>612</v>
      </c>
      <c r="E139" s="201" t="s">
        <v>2806</v>
      </c>
      <c r="F139" s="282" t="s">
        <v>2807</v>
      </c>
      <c r="G139" s="282"/>
      <c r="H139" s="282"/>
      <c r="I139" s="282"/>
      <c r="J139" s="202" t="s">
        <v>2747</v>
      </c>
      <c r="K139" s="203">
        <v>5</v>
      </c>
      <c r="L139" s="273">
        <v>0</v>
      </c>
      <c r="M139" s="273"/>
      <c r="N139" s="283">
        <f t="shared" si="5"/>
        <v>0</v>
      </c>
      <c r="O139" s="266"/>
      <c r="P139" s="266"/>
      <c r="Q139" s="266"/>
      <c r="R139" s="141"/>
      <c r="T139" s="172" t="s">
        <v>4</v>
      </c>
      <c r="U139" s="48" t="s">
        <v>41</v>
      </c>
      <c r="V139" s="40"/>
      <c r="W139" s="173">
        <f t="shared" si="6"/>
        <v>0</v>
      </c>
      <c r="X139" s="173">
        <v>0</v>
      </c>
      <c r="Y139" s="173">
        <f t="shared" si="7"/>
        <v>0</v>
      </c>
      <c r="Z139" s="173">
        <v>0</v>
      </c>
      <c r="AA139" s="174">
        <f t="shared" si="8"/>
        <v>0</v>
      </c>
      <c r="AR139" s="23" t="s">
        <v>1472</v>
      </c>
      <c r="AT139" s="23" t="s">
        <v>612</v>
      </c>
      <c r="AU139" s="23" t="s">
        <v>74</v>
      </c>
      <c r="AY139" s="23" t="s">
        <v>196</v>
      </c>
      <c r="BE139" s="114">
        <f t="shared" si="9"/>
        <v>0</v>
      </c>
      <c r="BF139" s="114">
        <f t="shared" si="10"/>
        <v>0</v>
      </c>
      <c r="BG139" s="114">
        <f t="shared" si="11"/>
        <v>0</v>
      </c>
      <c r="BH139" s="114">
        <f t="shared" si="12"/>
        <v>0</v>
      </c>
      <c r="BI139" s="114">
        <f t="shared" si="13"/>
        <v>0</v>
      </c>
      <c r="BJ139" s="23" t="s">
        <v>94</v>
      </c>
      <c r="BK139" s="175">
        <f t="shared" si="14"/>
        <v>0</v>
      </c>
      <c r="BL139" s="23" t="s">
        <v>622</v>
      </c>
      <c r="BM139" s="23" t="s">
        <v>2808</v>
      </c>
    </row>
    <row r="140" spans="2:65" s="1" customFormat="1" ht="25.5" customHeight="1">
      <c r="B140" s="138"/>
      <c r="C140" s="200" t="s">
        <v>354</v>
      </c>
      <c r="D140" s="200" t="s">
        <v>612</v>
      </c>
      <c r="E140" s="201" t="s">
        <v>2809</v>
      </c>
      <c r="F140" s="282" t="s">
        <v>2810</v>
      </c>
      <c r="G140" s="282"/>
      <c r="H140" s="282"/>
      <c r="I140" s="282"/>
      <c r="J140" s="202" t="s">
        <v>2747</v>
      </c>
      <c r="K140" s="203">
        <v>1</v>
      </c>
      <c r="L140" s="273">
        <v>0</v>
      </c>
      <c r="M140" s="273"/>
      <c r="N140" s="283">
        <f t="shared" si="5"/>
        <v>0</v>
      </c>
      <c r="O140" s="266"/>
      <c r="P140" s="266"/>
      <c r="Q140" s="266"/>
      <c r="R140" s="141"/>
      <c r="T140" s="172" t="s">
        <v>4</v>
      </c>
      <c r="U140" s="48" t="s">
        <v>41</v>
      </c>
      <c r="V140" s="40"/>
      <c r="W140" s="173">
        <f t="shared" si="6"/>
        <v>0</v>
      </c>
      <c r="X140" s="173">
        <v>0</v>
      </c>
      <c r="Y140" s="173">
        <f t="shared" si="7"/>
        <v>0</v>
      </c>
      <c r="Z140" s="173">
        <v>0</v>
      </c>
      <c r="AA140" s="174">
        <f t="shared" si="8"/>
        <v>0</v>
      </c>
      <c r="AR140" s="23" t="s">
        <v>1472</v>
      </c>
      <c r="AT140" s="23" t="s">
        <v>612</v>
      </c>
      <c r="AU140" s="23" t="s">
        <v>74</v>
      </c>
      <c r="AY140" s="23" t="s">
        <v>196</v>
      </c>
      <c r="BE140" s="114">
        <f t="shared" si="9"/>
        <v>0</v>
      </c>
      <c r="BF140" s="114">
        <f t="shared" si="10"/>
        <v>0</v>
      </c>
      <c r="BG140" s="114">
        <f t="shared" si="11"/>
        <v>0</v>
      </c>
      <c r="BH140" s="114">
        <f t="shared" si="12"/>
        <v>0</v>
      </c>
      <c r="BI140" s="114">
        <f t="shared" si="13"/>
        <v>0</v>
      </c>
      <c r="BJ140" s="23" t="s">
        <v>94</v>
      </c>
      <c r="BK140" s="175">
        <f t="shared" si="14"/>
        <v>0</v>
      </c>
      <c r="BL140" s="23" t="s">
        <v>622</v>
      </c>
      <c r="BM140" s="23" t="s">
        <v>2811</v>
      </c>
    </row>
    <row r="141" spans="2:65" s="1" customFormat="1" ht="16.5" customHeight="1">
      <c r="B141" s="138"/>
      <c r="C141" s="200" t="s">
        <v>358</v>
      </c>
      <c r="D141" s="200" t="s">
        <v>612</v>
      </c>
      <c r="E141" s="201" t="s">
        <v>2812</v>
      </c>
      <c r="F141" s="282" t="s">
        <v>2813</v>
      </c>
      <c r="G141" s="282"/>
      <c r="H141" s="282"/>
      <c r="I141" s="282"/>
      <c r="J141" s="202" t="s">
        <v>2747</v>
      </c>
      <c r="K141" s="203">
        <v>2</v>
      </c>
      <c r="L141" s="273">
        <v>0</v>
      </c>
      <c r="M141" s="273"/>
      <c r="N141" s="283">
        <f t="shared" si="5"/>
        <v>0</v>
      </c>
      <c r="O141" s="266"/>
      <c r="P141" s="266"/>
      <c r="Q141" s="266"/>
      <c r="R141" s="141"/>
      <c r="T141" s="172" t="s">
        <v>4</v>
      </c>
      <c r="U141" s="48" t="s">
        <v>41</v>
      </c>
      <c r="V141" s="40"/>
      <c r="W141" s="173">
        <f t="shared" si="6"/>
        <v>0</v>
      </c>
      <c r="X141" s="173">
        <v>0</v>
      </c>
      <c r="Y141" s="173">
        <f t="shared" si="7"/>
        <v>0</v>
      </c>
      <c r="Z141" s="173">
        <v>0</v>
      </c>
      <c r="AA141" s="174">
        <f t="shared" si="8"/>
        <v>0</v>
      </c>
      <c r="AR141" s="23" t="s">
        <v>1472</v>
      </c>
      <c r="AT141" s="23" t="s">
        <v>612</v>
      </c>
      <c r="AU141" s="23" t="s">
        <v>74</v>
      </c>
      <c r="AY141" s="23" t="s">
        <v>196</v>
      </c>
      <c r="BE141" s="114">
        <f t="shared" si="9"/>
        <v>0</v>
      </c>
      <c r="BF141" s="114">
        <f t="shared" si="10"/>
        <v>0</v>
      </c>
      <c r="BG141" s="114">
        <f t="shared" si="11"/>
        <v>0</v>
      </c>
      <c r="BH141" s="114">
        <f t="shared" si="12"/>
        <v>0</v>
      </c>
      <c r="BI141" s="114">
        <f t="shared" si="13"/>
        <v>0</v>
      </c>
      <c r="BJ141" s="23" t="s">
        <v>94</v>
      </c>
      <c r="BK141" s="175">
        <f t="shared" si="14"/>
        <v>0</v>
      </c>
      <c r="BL141" s="23" t="s">
        <v>622</v>
      </c>
      <c r="BM141" s="23" t="s">
        <v>2814</v>
      </c>
    </row>
    <row r="142" spans="2:65" s="1" customFormat="1" ht="38.25" customHeight="1">
      <c r="B142" s="138"/>
      <c r="C142" s="200" t="s">
        <v>363</v>
      </c>
      <c r="D142" s="200" t="s">
        <v>612</v>
      </c>
      <c r="E142" s="201" t="s">
        <v>2815</v>
      </c>
      <c r="F142" s="282" t="s">
        <v>2816</v>
      </c>
      <c r="G142" s="282"/>
      <c r="H142" s="282"/>
      <c r="I142" s="282"/>
      <c r="J142" s="202" t="s">
        <v>2747</v>
      </c>
      <c r="K142" s="203">
        <v>6</v>
      </c>
      <c r="L142" s="273">
        <v>0</v>
      </c>
      <c r="M142" s="273"/>
      <c r="N142" s="283">
        <f t="shared" si="5"/>
        <v>0</v>
      </c>
      <c r="O142" s="266"/>
      <c r="P142" s="266"/>
      <c r="Q142" s="266"/>
      <c r="R142" s="141"/>
      <c r="T142" s="172" t="s">
        <v>4</v>
      </c>
      <c r="U142" s="48" t="s">
        <v>41</v>
      </c>
      <c r="V142" s="40"/>
      <c r="W142" s="173">
        <f t="shared" si="6"/>
        <v>0</v>
      </c>
      <c r="X142" s="173">
        <v>0</v>
      </c>
      <c r="Y142" s="173">
        <f t="shared" si="7"/>
        <v>0</v>
      </c>
      <c r="Z142" s="173">
        <v>0</v>
      </c>
      <c r="AA142" s="174">
        <f t="shared" si="8"/>
        <v>0</v>
      </c>
      <c r="AR142" s="23" t="s">
        <v>1472</v>
      </c>
      <c r="AT142" s="23" t="s">
        <v>612</v>
      </c>
      <c r="AU142" s="23" t="s">
        <v>74</v>
      </c>
      <c r="AY142" s="23" t="s">
        <v>196</v>
      </c>
      <c r="BE142" s="114">
        <f t="shared" si="9"/>
        <v>0</v>
      </c>
      <c r="BF142" s="114">
        <f t="shared" si="10"/>
        <v>0</v>
      </c>
      <c r="BG142" s="114">
        <f t="shared" si="11"/>
        <v>0</v>
      </c>
      <c r="BH142" s="114">
        <f t="shared" si="12"/>
        <v>0</v>
      </c>
      <c r="BI142" s="114">
        <f t="shared" si="13"/>
        <v>0</v>
      </c>
      <c r="BJ142" s="23" t="s">
        <v>94</v>
      </c>
      <c r="BK142" s="175">
        <f t="shared" si="14"/>
        <v>0</v>
      </c>
      <c r="BL142" s="23" t="s">
        <v>622</v>
      </c>
      <c r="BM142" s="23" t="s">
        <v>2817</v>
      </c>
    </row>
    <row r="143" spans="2:65" s="1" customFormat="1" ht="49.9" customHeight="1">
      <c r="B143" s="39"/>
      <c r="C143" s="40"/>
      <c r="D143" s="158" t="s">
        <v>2085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308">
        <f t="shared" ref="N143:N148" si="15">BK143</f>
        <v>0</v>
      </c>
      <c r="O143" s="309"/>
      <c r="P143" s="309"/>
      <c r="Q143" s="309"/>
      <c r="R143" s="41"/>
      <c r="T143" s="205"/>
      <c r="U143" s="40"/>
      <c r="V143" s="40"/>
      <c r="W143" s="40"/>
      <c r="X143" s="40"/>
      <c r="Y143" s="40"/>
      <c r="Z143" s="40"/>
      <c r="AA143" s="78"/>
      <c r="AT143" s="23" t="s">
        <v>73</v>
      </c>
      <c r="AU143" s="23" t="s">
        <v>74</v>
      </c>
      <c r="AY143" s="23" t="s">
        <v>2086</v>
      </c>
      <c r="BK143" s="175">
        <f>SUM(BK144:BK148)</f>
        <v>0</v>
      </c>
    </row>
    <row r="144" spans="2:65" s="1" customFormat="1" ht="22.35" customHeight="1">
      <c r="B144" s="39"/>
      <c r="C144" s="206" t="s">
        <v>4</v>
      </c>
      <c r="D144" s="206" t="s">
        <v>197</v>
      </c>
      <c r="E144" s="207" t="s">
        <v>4</v>
      </c>
      <c r="F144" s="314" t="s">
        <v>4</v>
      </c>
      <c r="G144" s="314"/>
      <c r="H144" s="314"/>
      <c r="I144" s="314"/>
      <c r="J144" s="208" t="s">
        <v>4</v>
      </c>
      <c r="K144" s="171"/>
      <c r="L144" s="265"/>
      <c r="M144" s="315"/>
      <c r="N144" s="315">
        <f t="shared" si="15"/>
        <v>0</v>
      </c>
      <c r="O144" s="315"/>
      <c r="P144" s="315"/>
      <c r="Q144" s="315"/>
      <c r="R144" s="41"/>
      <c r="T144" s="172" t="s">
        <v>4</v>
      </c>
      <c r="U144" s="209" t="s">
        <v>41</v>
      </c>
      <c r="V144" s="40"/>
      <c r="W144" s="40"/>
      <c r="X144" s="40"/>
      <c r="Y144" s="40"/>
      <c r="Z144" s="40"/>
      <c r="AA144" s="78"/>
      <c r="AT144" s="23" t="s">
        <v>2086</v>
      </c>
      <c r="AU144" s="23" t="s">
        <v>82</v>
      </c>
      <c r="AY144" s="23" t="s">
        <v>2086</v>
      </c>
      <c r="BE144" s="114">
        <f>IF(U144="základná",N144,0)</f>
        <v>0</v>
      </c>
      <c r="BF144" s="114">
        <f>IF(U144="znížená",N144,0)</f>
        <v>0</v>
      </c>
      <c r="BG144" s="114">
        <f>IF(U144="zákl. prenesená",N144,0)</f>
        <v>0</v>
      </c>
      <c r="BH144" s="114">
        <f>IF(U144="zníž. prenesená",N144,0)</f>
        <v>0</v>
      </c>
      <c r="BI144" s="114">
        <f>IF(U144="nulová",N144,0)</f>
        <v>0</v>
      </c>
      <c r="BJ144" s="23" t="s">
        <v>94</v>
      </c>
      <c r="BK144" s="175">
        <f>L144*K144</f>
        <v>0</v>
      </c>
    </row>
    <row r="145" spans="2:63" s="1" customFormat="1" ht="22.35" customHeight="1">
      <c r="B145" s="39"/>
      <c r="C145" s="206" t="s">
        <v>4</v>
      </c>
      <c r="D145" s="206" t="s">
        <v>197</v>
      </c>
      <c r="E145" s="207" t="s">
        <v>4</v>
      </c>
      <c r="F145" s="314" t="s">
        <v>4</v>
      </c>
      <c r="G145" s="314"/>
      <c r="H145" s="314"/>
      <c r="I145" s="314"/>
      <c r="J145" s="208" t="s">
        <v>4</v>
      </c>
      <c r="K145" s="171"/>
      <c r="L145" s="265"/>
      <c r="M145" s="315"/>
      <c r="N145" s="315">
        <f t="shared" si="15"/>
        <v>0</v>
      </c>
      <c r="O145" s="315"/>
      <c r="P145" s="315"/>
      <c r="Q145" s="315"/>
      <c r="R145" s="41"/>
      <c r="T145" s="172" t="s">
        <v>4</v>
      </c>
      <c r="U145" s="209" t="s">
        <v>41</v>
      </c>
      <c r="V145" s="40"/>
      <c r="W145" s="40"/>
      <c r="X145" s="40"/>
      <c r="Y145" s="40"/>
      <c r="Z145" s="40"/>
      <c r="AA145" s="78"/>
      <c r="AT145" s="23" t="s">
        <v>2086</v>
      </c>
      <c r="AU145" s="23" t="s">
        <v>82</v>
      </c>
      <c r="AY145" s="23" t="s">
        <v>2086</v>
      </c>
      <c r="BE145" s="114">
        <f>IF(U145="základná",N145,0)</f>
        <v>0</v>
      </c>
      <c r="BF145" s="114">
        <f>IF(U145="znížená",N145,0)</f>
        <v>0</v>
      </c>
      <c r="BG145" s="114">
        <f>IF(U145="zákl. prenesená",N145,0)</f>
        <v>0</v>
      </c>
      <c r="BH145" s="114">
        <f>IF(U145="zníž. prenesená",N145,0)</f>
        <v>0</v>
      </c>
      <c r="BI145" s="114">
        <f>IF(U145="nulová",N145,0)</f>
        <v>0</v>
      </c>
      <c r="BJ145" s="23" t="s">
        <v>94</v>
      </c>
      <c r="BK145" s="175">
        <f>L145*K145</f>
        <v>0</v>
      </c>
    </row>
    <row r="146" spans="2:63" s="1" customFormat="1" ht="22.35" customHeight="1">
      <c r="B146" s="39"/>
      <c r="C146" s="206" t="s">
        <v>4</v>
      </c>
      <c r="D146" s="206" t="s">
        <v>197</v>
      </c>
      <c r="E146" s="207" t="s">
        <v>4</v>
      </c>
      <c r="F146" s="314" t="s">
        <v>4</v>
      </c>
      <c r="G146" s="314"/>
      <c r="H146" s="314"/>
      <c r="I146" s="314"/>
      <c r="J146" s="208" t="s">
        <v>4</v>
      </c>
      <c r="K146" s="171"/>
      <c r="L146" s="265"/>
      <c r="M146" s="315"/>
      <c r="N146" s="315">
        <f t="shared" si="15"/>
        <v>0</v>
      </c>
      <c r="O146" s="315"/>
      <c r="P146" s="315"/>
      <c r="Q146" s="315"/>
      <c r="R146" s="41"/>
      <c r="T146" s="172" t="s">
        <v>4</v>
      </c>
      <c r="U146" s="209" t="s">
        <v>41</v>
      </c>
      <c r="V146" s="40"/>
      <c r="W146" s="40"/>
      <c r="X146" s="40"/>
      <c r="Y146" s="40"/>
      <c r="Z146" s="40"/>
      <c r="AA146" s="78"/>
      <c r="AT146" s="23" t="s">
        <v>2086</v>
      </c>
      <c r="AU146" s="23" t="s">
        <v>82</v>
      </c>
      <c r="AY146" s="23" t="s">
        <v>2086</v>
      </c>
      <c r="BE146" s="114">
        <f>IF(U146="základná",N146,0)</f>
        <v>0</v>
      </c>
      <c r="BF146" s="114">
        <f>IF(U146="znížená",N146,0)</f>
        <v>0</v>
      </c>
      <c r="BG146" s="114">
        <f>IF(U146="zákl. prenesená",N146,0)</f>
        <v>0</v>
      </c>
      <c r="BH146" s="114">
        <f>IF(U146="zníž. prenesená",N146,0)</f>
        <v>0</v>
      </c>
      <c r="BI146" s="114">
        <f>IF(U146="nulová",N146,0)</f>
        <v>0</v>
      </c>
      <c r="BJ146" s="23" t="s">
        <v>94</v>
      </c>
      <c r="BK146" s="175">
        <f>L146*K146</f>
        <v>0</v>
      </c>
    </row>
    <row r="147" spans="2:63" s="1" customFormat="1" ht="22.35" customHeight="1">
      <c r="B147" s="39"/>
      <c r="C147" s="206" t="s">
        <v>4</v>
      </c>
      <c r="D147" s="206" t="s">
        <v>197</v>
      </c>
      <c r="E147" s="207" t="s">
        <v>4</v>
      </c>
      <c r="F147" s="314" t="s">
        <v>4</v>
      </c>
      <c r="G147" s="314"/>
      <c r="H147" s="314"/>
      <c r="I147" s="314"/>
      <c r="J147" s="208" t="s">
        <v>4</v>
      </c>
      <c r="K147" s="171"/>
      <c r="L147" s="265"/>
      <c r="M147" s="315"/>
      <c r="N147" s="315">
        <f t="shared" si="15"/>
        <v>0</v>
      </c>
      <c r="O147" s="315"/>
      <c r="P147" s="315"/>
      <c r="Q147" s="315"/>
      <c r="R147" s="41"/>
      <c r="T147" s="172" t="s">
        <v>4</v>
      </c>
      <c r="U147" s="209" t="s">
        <v>41</v>
      </c>
      <c r="V147" s="40"/>
      <c r="W147" s="40"/>
      <c r="X147" s="40"/>
      <c r="Y147" s="40"/>
      <c r="Z147" s="40"/>
      <c r="AA147" s="78"/>
      <c r="AT147" s="23" t="s">
        <v>2086</v>
      </c>
      <c r="AU147" s="23" t="s">
        <v>82</v>
      </c>
      <c r="AY147" s="23" t="s">
        <v>2086</v>
      </c>
      <c r="BE147" s="114">
        <f>IF(U147="základná",N147,0)</f>
        <v>0</v>
      </c>
      <c r="BF147" s="114">
        <f>IF(U147="znížená",N147,0)</f>
        <v>0</v>
      </c>
      <c r="BG147" s="114">
        <f>IF(U147="zákl. prenesená",N147,0)</f>
        <v>0</v>
      </c>
      <c r="BH147" s="114">
        <f>IF(U147="zníž. prenesená",N147,0)</f>
        <v>0</v>
      </c>
      <c r="BI147" s="114">
        <f>IF(U147="nulová",N147,0)</f>
        <v>0</v>
      </c>
      <c r="BJ147" s="23" t="s">
        <v>94</v>
      </c>
      <c r="BK147" s="175">
        <f>L147*K147</f>
        <v>0</v>
      </c>
    </row>
    <row r="148" spans="2:63" s="1" customFormat="1" ht="22.35" customHeight="1">
      <c r="B148" s="39"/>
      <c r="C148" s="206" t="s">
        <v>4</v>
      </c>
      <c r="D148" s="206" t="s">
        <v>197</v>
      </c>
      <c r="E148" s="207" t="s">
        <v>4</v>
      </c>
      <c r="F148" s="314" t="s">
        <v>4</v>
      </c>
      <c r="G148" s="314"/>
      <c r="H148" s="314"/>
      <c r="I148" s="314"/>
      <c r="J148" s="208" t="s">
        <v>4</v>
      </c>
      <c r="K148" s="171"/>
      <c r="L148" s="265"/>
      <c r="M148" s="315"/>
      <c r="N148" s="315">
        <f t="shared" si="15"/>
        <v>0</v>
      </c>
      <c r="O148" s="315"/>
      <c r="P148" s="315"/>
      <c r="Q148" s="315"/>
      <c r="R148" s="41"/>
      <c r="T148" s="172" t="s">
        <v>4</v>
      </c>
      <c r="U148" s="209" t="s">
        <v>41</v>
      </c>
      <c r="V148" s="60"/>
      <c r="W148" s="60"/>
      <c r="X148" s="60"/>
      <c r="Y148" s="60"/>
      <c r="Z148" s="60"/>
      <c r="AA148" s="62"/>
      <c r="AT148" s="23" t="s">
        <v>2086</v>
      </c>
      <c r="AU148" s="23" t="s">
        <v>82</v>
      </c>
      <c r="AY148" s="23" t="s">
        <v>2086</v>
      </c>
      <c r="BE148" s="114">
        <f>IF(U148="základná",N148,0)</f>
        <v>0</v>
      </c>
      <c r="BF148" s="114">
        <f>IF(U148="znížená",N148,0)</f>
        <v>0</v>
      </c>
      <c r="BG148" s="114">
        <f>IF(U148="zákl. prenesená",N148,0)</f>
        <v>0</v>
      </c>
      <c r="BH148" s="114">
        <f>IF(U148="zníž. prenesená",N148,0)</f>
        <v>0</v>
      </c>
      <c r="BI148" s="114">
        <f>IF(U148="nulová",N148,0)</f>
        <v>0</v>
      </c>
      <c r="BJ148" s="23" t="s">
        <v>94</v>
      </c>
      <c r="BK148" s="175">
        <f>L148*K148</f>
        <v>0</v>
      </c>
    </row>
    <row r="149" spans="2:63" s="1" customFormat="1" ht="6.95" customHeight="1">
      <c r="B149" s="63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5"/>
    </row>
  </sheetData>
  <mergeCells count="155">
    <mergeCell ref="D95:H95"/>
    <mergeCell ref="D94:H94"/>
    <mergeCell ref="D93:H93"/>
    <mergeCell ref="D96:H96"/>
    <mergeCell ref="D97:H9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7:J37"/>
    <mergeCell ref="M37:P37"/>
    <mergeCell ref="L39:P39"/>
    <mergeCell ref="F136:I136"/>
    <mergeCell ref="F135:I135"/>
    <mergeCell ref="F137:I137"/>
    <mergeCell ref="F138:I138"/>
    <mergeCell ref="F139:I139"/>
    <mergeCell ref="F140:I140"/>
    <mergeCell ref="N98:Q98"/>
    <mergeCell ref="L100:Q100"/>
    <mergeCell ref="C106:Q106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118:Q118"/>
    <mergeCell ref="L136:M136"/>
    <mergeCell ref="L135:M135"/>
    <mergeCell ref="F141:I141"/>
    <mergeCell ref="F142:I142"/>
    <mergeCell ref="F144:I144"/>
    <mergeCell ref="F145:I145"/>
    <mergeCell ref="F146:I146"/>
    <mergeCell ref="F147:I147"/>
    <mergeCell ref="F148:I148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2:Q92"/>
    <mergeCell ref="N97:Q97"/>
    <mergeCell ref="N93:Q93"/>
    <mergeCell ref="N94:Q94"/>
    <mergeCell ref="N95:Q95"/>
    <mergeCell ref="N96:Q96"/>
    <mergeCell ref="L137:M137"/>
    <mergeCell ref="L138:M138"/>
    <mergeCell ref="L139:M139"/>
    <mergeCell ref="L140:M140"/>
    <mergeCell ref="L141:M141"/>
    <mergeCell ref="L142:M142"/>
    <mergeCell ref="L144:M144"/>
    <mergeCell ref="L145:M145"/>
    <mergeCell ref="L146:M146"/>
    <mergeCell ref="L147:M147"/>
    <mergeCell ref="L148:M148"/>
    <mergeCell ref="N147:Q147"/>
    <mergeCell ref="N146:Q146"/>
    <mergeCell ref="N148:Q148"/>
    <mergeCell ref="F119:I119"/>
    <mergeCell ref="L119:M119"/>
    <mergeCell ref="N119:Q119"/>
    <mergeCell ref="N120:Q120"/>
    <mergeCell ref="N121:Q121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F120:I120"/>
    <mergeCell ref="F124:I124"/>
    <mergeCell ref="F123:I123"/>
    <mergeCell ref="F121:I121"/>
    <mergeCell ref="F122:I122"/>
    <mergeCell ref="F125:I125"/>
    <mergeCell ref="F126:I126"/>
    <mergeCell ref="F127:I127"/>
    <mergeCell ref="F128:I128"/>
    <mergeCell ref="F129:I129"/>
    <mergeCell ref="F130:I130"/>
    <mergeCell ref="F131:I131"/>
    <mergeCell ref="F132:I132"/>
    <mergeCell ref="F133:I133"/>
    <mergeCell ref="F134:I134"/>
    <mergeCell ref="L120:M120"/>
    <mergeCell ref="L126:M126"/>
    <mergeCell ref="L121:M121"/>
    <mergeCell ref="L122:M122"/>
    <mergeCell ref="L123:M123"/>
    <mergeCell ref="L124:M124"/>
    <mergeCell ref="L125:M125"/>
    <mergeCell ref="L127:M127"/>
    <mergeCell ref="L128:M128"/>
    <mergeCell ref="L129:M129"/>
    <mergeCell ref="L130:M130"/>
    <mergeCell ref="L131:M131"/>
    <mergeCell ref="L132:M132"/>
    <mergeCell ref="L133:M133"/>
    <mergeCell ref="L134:M134"/>
    <mergeCell ref="N130:Q130"/>
    <mergeCell ref="N133:Q133"/>
    <mergeCell ref="N131:Q131"/>
    <mergeCell ref="N132:Q132"/>
    <mergeCell ref="N134:Q134"/>
    <mergeCell ref="N145:Q145"/>
    <mergeCell ref="N143:Q143"/>
    <mergeCell ref="N135:Q135"/>
    <mergeCell ref="N136:Q136"/>
    <mergeCell ref="N137:Q137"/>
    <mergeCell ref="N138:Q138"/>
    <mergeCell ref="N139:Q139"/>
    <mergeCell ref="N140:Q140"/>
    <mergeCell ref="N141:Q141"/>
    <mergeCell ref="N142:Q142"/>
    <mergeCell ref="N144:Q144"/>
  </mergeCells>
  <dataValidations count="2">
    <dataValidation type="list" allowBlank="1" showInputMessage="1" showErrorMessage="1" error="Povolené sú hodnoty K, M." sqref="D144:D149">
      <formula1>"K, M"</formula1>
    </dataValidation>
    <dataValidation type="list" allowBlank="1" showInputMessage="1" showErrorMessage="1" error="Povolené sú hodnoty základná, znížená, nulová." sqref="U144:U149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1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tabSelected="1" workbookViewId="0">
      <pane ySplit="1" topLeftCell="A2" activePane="bottomLeft" state="frozen"/>
      <selection pane="bottomLeft" activeCell="C2" sqref="C2:Q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2"/>
      <c r="B1" s="16"/>
      <c r="C1" s="16"/>
      <c r="D1" s="17" t="s">
        <v>0</v>
      </c>
      <c r="E1" s="16"/>
      <c r="F1" s="18" t="s">
        <v>126</v>
      </c>
      <c r="G1" s="18"/>
      <c r="H1" s="286" t="s">
        <v>127</v>
      </c>
      <c r="I1" s="286"/>
      <c r="J1" s="286"/>
      <c r="K1" s="286"/>
      <c r="L1" s="18" t="s">
        <v>128</v>
      </c>
      <c r="M1" s="16"/>
      <c r="N1" s="16"/>
      <c r="O1" s="17" t="s">
        <v>129</v>
      </c>
      <c r="P1" s="16"/>
      <c r="Q1" s="16"/>
      <c r="R1" s="16"/>
      <c r="S1" s="18" t="s">
        <v>130</v>
      </c>
      <c r="T1" s="18"/>
      <c r="U1" s="122"/>
      <c r="V1" s="12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7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3" t="s">
        <v>101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40" t="s">
        <v>131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8"/>
      <c r="T4" s="22" t="s">
        <v>11</v>
      </c>
      <c r="AT4" s="23" t="s">
        <v>5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15</v>
      </c>
      <c r="E6" s="30"/>
      <c r="F6" s="287" t="str">
        <f>'Rekapitulácia stavby'!K6</f>
        <v>CENTRUM INTEGROVANEJ ZDRAVOTNEJ STAROSTLIVOSTI – SLANEC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30"/>
      <c r="R6" s="28"/>
    </row>
    <row r="7" spans="1:66" ht="25.35" customHeight="1">
      <c r="B7" s="27"/>
      <c r="C7" s="30"/>
      <c r="D7" s="34" t="s">
        <v>132</v>
      </c>
      <c r="E7" s="30"/>
      <c r="F7" s="287" t="s">
        <v>2448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0"/>
      <c r="R7" s="28"/>
    </row>
    <row r="8" spans="1:66" s="1" customFormat="1" ht="32.85" customHeight="1">
      <c r="B8" s="39"/>
      <c r="C8" s="40"/>
      <c r="D8" s="33" t="s">
        <v>2449</v>
      </c>
      <c r="E8" s="40"/>
      <c r="F8" s="231" t="s">
        <v>2818</v>
      </c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40"/>
      <c r="R8" s="41"/>
    </row>
    <row r="9" spans="1:66" s="1" customFormat="1" ht="14.45" customHeight="1">
      <c r="B9" s="39"/>
      <c r="C9" s="40"/>
      <c r="D9" s="34" t="s">
        <v>17</v>
      </c>
      <c r="E9" s="40"/>
      <c r="F9" s="32" t="s">
        <v>4</v>
      </c>
      <c r="G9" s="40"/>
      <c r="H9" s="40"/>
      <c r="I9" s="40"/>
      <c r="J9" s="40"/>
      <c r="K9" s="40"/>
      <c r="L9" s="40"/>
      <c r="M9" s="34" t="s">
        <v>18</v>
      </c>
      <c r="N9" s="40"/>
      <c r="O9" s="32" t="s">
        <v>4</v>
      </c>
      <c r="P9" s="40"/>
      <c r="Q9" s="40"/>
      <c r="R9" s="41"/>
    </row>
    <row r="10" spans="1:66" s="1" customFormat="1" ht="14.45" customHeight="1">
      <c r="B10" s="39"/>
      <c r="C10" s="40"/>
      <c r="D10" s="34" t="s">
        <v>19</v>
      </c>
      <c r="E10" s="40"/>
      <c r="F10" s="32" t="s">
        <v>20</v>
      </c>
      <c r="G10" s="40"/>
      <c r="H10" s="40"/>
      <c r="I10" s="40"/>
      <c r="J10" s="40"/>
      <c r="K10" s="40"/>
      <c r="L10" s="40"/>
      <c r="M10" s="34" t="s">
        <v>21</v>
      </c>
      <c r="N10" s="40"/>
      <c r="O10" s="290" t="str">
        <f>'Rekapitulácia stavby'!AN8</f>
        <v>20. 11. 2018</v>
      </c>
      <c r="P10" s="29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48" t="s">
        <v>4</v>
      </c>
      <c r="P12" s="248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48" t="s">
        <v>4</v>
      </c>
      <c r="P13" s="248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92" t="str">
        <f>IF('Rekapitulácia stavby'!AN13="","",'Rekapitulácia stavby'!AN13)</f>
        <v>Vyplň údaj</v>
      </c>
      <c r="P15" s="248"/>
      <c r="Q15" s="40"/>
      <c r="R15" s="41"/>
    </row>
    <row r="16" spans="1:66" s="1" customFormat="1" ht="18" customHeight="1">
      <c r="B16" s="39"/>
      <c r="C16" s="40"/>
      <c r="D16" s="40"/>
      <c r="E16" s="292" t="str">
        <f>IF('Rekapitulácia stavby'!E14="","",'Rekapitulácia stavby'!E14)</f>
        <v>Vyplň údaj</v>
      </c>
      <c r="F16" s="293"/>
      <c r="G16" s="293"/>
      <c r="H16" s="293"/>
      <c r="I16" s="293"/>
      <c r="J16" s="293"/>
      <c r="K16" s="293"/>
      <c r="L16" s="293"/>
      <c r="M16" s="34" t="s">
        <v>26</v>
      </c>
      <c r="N16" s="40"/>
      <c r="O16" s="292" t="str">
        <f>IF('Rekapitulácia stavby'!AN14="","",'Rekapitulácia stavby'!AN14)</f>
        <v>Vyplň údaj</v>
      </c>
      <c r="P16" s="248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48" t="s">
        <v>4</v>
      </c>
      <c r="P18" s="248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48" t="s">
        <v>4</v>
      </c>
      <c r="P19" s="248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48" t="str">
        <f>IF('Rekapitulácia stavby'!AN19="","",'Rekapitulácia stavby'!AN19)</f>
        <v/>
      </c>
      <c r="P21" s="248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48" t="str">
        <f>IF('Rekapitulácia stavby'!AN20="","",'Rekapitulácia stavby'!AN20)</f>
        <v/>
      </c>
      <c r="P22" s="248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0" t="s">
        <v>4</v>
      </c>
      <c r="F25" s="260"/>
      <c r="G25" s="260"/>
      <c r="H25" s="260"/>
      <c r="I25" s="260"/>
      <c r="J25" s="260"/>
      <c r="K25" s="260"/>
      <c r="L25" s="26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3" t="s">
        <v>134</v>
      </c>
      <c r="E28" s="40"/>
      <c r="F28" s="40"/>
      <c r="G28" s="40"/>
      <c r="H28" s="40"/>
      <c r="I28" s="40"/>
      <c r="J28" s="40"/>
      <c r="K28" s="40"/>
      <c r="L28" s="40"/>
      <c r="M28" s="261">
        <f>N89</f>
        <v>0</v>
      </c>
      <c r="N28" s="261"/>
      <c r="O28" s="261"/>
      <c r="P28" s="261"/>
      <c r="Q28" s="40"/>
      <c r="R28" s="41"/>
    </row>
    <row r="29" spans="2:18" s="1" customFormat="1" ht="14.45" customHeight="1">
      <c r="B29" s="39"/>
      <c r="C29" s="40"/>
      <c r="D29" s="38" t="s">
        <v>120</v>
      </c>
      <c r="E29" s="40"/>
      <c r="F29" s="40"/>
      <c r="G29" s="40"/>
      <c r="H29" s="40"/>
      <c r="I29" s="40"/>
      <c r="J29" s="40"/>
      <c r="K29" s="40"/>
      <c r="L29" s="40"/>
      <c r="M29" s="261">
        <f>N93</f>
        <v>0</v>
      </c>
      <c r="N29" s="261"/>
      <c r="O29" s="261"/>
      <c r="P29" s="26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4" t="s">
        <v>37</v>
      </c>
      <c r="E31" s="40"/>
      <c r="F31" s="40"/>
      <c r="G31" s="40"/>
      <c r="H31" s="40"/>
      <c r="I31" s="40"/>
      <c r="J31" s="40"/>
      <c r="K31" s="40"/>
      <c r="L31" s="40"/>
      <c r="M31" s="310">
        <f>ROUND(M28+M29,2)</f>
        <v>0</v>
      </c>
      <c r="N31" s="289"/>
      <c r="O31" s="289"/>
      <c r="P31" s="28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5" t="s">
        <v>40</v>
      </c>
      <c r="H33" s="311">
        <f>ROUND((((SUM(BE93:BE100)+SUM(BE119:BE135))+SUM(BE137:BE141))),2)</f>
        <v>0</v>
      </c>
      <c r="I33" s="289"/>
      <c r="J33" s="289"/>
      <c r="K33" s="40"/>
      <c r="L33" s="40"/>
      <c r="M33" s="311">
        <f>ROUND(((ROUND((SUM(BE93:BE100)+SUM(BE119:BE135)), 2)*F33)+SUM(BE137:BE141)*F33),2)</f>
        <v>0</v>
      </c>
      <c r="N33" s="289"/>
      <c r="O33" s="289"/>
      <c r="P33" s="28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5" t="s">
        <v>40</v>
      </c>
      <c r="H34" s="311">
        <f>ROUND((((SUM(BF93:BF100)+SUM(BF119:BF135))+SUM(BF137:BF141))),2)</f>
        <v>0</v>
      </c>
      <c r="I34" s="289"/>
      <c r="J34" s="289"/>
      <c r="K34" s="40"/>
      <c r="L34" s="40"/>
      <c r="M34" s="311">
        <f>ROUND(((ROUND((SUM(BF93:BF100)+SUM(BF119:BF135)), 2)*F34)+SUM(BF137:BF141)*F34),2)</f>
        <v>0</v>
      </c>
      <c r="N34" s="289"/>
      <c r="O34" s="289"/>
      <c r="P34" s="28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5" t="s">
        <v>40</v>
      </c>
      <c r="H35" s="311">
        <f>ROUND((((SUM(BG93:BG100)+SUM(BG119:BG135))+SUM(BG137:BG141))),2)</f>
        <v>0</v>
      </c>
      <c r="I35" s="289"/>
      <c r="J35" s="289"/>
      <c r="K35" s="40"/>
      <c r="L35" s="40"/>
      <c r="M35" s="311">
        <v>0</v>
      </c>
      <c r="N35" s="289"/>
      <c r="O35" s="289"/>
      <c r="P35" s="28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5" t="s">
        <v>40</v>
      </c>
      <c r="H36" s="311">
        <f>ROUND((((SUM(BH93:BH100)+SUM(BH119:BH135))+SUM(BH137:BH141))),2)</f>
        <v>0</v>
      </c>
      <c r="I36" s="289"/>
      <c r="J36" s="289"/>
      <c r="K36" s="40"/>
      <c r="L36" s="40"/>
      <c r="M36" s="311">
        <v>0</v>
      </c>
      <c r="N36" s="289"/>
      <c r="O36" s="289"/>
      <c r="P36" s="28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5" t="s">
        <v>40</v>
      </c>
      <c r="H37" s="311">
        <f>ROUND((((SUM(BI93:BI100)+SUM(BI119:BI135))+SUM(BI137:BI141))),2)</f>
        <v>0</v>
      </c>
      <c r="I37" s="289"/>
      <c r="J37" s="289"/>
      <c r="K37" s="40"/>
      <c r="L37" s="40"/>
      <c r="M37" s="311">
        <v>0</v>
      </c>
      <c r="N37" s="289"/>
      <c r="O37" s="289"/>
      <c r="P37" s="28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1"/>
      <c r="D39" s="126" t="s">
        <v>45</v>
      </c>
      <c r="E39" s="79"/>
      <c r="F39" s="79"/>
      <c r="G39" s="127" t="s">
        <v>46</v>
      </c>
      <c r="H39" s="128" t="s">
        <v>47</v>
      </c>
      <c r="I39" s="79"/>
      <c r="J39" s="79"/>
      <c r="K39" s="79"/>
      <c r="L39" s="312">
        <f>SUM(M31:M37)</f>
        <v>0</v>
      </c>
      <c r="M39" s="312"/>
      <c r="N39" s="312"/>
      <c r="O39" s="312"/>
      <c r="P39" s="313"/>
      <c r="Q39" s="121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0" t="s">
        <v>135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15</v>
      </c>
      <c r="D78" s="40"/>
      <c r="E78" s="40"/>
      <c r="F78" s="287" t="str">
        <f>F6</f>
        <v>CENTRUM INTEGROVANEJ ZDRAVOTNEJ STAROSTLIVOSTI – SLANEC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40"/>
      <c r="R78" s="41"/>
    </row>
    <row r="79" spans="2:18" ht="30" customHeight="1">
      <c r="B79" s="27"/>
      <c r="C79" s="34" t="s">
        <v>132</v>
      </c>
      <c r="D79" s="30"/>
      <c r="E79" s="30"/>
      <c r="F79" s="287" t="s">
        <v>2448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0"/>
      <c r="R79" s="28"/>
    </row>
    <row r="80" spans="2:18" s="1" customFormat="1" ht="36.950000000000003" customHeight="1">
      <c r="B80" s="39"/>
      <c r="C80" s="73" t="s">
        <v>2449</v>
      </c>
      <c r="D80" s="40"/>
      <c r="E80" s="40"/>
      <c r="F80" s="242" t="str">
        <f>F8</f>
        <v>11.2 - Rozádzač R1.1 pediatrická ambulancia</v>
      </c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40"/>
      <c r="R80" s="41"/>
    </row>
    <row r="81" spans="2:65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65" s="1" customFormat="1" ht="18" customHeight="1">
      <c r="B82" s="39"/>
      <c r="C82" s="34" t="s">
        <v>19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21</v>
      </c>
      <c r="L82" s="40"/>
      <c r="M82" s="291" t="str">
        <f>IF(O10="","",O10)</f>
        <v>20. 11. 2018</v>
      </c>
      <c r="N82" s="291"/>
      <c r="O82" s="291"/>
      <c r="P82" s="291"/>
      <c r="Q82" s="40"/>
      <c r="R82" s="41"/>
    </row>
    <row r="83" spans="2:65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65" s="1" customFormat="1" ht="15">
      <c r="B84" s="39"/>
      <c r="C84" s="34" t="s">
        <v>23</v>
      </c>
      <c r="D84" s="40"/>
      <c r="E84" s="40"/>
      <c r="F84" s="32" t="str">
        <f>E13</f>
        <v>Obec Slanec</v>
      </c>
      <c r="G84" s="40"/>
      <c r="H84" s="40"/>
      <c r="I84" s="40"/>
      <c r="J84" s="40"/>
      <c r="K84" s="34" t="s">
        <v>29</v>
      </c>
      <c r="L84" s="40"/>
      <c r="M84" s="248" t="str">
        <f>E19</f>
        <v>Ing. Beata Zuštiaková</v>
      </c>
      <c r="N84" s="248"/>
      <c r="O84" s="248"/>
      <c r="P84" s="248"/>
      <c r="Q84" s="248"/>
      <c r="R84" s="41"/>
    </row>
    <row r="85" spans="2:65" s="1" customFormat="1" ht="14.45" customHeight="1">
      <c r="B85" s="39"/>
      <c r="C85" s="34" t="s">
        <v>27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33</v>
      </c>
      <c r="L85" s="40"/>
      <c r="M85" s="248" t="str">
        <f>E22</f>
        <v xml:space="preserve"> </v>
      </c>
      <c r="N85" s="248"/>
      <c r="O85" s="248"/>
      <c r="P85" s="248"/>
      <c r="Q85" s="248"/>
      <c r="R85" s="41"/>
    </row>
    <row r="86" spans="2:65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65" s="1" customFormat="1" ht="29.25" customHeight="1">
      <c r="B87" s="39"/>
      <c r="C87" s="306" t="s">
        <v>136</v>
      </c>
      <c r="D87" s="307"/>
      <c r="E87" s="307"/>
      <c r="F87" s="307"/>
      <c r="G87" s="307"/>
      <c r="H87" s="121"/>
      <c r="I87" s="121"/>
      <c r="J87" s="121"/>
      <c r="K87" s="121"/>
      <c r="L87" s="121"/>
      <c r="M87" s="121"/>
      <c r="N87" s="306" t="s">
        <v>137</v>
      </c>
      <c r="O87" s="307"/>
      <c r="P87" s="307"/>
      <c r="Q87" s="307"/>
      <c r="R87" s="41"/>
    </row>
    <row r="88" spans="2:65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65" s="1" customFormat="1" ht="29.25" customHeight="1">
      <c r="B89" s="39"/>
      <c r="C89" s="129" t="s">
        <v>138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4">
        <f>N119</f>
        <v>0</v>
      </c>
      <c r="O89" s="303"/>
      <c r="P89" s="303"/>
      <c r="Q89" s="303"/>
      <c r="R89" s="41"/>
      <c r="AU89" s="23" t="s">
        <v>139</v>
      </c>
    </row>
    <row r="90" spans="2:65" s="7" customFormat="1" ht="24.95" customHeight="1">
      <c r="B90" s="130"/>
      <c r="C90" s="131"/>
      <c r="D90" s="132" t="s">
        <v>2819</v>
      </c>
      <c r="E90" s="131"/>
      <c r="F90" s="131"/>
      <c r="G90" s="131"/>
      <c r="H90" s="131"/>
      <c r="I90" s="131"/>
      <c r="J90" s="131"/>
      <c r="K90" s="131"/>
      <c r="L90" s="131"/>
      <c r="M90" s="131"/>
      <c r="N90" s="301">
        <f>N120</f>
        <v>0</v>
      </c>
      <c r="O90" s="302"/>
      <c r="P90" s="302"/>
      <c r="Q90" s="302"/>
      <c r="R90" s="133"/>
    </row>
    <row r="91" spans="2:65" s="7" customFormat="1" ht="21.75" customHeight="1">
      <c r="B91" s="130"/>
      <c r="C91" s="131"/>
      <c r="D91" s="132" t="s">
        <v>172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99">
        <f>N136</f>
        <v>0</v>
      </c>
      <c r="O91" s="302"/>
      <c r="P91" s="302"/>
      <c r="Q91" s="302"/>
      <c r="R91" s="133"/>
    </row>
    <row r="92" spans="2:65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</row>
    <row r="93" spans="2:65" s="1" customFormat="1" ht="29.25" customHeight="1">
      <c r="B93" s="39"/>
      <c r="C93" s="129" t="s">
        <v>173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303">
        <f>ROUND(N94+N95+N96+N97+N98+N99,2)</f>
        <v>0</v>
      </c>
      <c r="O93" s="304"/>
      <c r="P93" s="304"/>
      <c r="Q93" s="304"/>
      <c r="R93" s="41"/>
      <c r="T93" s="136"/>
      <c r="U93" s="137" t="s">
        <v>38</v>
      </c>
    </row>
    <row r="94" spans="2:65" s="1" customFormat="1" ht="18" customHeight="1">
      <c r="B94" s="138"/>
      <c r="C94" s="139"/>
      <c r="D94" s="255" t="s">
        <v>174</v>
      </c>
      <c r="E94" s="305"/>
      <c r="F94" s="305"/>
      <c r="G94" s="305"/>
      <c r="H94" s="305"/>
      <c r="I94" s="139"/>
      <c r="J94" s="139"/>
      <c r="K94" s="139"/>
      <c r="L94" s="139"/>
      <c r="M94" s="139"/>
      <c r="N94" s="229">
        <f>ROUND(N89*T94,2)</f>
        <v>0</v>
      </c>
      <c r="O94" s="294"/>
      <c r="P94" s="294"/>
      <c r="Q94" s="294"/>
      <c r="R94" s="141"/>
      <c r="S94" s="142"/>
      <c r="T94" s="143"/>
      <c r="U94" s="144" t="s">
        <v>41</v>
      </c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5" t="s">
        <v>175</v>
      </c>
      <c r="AZ94" s="142"/>
      <c r="BA94" s="142"/>
      <c r="BB94" s="142"/>
      <c r="BC94" s="142"/>
      <c r="BD94" s="142"/>
      <c r="BE94" s="146">
        <f t="shared" ref="BE94:BE99" si="0">IF(U94="základná",N94,0)</f>
        <v>0</v>
      </c>
      <c r="BF94" s="146">
        <f t="shared" ref="BF94:BF99" si="1">IF(U94="znížená",N94,0)</f>
        <v>0</v>
      </c>
      <c r="BG94" s="146">
        <f t="shared" ref="BG94:BG99" si="2">IF(U94="zákl. prenesená",N94,0)</f>
        <v>0</v>
      </c>
      <c r="BH94" s="146">
        <f t="shared" ref="BH94:BH99" si="3">IF(U94="zníž. prenesená",N94,0)</f>
        <v>0</v>
      </c>
      <c r="BI94" s="146">
        <f t="shared" ref="BI94:BI99" si="4">IF(U94="nulová",N94,0)</f>
        <v>0</v>
      </c>
      <c r="BJ94" s="145" t="s">
        <v>94</v>
      </c>
      <c r="BK94" s="142"/>
      <c r="BL94" s="142"/>
      <c r="BM94" s="142"/>
    </row>
    <row r="95" spans="2:65" s="1" customFormat="1" ht="18" customHeight="1">
      <c r="B95" s="138"/>
      <c r="C95" s="139"/>
      <c r="D95" s="255" t="s">
        <v>2092</v>
      </c>
      <c r="E95" s="305"/>
      <c r="F95" s="305"/>
      <c r="G95" s="305"/>
      <c r="H95" s="305"/>
      <c r="I95" s="139"/>
      <c r="J95" s="139"/>
      <c r="K95" s="139"/>
      <c r="L95" s="139"/>
      <c r="M95" s="139"/>
      <c r="N95" s="229">
        <f>ROUND(N89*T95,2)</f>
        <v>0</v>
      </c>
      <c r="O95" s="294"/>
      <c r="P95" s="294"/>
      <c r="Q95" s="294"/>
      <c r="R95" s="141"/>
      <c r="S95" s="142"/>
      <c r="T95" s="143"/>
      <c r="U95" s="144" t="s">
        <v>41</v>
      </c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5" t="s">
        <v>175</v>
      </c>
      <c r="AZ95" s="142"/>
      <c r="BA95" s="142"/>
      <c r="BB95" s="142"/>
      <c r="BC95" s="142"/>
      <c r="BD95" s="142"/>
      <c r="BE95" s="146">
        <f t="shared" si="0"/>
        <v>0</v>
      </c>
      <c r="BF95" s="146">
        <f t="shared" si="1"/>
        <v>0</v>
      </c>
      <c r="BG95" s="146">
        <f t="shared" si="2"/>
        <v>0</v>
      </c>
      <c r="BH95" s="146">
        <f t="shared" si="3"/>
        <v>0</v>
      </c>
      <c r="BI95" s="146">
        <f t="shared" si="4"/>
        <v>0</v>
      </c>
      <c r="BJ95" s="145" t="s">
        <v>94</v>
      </c>
      <c r="BK95" s="142"/>
      <c r="BL95" s="142"/>
      <c r="BM95" s="142"/>
    </row>
    <row r="96" spans="2:65" s="1" customFormat="1" ht="18" customHeight="1">
      <c r="B96" s="138"/>
      <c r="C96" s="139"/>
      <c r="D96" s="255" t="s">
        <v>177</v>
      </c>
      <c r="E96" s="305"/>
      <c r="F96" s="305"/>
      <c r="G96" s="305"/>
      <c r="H96" s="305"/>
      <c r="I96" s="139"/>
      <c r="J96" s="139"/>
      <c r="K96" s="139"/>
      <c r="L96" s="139"/>
      <c r="M96" s="139"/>
      <c r="N96" s="229">
        <f>ROUND(N89*T96,2)</f>
        <v>0</v>
      </c>
      <c r="O96" s="294"/>
      <c r="P96" s="294"/>
      <c r="Q96" s="294"/>
      <c r="R96" s="141"/>
      <c r="S96" s="142"/>
      <c r="T96" s="143"/>
      <c r="U96" s="144" t="s">
        <v>41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5" t="s">
        <v>175</v>
      </c>
      <c r="AZ96" s="142"/>
      <c r="BA96" s="142"/>
      <c r="BB96" s="142"/>
      <c r="BC96" s="142"/>
      <c r="BD96" s="142"/>
      <c r="BE96" s="146">
        <f t="shared" si="0"/>
        <v>0</v>
      </c>
      <c r="BF96" s="146">
        <f t="shared" si="1"/>
        <v>0</v>
      </c>
      <c r="BG96" s="146">
        <f t="shared" si="2"/>
        <v>0</v>
      </c>
      <c r="BH96" s="146">
        <f t="shared" si="3"/>
        <v>0</v>
      </c>
      <c r="BI96" s="146">
        <f t="shared" si="4"/>
        <v>0</v>
      </c>
      <c r="BJ96" s="145" t="s">
        <v>94</v>
      </c>
      <c r="BK96" s="142"/>
      <c r="BL96" s="142"/>
      <c r="BM96" s="142"/>
    </row>
    <row r="97" spans="2:65" s="1" customFormat="1" ht="18" customHeight="1">
      <c r="B97" s="138"/>
      <c r="C97" s="139"/>
      <c r="D97" s="255" t="s">
        <v>178</v>
      </c>
      <c r="E97" s="305"/>
      <c r="F97" s="305"/>
      <c r="G97" s="305"/>
      <c r="H97" s="305"/>
      <c r="I97" s="139"/>
      <c r="J97" s="139"/>
      <c r="K97" s="139"/>
      <c r="L97" s="139"/>
      <c r="M97" s="139"/>
      <c r="N97" s="229">
        <f>ROUND(N89*T97,2)</f>
        <v>0</v>
      </c>
      <c r="O97" s="294"/>
      <c r="P97" s="294"/>
      <c r="Q97" s="294"/>
      <c r="R97" s="141"/>
      <c r="S97" s="142"/>
      <c r="T97" s="143"/>
      <c r="U97" s="144" t="s">
        <v>41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5" t="s">
        <v>175</v>
      </c>
      <c r="AZ97" s="142"/>
      <c r="BA97" s="142"/>
      <c r="BB97" s="142"/>
      <c r="BC97" s="142"/>
      <c r="BD97" s="142"/>
      <c r="BE97" s="146">
        <f t="shared" si="0"/>
        <v>0</v>
      </c>
      <c r="BF97" s="146">
        <f t="shared" si="1"/>
        <v>0</v>
      </c>
      <c r="BG97" s="146">
        <f t="shared" si="2"/>
        <v>0</v>
      </c>
      <c r="BH97" s="146">
        <f t="shared" si="3"/>
        <v>0</v>
      </c>
      <c r="BI97" s="146">
        <f t="shared" si="4"/>
        <v>0</v>
      </c>
      <c r="BJ97" s="145" t="s">
        <v>94</v>
      </c>
      <c r="BK97" s="142"/>
      <c r="BL97" s="142"/>
      <c r="BM97" s="142"/>
    </row>
    <row r="98" spans="2:65" s="1" customFormat="1" ht="18" customHeight="1">
      <c r="B98" s="138"/>
      <c r="C98" s="139"/>
      <c r="D98" s="255" t="s">
        <v>2093</v>
      </c>
      <c r="E98" s="305"/>
      <c r="F98" s="305"/>
      <c r="G98" s="305"/>
      <c r="H98" s="305"/>
      <c r="I98" s="139"/>
      <c r="J98" s="139"/>
      <c r="K98" s="139"/>
      <c r="L98" s="139"/>
      <c r="M98" s="139"/>
      <c r="N98" s="229">
        <f>ROUND(N89*T98,2)</f>
        <v>0</v>
      </c>
      <c r="O98" s="294"/>
      <c r="P98" s="294"/>
      <c r="Q98" s="294"/>
      <c r="R98" s="141"/>
      <c r="S98" s="142"/>
      <c r="T98" s="143"/>
      <c r="U98" s="144" t="s">
        <v>41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5" t="s">
        <v>175</v>
      </c>
      <c r="AZ98" s="142"/>
      <c r="BA98" s="142"/>
      <c r="BB98" s="142"/>
      <c r="BC98" s="142"/>
      <c r="BD98" s="142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94</v>
      </c>
      <c r="BK98" s="142"/>
      <c r="BL98" s="142"/>
      <c r="BM98" s="142"/>
    </row>
    <row r="99" spans="2:65" s="1" customFormat="1" ht="18" customHeight="1">
      <c r="B99" s="138"/>
      <c r="C99" s="139"/>
      <c r="D99" s="140" t="s">
        <v>180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29">
        <f>ROUND(N89*T99,2)</f>
        <v>0</v>
      </c>
      <c r="O99" s="294"/>
      <c r="P99" s="294"/>
      <c r="Q99" s="294"/>
      <c r="R99" s="141"/>
      <c r="S99" s="142"/>
      <c r="T99" s="147"/>
      <c r="U99" s="148" t="s">
        <v>41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5" t="s">
        <v>181</v>
      </c>
      <c r="AZ99" s="142"/>
      <c r="BA99" s="142"/>
      <c r="BB99" s="142"/>
      <c r="BC99" s="142"/>
      <c r="BD99" s="142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94</v>
      </c>
      <c r="BK99" s="142"/>
      <c r="BL99" s="142"/>
      <c r="BM99" s="142"/>
    </row>
    <row r="100" spans="2:65" s="1" customFormat="1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65" s="1" customFormat="1" ht="29.25" customHeight="1">
      <c r="B101" s="39"/>
      <c r="C101" s="120" t="s">
        <v>125</v>
      </c>
      <c r="D101" s="121"/>
      <c r="E101" s="121"/>
      <c r="F101" s="121"/>
      <c r="G101" s="121"/>
      <c r="H101" s="121"/>
      <c r="I101" s="121"/>
      <c r="J101" s="121"/>
      <c r="K101" s="121"/>
      <c r="L101" s="230">
        <f>ROUND(SUM(N89+N93),2)</f>
        <v>0</v>
      </c>
      <c r="M101" s="230"/>
      <c r="N101" s="230"/>
      <c r="O101" s="230"/>
      <c r="P101" s="230"/>
      <c r="Q101" s="230"/>
      <c r="R101" s="41"/>
    </row>
    <row r="102" spans="2:65" s="1" customFormat="1" ht="6.95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6" spans="2:65" s="1" customFormat="1" ht="6.95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65" s="1" customFormat="1" ht="36.950000000000003" customHeight="1">
      <c r="B107" s="39"/>
      <c r="C107" s="240" t="s">
        <v>182</v>
      </c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41"/>
    </row>
    <row r="108" spans="2:65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65" s="1" customFormat="1" ht="30" customHeight="1">
      <c r="B109" s="39"/>
      <c r="C109" s="34" t="s">
        <v>15</v>
      </c>
      <c r="D109" s="40"/>
      <c r="E109" s="40"/>
      <c r="F109" s="287" t="str">
        <f>F6</f>
        <v>CENTRUM INTEGROVANEJ ZDRAVOTNEJ STAROSTLIVOSTI – SLANEC</v>
      </c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40"/>
      <c r="R109" s="41"/>
    </row>
    <row r="110" spans="2:65" ht="30" customHeight="1">
      <c r="B110" s="27"/>
      <c r="C110" s="34" t="s">
        <v>132</v>
      </c>
      <c r="D110" s="30"/>
      <c r="E110" s="30"/>
      <c r="F110" s="287" t="s">
        <v>2448</v>
      </c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30"/>
      <c r="R110" s="28"/>
    </row>
    <row r="111" spans="2:65" s="1" customFormat="1" ht="36.950000000000003" customHeight="1">
      <c r="B111" s="39"/>
      <c r="C111" s="73" t="s">
        <v>2449</v>
      </c>
      <c r="D111" s="40"/>
      <c r="E111" s="40"/>
      <c r="F111" s="242" t="str">
        <f>F8</f>
        <v>11.2 - Rozádzač R1.1 pediatrická ambulancia</v>
      </c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40"/>
      <c r="R111" s="41"/>
    </row>
    <row r="112" spans="2:65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spans="2:65" s="1" customFormat="1" ht="18" customHeight="1">
      <c r="B113" s="39"/>
      <c r="C113" s="34" t="s">
        <v>19</v>
      </c>
      <c r="D113" s="40"/>
      <c r="E113" s="40"/>
      <c r="F113" s="32" t="str">
        <f>F10</f>
        <v xml:space="preserve"> </v>
      </c>
      <c r="G113" s="40"/>
      <c r="H113" s="40"/>
      <c r="I113" s="40"/>
      <c r="J113" s="40"/>
      <c r="K113" s="34" t="s">
        <v>21</v>
      </c>
      <c r="L113" s="40"/>
      <c r="M113" s="291" t="str">
        <f>IF(O10="","",O10)</f>
        <v>20. 11. 2018</v>
      </c>
      <c r="N113" s="291"/>
      <c r="O113" s="291"/>
      <c r="P113" s="291"/>
      <c r="Q113" s="40"/>
      <c r="R113" s="41"/>
    </row>
    <row r="114" spans="2:65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65" s="1" customFormat="1" ht="15">
      <c r="B115" s="39"/>
      <c r="C115" s="34" t="s">
        <v>23</v>
      </c>
      <c r="D115" s="40"/>
      <c r="E115" s="40"/>
      <c r="F115" s="32" t="str">
        <f>E13</f>
        <v>Obec Slanec</v>
      </c>
      <c r="G115" s="40"/>
      <c r="H115" s="40"/>
      <c r="I115" s="40"/>
      <c r="J115" s="40"/>
      <c r="K115" s="34" t="s">
        <v>29</v>
      </c>
      <c r="L115" s="40"/>
      <c r="M115" s="248" t="str">
        <f>E19</f>
        <v>Ing. Beata Zuštiaková</v>
      </c>
      <c r="N115" s="248"/>
      <c r="O115" s="248"/>
      <c r="P115" s="248"/>
      <c r="Q115" s="248"/>
      <c r="R115" s="41"/>
    </row>
    <row r="116" spans="2:65" s="1" customFormat="1" ht="14.45" customHeight="1">
      <c r="B116" s="39"/>
      <c r="C116" s="34" t="s">
        <v>27</v>
      </c>
      <c r="D116" s="40"/>
      <c r="E116" s="40"/>
      <c r="F116" s="32" t="str">
        <f>IF(E16="","",E16)</f>
        <v>Vyplň údaj</v>
      </c>
      <c r="G116" s="40"/>
      <c r="H116" s="40"/>
      <c r="I116" s="40"/>
      <c r="J116" s="40"/>
      <c r="K116" s="34" t="s">
        <v>33</v>
      </c>
      <c r="L116" s="40"/>
      <c r="M116" s="248" t="str">
        <f>E22</f>
        <v xml:space="preserve"> </v>
      </c>
      <c r="N116" s="248"/>
      <c r="O116" s="248"/>
      <c r="P116" s="248"/>
      <c r="Q116" s="248"/>
      <c r="R116" s="41"/>
    </row>
    <row r="117" spans="2:65" s="1" customFormat="1" ht="10.3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9" customFormat="1" ht="29.25" customHeight="1">
      <c r="B118" s="149"/>
      <c r="C118" s="150" t="s">
        <v>183</v>
      </c>
      <c r="D118" s="151" t="s">
        <v>184</v>
      </c>
      <c r="E118" s="151" t="s">
        <v>56</v>
      </c>
      <c r="F118" s="295" t="s">
        <v>185</v>
      </c>
      <c r="G118" s="295"/>
      <c r="H118" s="295"/>
      <c r="I118" s="295"/>
      <c r="J118" s="151" t="s">
        <v>186</v>
      </c>
      <c r="K118" s="151" t="s">
        <v>187</v>
      </c>
      <c r="L118" s="295" t="s">
        <v>188</v>
      </c>
      <c r="M118" s="295"/>
      <c r="N118" s="295" t="s">
        <v>137</v>
      </c>
      <c r="O118" s="295"/>
      <c r="P118" s="295"/>
      <c r="Q118" s="296"/>
      <c r="R118" s="152"/>
      <c r="T118" s="80" t="s">
        <v>189</v>
      </c>
      <c r="U118" s="81" t="s">
        <v>38</v>
      </c>
      <c r="V118" s="81" t="s">
        <v>190</v>
      </c>
      <c r="W118" s="81" t="s">
        <v>191</v>
      </c>
      <c r="X118" s="81" t="s">
        <v>192</v>
      </c>
      <c r="Y118" s="81" t="s">
        <v>193</v>
      </c>
      <c r="Z118" s="81" t="s">
        <v>194</v>
      </c>
      <c r="AA118" s="82" t="s">
        <v>195</v>
      </c>
    </row>
    <row r="119" spans="2:65" s="1" customFormat="1" ht="29.25" customHeight="1">
      <c r="B119" s="39"/>
      <c r="C119" s="84" t="s">
        <v>134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297">
        <f>BK119</f>
        <v>0</v>
      </c>
      <c r="O119" s="298"/>
      <c r="P119" s="298"/>
      <c r="Q119" s="298"/>
      <c r="R119" s="41"/>
      <c r="T119" s="83"/>
      <c r="U119" s="55"/>
      <c r="V119" s="55"/>
      <c r="W119" s="153">
        <f>W120+W136</f>
        <v>0</v>
      </c>
      <c r="X119" s="55"/>
      <c r="Y119" s="153">
        <f>Y120+Y136</f>
        <v>0</v>
      </c>
      <c r="Z119" s="55"/>
      <c r="AA119" s="154">
        <f>AA120+AA136</f>
        <v>0</v>
      </c>
      <c r="AT119" s="23" t="s">
        <v>73</v>
      </c>
      <c r="AU119" s="23" t="s">
        <v>139</v>
      </c>
      <c r="BK119" s="155">
        <f>BK120+BK136</f>
        <v>0</v>
      </c>
    </row>
    <row r="120" spans="2:65" s="10" customFormat="1" ht="37.35" customHeight="1">
      <c r="B120" s="156"/>
      <c r="C120" s="157"/>
      <c r="D120" s="158" t="s">
        <v>2819</v>
      </c>
      <c r="E120" s="158"/>
      <c r="F120" s="158"/>
      <c r="G120" s="158"/>
      <c r="H120" s="158"/>
      <c r="I120" s="158"/>
      <c r="J120" s="158"/>
      <c r="K120" s="158"/>
      <c r="L120" s="158"/>
      <c r="M120" s="158"/>
      <c r="N120" s="322">
        <f>BK120</f>
        <v>0</v>
      </c>
      <c r="O120" s="323"/>
      <c r="P120" s="323"/>
      <c r="Q120" s="323"/>
      <c r="R120" s="159"/>
      <c r="T120" s="160"/>
      <c r="U120" s="157"/>
      <c r="V120" s="157"/>
      <c r="W120" s="161">
        <f>SUM(W121:W135)</f>
        <v>0</v>
      </c>
      <c r="X120" s="157"/>
      <c r="Y120" s="161">
        <f>SUM(Y121:Y135)</f>
        <v>0</v>
      </c>
      <c r="Z120" s="157"/>
      <c r="AA120" s="162">
        <f>SUM(AA121:AA135)</f>
        <v>0</v>
      </c>
      <c r="AR120" s="163" t="s">
        <v>214</v>
      </c>
      <c r="AT120" s="164" t="s">
        <v>73</v>
      </c>
      <c r="AU120" s="164" t="s">
        <v>74</v>
      </c>
      <c r="AY120" s="163" t="s">
        <v>196</v>
      </c>
      <c r="BK120" s="165">
        <f>SUM(BK121:BK135)</f>
        <v>0</v>
      </c>
    </row>
    <row r="121" spans="2:65" s="1" customFormat="1" ht="25.5" customHeight="1">
      <c r="B121" s="138"/>
      <c r="C121" s="167" t="s">
        <v>74</v>
      </c>
      <c r="D121" s="167" t="s">
        <v>197</v>
      </c>
      <c r="E121" s="168" t="s">
        <v>2820</v>
      </c>
      <c r="F121" s="264" t="s">
        <v>2746</v>
      </c>
      <c r="G121" s="264"/>
      <c r="H121" s="264"/>
      <c r="I121" s="264"/>
      <c r="J121" s="169" t="s">
        <v>2747</v>
      </c>
      <c r="K121" s="170">
        <v>0</v>
      </c>
      <c r="L121" s="265">
        <v>0</v>
      </c>
      <c r="M121" s="265"/>
      <c r="N121" s="266">
        <f t="shared" ref="N121:N135" si="5">ROUND(L121*K121,3)</f>
        <v>0</v>
      </c>
      <c r="O121" s="266"/>
      <c r="P121" s="266"/>
      <c r="Q121" s="266"/>
      <c r="R121" s="141"/>
      <c r="T121" s="172" t="s">
        <v>4</v>
      </c>
      <c r="U121" s="48" t="s">
        <v>41</v>
      </c>
      <c r="V121" s="40"/>
      <c r="W121" s="173">
        <f t="shared" ref="W121:W135" si="6">V121*K121</f>
        <v>0</v>
      </c>
      <c r="X121" s="173">
        <v>0</v>
      </c>
      <c r="Y121" s="173">
        <f t="shared" ref="Y121:Y135" si="7">X121*K121</f>
        <v>0</v>
      </c>
      <c r="Z121" s="173">
        <v>0</v>
      </c>
      <c r="AA121" s="174">
        <f t="shared" ref="AA121:AA135" si="8">Z121*K121</f>
        <v>0</v>
      </c>
      <c r="AR121" s="23" t="s">
        <v>622</v>
      </c>
      <c r="AT121" s="23" t="s">
        <v>197</v>
      </c>
      <c r="AU121" s="23" t="s">
        <v>82</v>
      </c>
      <c r="AY121" s="23" t="s">
        <v>196</v>
      </c>
      <c r="BE121" s="114">
        <f t="shared" ref="BE121:BE135" si="9">IF(U121="základná",N121,0)</f>
        <v>0</v>
      </c>
      <c r="BF121" s="114">
        <f t="shared" ref="BF121:BF135" si="10">IF(U121="znížená",N121,0)</f>
        <v>0</v>
      </c>
      <c r="BG121" s="114">
        <f t="shared" ref="BG121:BG135" si="11">IF(U121="zákl. prenesená",N121,0)</f>
        <v>0</v>
      </c>
      <c r="BH121" s="114">
        <f t="shared" ref="BH121:BH135" si="12">IF(U121="zníž. prenesená",N121,0)</f>
        <v>0</v>
      </c>
      <c r="BI121" s="114">
        <f t="shared" ref="BI121:BI135" si="13">IF(U121="nulová",N121,0)</f>
        <v>0</v>
      </c>
      <c r="BJ121" s="23" t="s">
        <v>94</v>
      </c>
      <c r="BK121" s="175">
        <f t="shared" ref="BK121:BK135" si="14">ROUND(L121*K121,3)</f>
        <v>0</v>
      </c>
      <c r="BL121" s="23" t="s">
        <v>622</v>
      </c>
      <c r="BM121" s="23" t="s">
        <v>2821</v>
      </c>
    </row>
    <row r="122" spans="2:65" s="1" customFormat="1" ht="38.25" customHeight="1">
      <c r="B122" s="138"/>
      <c r="C122" s="167" t="s">
        <v>74</v>
      </c>
      <c r="D122" s="167" t="s">
        <v>197</v>
      </c>
      <c r="E122" s="168" t="s">
        <v>2822</v>
      </c>
      <c r="F122" s="264" t="s">
        <v>2750</v>
      </c>
      <c r="G122" s="264"/>
      <c r="H122" s="264"/>
      <c r="I122" s="264"/>
      <c r="J122" s="169" t="s">
        <v>2747</v>
      </c>
      <c r="K122" s="170">
        <v>0</v>
      </c>
      <c r="L122" s="265">
        <v>0</v>
      </c>
      <c r="M122" s="265"/>
      <c r="N122" s="266">
        <f t="shared" si="5"/>
        <v>0</v>
      </c>
      <c r="O122" s="266"/>
      <c r="P122" s="266"/>
      <c r="Q122" s="266"/>
      <c r="R122" s="141"/>
      <c r="T122" s="172" t="s">
        <v>4</v>
      </c>
      <c r="U122" s="48" t="s">
        <v>41</v>
      </c>
      <c r="V122" s="40"/>
      <c r="W122" s="173">
        <f t="shared" si="6"/>
        <v>0</v>
      </c>
      <c r="X122" s="173">
        <v>0</v>
      </c>
      <c r="Y122" s="173">
        <f t="shared" si="7"/>
        <v>0</v>
      </c>
      <c r="Z122" s="173">
        <v>0</v>
      </c>
      <c r="AA122" s="174">
        <f t="shared" si="8"/>
        <v>0</v>
      </c>
      <c r="AR122" s="23" t="s">
        <v>622</v>
      </c>
      <c r="AT122" s="23" t="s">
        <v>197</v>
      </c>
      <c r="AU122" s="23" t="s">
        <v>82</v>
      </c>
      <c r="AY122" s="23" t="s">
        <v>196</v>
      </c>
      <c r="BE122" s="114">
        <f t="shared" si="9"/>
        <v>0</v>
      </c>
      <c r="BF122" s="114">
        <f t="shared" si="10"/>
        <v>0</v>
      </c>
      <c r="BG122" s="114">
        <f t="shared" si="11"/>
        <v>0</v>
      </c>
      <c r="BH122" s="114">
        <f t="shared" si="12"/>
        <v>0</v>
      </c>
      <c r="BI122" s="114">
        <f t="shared" si="13"/>
        <v>0</v>
      </c>
      <c r="BJ122" s="23" t="s">
        <v>94</v>
      </c>
      <c r="BK122" s="175">
        <f t="shared" si="14"/>
        <v>0</v>
      </c>
      <c r="BL122" s="23" t="s">
        <v>622</v>
      </c>
      <c r="BM122" s="23" t="s">
        <v>2823</v>
      </c>
    </row>
    <row r="123" spans="2:65" s="1" customFormat="1" ht="38.25" customHeight="1">
      <c r="B123" s="138"/>
      <c r="C123" s="167" t="s">
        <v>74</v>
      </c>
      <c r="D123" s="167" t="s">
        <v>197</v>
      </c>
      <c r="E123" s="168" t="s">
        <v>2824</v>
      </c>
      <c r="F123" s="264" t="s">
        <v>2753</v>
      </c>
      <c r="G123" s="264"/>
      <c r="H123" s="264"/>
      <c r="I123" s="264"/>
      <c r="J123" s="169" t="s">
        <v>2747</v>
      </c>
      <c r="K123" s="170">
        <v>3</v>
      </c>
      <c r="L123" s="265">
        <v>0</v>
      </c>
      <c r="M123" s="265"/>
      <c r="N123" s="266">
        <f t="shared" si="5"/>
        <v>0</v>
      </c>
      <c r="O123" s="266"/>
      <c r="P123" s="266"/>
      <c r="Q123" s="266"/>
      <c r="R123" s="141"/>
      <c r="T123" s="172" t="s">
        <v>4</v>
      </c>
      <c r="U123" s="48" t="s">
        <v>41</v>
      </c>
      <c r="V123" s="40"/>
      <c r="W123" s="173">
        <f t="shared" si="6"/>
        <v>0</v>
      </c>
      <c r="X123" s="173">
        <v>0</v>
      </c>
      <c r="Y123" s="173">
        <f t="shared" si="7"/>
        <v>0</v>
      </c>
      <c r="Z123" s="173">
        <v>0</v>
      </c>
      <c r="AA123" s="174">
        <f t="shared" si="8"/>
        <v>0</v>
      </c>
      <c r="AR123" s="23" t="s">
        <v>622</v>
      </c>
      <c r="AT123" s="23" t="s">
        <v>197</v>
      </c>
      <c r="AU123" s="23" t="s">
        <v>82</v>
      </c>
      <c r="AY123" s="23" t="s">
        <v>196</v>
      </c>
      <c r="BE123" s="114">
        <f t="shared" si="9"/>
        <v>0</v>
      </c>
      <c r="BF123" s="114">
        <f t="shared" si="10"/>
        <v>0</v>
      </c>
      <c r="BG123" s="114">
        <f t="shared" si="11"/>
        <v>0</v>
      </c>
      <c r="BH123" s="114">
        <f t="shared" si="12"/>
        <v>0</v>
      </c>
      <c r="BI123" s="114">
        <f t="shared" si="13"/>
        <v>0</v>
      </c>
      <c r="BJ123" s="23" t="s">
        <v>94</v>
      </c>
      <c r="BK123" s="175">
        <f t="shared" si="14"/>
        <v>0</v>
      </c>
      <c r="BL123" s="23" t="s">
        <v>622</v>
      </c>
      <c r="BM123" s="23" t="s">
        <v>2825</v>
      </c>
    </row>
    <row r="124" spans="2:65" s="1" customFormat="1" ht="38.25" customHeight="1">
      <c r="B124" s="138"/>
      <c r="C124" s="167" t="s">
        <v>74</v>
      </c>
      <c r="D124" s="167" t="s">
        <v>197</v>
      </c>
      <c r="E124" s="168" t="s">
        <v>2826</v>
      </c>
      <c r="F124" s="264" t="s">
        <v>2756</v>
      </c>
      <c r="G124" s="264"/>
      <c r="H124" s="264"/>
      <c r="I124" s="264"/>
      <c r="J124" s="169" t="s">
        <v>2747</v>
      </c>
      <c r="K124" s="170">
        <v>5</v>
      </c>
      <c r="L124" s="265">
        <v>0</v>
      </c>
      <c r="M124" s="265"/>
      <c r="N124" s="266">
        <f t="shared" si="5"/>
        <v>0</v>
      </c>
      <c r="O124" s="266"/>
      <c r="P124" s="266"/>
      <c r="Q124" s="266"/>
      <c r="R124" s="141"/>
      <c r="T124" s="172" t="s">
        <v>4</v>
      </c>
      <c r="U124" s="48" t="s">
        <v>41</v>
      </c>
      <c r="V124" s="40"/>
      <c r="W124" s="173">
        <f t="shared" si="6"/>
        <v>0</v>
      </c>
      <c r="X124" s="173">
        <v>0</v>
      </c>
      <c r="Y124" s="173">
        <f t="shared" si="7"/>
        <v>0</v>
      </c>
      <c r="Z124" s="173">
        <v>0</v>
      </c>
      <c r="AA124" s="174">
        <f t="shared" si="8"/>
        <v>0</v>
      </c>
      <c r="AR124" s="23" t="s">
        <v>622</v>
      </c>
      <c r="AT124" s="23" t="s">
        <v>197</v>
      </c>
      <c r="AU124" s="23" t="s">
        <v>82</v>
      </c>
      <c r="AY124" s="23" t="s">
        <v>196</v>
      </c>
      <c r="BE124" s="114">
        <f t="shared" si="9"/>
        <v>0</v>
      </c>
      <c r="BF124" s="114">
        <f t="shared" si="10"/>
        <v>0</v>
      </c>
      <c r="BG124" s="114">
        <f t="shared" si="11"/>
        <v>0</v>
      </c>
      <c r="BH124" s="114">
        <f t="shared" si="12"/>
        <v>0</v>
      </c>
      <c r="BI124" s="114">
        <f t="shared" si="13"/>
        <v>0</v>
      </c>
      <c r="BJ124" s="23" t="s">
        <v>94</v>
      </c>
      <c r="BK124" s="175">
        <f t="shared" si="14"/>
        <v>0</v>
      </c>
      <c r="BL124" s="23" t="s">
        <v>622</v>
      </c>
      <c r="BM124" s="23" t="s">
        <v>2827</v>
      </c>
    </row>
    <row r="125" spans="2:65" s="1" customFormat="1" ht="38.25" customHeight="1">
      <c r="B125" s="138"/>
      <c r="C125" s="167" t="s">
        <v>74</v>
      </c>
      <c r="D125" s="167" t="s">
        <v>197</v>
      </c>
      <c r="E125" s="168" t="s">
        <v>2828</v>
      </c>
      <c r="F125" s="264" t="s">
        <v>2759</v>
      </c>
      <c r="G125" s="264"/>
      <c r="H125" s="264"/>
      <c r="I125" s="264"/>
      <c r="J125" s="169" t="s">
        <v>2747</v>
      </c>
      <c r="K125" s="170">
        <v>1</v>
      </c>
      <c r="L125" s="265">
        <v>0</v>
      </c>
      <c r="M125" s="265"/>
      <c r="N125" s="266">
        <f t="shared" si="5"/>
        <v>0</v>
      </c>
      <c r="O125" s="266"/>
      <c r="P125" s="266"/>
      <c r="Q125" s="266"/>
      <c r="R125" s="141"/>
      <c r="T125" s="172" t="s">
        <v>4</v>
      </c>
      <c r="U125" s="48" t="s">
        <v>41</v>
      </c>
      <c r="V125" s="40"/>
      <c r="W125" s="173">
        <f t="shared" si="6"/>
        <v>0</v>
      </c>
      <c r="X125" s="173">
        <v>0</v>
      </c>
      <c r="Y125" s="173">
        <f t="shared" si="7"/>
        <v>0</v>
      </c>
      <c r="Z125" s="173">
        <v>0</v>
      </c>
      <c r="AA125" s="174">
        <f t="shared" si="8"/>
        <v>0</v>
      </c>
      <c r="AR125" s="23" t="s">
        <v>622</v>
      </c>
      <c r="AT125" s="23" t="s">
        <v>197</v>
      </c>
      <c r="AU125" s="23" t="s">
        <v>82</v>
      </c>
      <c r="AY125" s="23" t="s">
        <v>196</v>
      </c>
      <c r="BE125" s="114">
        <f t="shared" si="9"/>
        <v>0</v>
      </c>
      <c r="BF125" s="114">
        <f t="shared" si="10"/>
        <v>0</v>
      </c>
      <c r="BG125" s="114">
        <f t="shared" si="11"/>
        <v>0</v>
      </c>
      <c r="BH125" s="114">
        <f t="shared" si="12"/>
        <v>0</v>
      </c>
      <c r="BI125" s="114">
        <f t="shared" si="13"/>
        <v>0</v>
      </c>
      <c r="BJ125" s="23" t="s">
        <v>94</v>
      </c>
      <c r="BK125" s="175">
        <f t="shared" si="14"/>
        <v>0</v>
      </c>
      <c r="BL125" s="23" t="s">
        <v>622</v>
      </c>
      <c r="BM125" s="23" t="s">
        <v>2829</v>
      </c>
    </row>
    <row r="126" spans="2:65" s="1" customFormat="1" ht="38.25" customHeight="1">
      <c r="B126" s="138"/>
      <c r="C126" s="167" t="s">
        <v>74</v>
      </c>
      <c r="D126" s="167" t="s">
        <v>197</v>
      </c>
      <c r="E126" s="168" t="s">
        <v>2830</v>
      </c>
      <c r="F126" s="264" t="s">
        <v>2762</v>
      </c>
      <c r="G126" s="264"/>
      <c r="H126" s="264"/>
      <c r="I126" s="264"/>
      <c r="J126" s="169" t="s">
        <v>2747</v>
      </c>
      <c r="K126" s="170">
        <v>0</v>
      </c>
      <c r="L126" s="265">
        <v>0</v>
      </c>
      <c r="M126" s="265"/>
      <c r="N126" s="266">
        <f t="shared" si="5"/>
        <v>0</v>
      </c>
      <c r="O126" s="266"/>
      <c r="P126" s="266"/>
      <c r="Q126" s="266"/>
      <c r="R126" s="141"/>
      <c r="T126" s="172" t="s">
        <v>4</v>
      </c>
      <c r="U126" s="48" t="s">
        <v>41</v>
      </c>
      <c r="V126" s="40"/>
      <c r="W126" s="173">
        <f t="shared" si="6"/>
        <v>0</v>
      </c>
      <c r="X126" s="173">
        <v>0</v>
      </c>
      <c r="Y126" s="173">
        <f t="shared" si="7"/>
        <v>0</v>
      </c>
      <c r="Z126" s="173">
        <v>0</v>
      </c>
      <c r="AA126" s="174">
        <f t="shared" si="8"/>
        <v>0</v>
      </c>
      <c r="AR126" s="23" t="s">
        <v>622</v>
      </c>
      <c r="AT126" s="23" t="s">
        <v>197</v>
      </c>
      <c r="AU126" s="23" t="s">
        <v>82</v>
      </c>
      <c r="AY126" s="23" t="s">
        <v>196</v>
      </c>
      <c r="BE126" s="114">
        <f t="shared" si="9"/>
        <v>0</v>
      </c>
      <c r="BF126" s="114">
        <f t="shared" si="10"/>
        <v>0</v>
      </c>
      <c r="BG126" s="114">
        <f t="shared" si="11"/>
        <v>0</v>
      </c>
      <c r="BH126" s="114">
        <f t="shared" si="12"/>
        <v>0</v>
      </c>
      <c r="BI126" s="114">
        <f t="shared" si="13"/>
        <v>0</v>
      </c>
      <c r="BJ126" s="23" t="s">
        <v>94</v>
      </c>
      <c r="BK126" s="175">
        <f t="shared" si="14"/>
        <v>0</v>
      </c>
      <c r="BL126" s="23" t="s">
        <v>622</v>
      </c>
      <c r="BM126" s="23" t="s">
        <v>2831</v>
      </c>
    </row>
    <row r="127" spans="2:65" s="1" customFormat="1" ht="16.5" customHeight="1">
      <c r="B127" s="138"/>
      <c r="C127" s="167" t="s">
        <v>74</v>
      </c>
      <c r="D127" s="167" t="s">
        <v>197</v>
      </c>
      <c r="E127" s="168" t="s">
        <v>2832</v>
      </c>
      <c r="F127" s="264" t="s">
        <v>2833</v>
      </c>
      <c r="G127" s="264"/>
      <c r="H127" s="264"/>
      <c r="I127" s="264"/>
      <c r="J127" s="169" t="s">
        <v>2747</v>
      </c>
      <c r="K127" s="170">
        <v>1</v>
      </c>
      <c r="L127" s="265">
        <v>0</v>
      </c>
      <c r="M127" s="265"/>
      <c r="N127" s="266">
        <f t="shared" si="5"/>
        <v>0</v>
      </c>
      <c r="O127" s="266"/>
      <c r="P127" s="266"/>
      <c r="Q127" s="266"/>
      <c r="R127" s="141"/>
      <c r="T127" s="172" t="s">
        <v>4</v>
      </c>
      <c r="U127" s="48" t="s">
        <v>41</v>
      </c>
      <c r="V127" s="40"/>
      <c r="W127" s="173">
        <f t="shared" si="6"/>
        <v>0</v>
      </c>
      <c r="X127" s="173">
        <v>0</v>
      </c>
      <c r="Y127" s="173">
        <f t="shared" si="7"/>
        <v>0</v>
      </c>
      <c r="Z127" s="173">
        <v>0</v>
      </c>
      <c r="AA127" s="174">
        <f t="shared" si="8"/>
        <v>0</v>
      </c>
      <c r="AR127" s="23" t="s">
        <v>622</v>
      </c>
      <c r="AT127" s="23" t="s">
        <v>197</v>
      </c>
      <c r="AU127" s="23" t="s">
        <v>82</v>
      </c>
      <c r="AY127" s="23" t="s">
        <v>196</v>
      </c>
      <c r="BE127" s="114">
        <f t="shared" si="9"/>
        <v>0</v>
      </c>
      <c r="BF127" s="114">
        <f t="shared" si="10"/>
        <v>0</v>
      </c>
      <c r="BG127" s="114">
        <f t="shared" si="11"/>
        <v>0</v>
      </c>
      <c r="BH127" s="114">
        <f t="shared" si="12"/>
        <v>0</v>
      </c>
      <c r="BI127" s="114">
        <f t="shared" si="13"/>
        <v>0</v>
      </c>
      <c r="BJ127" s="23" t="s">
        <v>94</v>
      </c>
      <c r="BK127" s="175">
        <f t="shared" si="14"/>
        <v>0</v>
      </c>
      <c r="BL127" s="23" t="s">
        <v>622</v>
      </c>
      <c r="BM127" s="23" t="s">
        <v>2834</v>
      </c>
    </row>
    <row r="128" spans="2:65" s="1" customFormat="1" ht="25.5" customHeight="1">
      <c r="B128" s="138"/>
      <c r="C128" s="167" t="s">
        <v>74</v>
      </c>
      <c r="D128" s="167" t="s">
        <v>197</v>
      </c>
      <c r="E128" s="168" t="s">
        <v>2835</v>
      </c>
      <c r="F128" s="264" t="s">
        <v>2836</v>
      </c>
      <c r="G128" s="264"/>
      <c r="H128" s="264"/>
      <c r="I128" s="264"/>
      <c r="J128" s="169" t="s">
        <v>2747</v>
      </c>
      <c r="K128" s="170">
        <v>1</v>
      </c>
      <c r="L128" s="265">
        <v>0</v>
      </c>
      <c r="M128" s="265"/>
      <c r="N128" s="266">
        <f t="shared" si="5"/>
        <v>0</v>
      </c>
      <c r="O128" s="266"/>
      <c r="P128" s="266"/>
      <c r="Q128" s="266"/>
      <c r="R128" s="141"/>
      <c r="T128" s="172" t="s">
        <v>4</v>
      </c>
      <c r="U128" s="48" t="s">
        <v>41</v>
      </c>
      <c r="V128" s="40"/>
      <c r="W128" s="173">
        <f t="shared" si="6"/>
        <v>0</v>
      </c>
      <c r="X128" s="173">
        <v>0</v>
      </c>
      <c r="Y128" s="173">
        <f t="shared" si="7"/>
        <v>0</v>
      </c>
      <c r="Z128" s="173">
        <v>0</v>
      </c>
      <c r="AA128" s="174">
        <f t="shared" si="8"/>
        <v>0</v>
      </c>
      <c r="AR128" s="23" t="s">
        <v>622</v>
      </c>
      <c r="AT128" s="23" t="s">
        <v>197</v>
      </c>
      <c r="AU128" s="23" t="s">
        <v>82</v>
      </c>
      <c r="AY128" s="23" t="s">
        <v>196</v>
      </c>
      <c r="BE128" s="114">
        <f t="shared" si="9"/>
        <v>0</v>
      </c>
      <c r="BF128" s="114">
        <f t="shared" si="10"/>
        <v>0</v>
      </c>
      <c r="BG128" s="114">
        <f t="shared" si="11"/>
        <v>0</v>
      </c>
      <c r="BH128" s="114">
        <f t="shared" si="12"/>
        <v>0</v>
      </c>
      <c r="BI128" s="114">
        <f t="shared" si="13"/>
        <v>0</v>
      </c>
      <c r="BJ128" s="23" t="s">
        <v>94</v>
      </c>
      <c r="BK128" s="175">
        <f t="shared" si="14"/>
        <v>0</v>
      </c>
      <c r="BL128" s="23" t="s">
        <v>622</v>
      </c>
      <c r="BM128" s="23" t="s">
        <v>2837</v>
      </c>
    </row>
    <row r="129" spans="2:65" s="1" customFormat="1" ht="38.25" customHeight="1">
      <c r="B129" s="138"/>
      <c r="C129" s="200" t="s">
        <v>74</v>
      </c>
      <c r="D129" s="200" t="s">
        <v>612</v>
      </c>
      <c r="E129" s="201" t="s">
        <v>2838</v>
      </c>
      <c r="F129" s="282" t="s">
        <v>2839</v>
      </c>
      <c r="G129" s="282"/>
      <c r="H129" s="282"/>
      <c r="I129" s="282"/>
      <c r="J129" s="202" t="s">
        <v>2747</v>
      </c>
      <c r="K129" s="203">
        <v>1</v>
      </c>
      <c r="L129" s="273">
        <v>0</v>
      </c>
      <c r="M129" s="273"/>
      <c r="N129" s="283">
        <f t="shared" si="5"/>
        <v>0</v>
      </c>
      <c r="O129" s="266"/>
      <c r="P129" s="266"/>
      <c r="Q129" s="266"/>
      <c r="R129" s="141"/>
      <c r="T129" s="172" t="s">
        <v>4</v>
      </c>
      <c r="U129" s="48" t="s">
        <v>41</v>
      </c>
      <c r="V129" s="40"/>
      <c r="W129" s="173">
        <f t="shared" si="6"/>
        <v>0</v>
      </c>
      <c r="X129" s="173">
        <v>0</v>
      </c>
      <c r="Y129" s="173">
        <f t="shared" si="7"/>
        <v>0</v>
      </c>
      <c r="Z129" s="173">
        <v>0</v>
      </c>
      <c r="AA129" s="174">
        <f t="shared" si="8"/>
        <v>0</v>
      </c>
      <c r="AR129" s="23" t="s">
        <v>1472</v>
      </c>
      <c r="AT129" s="23" t="s">
        <v>612</v>
      </c>
      <c r="AU129" s="23" t="s">
        <v>82</v>
      </c>
      <c r="AY129" s="23" t="s">
        <v>196</v>
      </c>
      <c r="BE129" s="114">
        <f t="shared" si="9"/>
        <v>0</v>
      </c>
      <c r="BF129" s="114">
        <f t="shared" si="10"/>
        <v>0</v>
      </c>
      <c r="BG129" s="114">
        <f t="shared" si="11"/>
        <v>0</v>
      </c>
      <c r="BH129" s="114">
        <f t="shared" si="12"/>
        <v>0</v>
      </c>
      <c r="BI129" s="114">
        <f t="shared" si="13"/>
        <v>0</v>
      </c>
      <c r="BJ129" s="23" t="s">
        <v>94</v>
      </c>
      <c r="BK129" s="175">
        <f t="shared" si="14"/>
        <v>0</v>
      </c>
      <c r="BL129" s="23" t="s">
        <v>622</v>
      </c>
      <c r="BM129" s="23" t="s">
        <v>2840</v>
      </c>
    </row>
    <row r="130" spans="2:65" s="1" customFormat="1" ht="16.5" customHeight="1">
      <c r="B130" s="138"/>
      <c r="C130" s="200" t="s">
        <v>74</v>
      </c>
      <c r="D130" s="200" t="s">
        <v>612</v>
      </c>
      <c r="E130" s="201" t="s">
        <v>2841</v>
      </c>
      <c r="F130" s="282" t="s">
        <v>2777</v>
      </c>
      <c r="G130" s="282"/>
      <c r="H130" s="282"/>
      <c r="I130" s="282"/>
      <c r="J130" s="202" t="s">
        <v>2747</v>
      </c>
      <c r="K130" s="203">
        <v>1</v>
      </c>
      <c r="L130" s="273">
        <v>0</v>
      </c>
      <c r="M130" s="273"/>
      <c r="N130" s="283">
        <f t="shared" si="5"/>
        <v>0</v>
      </c>
      <c r="O130" s="266"/>
      <c r="P130" s="266"/>
      <c r="Q130" s="266"/>
      <c r="R130" s="141"/>
      <c r="T130" s="172" t="s">
        <v>4</v>
      </c>
      <c r="U130" s="48" t="s">
        <v>41</v>
      </c>
      <c r="V130" s="40"/>
      <c r="W130" s="173">
        <f t="shared" si="6"/>
        <v>0</v>
      </c>
      <c r="X130" s="173">
        <v>0</v>
      </c>
      <c r="Y130" s="173">
        <f t="shared" si="7"/>
        <v>0</v>
      </c>
      <c r="Z130" s="173">
        <v>0</v>
      </c>
      <c r="AA130" s="174">
        <f t="shared" si="8"/>
        <v>0</v>
      </c>
      <c r="AR130" s="23" t="s">
        <v>1472</v>
      </c>
      <c r="AT130" s="23" t="s">
        <v>612</v>
      </c>
      <c r="AU130" s="23" t="s">
        <v>82</v>
      </c>
      <c r="AY130" s="23" t="s">
        <v>196</v>
      </c>
      <c r="BE130" s="114">
        <f t="shared" si="9"/>
        <v>0</v>
      </c>
      <c r="BF130" s="114">
        <f t="shared" si="10"/>
        <v>0</v>
      </c>
      <c r="BG130" s="114">
        <f t="shared" si="11"/>
        <v>0</v>
      </c>
      <c r="BH130" s="114">
        <f t="shared" si="12"/>
        <v>0</v>
      </c>
      <c r="BI130" s="114">
        <f t="shared" si="13"/>
        <v>0</v>
      </c>
      <c r="BJ130" s="23" t="s">
        <v>94</v>
      </c>
      <c r="BK130" s="175">
        <f t="shared" si="14"/>
        <v>0</v>
      </c>
      <c r="BL130" s="23" t="s">
        <v>622</v>
      </c>
      <c r="BM130" s="23" t="s">
        <v>2842</v>
      </c>
    </row>
    <row r="131" spans="2:65" s="1" customFormat="1" ht="25.5" customHeight="1">
      <c r="B131" s="138"/>
      <c r="C131" s="200" t="s">
        <v>74</v>
      </c>
      <c r="D131" s="200" t="s">
        <v>612</v>
      </c>
      <c r="E131" s="201" t="s">
        <v>2843</v>
      </c>
      <c r="F131" s="282" t="s">
        <v>2780</v>
      </c>
      <c r="G131" s="282"/>
      <c r="H131" s="282"/>
      <c r="I131" s="282"/>
      <c r="J131" s="202" t="s">
        <v>2747</v>
      </c>
      <c r="K131" s="203">
        <v>1</v>
      </c>
      <c r="L131" s="273">
        <v>0</v>
      </c>
      <c r="M131" s="273"/>
      <c r="N131" s="283">
        <f t="shared" si="5"/>
        <v>0</v>
      </c>
      <c r="O131" s="266"/>
      <c r="P131" s="266"/>
      <c r="Q131" s="266"/>
      <c r="R131" s="141"/>
      <c r="T131" s="172" t="s">
        <v>4</v>
      </c>
      <c r="U131" s="48" t="s">
        <v>41</v>
      </c>
      <c r="V131" s="40"/>
      <c r="W131" s="173">
        <f t="shared" si="6"/>
        <v>0</v>
      </c>
      <c r="X131" s="173">
        <v>0</v>
      </c>
      <c r="Y131" s="173">
        <f t="shared" si="7"/>
        <v>0</v>
      </c>
      <c r="Z131" s="173">
        <v>0</v>
      </c>
      <c r="AA131" s="174">
        <f t="shared" si="8"/>
        <v>0</v>
      </c>
      <c r="AR131" s="23" t="s">
        <v>1472</v>
      </c>
      <c r="AT131" s="23" t="s">
        <v>612</v>
      </c>
      <c r="AU131" s="23" t="s">
        <v>82</v>
      </c>
      <c r="AY131" s="23" t="s">
        <v>196</v>
      </c>
      <c r="BE131" s="114">
        <f t="shared" si="9"/>
        <v>0</v>
      </c>
      <c r="BF131" s="114">
        <f t="shared" si="10"/>
        <v>0</v>
      </c>
      <c r="BG131" s="114">
        <f t="shared" si="11"/>
        <v>0</v>
      </c>
      <c r="BH131" s="114">
        <f t="shared" si="12"/>
        <v>0</v>
      </c>
      <c r="BI131" s="114">
        <f t="shared" si="13"/>
        <v>0</v>
      </c>
      <c r="BJ131" s="23" t="s">
        <v>94</v>
      </c>
      <c r="BK131" s="175">
        <f t="shared" si="14"/>
        <v>0</v>
      </c>
      <c r="BL131" s="23" t="s">
        <v>622</v>
      </c>
      <c r="BM131" s="23" t="s">
        <v>2844</v>
      </c>
    </row>
    <row r="132" spans="2:65" s="1" customFormat="1" ht="25.5" customHeight="1">
      <c r="B132" s="138"/>
      <c r="C132" s="200" t="s">
        <v>74</v>
      </c>
      <c r="D132" s="200" t="s">
        <v>612</v>
      </c>
      <c r="E132" s="201" t="s">
        <v>2845</v>
      </c>
      <c r="F132" s="282" t="s">
        <v>2846</v>
      </c>
      <c r="G132" s="282"/>
      <c r="H132" s="282"/>
      <c r="I132" s="282"/>
      <c r="J132" s="202" t="s">
        <v>2747</v>
      </c>
      <c r="K132" s="203">
        <v>1</v>
      </c>
      <c r="L132" s="273">
        <v>0</v>
      </c>
      <c r="M132" s="273"/>
      <c r="N132" s="283">
        <f t="shared" si="5"/>
        <v>0</v>
      </c>
      <c r="O132" s="266"/>
      <c r="P132" s="266"/>
      <c r="Q132" s="266"/>
      <c r="R132" s="141"/>
      <c r="T132" s="172" t="s">
        <v>4</v>
      </c>
      <c r="U132" s="48" t="s">
        <v>41</v>
      </c>
      <c r="V132" s="40"/>
      <c r="W132" s="173">
        <f t="shared" si="6"/>
        <v>0</v>
      </c>
      <c r="X132" s="173">
        <v>0</v>
      </c>
      <c r="Y132" s="173">
        <f t="shared" si="7"/>
        <v>0</v>
      </c>
      <c r="Z132" s="173">
        <v>0</v>
      </c>
      <c r="AA132" s="174">
        <f t="shared" si="8"/>
        <v>0</v>
      </c>
      <c r="AR132" s="23" t="s">
        <v>1472</v>
      </c>
      <c r="AT132" s="23" t="s">
        <v>612</v>
      </c>
      <c r="AU132" s="23" t="s">
        <v>82</v>
      </c>
      <c r="AY132" s="23" t="s">
        <v>196</v>
      </c>
      <c r="BE132" s="114">
        <f t="shared" si="9"/>
        <v>0</v>
      </c>
      <c r="BF132" s="114">
        <f t="shared" si="10"/>
        <v>0</v>
      </c>
      <c r="BG132" s="114">
        <f t="shared" si="11"/>
        <v>0</v>
      </c>
      <c r="BH132" s="114">
        <f t="shared" si="12"/>
        <v>0</v>
      </c>
      <c r="BI132" s="114">
        <f t="shared" si="13"/>
        <v>0</v>
      </c>
      <c r="BJ132" s="23" t="s">
        <v>94</v>
      </c>
      <c r="BK132" s="175">
        <f t="shared" si="14"/>
        <v>0</v>
      </c>
      <c r="BL132" s="23" t="s">
        <v>622</v>
      </c>
      <c r="BM132" s="23" t="s">
        <v>2847</v>
      </c>
    </row>
    <row r="133" spans="2:65" s="1" customFormat="1" ht="38.25" customHeight="1">
      <c r="B133" s="138"/>
      <c r="C133" s="200" t="s">
        <v>74</v>
      </c>
      <c r="D133" s="200" t="s">
        <v>612</v>
      </c>
      <c r="E133" s="201" t="s">
        <v>2848</v>
      </c>
      <c r="F133" s="282" t="s">
        <v>2849</v>
      </c>
      <c r="G133" s="282"/>
      <c r="H133" s="282"/>
      <c r="I133" s="282"/>
      <c r="J133" s="202" t="s">
        <v>2747</v>
      </c>
      <c r="K133" s="203">
        <v>1</v>
      </c>
      <c r="L133" s="273">
        <v>0</v>
      </c>
      <c r="M133" s="273"/>
      <c r="N133" s="283">
        <f t="shared" si="5"/>
        <v>0</v>
      </c>
      <c r="O133" s="266"/>
      <c r="P133" s="266"/>
      <c r="Q133" s="266"/>
      <c r="R133" s="141"/>
      <c r="T133" s="172" t="s">
        <v>4</v>
      </c>
      <c r="U133" s="48" t="s">
        <v>41</v>
      </c>
      <c r="V133" s="40"/>
      <c r="W133" s="173">
        <f t="shared" si="6"/>
        <v>0</v>
      </c>
      <c r="X133" s="173">
        <v>0</v>
      </c>
      <c r="Y133" s="173">
        <f t="shared" si="7"/>
        <v>0</v>
      </c>
      <c r="Z133" s="173">
        <v>0</v>
      </c>
      <c r="AA133" s="174">
        <f t="shared" si="8"/>
        <v>0</v>
      </c>
      <c r="AR133" s="23" t="s">
        <v>1472</v>
      </c>
      <c r="AT133" s="23" t="s">
        <v>612</v>
      </c>
      <c r="AU133" s="23" t="s">
        <v>82</v>
      </c>
      <c r="AY133" s="23" t="s">
        <v>196</v>
      </c>
      <c r="BE133" s="114">
        <f t="shared" si="9"/>
        <v>0</v>
      </c>
      <c r="BF133" s="114">
        <f t="shared" si="10"/>
        <v>0</v>
      </c>
      <c r="BG133" s="114">
        <f t="shared" si="11"/>
        <v>0</v>
      </c>
      <c r="BH133" s="114">
        <f t="shared" si="12"/>
        <v>0</v>
      </c>
      <c r="BI133" s="114">
        <f t="shared" si="13"/>
        <v>0</v>
      </c>
      <c r="BJ133" s="23" t="s">
        <v>94</v>
      </c>
      <c r="BK133" s="175">
        <f t="shared" si="14"/>
        <v>0</v>
      </c>
      <c r="BL133" s="23" t="s">
        <v>622</v>
      </c>
      <c r="BM133" s="23" t="s">
        <v>2850</v>
      </c>
    </row>
    <row r="134" spans="2:65" s="1" customFormat="1" ht="25.5" customHeight="1">
      <c r="B134" s="138"/>
      <c r="C134" s="200" t="s">
        <v>74</v>
      </c>
      <c r="D134" s="200" t="s">
        <v>612</v>
      </c>
      <c r="E134" s="201" t="s">
        <v>2851</v>
      </c>
      <c r="F134" s="282" t="s">
        <v>2798</v>
      </c>
      <c r="G134" s="282"/>
      <c r="H134" s="282"/>
      <c r="I134" s="282"/>
      <c r="J134" s="202" t="s">
        <v>2747</v>
      </c>
      <c r="K134" s="203">
        <v>3</v>
      </c>
      <c r="L134" s="273">
        <v>0</v>
      </c>
      <c r="M134" s="273"/>
      <c r="N134" s="283">
        <f t="shared" si="5"/>
        <v>0</v>
      </c>
      <c r="O134" s="266"/>
      <c r="P134" s="266"/>
      <c r="Q134" s="266"/>
      <c r="R134" s="141"/>
      <c r="T134" s="172" t="s">
        <v>4</v>
      </c>
      <c r="U134" s="48" t="s">
        <v>41</v>
      </c>
      <c r="V134" s="40"/>
      <c r="W134" s="173">
        <f t="shared" si="6"/>
        <v>0</v>
      </c>
      <c r="X134" s="173">
        <v>0</v>
      </c>
      <c r="Y134" s="173">
        <f t="shared" si="7"/>
        <v>0</v>
      </c>
      <c r="Z134" s="173">
        <v>0</v>
      </c>
      <c r="AA134" s="174">
        <f t="shared" si="8"/>
        <v>0</v>
      </c>
      <c r="AR134" s="23" t="s">
        <v>1472</v>
      </c>
      <c r="AT134" s="23" t="s">
        <v>612</v>
      </c>
      <c r="AU134" s="23" t="s">
        <v>82</v>
      </c>
      <c r="AY134" s="23" t="s">
        <v>196</v>
      </c>
      <c r="BE134" s="114">
        <f t="shared" si="9"/>
        <v>0</v>
      </c>
      <c r="BF134" s="114">
        <f t="shared" si="10"/>
        <v>0</v>
      </c>
      <c r="BG134" s="114">
        <f t="shared" si="11"/>
        <v>0</v>
      </c>
      <c r="BH134" s="114">
        <f t="shared" si="12"/>
        <v>0</v>
      </c>
      <c r="BI134" s="114">
        <f t="shared" si="13"/>
        <v>0</v>
      </c>
      <c r="BJ134" s="23" t="s">
        <v>94</v>
      </c>
      <c r="BK134" s="175">
        <f t="shared" si="14"/>
        <v>0</v>
      </c>
      <c r="BL134" s="23" t="s">
        <v>622</v>
      </c>
      <c r="BM134" s="23" t="s">
        <v>2852</v>
      </c>
    </row>
    <row r="135" spans="2:65" s="1" customFormat="1" ht="25.5" customHeight="1">
      <c r="B135" s="138"/>
      <c r="C135" s="200" t="s">
        <v>74</v>
      </c>
      <c r="D135" s="200" t="s">
        <v>612</v>
      </c>
      <c r="E135" s="201" t="s">
        <v>2853</v>
      </c>
      <c r="F135" s="282" t="s">
        <v>2801</v>
      </c>
      <c r="G135" s="282"/>
      <c r="H135" s="282"/>
      <c r="I135" s="282"/>
      <c r="J135" s="202" t="s">
        <v>2747</v>
      </c>
      <c r="K135" s="203">
        <v>5</v>
      </c>
      <c r="L135" s="273">
        <v>0</v>
      </c>
      <c r="M135" s="273"/>
      <c r="N135" s="283">
        <f t="shared" si="5"/>
        <v>0</v>
      </c>
      <c r="O135" s="266"/>
      <c r="P135" s="266"/>
      <c r="Q135" s="266"/>
      <c r="R135" s="141"/>
      <c r="T135" s="172" t="s">
        <v>4</v>
      </c>
      <c r="U135" s="48" t="s">
        <v>41</v>
      </c>
      <c r="V135" s="40"/>
      <c r="W135" s="173">
        <f t="shared" si="6"/>
        <v>0</v>
      </c>
      <c r="X135" s="173">
        <v>0</v>
      </c>
      <c r="Y135" s="173">
        <f t="shared" si="7"/>
        <v>0</v>
      </c>
      <c r="Z135" s="173">
        <v>0</v>
      </c>
      <c r="AA135" s="174">
        <f t="shared" si="8"/>
        <v>0</v>
      </c>
      <c r="AR135" s="23" t="s">
        <v>1472</v>
      </c>
      <c r="AT135" s="23" t="s">
        <v>612</v>
      </c>
      <c r="AU135" s="23" t="s">
        <v>82</v>
      </c>
      <c r="AY135" s="23" t="s">
        <v>196</v>
      </c>
      <c r="BE135" s="114">
        <f t="shared" si="9"/>
        <v>0</v>
      </c>
      <c r="BF135" s="114">
        <f t="shared" si="10"/>
        <v>0</v>
      </c>
      <c r="BG135" s="114">
        <f t="shared" si="11"/>
        <v>0</v>
      </c>
      <c r="BH135" s="114">
        <f t="shared" si="12"/>
        <v>0</v>
      </c>
      <c r="BI135" s="114">
        <f t="shared" si="13"/>
        <v>0</v>
      </c>
      <c r="BJ135" s="23" t="s">
        <v>94</v>
      </c>
      <c r="BK135" s="175">
        <f t="shared" si="14"/>
        <v>0</v>
      </c>
      <c r="BL135" s="23" t="s">
        <v>622</v>
      </c>
      <c r="BM135" s="23" t="s">
        <v>2854</v>
      </c>
    </row>
    <row r="136" spans="2:65" s="1" customFormat="1" ht="49.9" customHeight="1">
      <c r="B136" s="39"/>
      <c r="C136" s="40"/>
      <c r="D136" s="158" t="s">
        <v>2085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308">
        <f t="shared" ref="N136:N141" si="15">BK136</f>
        <v>0</v>
      </c>
      <c r="O136" s="309"/>
      <c r="P136" s="309"/>
      <c r="Q136" s="309"/>
      <c r="R136" s="41"/>
      <c r="T136" s="205"/>
      <c r="U136" s="40"/>
      <c r="V136" s="40"/>
      <c r="W136" s="40"/>
      <c r="X136" s="40"/>
      <c r="Y136" s="40"/>
      <c r="Z136" s="40"/>
      <c r="AA136" s="78"/>
      <c r="AT136" s="23" t="s">
        <v>73</v>
      </c>
      <c r="AU136" s="23" t="s">
        <v>74</v>
      </c>
      <c r="AY136" s="23" t="s">
        <v>2086</v>
      </c>
      <c r="BK136" s="175">
        <f>SUM(BK137:BK141)</f>
        <v>0</v>
      </c>
    </row>
    <row r="137" spans="2:65" s="1" customFormat="1" ht="22.35" customHeight="1">
      <c r="B137" s="39"/>
      <c r="C137" s="206" t="s">
        <v>4</v>
      </c>
      <c r="D137" s="206" t="s">
        <v>197</v>
      </c>
      <c r="E137" s="207" t="s">
        <v>4</v>
      </c>
      <c r="F137" s="314" t="s">
        <v>4</v>
      </c>
      <c r="G137" s="314"/>
      <c r="H137" s="314"/>
      <c r="I137" s="314"/>
      <c r="J137" s="208" t="s">
        <v>4</v>
      </c>
      <c r="K137" s="171"/>
      <c r="L137" s="265"/>
      <c r="M137" s="315"/>
      <c r="N137" s="315">
        <f t="shared" si="15"/>
        <v>0</v>
      </c>
      <c r="O137" s="315"/>
      <c r="P137" s="315"/>
      <c r="Q137" s="315"/>
      <c r="R137" s="41"/>
      <c r="T137" s="172" t="s">
        <v>4</v>
      </c>
      <c r="U137" s="209" t="s">
        <v>41</v>
      </c>
      <c r="V137" s="40"/>
      <c r="W137" s="40"/>
      <c r="X137" s="40"/>
      <c r="Y137" s="40"/>
      <c r="Z137" s="40"/>
      <c r="AA137" s="78"/>
      <c r="AT137" s="23" t="s">
        <v>2086</v>
      </c>
      <c r="AU137" s="23" t="s">
        <v>82</v>
      </c>
      <c r="AY137" s="23" t="s">
        <v>2086</v>
      </c>
      <c r="BE137" s="114">
        <f>IF(U137="základná",N137,0)</f>
        <v>0</v>
      </c>
      <c r="BF137" s="114">
        <f>IF(U137="znížená",N137,0)</f>
        <v>0</v>
      </c>
      <c r="BG137" s="114">
        <f>IF(U137="zákl. prenesená",N137,0)</f>
        <v>0</v>
      </c>
      <c r="BH137" s="114">
        <f>IF(U137="zníž. prenesená",N137,0)</f>
        <v>0</v>
      </c>
      <c r="BI137" s="114">
        <f>IF(U137="nulová",N137,0)</f>
        <v>0</v>
      </c>
      <c r="BJ137" s="23" t="s">
        <v>94</v>
      </c>
      <c r="BK137" s="175">
        <f>L137*K137</f>
        <v>0</v>
      </c>
    </row>
    <row r="138" spans="2:65" s="1" customFormat="1" ht="22.35" customHeight="1">
      <c r="B138" s="39"/>
      <c r="C138" s="206" t="s">
        <v>4</v>
      </c>
      <c r="D138" s="206" t="s">
        <v>197</v>
      </c>
      <c r="E138" s="207" t="s">
        <v>4</v>
      </c>
      <c r="F138" s="314" t="s">
        <v>4</v>
      </c>
      <c r="G138" s="314"/>
      <c r="H138" s="314"/>
      <c r="I138" s="314"/>
      <c r="J138" s="208" t="s">
        <v>4</v>
      </c>
      <c r="K138" s="171"/>
      <c r="L138" s="265"/>
      <c r="M138" s="315"/>
      <c r="N138" s="315">
        <f t="shared" si="15"/>
        <v>0</v>
      </c>
      <c r="O138" s="315"/>
      <c r="P138" s="315"/>
      <c r="Q138" s="315"/>
      <c r="R138" s="41"/>
      <c r="T138" s="172" t="s">
        <v>4</v>
      </c>
      <c r="U138" s="209" t="s">
        <v>41</v>
      </c>
      <c r="V138" s="40"/>
      <c r="W138" s="40"/>
      <c r="X138" s="40"/>
      <c r="Y138" s="40"/>
      <c r="Z138" s="40"/>
      <c r="AA138" s="78"/>
      <c r="AT138" s="23" t="s">
        <v>2086</v>
      </c>
      <c r="AU138" s="23" t="s">
        <v>82</v>
      </c>
      <c r="AY138" s="23" t="s">
        <v>2086</v>
      </c>
      <c r="BE138" s="114">
        <f>IF(U138="základná",N138,0)</f>
        <v>0</v>
      </c>
      <c r="BF138" s="114">
        <f>IF(U138="znížená",N138,0)</f>
        <v>0</v>
      </c>
      <c r="BG138" s="114">
        <f>IF(U138="zákl. prenesená",N138,0)</f>
        <v>0</v>
      </c>
      <c r="BH138" s="114">
        <f>IF(U138="zníž. prenesená",N138,0)</f>
        <v>0</v>
      </c>
      <c r="BI138" s="114">
        <f>IF(U138="nulová",N138,0)</f>
        <v>0</v>
      </c>
      <c r="BJ138" s="23" t="s">
        <v>94</v>
      </c>
      <c r="BK138" s="175">
        <f>L138*K138</f>
        <v>0</v>
      </c>
    </row>
    <row r="139" spans="2:65" s="1" customFormat="1" ht="22.35" customHeight="1">
      <c r="B139" s="39"/>
      <c r="C139" s="206" t="s">
        <v>4</v>
      </c>
      <c r="D139" s="206" t="s">
        <v>197</v>
      </c>
      <c r="E139" s="207" t="s">
        <v>4</v>
      </c>
      <c r="F139" s="314" t="s">
        <v>4</v>
      </c>
      <c r="G139" s="314"/>
      <c r="H139" s="314"/>
      <c r="I139" s="314"/>
      <c r="J139" s="208" t="s">
        <v>4</v>
      </c>
      <c r="K139" s="171"/>
      <c r="L139" s="265"/>
      <c r="M139" s="315"/>
      <c r="N139" s="315">
        <f t="shared" si="15"/>
        <v>0</v>
      </c>
      <c r="O139" s="315"/>
      <c r="P139" s="315"/>
      <c r="Q139" s="315"/>
      <c r="R139" s="41"/>
      <c r="T139" s="172" t="s">
        <v>4</v>
      </c>
      <c r="U139" s="209" t="s">
        <v>41</v>
      </c>
      <c r="V139" s="40"/>
      <c r="W139" s="40"/>
      <c r="X139" s="40"/>
      <c r="Y139" s="40"/>
      <c r="Z139" s="40"/>
      <c r="AA139" s="78"/>
      <c r="AT139" s="23" t="s">
        <v>2086</v>
      </c>
      <c r="AU139" s="23" t="s">
        <v>82</v>
      </c>
      <c r="AY139" s="23" t="s">
        <v>2086</v>
      </c>
      <c r="BE139" s="114">
        <f>IF(U139="základná",N139,0)</f>
        <v>0</v>
      </c>
      <c r="BF139" s="114">
        <f>IF(U139="znížená",N139,0)</f>
        <v>0</v>
      </c>
      <c r="BG139" s="114">
        <f>IF(U139="zákl. prenesená",N139,0)</f>
        <v>0</v>
      </c>
      <c r="BH139" s="114">
        <f>IF(U139="zníž. prenesená",N139,0)</f>
        <v>0</v>
      </c>
      <c r="BI139" s="114">
        <f>IF(U139="nulová",N139,0)</f>
        <v>0</v>
      </c>
      <c r="BJ139" s="23" t="s">
        <v>94</v>
      </c>
      <c r="BK139" s="175">
        <f>L139*K139</f>
        <v>0</v>
      </c>
    </row>
    <row r="140" spans="2:65" s="1" customFormat="1" ht="22.35" customHeight="1">
      <c r="B140" s="39"/>
      <c r="C140" s="206" t="s">
        <v>4</v>
      </c>
      <c r="D140" s="206" t="s">
        <v>197</v>
      </c>
      <c r="E140" s="207" t="s">
        <v>4</v>
      </c>
      <c r="F140" s="314" t="s">
        <v>4</v>
      </c>
      <c r="G140" s="314"/>
      <c r="H140" s="314"/>
      <c r="I140" s="314"/>
      <c r="J140" s="208" t="s">
        <v>4</v>
      </c>
      <c r="K140" s="171"/>
      <c r="L140" s="265"/>
      <c r="M140" s="315"/>
      <c r="N140" s="315">
        <f t="shared" si="15"/>
        <v>0</v>
      </c>
      <c r="O140" s="315"/>
      <c r="P140" s="315"/>
      <c r="Q140" s="315"/>
      <c r="R140" s="41"/>
      <c r="T140" s="172" t="s">
        <v>4</v>
      </c>
      <c r="U140" s="209" t="s">
        <v>41</v>
      </c>
      <c r="V140" s="40"/>
      <c r="W140" s="40"/>
      <c r="X140" s="40"/>
      <c r="Y140" s="40"/>
      <c r="Z140" s="40"/>
      <c r="AA140" s="78"/>
      <c r="AT140" s="23" t="s">
        <v>2086</v>
      </c>
      <c r="AU140" s="23" t="s">
        <v>82</v>
      </c>
      <c r="AY140" s="23" t="s">
        <v>2086</v>
      </c>
      <c r="BE140" s="114">
        <f>IF(U140="základná",N140,0)</f>
        <v>0</v>
      </c>
      <c r="BF140" s="114">
        <f>IF(U140="znížená",N140,0)</f>
        <v>0</v>
      </c>
      <c r="BG140" s="114">
        <f>IF(U140="zákl. prenesená",N140,0)</f>
        <v>0</v>
      </c>
      <c r="BH140" s="114">
        <f>IF(U140="zníž. prenesená",N140,0)</f>
        <v>0</v>
      </c>
      <c r="BI140" s="114">
        <f>IF(U140="nulová",N140,0)</f>
        <v>0</v>
      </c>
      <c r="BJ140" s="23" t="s">
        <v>94</v>
      </c>
      <c r="BK140" s="175">
        <f>L140*K140</f>
        <v>0</v>
      </c>
    </row>
    <row r="141" spans="2:65" s="1" customFormat="1" ht="22.35" customHeight="1">
      <c r="B141" s="39"/>
      <c r="C141" s="206" t="s">
        <v>4</v>
      </c>
      <c r="D141" s="206" t="s">
        <v>197</v>
      </c>
      <c r="E141" s="207" t="s">
        <v>4</v>
      </c>
      <c r="F141" s="314" t="s">
        <v>4</v>
      </c>
      <c r="G141" s="314"/>
      <c r="H141" s="314"/>
      <c r="I141" s="314"/>
      <c r="J141" s="208" t="s">
        <v>4</v>
      </c>
      <c r="K141" s="171"/>
      <c r="L141" s="265"/>
      <c r="M141" s="315"/>
      <c r="N141" s="315">
        <f t="shared" si="15"/>
        <v>0</v>
      </c>
      <c r="O141" s="315"/>
      <c r="P141" s="315"/>
      <c r="Q141" s="315"/>
      <c r="R141" s="41"/>
      <c r="T141" s="172" t="s">
        <v>4</v>
      </c>
      <c r="U141" s="209" t="s">
        <v>41</v>
      </c>
      <c r="V141" s="60"/>
      <c r="W141" s="60"/>
      <c r="X141" s="60"/>
      <c r="Y141" s="60"/>
      <c r="Z141" s="60"/>
      <c r="AA141" s="62"/>
      <c r="AT141" s="23" t="s">
        <v>2086</v>
      </c>
      <c r="AU141" s="23" t="s">
        <v>82</v>
      </c>
      <c r="AY141" s="23" t="s">
        <v>2086</v>
      </c>
      <c r="BE141" s="114">
        <f>IF(U141="základná",N141,0)</f>
        <v>0</v>
      </c>
      <c r="BF141" s="114">
        <f>IF(U141="znížená",N141,0)</f>
        <v>0</v>
      </c>
      <c r="BG141" s="114">
        <f>IF(U141="zákl. prenesená",N141,0)</f>
        <v>0</v>
      </c>
      <c r="BH141" s="114">
        <f>IF(U141="zníž. prenesená",N141,0)</f>
        <v>0</v>
      </c>
      <c r="BI141" s="114">
        <f>IF(U141="nulová",N141,0)</f>
        <v>0</v>
      </c>
      <c r="BJ141" s="23" t="s">
        <v>94</v>
      </c>
      <c r="BK141" s="175">
        <f>L141*K141</f>
        <v>0</v>
      </c>
    </row>
    <row r="142" spans="2:65" s="1" customFormat="1" ht="6.95" customHeight="1"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5"/>
    </row>
  </sheetData>
  <mergeCells count="130">
    <mergeCell ref="D95:H95"/>
    <mergeCell ref="D94:H94"/>
    <mergeCell ref="D96:H96"/>
    <mergeCell ref="D97:H97"/>
    <mergeCell ref="D98:H9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7:J37"/>
    <mergeCell ref="M37:P37"/>
    <mergeCell ref="L39:P39"/>
    <mergeCell ref="F139:I139"/>
    <mergeCell ref="F137:I137"/>
    <mergeCell ref="F138:I138"/>
    <mergeCell ref="F140:I140"/>
    <mergeCell ref="F141:I141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N119:Q119"/>
    <mergeCell ref="N120:Q120"/>
    <mergeCell ref="L139:M139"/>
    <mergeCell ref="L137:M137"/>
    <mergeCell ref="L138:M138"/>
    <mergeCell ref="F121:I121"/>
    <mergeCell ref="L121:M121"/>
    <mergeCell ref="N121:Q121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N131:Q131"/>
    <mergeCell ref="F122:I122"/>
    <mergeCell ref="F129:I129"/>
    <mergeCell ref="F130:I130"/>
    <mergeCell ref="F131:I131"/>
    <mergeCell ref="L140:M140"/>
    <mergeCell ref="L141:M141"/>
    <mergeCell ref="N135:Q135"/>
    <mergeCell ref="N132:Q132"/>
    <mergeCell ref="N133:Q133"/>
    <mergeCell ref="N134:Q134"/>
    <mergeCell ref="N137:Q137"/>
    <mergeCell ref="N138:Q138"/>
    <mergeCell ref="N139:Q139"/>
    <mergeCell ref="N140:Q140"/>
    <mergeCell ref="N141:Q141"/>
    <mergeCell ref="N136:Q136"/>
    <mergeCell ref="F132:I132"/>
    <mergeCell ref="F133:I133"/>
    <mergeCell ref="F134:I134"/>
    <mergeCell ref="F135:I135"/>
    <mergeCell ref="L122:M122"/>
    <mergeCell ref="L128:M128"/>
    <mergeCell ref="L123:M123"/>
    <mergeCell ref="L124:M124"/>
    <mergeCell ref="L125:M125"/>
    <mergeCell ref="L126:M126"/>
    <mergeCell ref="L127:M127"/>
    <mergeCell ref="L129:M129"/>
    <mergeCell ref="L130:M130"/>
    <mergeCell ref="L131:M131"/>
    <mergeCell ref="L132:M132"/>
    <mergeCell ref="L133:M133"/>
    <mergeCell ref="L134:M134"/>
    <mergeCell ref="L135:M135"/>
    <mergeCell ref="F126:I126"/>
    <mergeCell ref="F125:I125"/>
    <mergeCell ref="F123:I123"/>
    <mergeCell ref="F124:I124"/>
    <mergeCell ref="F127:I127"/>
    <mergeCell ref="F128:I128"/>
  </mergeCells>
  <dataValidations count="2">
    <dataValidation type="list" allowBlank="1" showInputMessage="1" showErrorMessage="1" error="Povolené sú hodnoty K, M." sqref="D137:D142">
      <formula1>"K, M"</formula1>
    </dataValidation>
    <dataValidation type="list" allowBlank="1" showInputMessage="1" showErrorMessage="1" error="Povolené sú hodnoty základná, znížená, nulová." sqref="U137:U142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1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0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2"/>
      <c r="B1" s="16"/>
      <c r="C1" s="16"/>
      <c r="D1" s="17" t="s">
        <v>0</v>
      </c>
      <c r="E1" s="16"/>
      <c r="F1" s="18" t="s">
        <v>126</v>
      </c>
      <c r="G1" s="18"/>
      <c r="H1" s="286" t="s">
        <v>127</v>
      </c>
      <c r="I1" s="286"/>
      <c r="J1" s="286"/>
      <c r="K1" s="286"/>
      <c r="L1" s="18" t="s">
        <v>128</v>
      </c>
      <c r="M1" s="16"/>
      <c r="N1" s="16"/>
      <c r="O1" s="17" t="s">
        <v>129</v>
      </c>
      <c r="P1" s="16"/>
      <c r="Q1" s="16"/>
      <c r="R1" s="16"/>
      <c r="S1" s="18" t="s">
        <v>130</v>
      </c>
      <c r="T1" s="18"/>
      <c r="U1" s="122"/>
      <c r="V1" s="12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7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3" t="s">
        <v>104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40" t="s">
        <v>131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8"/>
      <c r="T4" s="22" t="s">
        <v>11</v>
      </c>
      <c r="AT4" s="23" t="s">
        <v>5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15</v>
      </c>
      <c r="E6" s="30"/>
      <c r="F6" s="287" t="str">
        <f>'Rekapitulácia stavby'!K6</f>
        <v>CENTRUM INTEGROVANEJ ZDRAVOTNEJ STAROSTLIVOSTI – SLANEC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30"/>
      <c r="R6" s="28"/>
    </row>
    <row r="7" spans="1:66" ht="25.35" customHeight="1">
      <c r="B7" s="27"/>
      <c r="C7" s="30"/>
      <c r="D7" s="34" t="s">
        <v>132</v>
      </c>
      <c r="E7" s="30"/>
      <c r="F7" s="287" t="s">
        <v>2448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0"/>
      <c r="R7" s="28"/>
    </row>
    <row r="8" spans="1:66" s="1" customFormat="1" ht="32.85" customHeight="1">
      <c r="B8" s="39"/>
      <c r="C8" s="40"/>
      <c r="D8" s="33" t="s">
        <v>2449</v>
      </c>
      <c r="E8" s="40"/>
      <c r="F8" s="231" t="s">
        <v>2855</v>
      </c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40"/>
      <c r="R8" s="41"/>
    </row>
    <row r="9" spans="1:66" s="1" customFormat="1" ht="14.45" customHeight="1">
      <c r="B9" s="39"/>
      <c r="C9" s="40"/>
      <c r="D9" s="34" t="s">
        <v>17</v>
      </c>
      <c r="E9" s="40"/>
      <c r="F9" s="32" t="s">
        <v>4</v>
      </c>
      <c r="G9" s="40"/>
      <c r="H9" s="40"/>
      <c r="I9" s="40"/>
      <c r="J9" s="40"/>
      <c r="K9" s="40"/>
      <c r="L9" s="40"/>
      <c r="M9" s="34" t="s">
        <v>18</v>
      </c>
      <c r="N9" s="40"/>
      <c r="O9" s="32" t="s">
        <v>4</v>
      </c>
      <c r="P9" s="40"/>
      <c r="Q9" s="40"/>
      <c r="R9" s="41"/>
    </row>
    <row r="10" spans="1:66" s="1" customFormat="1" ht="14.45" customHeight="1">
      <c r="B10" s="39"/>
      <c r="C10" s="40"/>
      <c r="D10" s="34" t="s">
        <v>19</v>
      </c>
      <c r="E10" s="40"/>
      <c r="F10" s="32" t="s">
        <v>20</v>
      </c>
      <c r="G10" s="40"/>
      <c r="H10" s="40"/>
      <c r="I10" s="40"/>
      <c r="J10" s="40"/>
      <c r="K10" s="40"/>
      <c r="L10" s="40"/>
      <c r="M10" s="34" t="s">
        <v>21</v>
      </c>
      <c r="N10" s="40"/>
      <c r="O10" s="290" t="str">
        <f>'Rekapitulácia stavby'!AN8</f>
        <v>20. 11. 2018</v>
      </c>
      <c r="P10" s="29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48" t="s">
        <v>4</v>
      </c>
      <c r="P12" s="248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48" t="s">
        <v>4</v>
      </c>
      <c r="P13" s="248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92" t="str">
        <f>IF('Rekapitulácia stavby'!AN13="","",'Rekapitulácia stavby'!AN13)</f>
        <v>Vyplň údaj</v>
      </c>
      <c r="P15" s="248"/>
      <c r="Q15" s="40"/>
      <c r="R15" s="41"/>
    </row>
    <row r="16" spans="1:66" s="1" customFormat="1" ht="18" customHeight="1">
      <c r="B16" s="39"/>
      <c r="C16" s="40"/>
      <c r="D16" s="40"/>
      <c r="E16" s="292" t="str">
        <f>IF('Rekapitulácia stavby'!E14="","",'Rekapitulácia stavby'!E14)</f>
        <v>Vyplň údaj</v>
      </c>
      <c r="F16" s="293"/>
      <c r="G16" s="293"/>
      <c r="H16" s="293"/>
      <c r="I16" s="293"/>
      <c r="J16" s="293"/>
      <c r="K16" s="293"/>
      <c r="L16" s="293"/>
      <c r="M16" s="34" t="s">
        <v>26</v>
      </c>
      <c r="N16" s="40"/>
      <c r="O16" s="292" t="str">
        <f>IF('Rekapitulácia stavby'!AN14="","",'Rekapitulácia stavby'!AN14)</f>
        <v>Vyplň údaj</v>
      </c>
      <c r="P16" s="248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48" t="s">
        <v>4</v>
      </c>
      <c r="P18" s="248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48" t="s">
        <v>4</v>
      </c>
      <c r="P19" s="248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48" t="str">
        <f>IF('Rekapitulácia stavby'!AN19="","",'Rekapitulácia stavby'!AN19)</f>
        <v/>
      </c>
      <c r="P21" s="248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48" t="str">
        <f>IF('Rekapitulácia stavby'!AN20="","",'Rekapitulácia stavby'!AN20)</f>
        <v/>
      </c>
      <c r="P22" s="248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0" t="s">
        <v>4</v>
      </c>
      <c r="F25" s="260"/>
      <c r="G25" s="260"/>
      <c r="H25" s="260"/>
      <c r="I25" s="260"/>
      <c r="J25" s="260"/>
      <c r="K25" s="260"/>
      <c r="L25" s="26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3" t="s">
        <v>134</v>
      </c>
      <c r="E28" s="40"/>
      <c r="F28" s="40"/>
      <c r="G28" s="40"/>
      <c r="H28" s="40"/>
      <c r="I28" s="40"/>
      <c r="J28" s="40"/>
      <c r="K28" s="40"/>
      <c r="L28" s="40"/>
      <c r="M28" s="261">
        <f>N89</f>
        <v>0</v>
      </c>
      <c r="N28" s="261"/>
      <c r="O28" s="261"/>
      <c r="P28" s="261"/>
      <c r="Q28" s="40"/>
      <c r="R28" s="41"/>
    </row>
    <row r="29" spans="2:18" s="1" customFormat="1" ht="14.45" customHeight="1">
      <c r="B29" s="39"/>
      <c r="C29" s="40"/>
      <c r="D29" s="38" t="s">
        <v>120</v>
      </c>
      <c r="E29" s="40"/>
      <c r="F29" s="40"/>
      <c r="G29" s="40"/>
      <c r="H29" s="40"/>
      <c r="I29" s="40"/>
      <c r="J29" s="40"/>
      <c r="K29" s="40"/>
      <c r="L29" s="40"/>
      <c r="M29" s="261">
        <f>N92</f>
        <v>0</v>
      </c>
      <c r="N29" s="261"/>
      <c r="O29" s="261"/>
      <c r="P29" s="26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4" t="s">
        <v>37</v>
      </c>
      <c r="E31" s="40"/>
      <c r="F31" s="40"/>
      <c r="G31" s="40"/>
      <c r="H31" s="40"/>
      <c r="I31" s="40"/>
      <c r="J31" s="40"/>
      <c r="K31" s="40"/>
      <c r="L31" s="40"/>
      <c r="M31" s="310">
        <f>ROUND(M28+M29,2)</f>
        <v>0</v>
      </c>
      <c r="N31" s="289"/>
      <c r="O31" s="289"/>
      <c r="P31" s="28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5" t="s">
        <v>40</v>
      </c>
      <c r="H33" s="311">
        <f>ROUND((((SUM(BE92:BE99)+SUM(BE118:BE133))+SUM(BE135:BE139))),2)</f>
        <v>0</v>
      </c>
      <c r="I33" s="289"/>
      <c r="J33" s="289"/>
      <c r="K33" s="40"/>
      <c r="L33" s="40"/>
      <c r="M33" s="311">
        <f>ROUND(((ROUND((SUM(BE92:BE99)+SUM(BE118:BE133)), 2)*F33)+SUM(BE135:BE139)*F33),2)</f>
        <v>0</v>
      </c>
      <c r="N33" s="289"/>
      <c r="O33" s="289"/>
      <c r="P33" s="28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5" t="s">
        <v>40</v>
      </c>
      <c r="H34" s="311">
        <f>ROUND((((SUM(BF92:BF99)+SUM(BF118:BF133))+SUM(BF135:BF139))),2)</f>
        <v>0</v>
      </c>
      <c r="I34" s="289"/>
      <c r="J34" s="289"/>
      <c r="K34" s="40"/>
      <c r="L34" s="40"/>
      <c r="M34" s="311">
        <f>ROUND(((ROUND((SUM(BF92:BF99)+SUM(BF118:BF133)), 2)*F34)+SUM(BF135:BF139)*F34),2)</f>
        <v>0</v>
      </c>
      <c r="N34" s="289"/>
      <c r="O34" s="289"/>
      <c r="P34" s="28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5" t="s">
        <v>40</v>
      </c>
      <c r="H35" s="311">
        <f>ROUND((((SUM(BG92:BG99)+SUM(BG118:BG133))+SUM(BG135:BG139))),2)</f>
        <v>0</v>
      </c>
      <c r="I35" s="289"/>
      <c r="J35" s="289"/>
      <c r="K35" s="40"/>
      <c r="L35" s="40"/>
      <c r="M35" s="311">
        <v>0</v>
      </c>
      <c r="N35" s="289"/>
      <c r="O35" s="289"/>
      <c r="P35" s="28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5" t="s">
        <v>40</v>
      </c>
      <c r="H36" s="311">
        <f>ROUND((((SUM(BH92:BH99)+SUM(BH118:BH133))+SUM(BH135:BH139))),2)</f>
        <v>0</v>
      </c>
      <c r="I36" s="289"/>
      <c r="J36" s="289"/>
      <c r="K36" s="40"/>
      <c r="L36" s="40"/>
      <c r="M36" s="311">
        <v>0</v>
      </c>
      <c r="N36" s="289"/>
      <c r="O36" s="289"/>
      <c r="P36" s="28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5" t="s">
        <v>40</v>
      </c>
      <c r="H37" s="311">
        <f>ROUND((((SUM(BI92:BI99)+SUM(BI118:BI133))+SUM(BI135:BI139))),2)</f>
        <v>0</v>
      </c>
      <c r="I37" s="289"/>
      <c r="J37" s="289"/>
      <c r="K37" s="40"/>
      <c r="L37" s="40"/>
      <c r="M37" s="311">
        <v>0</v>
      </c>
      <c r="N37" s="289"/>
      <c r="O37" s="289"/>
      <c r="P37" s="28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1"/>
      <c r="D39" s="126" t="s">
        <v>45</v>
      </c>
      <c r="E39" s="79"/>
      <c r="F39" s="79"/>
      <c r="G39" s="127" t="s">
        <v>46</v>
      </c>
      <c r="H39" s="128" t="s">
        <v>47</v>
      </c>
      <c r="I39" s="79"/>
      <c r="J39" s="79"/>
      <c r="K39" s="79"/>
      <c r="L39" s="312">
        <f>SUM(M31:M37)</f>
        <v>0</v>
      </c>
      <c r="M39" s="312"/>
      <c r="N39" s="312"/>
      <c r="O39" s="312"/>
      <c r="P39" s="313"/>
      <c r="Q39" s="121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0" t="s">
        <v>135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15</v>
      </c>
      <c r="D78" s="40"/>
      <c r="E78" s="40"/>
      <c r="F78" s="287" t="str">
        <f>F6</f>
        <v>CENTRUM INTEGROVANEJ ZDRAVOTNEJ STAROSTLIVOSTI – SLANEC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40"/>
      <c r="R78" s="41"/>
    </row>
    <row r="79" spans="2:18" ht="30" customHeight="1">
      <c r="B79" s="27"/>
      <c r="C79" s="34" t="s">
        <v>132</v>
      </c>
      <c r="D79" s="30"/>
      <c r="E79" s="30"/>
      <c r="F79" s="287" t="s">
        <v>2448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0"/>
      <c r="R79" s="28"/>
    </row>
    <row r="80" spans="2:18" s="1" customFormat="1" ht="36.950000000000003" customHeight="1">
      <c r="B80" s="39"/>
      <c r="C80" s="73" t="s">
        <v>2449</v>
      </c>
      <c r="D80" s="40"/>
      <c r="E80" s="40"/>
      <c r="F80" s="242" t="str">
        <f>F8</f>
        <v>11.3 - Rozvádzač R2.1 lekár pre dospelých</v>
      </c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40"/>
      <c r="R80" s="41"/>
    </row>
    <row r="81" spans="2:65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65" s="1" customFormat="1" ht="18" customHeight="1">
      <c r="B82" s="39"/>
      <c r="C82" s="34" t="s">
        <v>19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21</v>
      </c>
      <c r="L82" s="40"/>
      <c r="M82" s="291" t="str">
        <f>IF(O10="","",O10)</f>
        <v>20. 11. 2018</v>
      </c>
      <c r="N82" s="291"/>
      <c r="O82" s="291"/>
      <c r="P82" s="291"/>
      <c r="Q82" s="40"/>
      <c r="R82" s="41"/>
    </row>
    <row r="83" spans="2:65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65" s="1" customFormat="1" ht="15">
      <c r="B84" s="39"/>
      <c r="C84" s="34" t="s">
        <v>23</v>
      </c>
      <c r="D84" s="40"/>
      <c r="E84" s="40"/>
      <c r="F84" s="32" t="str">
        <f>E13</f>
        <v>Obec Slanec</v>
      </c>
      <c r="G84" s="40"/>
      <c r="H84" s="40"/>
      <c r="I84" s="40"/>
      <c r="J84" s="40"/>
      <c r="K84" s="34" t="s">
        <v>29</v>
      </c>
      <c r="L84" s="40"/>
      <c r="M84" s="248" t="str">
        <f>E19</f>
        <v>Ing. Beata Zuštiaková</v>
      </c>
      <c r="N84" s="248"/>
      <c r="O84" s="248"/>
      <c r="P84" s="248"/>
      <c r="Q84" s="248"/>
      <c r="R84" s="41"/>
    </row>
    <row r="85" spans="2:65" s="1" customFormat="1" ht="14.45" customHeight="1">
      <c r="B85" s="39"/>
      <c r="C85" s="34" t="s">
        <v>27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33</v>
      </c>
      <c r="L85" s="40"/>
      <c r="M85" s="248" t="str">
        <f>E22</f>
        <v xml:space="preserve"> </v>
      </c>
      <c r="N85" s="248"/>
      <c r="O85" s="248"/>
      <c r="P85" s="248"/>
      <c r="Q85" s="248"/>
      <c r="R85" s="41"/>
    </row>
    <row r="86" spans="2:65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65" s="1" customFormat="1" ht="29.25" customHeight="1">
      <c r="B87" s="39"/>
      <c r="C87" s="306" t="s">
        <v>136</v>
      </c>
      <c r="D87" s="307"/>
      <c r="E87" s="307"/>
      <c r="F87" s="307"/>
      <c r="G87" s="307"/>
      <c r="H87" s="121"/>
      <c r="I87" s="121"/>
      <c r="J87" s="121"/>
      <c r="K87" s="121"/>
      <c r="L87" s="121"/>
      <c r="M87" s="121"/>
      <c r="N87" s="306" t="s">
        <v>137</v>
      </c>
      <c r="O87" s="307"/>
      <c r="P87" s="307"/>
      <c r="Q87" s="307"/>
      <c r="R87" s="41"/>
    </row>
    <row r="88" spans="2:65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65" s="1" customFormat="1" ht="29.25" customHeight="1">
      <c r="B89" s="39"/>
      <c r="C89" s="129" t="s">
        <v>138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4">
        <f>N118</f>
        <v>0</v>
      </c>
      <c r="O89" s="303"/>
      <c r="P89" s="303"/>
      <c r="Q89" s="303"/>
      <c r="R89" s="41"/>
      <c r="AU89" s="23" t="s">
        <v>139</v>
      </c>
    </row>
    <row r="90" spans="2:65" s="7" customFormat="1" ht="21.75" customHeight="1">
      <c r="B90" s="130"/>
      <c r="C90" s="131"/>
      <c r="D90" s="132" t="s">
        <v>172</v>
      </c>
      <c r="E90" s="131"/>
      <c r="F90" s="131"/>
      <c r="G90" s="131"/>
      <c r="H90" s="131"/>
      <c r="I90" s="131"/>
      <c r="J90" s="131"/>
      <c r="K90" s="131"/>
      <c r="L90" s="131"/>
      <c r="M90" s="131"/>
      <c r="N90" s="299">
        <f>N134</f>
        <v>0</v>
      </c>
      <c r="O90" s="302"/>
      <c r="P90" s="302"/>
      <c r="Q90" s="302"/>
      <c r="R90" s="133"/>
    </row>
    <row r="91" spans="2:65" s="1" customFormat="1" ht="21.75" customHeight="1"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1"/>
    </row>
    <row r="92" spans="2:65" s="1" customFormat="1" ht="29.25" customHeight="1">
      <c r="B92" s="39"/>
      <c r="C92" s="129" t="s">
        <v>173</v>
      </c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303">
        <f>ROUND(N93+N94+N95+N96+N97+N98,2)</f>
        <v>0</v>
      </c>
      <c r="O92" s="304"/>
      <c r="P92" s="304"/>
      <c r="Q92" s="304"/>
      <c r="R92" s="41"/>
      <c r="T92" s="136"/>
      <c r="U92" s="137" t="s">
        <v>38</v>
      </c>
    </row>
    <row r="93" spans="2:65" s="1" customFormat="1" ht="18" customHeight="1">
      <c r="B93" s="138"/>
      <c r="C93" s="139"/>
      <c r="D93" s="255" t="s">
        <v>174</v>
      </c>
      <c r="E93" s="305"/>
      <c r="F93" s="305"/>
      <c r="G93" s="305"/>
      <c r="H93" s="305"/>
      <c r="I93" s="139"/>
      <c r="J93" s="139"/>
      <c r="K93" s="139"/>
      <c r="L93" s="139"/>
      <c r="M93" s="139"/>
      <c r="N93" s="229">
        <f>ROUND(N89*T93,2)</f>
        <v>0</v>
      </c>
      <c r="O93" s="294"/>
      <c r="P93" s="294"/>
      <c r="Q93" s="294"/>
      <c r="R93" s="141"/>
      <c r="S93" s="142"/>
      <c r="T93" s="143"/>
      <c r="U93" s="144" t="s">
        <v>41</v>
      </c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5" t="s">
        <v>175</v>
      </c>
      <c r="AZ93" s="142"/>
      <c r="BA93" s="142"/>
      <c r="BB93" s="142"/>
      <c r="BC93" s="142"/>
      <c r="BD93" s="142"/>
      <c r="BE93" s="146">
        <f t="shared" ref="BE93:BE98" si="0">IF(U93="základná",N93,0)</f>
        <v>0</v>
      </c>
      <c r="BF93" s="146">
        <f t="shared" ref="BF93:BF98" si="1">IF(U93="znížená",N93,0)</f>
        <v>0</v>
      </c>
      <c r="BG93" s="146">
        <f t="shared" ref="BG93:BG98" si="2">IF(U93="zákl. prenesená",N93,0)</f>
        <v>0</v>
      </c>
      <c r="BH93" s="146">
        <f t="shared" ref="BH93:BH98" si="3">IF(U93="zníž. prenesená",N93,0)</f>
        <v>0</v>
      </c>
      <c r="BI93" s="146">
        <f t="shared" ref="BI93:BI98" si="4">IF(U93="nulová",N93,0)</f>
        <v>0</v>
      </c>
      <c r="BJ93" s="145" t="s">
        <v>94</v>
      </c>
      <c r="BK93" s="142"/>
      <c r="BL93" s="142"/>
      <c r="BM93" s="142"/>
    </row>
    <row r="94" spans="2:65" s="1" customFormat="1" ht="18" customHeight="1">
      <c r="B94" s="138"/>
      <c r="C94" s="139"/>
      <c r="D94" s="255" t="s">
        <v>2092</v>
      </c>
      <c r="E94" s="305"/>
      <c r="F94" s="305"/>
      <c r="G94" s="305"/>
      <c r="H94" s="305"/>
      <c r="I94" s="139"/>
      <c r="J94" s="139"/>
      <c r="K94" s="139"/>
      <c r="L94" s="139"/>
      <c r="M94" s="139"/>
      <c r="N94" s="229">
        <f>ROUND(N89*T94,2)</f>
        <v>0</v>
      </c>
      <c r="O94" s="294"/>
      <c r="P94" s="294"/>
      <c r="Q94" s="294"/>
      <c r="R94" s="141"/>
      <c r="S94" s="142"/>
      <c r="T94" s="143"/>
      <c r="U94" s="144" t="s">
        <v>41</v>
      </c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5" t="s">
        <v>175</v>
      </c>
      <c r="AZ94" s="142"/>
      <c r="BA94" s="142"/>
      <c r="BB94" s="142"/>
      <c r="BC94" s="142"/>
      <c r="BD94" s="142"/>
      <c r="BE94" s="146">
        <f t="shared" si="0"/>
        <v>0</v>
      </c>
      <c r="BF94" s="146">
        <f t="shared" si="1"/>
        <v>0</v>
      </c>
      <c r="BG94" s="146">
        <f t="shared" si="2"/>
        <v>0</v>
      </c>
      <c r="BH94" s="146">
        <f t="shared" si="3"/>
        <v>0</v>
      </c>
      <c r="BI94" s="146">
        <f t="shared" si="4"/>
        <v>0</v>
      </c>
      <c r="BJ94" s="145" t="s">
        <v>94</v>
      </c>
      <c r="BK94" s="142"/>
      <c r="BL94" s="142"/>
      <c r="BM94" s="142"/>
    </row>
    <row r="95" spans="2:65" s="1" customFormat="1" ht="18" customHeight="1">
      <c r="B95" s="138"/>
      <c r="C95" s="139"/>
      <c r="D95" s="255" t="s">
        <v>177</v>
      </c>
      <c r="E95" s="305"/>
      <c r="F95" s="305"/>
      <c r="G95" s="305"/>
      <c r="H95" s="305"/>
      <c r="I95" s="139"/>
      <c r="J95" s="139"/>
      <c r="K95" s="139"/>
      <c r="L95" s="139"/>
      <c r="M95" s="139"/>
      <c r="N95" s="229">
        <f>ROUND(N89*T95,2)</f>
        <v>0</v>
      </c>
      <c r="O95" s="294"/>
      <c r="P95" s="294"/>
      <c r="Q95" s="294"/>
      <c r="R95" s="141"/>
      <c r="S95" s="142"/>
      <c r="T95" s="143"/>
      <c r="U95" s="144" t="s">
        <v>41</v>
      </c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5" t="s">
        <v>175</v>
      </c>
      <c r="AZ95" s="142"/>
      <c r="BA95" s="142"/>
      <c r="BB95" s="142"/>
      <c r="BC95" s="142"/>
      <c r="BD95" s="142"/>
      <c r="BE95" s="146">
        <f t="shared" si="0"/>
        <v>0</v>
      </c>
      <c r="BF95" s="146">
        <f t="shared" si="1"/>
        <v>0</v>
      </c>
      <c r="BG95" s="146">
        <f t="shared" si="2"/>
        <v>0</v>
      </c>
      <c r="BH95" s="146">
        <f t="shared" si="3"/>
        <v>0</v>
      </c>
      <c r="BI95" s="146">
        <f t="shared" si="4"/>
        <v>0</v>
      </c>
      <c r="BJ95" s="145" t="s">
        <v>94</v>
      </c>
      <c r="BK95" s="142"/>
      <c r="BL95" s="142"/>
      <c r="BM95" s="142"/>
    </row>
    <row r="96" spans="2:65" s="1" customFormat="1" ht="18" customHeight="1">
      <c r="B96" s="138"/>
      <c r="C96" s="139"/>
      <c r="D96" s="255" t="s">
        <v>178</v>
      </c>
      <c r="E96" s="305"/>
      <c r="F96" s="305"/>
      <c r="G96" s="305"/>
      <c r="H96" s="305"/>
      <c r="I96" s="139"/>
      <c r="J96" s="139"/>
      <c r="K96" s="139"/>
      <c r="L96" s="139"/>
      <c r="M96" s="139"/>
      <c r="N96" s="229">
        <f>ROUND(N89*T96,2)</f>
        <v>0</v>
      </c>
      <c r="O96" s="294"/>
      <c r="P96" s="294"/>
      <c r="Q96" s="294"/>
      <c r="R96" s="141"/>
      <c r="S96" s="142"/>
      <c r="T96" s="143"/>
      <c r="U96" s="144" t="s">
        <v>41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5" t="s">
        <v>175</v>
      </c>
      <c r="AZ96" s="142"/>
      <c r="BA96" s="142"/>
      <c r="BB96" s="142"/>
      <c r="BC96" s="142"/>
      <c r="BD96" s="142"/>
      <c r="BE96" s="146">
        <f t="shared" si="0"/>
        <v>0</v>
      </c>
      <c r="BF96" s="146">
        <f t="shared" si="1"/>
        <v>0</v>
      </c>
      <c r="BG96" s="146">
        <f t="shared" si="2"/>
        <v>0</v>
      </c>
      <c r="BH96" s="146">
        <f t="shared" si="3"/>
        <v>0</v>
      </c>
      <c r="BI96" s="146">
        <f t="shared" si="4"/>
        <v>0</v>
      </c>
      <c r="BJ96" s="145" t="s">
        <v>94</v>
      </c>
      <c r="BK96" s="142"/>
      <c r="BL96" s="142"/>
      <c r="BM96" s="142"/>
    </row>
    <row r="97" spans="2:65" s="1" customFormat="1" ht="18" customHeight="1">
      <c r="B97" s="138"/>
      <c r="C97" s="139"/>
      <c r="D97" s="255" t="s">
        <v>2093</v>
      </c>
      <c r="E97" s="305"/>
      <c r="F97" s="305"/>
      <c r="G97" s="305"/>
      <c r="H97" s="305"/>
      <c r="I97" s="139"/>
      <c r="J97" s="139"/>
      <c r="K97" s="139"/>
      <c r="L97" s="139"/>
      <c r="M97" s="139"/>
      <c r="N97" s="229">
        <f>ROUND(N89*T97,2)</f>
        <v>0</v>
      </c>
      <c r="O97" s="294"/>
      <c r="P97" s="294"/>
      <c r="Q97" s="294"/>
      <c r="R97" s="141"/>
      <c r="S97" s="142"/>
      <c r="T97" s="143"/>
      <c r="U97" s="144" t="s">
        <v>41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5" t="s">
        <v>175</v>
      </c>
      <c r="AZ97" s="142"/>
      <c r="BA97" s="142"/>
      <c r="BB97" s="142"/>
      <c r="BC97" s="142"/>
      <c r="BD97" s="142"/>
      <c r="BE97" s="146">
        <f t="shared" si="0"/>
        <v>0</v>
      </c>
      <c r="BF97" s="146">
        <f t="shared" si="1"/>
        <v>0</v>
      </c>
      <c r="BG97" s="146">
        <f t="shared" si="2"/>
        <v>0</v>
      </c>
      <c r="BH97" s="146">
        <f t="shared" si="3"/>
        <v>0</v>
      </c>
      <c r="BI97" s="146">
        <f t="shared" si="4"/>
        <v>0</v>
      </c>
      <c r="BJ97" s="145" t="s">
        <v>94</v>
      </c>
      <c r="BK97" s="142"/>
      <c r="BL97" s="142"/>
      <c r="BM97" s="142"/>
    </row>
    <row r="98" spans="2:65" s="1" customFormat="1" ht="18" customHeight="1">
      <c r="B98" s="138"/>
      <c r="C98" s="139"/>
      <c r="D98" s="140" t="s">
        <v>180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29">
        <f>ROUND(N89*T98,2)</f>
        <v>0</v>
      </c>
      <c r="O98" s="294"/>
      <c r="P98" s="294"/>
      <c r="Q98" s="294"/>
      <c r="R98" s="141"/>
      <c r="S98" s="142"/>
      <c r="T98" s="147"/>
      <c r="U98" s="148" t="s">
        <v>41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5" t="s">
        <v>181</v>
      </c>
      <c r="AZ98" s="142"/>
      <c r="BA98" s="142"/>
      <c r="BB98" s="142"/>
      <c r="BC98" s="142"/>
      <c r="BD98" s="142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94</v>
      </c>
      <c r="BK98" s="142"/>
      <c r="BL98" s="142"/>
      <c r="BM98" s="142"/>
    </row>
    <row r="99" spans="2:65" s="1" customFormat="1"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1"/>
    </row>
    <row r="100" spans="2:65" s="1" customFormat="1" ht="29.25" customHeight="1">
      <c r="B100" s="39"/>
      <c r="C100" s="120" t="s">
        <v>125</v>
      </c>
      <c r="D100" s="121"/>
      <c r="E100" s="121"/>
      <c r="F100" s="121"/>
      <c r="G100" s="121"/>
      <c r="H100" s="121"/>
      <c r="I100" s="121"/>
      <c r="J100" s="121"/>
      <c r="K100" s="121"/>
      <c r="L100" s="230">
        <f>ROUND(SUM(N89+N92),2)</f>
        <v>0</v>
      </c>
      <c r="M100" s="230"/>
      <c r="N100" s="230"/>
      <c r="O100" s="230"/>
      <c r="P100" s="230"/>
      <c r="Q100" s="230"/>
      <c r="R100" s="41"/>
    </row>
    <row r="101" spans="2:65" s="1" customFormat="1" ht="6.95" customHeight="1">
      <c r="B101" s="63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5"/>
    </row>
    <row r="105" spans="2:65" s="1" customFormat="1" ht="6.95" customHeight="1"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8"/>
    </row>
    <row r="106" spans="2:65" s="1" customFormat="1" ht="36.950000000000003" customHeight="1">
      <c r="B106" s="39"/>
      <c r="C106" s="240" t="s">
        <v>182</v>
      </c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41"/>
    </row>
    <row r="107" spans="2:65" s="1" customFormat="1" ht="6.95" customHeight="1"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1"/>
    </row>
    <row r="108" spans="2:65" s="1" customFormat="1" ht="30" customHeight="1">
      <c r="B108" s="39"/>
      <c r="C108" s="34" t="s">
        <v>15</v>
      </c>
      <c r="D108" s="40"/>
      <c r="E108" s="40"/>
      <c r="F108" s="287" t="str">
        <f>F6</f>
        <v>CENTRUM INTEGROVANEJ ZDRAVOTNEJ STAROSTLIVOSTI – SLANEC</v>
      </c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40"/>
      <c r="R108" s="41"/>
    </row>
    <row r="109" spans="2:65" ht="30" customHeight="1">
      <c r="B109" s="27"/>
      <c r="C109" s="34" t="s">
        <v>132</v>
      </c>
      <c r="D109" s="30"/>
      <c r="E109" s="30"/>
      <c r="F109" s="287" t="s">
        <v>2448</v>
      </c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30"/>
      <c r="R109" s="28"/>
    </row>
    <row r="110" spans="2:65" s="1" customFormat="1" ht="36.950000000000003" customHeight="1">
      <c r="B110" s="39"/>
      <c r="C110" s="73" t="s">
        <v>2449</v>
      </c>
      <c r="D110" s="40"/>
      <c r="E110" s="40"/>
      <c r="F110" s="242" t="str">
        <f>F8</f>
        <v>11.3 - Rozvádzač R2.1 lekár pre dospelých</v>
      </c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40"/>
      <c r="R110" s="41"/>
    </row>
    <row r="111" spans="2:65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65" s="1" customFormat="1" ht="18" customHeight="1">
      <c r="B112" s="39"/>
      <c r="C112" s="34" t="s">
        <v>19</v>
      </c>
      <c r="D112" s="40"/>
      <c r="E112" s="40"/>
      <c r="F112" s="32" t="str">
        <f>F10</f>
        <v xml:space="preserve"> </v>
      </c>
      <c r="G112" s="40"/>
      <c r="H112" s="40"/>
      <c r="I112" s="40"/>
      <c r="J112" s="40"/>
      <c r="K112" s="34" t="s">
        <v>21</v>
      </c>
      <c r="L112" s="40"/>
      <c r="M112" s="291" t="str">
        <f>IF(O10="","",O10)</f>
        <v>20. 11. 2018</v>
      </c>
      <c r="N112" s="291"/>
      <c r="O112" s="291"/>
      <c r="P112" s="291"/>
      <c r="Q112" s="40"/>
      <c r="R112" s="41"/>
    </row>
    <row r="113" spans="2:65" s="1" customFormat="1" ht="6.95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65" s="1" customFormat="1" ht="15">
      <c r="B114" s="39"/>
      <c r="C114" s="34" t="s">
        <v>23</v>
      </c>
      <c r="D114" s="40"/>
      <c r="E114" s="40"/>
      <c r="F114" s="32" t="str">
        <f>E13</f>
        <v>Obec Slanec</v>
      </c>
      <c r="G114" s="40"/>
      <c r="H114" s="40"/>
      <c r="I114" s="40"/>
      <c r="J114" s="40"/>
      <c r="K114" s="34" t="s">
        <v>29</v>
      </c>
      <c r="L114" s="40"/>
      <c r="M114" s="248" t="str">
        <f>E19</f>
        <v>Ing. Beata Zuštiaková</v>
      </c>
      <c r="N114" s="248"/>
      <c r="O114" s="248"/>
      <c r="P114" s="248"/>
      <c r="Q114" s="248"/>
      <c r="R114" s="41"/>
    </row>
    <row r="115" spans="2:65" s="1" customFormat="1" ht="14.45" customHeight="1">
      <c r="B115" s="39"/>
      <c r="C115" s="34" t="s">
        <v>27</v>
      </c>
      <c r="D115" s="40"/>
      <c r="E115" s="40"/>
      <c r="F115" s="32" t="str">
        <f>IF(E16="","",E16)</f>
        <v>Vyplň údaj</v>
      </c>
      <c r="G115" s="40"/>
      <c r="H115" s="40"/>
      <c r="I115" s="40"/>
      <c r="J115" s="40"/>
      <c r="K115" s="34" t="s">
        <v>33</v>
      </c>
      <c r="L115" s="40"/>
      <c r="M115" s="248" t="str">
        <f>E22</f>
        <v xml:space="preserve"> </v>
      </c>
      <c r="N115" s="248"/>
      <c r="O115" s="248"/>
      <c r="P115" s="248"/>
      <c r="Q115" s="248"/>
      <c r="R115" s="41"/>
    </row>
    <row r="116" spans="2:65" s="1" customFormat="1" ht="10.3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65" s="9" customFormat="1" ht="29.25" customHeight="1">
      <c r="B117" s="149"/>
      <c r="C117" s="150" t="s">
        <v>183</v>
      </c>
      <c r="D117" s="151" t="s">
        <v>184</v>
      </c>
      <c r="E117" s="151" t="s">
        <v>56</v>
      </c>
      <c r="F117" s="295" t="s">
        <v>185</v>
      </c>
      <c r="G117" s="295"/>
      <c r="H117" s="295"/>
      <c r="I117" s="295"/>
      <c r="J117" s="151" t="s">
        <v>186</v>
      </c>
      <c r="K117" s="151" t="s">
        <v>187</v>
      </c>
      <c r="L117" s="295" t="s">
        <v>188</v>
      </c>
      <c r="M117" s="295"/>
      <c r="N117" s="295" t="s">
        <v>137</v>
      </c>
      <c r="O117" s="295"/>
      <c r="P117" s="295"/>
      <c r="Q117" s="296"/>
      <c r="R117" s="152"/>
      <c r="T117" s="80" t="s">
        <v>189</v>
      </c>
      <c r="U117" s="81" t="s">
        <v>38</v>
      </c>
      <c r="V117" s="81" t="s">
        <v>190</v>
      </c>
      <c r="W117" s="81" t="s">
        <v>191</v>
      </c>
      <c r="X117" s="81" t="s">
        <v>192</v>
      </c>
      <c r="Y117" s="81" t="s">
        <v>193</v>
      </c>
      <c r="Z117" s="81" t="s">
        <v>194</v>
      </c>
      <c r="AA117" s="82" t="s">
        <v>195</v>
      </c>
    </row>
    <row r="118" spans="2:65" s="1" customFormat="1" ht="29.25" customHeight="1">
      <c r="B118" s="39"/>
      <c r="C118" s="84" t="s">
        <v>134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320">
        <f>BK118</f>
        <v>0</v>
      </c>
      <c r="O118" s="321"/>
      <c r="P118" s="321"/>
      <c r="Q118" s="321"/>
      <c r="R118" s="41"/>
      <c r="T118" s="83"/>
      <c r="U118" s="55"/>
      <c r="V118" s="55"/>
      <c r="W118" s="153">
        <f>W119+SUM(W120:W134)</f>
        <v>0</v>
      </c>
      <c r="X118" s="55"/>
      <c r="Y118" s="153">
        <f>Y119+SUM(Y120:Y134)</f>
        <v>0</v>
      </c>
      <c r="Z118" s="55"/>
      <c r="AA118" s="154">
        <f>AA119+SUM(AA120:AA134)</f>
        <v>0</v>
      </c>
      <c r="AT118" s="23" t="s">
        <v>73</v>
      </c>
      <c r="AU118" s="23" t="s">
        <v>139</v>
      </c>
      <c r="BK118" s="155">
        <f>BK119+SUM(BK120:BK134)</f>
        <v>0</v>
      </c>
    </row>
    <row r="119" spans="2:65" s="1" customFormat="1" ht="25.5" customHeight="1">
      <c r="B119" s="138"/>
      <c r="C119" s="167" t="s">
        <v>82</v>
      </c>
      <c r="D119" s="167" t="s">
        <v>197</v>
      </c>
      <c r="E119" s="168" t="s">
        <v>2745</v>
      </c>
      <c r="F119" s="264" t="s">
        <v>2746</v>
      </c>
      <c r="G119" s="264"/>
      <c r="H119" s="264"/>
      <c r="I119" s="264"/>
      <c r="J119" s="169" t="s">
        <v>2747</v>
      </c>
      <c r="K119" s="170">
        <v>0</v>
      </c>
      <c r="L119" s="265">
        <v>0</v>
      </c>
      <c r="M119" s="265"/>
      <c r="N119" s="266">
        <f t="shared" ref="N119:N133" si="5">ROUND(L119*K119,3)</f>
        <v>0</v>
      </c>
      <c r="O119" s="266"/>
      <c r="P119" s="266"/>
      <c r="Q119" s="266"/>
      <c r="R119" s="141"/>
      <c r="T119" s="172" t="s">
        <v>4</v>
      </c>
      <c r="U119" s="48" t="s">
        <v>41</v>
      </c>
      <c r="V119" s="40"/>
      <c r="W119" s="173">
        <f t="shared" ref="W119:W133" si="6">V119*K119</f>
        <v>0</v>
      </c>
      <c r="X119" s="173">
        <v>0</v>
      </c>
      <c r="Y119" s="173">
        <f t="shared" ref="Y119:Y133" si="7">X119*K119</f>
        <v>0</v>
      </c>
      <c r="Z119" s="173">
        <v>0</v>
      </c>
      <c r="AA119" s="174">
        <f t="shared" ref="AA119:AA133" si="8">Z119*K119</f>
        <v>0</v>
      </c>
      <c r="AR119" s="23" t="s">
        <v>622</v>
      </c>
      <c r="AT119" s="23" t="s">
        <v>197</v>
      </c>
      <c r="AU119" s="23" t="s">
        <v>74</v>
      </c>
      <c r="AY119" s="23" t="s">
        <v>196</v>
      </c>
      <c r="BE119" s="114">
        <f t="shared" ref="BE119:BE133" si="9">IF(U119="základná",N119,0)</f>
        <v>0</v>
      </c>
      <c r="BF119" s="114">
        <f t="shared" ref="BF119:BF133" si="10">IF(U119="znížená",N119,0)</f>
        <v>0</v>
      </c>
      <c r="BG119" s="114">
        <f t="shared" ref="BG119:BG133" si="11">IF(U119="zákl. prenesená",N119,0)</f>
        <v>0</v>
      </c>
      <c r="BH119" s="114">
        <f t="shared" ref="BH119:BH133" si="12">IF(U119="zníž. prenesená",N119,0)</f>
        <v>0</v>
      </c>
      <c r="BI119" s="114">
        <f t="shared" ref="BI119:BI133" si="13">IF(U119="nulová",N119,0)</f>
        <v>0</v>
      </c>
      <c r="BJ119" s="23" t="s">
        <v>94</v>
      </c>
      <c r="BK119" s="175">
        <f t="shared" ref="BK119:BK133" si="14">ROUND(L119*K119,3)</f>
        <v>0</v>
      </c>
      <c r="BL119" s="23" t="s">
        <v>622</v>
      </c>
      <c r="BM119" s="23" t="s">
        <v>2856</v>
      </c>
    </row>
    <row r="120" spans="2:65" s="1" customFormat="1" ht="38.25" customHeight="1">
      <c r="B120" s="138"/>
      <c r="C120" s="167" t="s">
        <v>94</v>
      </c>
      <c r="D120" s="167" t="s">
        <v>197</v>
      </c>
      <c r="E120" s="168" t="s">
        <v>2749</v>
      </c>
      <c r="F120" s="264" t="s">
        <v>2750</v>
      </c>
      <c r="G120" s="264"/>
      <c r="H120" s="264"/>
      <c r="I120" s="264"/>
      <c r="J120" s="169" t="s">
        <v>2747</v>
      </c>
      <c r="K120" s="170">
        <v>0</v>
      </c>
      <c r="L120" s="265">
        <v>0</v>
      </c>
      <c r="M120" s="265"/>
      <c r="N120" s="266">
        <f t="shared" si="5"/>
        <v>0</v>
      </c>
      <c r="O120" s="266"/>
      <c r="P120" s="266"/>
      <c r="Q120" s="266"/>
      <c r="R120" s="141"/>
      <c r="T120" s="172" t="s">
        <v>4</v>
      </c>
      <c r="U120" s="48" t="s">
        <v>41</v>
      </c>
      <c r="V120" s="40"/>
      <c r="W120" s="173">
        <f t="shared" si="6"/>
        <v>0</v>
      </c>
      <c r="X120" s="173">
        <v>0</v>
      </c>
      <c r="Y120" s="173">
        <f t="shared" si="7"/>
        <v>0</v>
      </c>
      <c r="Z120" s="173">
        <v>0</v>
      </c>
      <c r="AA120" s="174">
        <f t="shared" si="8"/>
        <v>0</v>
      </c>
      <c r="AR120" s="23" t="s">
        <v>622</v>
      </c>
      <c r="AT120" s="23" t="s">
        <v>197</v>
      </c>
      <c r="AU120" s="23" t="s">
        <v>74</v>
      </c>
      <c r="AY120" s="23" t="s">
        <v>196</v>
      </c>
      <c r="BE120" s="114">
        <f t="shared" si="9"/>
        <v>0</v>
      </c>
      <c r="BF120" s="114">
        <f t="shared" si="10"/>
        <v>0</v>
      </c>
      <c r="BG120" s="114">
        <f t="shared" si="11"/>
        <v>0</v>
      </c>
      <c r="BH120" s="114">
        <f t="shared" si="12"/>
        <v>0</v>
      </c>
      <c r="BI120" s="114">
        <f t="shared" si="13"/>
        <v>0</v>
      </c>
      <c r="BJ120" s="23" t="s">
        <v>94</v>
      </c>
      <c r="BK120" s="175">
        <f t="shared" si="14"/>
        <v>0</v>
      </c>
      <c r="BL120" s="23" t="s">
        <v>622</v>
      </c>
      <c r="BM120" s="23" t="s">
        <v>2857</v>
      </c>
    </row>
    <row r="121" spans="2:65" s="1" customFormat="1" ht="38.25" customHeight="1">
      <c r="B121" s="138"/>
      <c r="C121" s="167" t="s">
        <v>214</v>
      </c>
      <c r="D121" s="167" t="s">
        <v>197</v>
      </c>
      <c r="E121" s="168" t="s">
        <v>2752</v>
      </c>
      <c r="F121" s="264" t="s">
        <v>2753</v>
      </c>
      <c r="G121" s="264"/>
      <c r="H121" s="264"/>
      <c r="I121" s="264"/>
      <c r="J121" s="169" t="s">
        <v>2747</v>
      </c>
      <c r="K121" s="170">
        <v>3</v>
      </c>
      <c r="L121" s="265">
        <v>0</v>
      </c>
      <c r="M121" s="265"/>
      <c r="N121" s="266">
        <f t="shared" si="5"/>
        <v>0</v>
      </c>
      <c r="O121" s="266"/>
      <c r="P121" s="266"/>
      <c r="Q121" s="266"/>
      <c r="R121" s="141"/>
      <c r="T121" s="172" t="s">
        <v>4</v>
      </c>
      <c r="U121" s="48" t="s">
        <v>41</v>
      </c>
      <c r="V121" s="40"/>
      <c r="W121" s="173">
        <f t="shared" si="6"/>
        <v>0</v>
      </c>
      <c r="X121" s="173">
        <v>0</v>
      </c>
      <c r="Y121" s="173">
        <f t="shared" si="7"/>
        <v>0</v>
      </c>
      <c r="Z121" s="173">
        <v>0</v>
      </c>
      <c r="AA121" s="174">
        <f t="shared" si="8"/>
        <v>0</v>
      </c>
      <c r="AR121" s="23" t="s">
        <v>622</v>
      </c>
      <c r="AT121" s="23" t="s">
        <v>197</v>
      </c>
      <c r="AU121" s="23" t="s">
        <v>74</v>
      </c>
      <c r="AY121" s="23" t="s">
        <v>196</v>
      </c>
      <c r="BE121" s="114">
        <f t="shared" si="9"/>
        <v>0</v>
      </c>
      <c r="BF121" s="114">
        <f t="shared" si="10"/>
        <v>0</v>
      </c>
      <c r="BG121" s="114">
        <f t="shared" si="11"/>
        <v>0</v>
      </c>
      <c r="BH121" s="114">
        <f t="shared" si="12"/>
        <v>0</v>
      </c>
      <c r="BI121" s="114">
        <f t="shared" si="13"/>
        <v>0</v>
      </c>
      <c r="BJ121" s="23" t="s">
        <v>94</v>
      </c>
      <c r="BK121" s="175">
        <f t="shared" si="14"/>
        <v>0</v>
      </c>
      <c r="BL121" s="23" t="s">
        <v>622</v>
      </c>
      <c r="BM121" s="23" t="s">
        <v>2858</v>
      </c>
    </row>
    <row r="122" spans="2:65" s="1" customFormat="1" ht="38.25" customHeight="1">
      <c r="B122" s="138"/>
      <c r="C122" s="167" t="s">
        <v>201</v>
      </c>
      <c r="D122" s="167" t="s">
        <v>197</v>
      </c>
      <c r="E122" s="168" t="s">
        <v>2755</v>
      </c>
      <c r="F122" s="264" t="s">
        <v>2756</v>
      </c>
      <c r="G122" s="264"/>
      <c r="H122" s="264"/>
      <c r="I122" s="264"/>
      <c r="J122" s="169" t="s">
        <v>2747</v>
      </c>
      <c r="K122" s="170">
        <v>7</v>
      </c>
      <c r="L122" s="265">
        <v>0</v>
      </c>
      <c r="M122" s="265"/>
      <c r="N122" s="266">
        <f t="shared" si="5"/>
        <v>0</v>
      </c>
      <c r="O122" s="266"/>
      <c r="P122" s="266"/>
      <c r="Q122" s="266"/>
      <c r="R122" s="141"/>
      <c r="T122" s="172" t="s">
        <v>4</v>
      </c>
      <c r="U122" s="48" t="s">
        <v>41</v>
      </c>
      <c r="V122" s="40"/>
      <c r="W122" s="173">
        <f t="shared" si="6"/>
        <v>0</v>
      </c>
      <c r="X122" s="173">
        <v>0</v>
      </c>
      <c r="Y122" s="173">
        <f t="shared" si="7"/>
        <v>0</v>
      </c>
      <c r="Z122" s="173">
        <v>0</v>
      </c>
      <c r="AA122" s="174">
        <f t="shared" si="8"/>
        <v>0</v>
      </c>
      <c r="AR122" s="23" t="s">
        <v>622</v>
      </c>
      <c r="AT122" s="23" t="s">
        <v>197</v>
      </c>
      <c r="AU122" s="23" t="s">
        <v>74</v>
      </c>
      <c r="AY122" s="23" t="s">
        <v>196</v>
      </c>
      <c r="BE122" s="114">
        <f t="shared" si="9"/>
        <v>0</v>
      </c>
      <c r="BF122" s="114">
        <f t="shared" si="10"/>
        <v>0</v>
      </c>
      <c r="BG122" s="114">
        <f t="shared" si="11"/>
        <v>0</v>
      </c>
      <c r="BH122" s="114">
        <f t="shared" si="12"/>
        <v>0</v>
      </c>
      <c r="BI122" s="114">
        <f t="shared" si="13"/>
        <v>0</v>
      </c>
      <c r="BJ122" s="23" t="s">
        <v>94</v>
      </c>
      <c r="BK122" s="175">
        <f t="shared" si="14"/>
        <v>0</v>
      </c>
      <c r="BL122" s="23" t="s">
        <v>622</v>
      </c>
      <c r="BM122" s="23" t="s">
        <v>2859</v>
      </c>
    </row>
    <row r="123" spans="2:65" s="1" customFormat="1" ht="38.25" customHeight="1">
      <c r="B123" s="138"/>
      <c r="C123" s="167" t="s">
        <v>234</v>
      </c>
      <c r="D123" s="167" t="s">
        <v>197</v>
      </c>
      <c r="E123" s="168" t="s">
        <v>2758</v>
      </c>
      <c r="F123" s="264" t="s">
        <v>2759</v>
      </c>
      <c r="G123" s="264"/>
      <c r="H123" s="264"/>
      <c r="I123" s="264"/>
      <c r="J123" s="169" t="s">
        <v>2747</v>
      </c>
      <c r="K123" s="170">
        <v>1</v>
      </c>
      <c r="L123" s="265">
        <v>0</v>
      </c>
      <c r="M123" s="265"/>
      <c r="N123" s="266">
        <f t="shared" si="5"/>
        <v>0</v>
      </c>
      <c r="O123" s="266"/>
      <c r="P123" s="266"/>
      <c r="Q123" s="266"/>
      <c r="R123" s="141"/>
      <c r="T123" s="172" t="s">
        <v>4</v>
      </c>
      <c r="U123" s="48" t="s">
        <v>41</v>
      </c>
      <c r="V123" s="40"/>
      <c r="W123" s="173">
        <f t="shared" si="6"/>
        <v>0</v>
      </c>
      <c r="X123" s="173">
        <v>0</v>
      </c>
      <c r="Y123" s="173">
        <f t="shared" si="7"/>
        <v>0</v>
      </c>
      <c r="Z123" s="173">
        <v>0</v>
      </c>
      <c r="AA123" s="174">
        <f t="shared" si="8"/>
        <v>0</v>
      </c>
      <c r="AR123" s="23" t="s">
        <v>622</v>
      </c>
      <c r="AT123" s="23" t="s">
        <v>197</v>
      </c>
      <c r="AU123" s="23" t="s">
        <v>74</v>
      </c>
      <c r="AY123" s="23" t="s">
        <v>196</v>
      </c>
      <c r="BE123" s="114">
        <f t="shared" si="9"/>
        <v>0</v>
      </c>
      <c r="BF123" s="114">
        <f t="shared" si="10"/>
        <v>0</v>
      </c>
      <c r="BG123" s="114">
        <f t="shared" si="11"/>
        <v>0</v>
      </c>
      <c r="BH123" s="114">
        <f t="shared" si="12"/>
        <v>0</v>
      </c>
      <c r="BI123" s="114">
        <f t="shared" si="13"/>
        <v>0</v>
      </c>
      <c r="BJ123" s="23" t="s">
        <v>94</v>
      </c>
      <c r="BK123" s="175">
        <f t="shared" si="14"/>
        <v>0</v>
      </c>
      <c r="BL123" s="23" t="s">
        <v>622</v>
      </c>
      <c r="BM123" s="23" t="s">
        <v>2860</v>
      </c>
    </row>
    <row r="124" spans="2:65" s="1" customFormat="1" ht="38.25" customHeight="1">
      <c r="B124" s="138"/>
      <c r="C124" s="167" t="s">
        <v>239</v>
      </c>
      <c r="D124" s="167" t="s">
        <v>197</v>
      </c>
      <c r="E124" s="168" t="s">
        <v>2761</v>
      </c>
      <c r="F124" s="264" t="s">
        <v>2762</v>
      </c>
      <c r="G124" s="264"/>
      <c r="H124" s="264"/>
      <c r="I124" s="264"/>
      <c r="J124" s="169" t="s">
        <v>2747</v>
      </c>
      <c r="K124" s="170">
        <v>0</v>
      </c>
      <c r="L124" s="265">
        <v>0</v>
      </c>
      <c r="M124" s="265"/>
      <c r="N124" s="266">
        <f t="shared" si="5"/>
        <v>0</v>
      </c>
      <c r="O124" s="266"/>
      <c r="P124" s="266"/>
      <c r="Q124" s="266"/>
      <c r="R124" s="141"/>
      <c r="T124" s="172" t="s">
        <v>4</v>
      </c>
      <c r="U124" s="48" t="s">
        <v>41</v>
      </c>
      <c r="V124" s="40"/>
      <c r="W124" s="173">
        <f t="shared" si="6"/>
        <v>0</v>
      </c>
      <c r="X124" s="173">
        <v>0</v>
      </c>
      <c r="Y124" s="173">
        <f t="shared" si="7"/>
        <v>0</v>
      </c>
      <c r="Z124" s="173">
        <v>0</v>
      </c>
      <c r="AA124" s="174">
        <f t="shared" si="8"/>
        <v>0</v>
      </c>
      <c r="AR124" s="23" t="s">
        <v>622</v>
      </c>
      <c r="AT124" s="23" t="s">
        <v>197</v>
      </c>
      <c r="AU124" s="23" t="s">
        <v>74</v>
      </c>
      <c r="AY124" s="23" t="s">
        <v>196</v>
      </c>
      <c r="BE124" s="114">
        <f t="shared" si="9"/>
        <v>0</v>
      </c>
      <c r="BF124" s="114">
        <f t="shared" si="10"/>
        <v>0</v>
      </c>
      <c r="BG124" s="114">
        <f t="shared" si="11"/>
        <v>0</v>
      </c>
      <c r="BH124" s="114">
        <f t="shared" si="12"/>
        <v>0</v>
      </c>
      <c r="BI124" s="114">
        <f t="shared" si="13"/>
        <v>0</v>
      </c>
      <c r="BJ124" s="23" t="s">
        <v>94</v>
      </c>
      <c r="BK124" s="175">
        <f t="shared" si="14"/>
        <v>0</v>
      </c>
      <c r="BL124" s="23" t="s">
        <v>622</v>
      </c>
      <c r="BM124" s="23" t="s">
        <v>2861</v>
      </c>
    </row>
    <row r="125" spans="2:65" s="1" customFormat="1" ht="16.5" customHeight="1">
      <c r="B125" s="138"/>
      <c r="C125" s="167" t="s">
        <v>250</v>
      </c>
      <c r="D125" s="167" t="s">
        <v>197</v>
      </c>
      <c r="E125" s="168" t="s">
        <v>2862</v>
      </c>
      <c r="F125" s="264" t="s">
        <v>2833</v>
      </c>
      <c r="G125" s="264"/>
      <c r="H125" s="264"/>
      <c r="I125" s="264"/>
      <c r="J125" s="169" t="s">
        <v>2747</v>
      </c>
      <c r="K125" s="170">
        <v>1</v>
      </c>
      <c r="L125" s="265">
        <v>0</v>
      </c>
      <c r="M125" s="265"/>
      <c r="N125" s="266">
        <f t="shared" si="5"/>
        <v>0</v>
      </c>
      <c r="O125" s="266"/>
      <c r="P125" s="266"/>
      <c r="Q125" s="266"/>
      <c r="R125" s="141"/>
      <c r="T125" s="172" t="s">
        <v>4</v>
      </c>
      <c r="U125" s="48" t="s">
        <v>41</v>
      </c>
      <c r="V125" s="40"/>
      <c r="W125" s="173">
        <f t="shared" si="6"/>
        <v>0</v>
      </c>
      <c r="X125" s="173">
        <v>0</v>
      </c>
      <c r="Y125" s="173">
        <f t="shared" si="7"/>
        <v>0</v>
      </c>
      <c r="Z125" s="173">
        <v>0</v>
      </c>
      <c r="AA125" s="174">
        <f t="shared" si="8"/>
        <v>0</v>
      </c>
      <c r="AR125" s="23" t="s">
        <v>622</v>
      </c>
      <c r="AT125" s="23" t="s">
        <v>197</v>
      </c>
      <c r="AU125" s="23" t="s">
        <v>74</v>
      </c>
      <c r="AY125" s="23" t="s">
        <v>196</v>
      </c>
      <c r="BE125" s="114">
        <f t="shared" si="9"/>
        <v>0</v>
      </c>
      <c r="BF125" s="114">
        <f t="shared" si="10"/>
        <v>0</v>
      </c>
      <c r="BG125" s="114">
        <f t="shared" si="11"/>
        <v>0</v>
      </c>
      <c r="BH125" s="114">
        <f t="shared" si="12"/>
        <v>0</v>
      </c>
      <c r="BI125" s="114">
        <f t="shared" si="13"/>
        <v>0</v>
      </c>
      <c r="BJ125" s="23" t="s">
        <v>94</v>
      </c>
      <c r="BK125" s="175">
        <f t="shared" si="14"/>
        <v>0</v>
      </c>
      <c r="BL125" s="23" t="s">
        <v>622</v>
      </c>
      <c r="BM125" s="23" t="s">
        <v>2863</v>
      </c>
    </row>
    <row r="126" spans="2:65" s="1" customFormat="1" ht="25.5" customHeight="1">
      <c r="B126" s="138"/>
      <c r="C126" s="167" t="s">
        <v>254</v>
      </c>
      <c r="D126" s="167" t="s">
        <v>197</v>
      </c>
      <c r="E126" s="168" t="s">
        <v>2864</v>
      </c>
      <c r="F126" s="264" t="s">
        <v>2836</v>
      </c>
      <c r="G126" s="264"/>
      <c r="H126" s="264"/>
      <c r="I126" s="264"/>
      <c r="J126" s="169" t="s">
        <v>2747</v>
      </c>
      <c r="K126" s="170">
        <v>1</v>
      </c>
      <c r="L126" s="265">
        <v>0</v>
      </c>
      <c r="M126" s="265"/>
      <c r="N126" s="266">
        <f t="shared" si="5"/>
        <v>0</v>
      </c>
      <c r="O126" s="266"/>
      <c r="P126" s="266"/>
      <c r="Q126" s="266"/>
      <c r="R126" s="141"/>
      <c r="T126" s="172" t="s">
        <v>4</v>
      </c>
      <c r="U126" s="48" t="s">
        <v>41</v>
      </c>
      <c r="V126" s="40"/>
      <c r="W126" s="173">
        <f t="shared" si="6"/>
        <v>0</v>
      </c>
      <c r="X126" s="173">
        <v>0</v>
      </c>
      <c r="Y126" s="173">
        <f t="shared" si="7"/>
        <v>0</v>
      </c>
      <c r="Z126" s="173">
        <v>0</v>
      </c>
      <c r="AA126" s="174">
        <f t="shared" si="8"/>
        <v>0</v>
      </c>
      <c r="AR126" s="23" t="s">
        <v>622</v>
      </c>
      <c r="AT126" s="23" t="s">
        <v>197</v>
      </c>
      <c r="AU126" s="23" t="s">
        <v>74</v>
      </c>
      <c r="AY126" s="23" t="s">
        <v>196</v>
      </c>
      <c r="BE126" s="114">
        <f t="shared" si="9"/>
        <v>0</v>
      </c>
      <c r="BF126" s="114">
        <f t="shared" si="10"/>
        <v>0</v>
      </c>
      <c r="BG126" s="114">
        <f t="shared" si="11"/>
        <v>0</v>
      </c>
      <c r="BH126" s="114">
        <f t="shared" si="12"/>
        <v>0</v>
      </c>
      <c r="BI126" s="114">
        <f t="shared" si="13"/>
        <v>0</v>
      </c>
      <c r="BJ126" s="23" t="s">
        <v>94</v>
      </c>
      <c r="BK126" s="175">
        <f t="shared" si="14"/>
        <v>0</v>
      </c>
      <c r="BL126" s="23" t="s">
        <v>622</v>
      </c>
      <c r="BM126" s="23" t="s">
        <v>2865</v>
      </c>
    </row>
    <row r="127" spans="2:65" s="1" customFormat="1" ht="38.25" customHeight="1">
      <c r="B127" s="138"/>
      <c r="C127" s="200" t="s">
        <v>259</v>
      </c>
      <c r="D127" s="200" t="s">
        <v>612</v>
      </c>
      <c r="E127" s="201" t="s">
        <v>2866</v>
      </c>
      <c r="F127" s="282" t="s">
        <v>2839</v>
      </c>
      <c r="G127" s="282"/>
      <c r="H127" s="282"/>
      <c r="I127" s="282"/>
      <c r="J127" s="202" t="s">
        <v>2747</v>
      </c>
      <c r="K127" s="203">
        <v>1</v>
      </c>
      <c r="L127" s="273">
        <v>0</v>
      </c>
      <c r="M127" s="273"/>
      <c r="N127" s="283">
        <f t="shared" si="5"/>
        <v>0</v>
      </c>
      <c r="O127" s="266"/>
      <c r="P127" s="266"/>
      <c r="Q127" s="266"/>
      <c r="R127" s="141"/>
      <c r="T127" s="172" t="s">
        <v>4</v>
      </c>
      <c r="U127" s="48" t="s">
        <v>41</v>
      </c>
      <c r="V127" s="40"/>
      <c r="W127" s="173">
        <f t="shared" si="6"/>
        <v>0</v>
      </c>
      <c r="X127" s="173">
        <v>0</v>
      </c>
      <c r="Y127" s="173">
        <f t="shared" si="7"/>
        <v>0</v>
      </c>
      <c r="Z127" s="173">
        <v>0</v>
      </c>
      <c r="AA127" s="174">
        <f t="shared" si="8"/>
        <v>0</v>
      </c>
      <c r="AR127" s="23" t="s">
        <v>1472</v>
      </c>
      <c r="AT127" s="23" t="s">
        <v>612</v>
      </c>
      <c r="AU127" s="23" t="s">
        <v>74</v>
      </c>
      <c r="AY127" s="23" t="s">
        <v>196</v>
      </c>
      <c r="BE127" s="114">
        <f t="shared" si="9"/>
        <v>0</v>
      </c>
      <c r="BF127" s="114">
        <f t="shared" si="10"/>
        <v>0</v>
      </c>
      <c r="BG127" s="114">
        <f t="shared" si="11"/>
        <v>0</v>
      </c>
      <c r="BH127" s="114">
        <f t="shared" si="12"/>
        <v>0</v>
      </c>
      <c r="BI127" s="114">
        <f t="shared" si="13"/>
        <v>0</v>
      </c>
      <c r="BJ127" s="23" t="s">
        <v>94</v>
      </c>
      <c r="BK127" s="175">
        <f t="shared" si="14"/>
        <v>0</v>
      </c>
      <c r="BL127" s="23" t="s">
        <v>622</v>
      </c>
      <c r="BM127" s="23" t="s">
        <v>2867</v>
      </c>
    </row>
    <row r="128" spans="2:65" s="1" customFormat="1" ht="16.5" customHeight="1">
      <c r="B128" s="138"/>
      <c r="C128" s="200" t="s">
        <v>264</v>
      </c>
      <c r="D128" s="200" t="s">
        <v>612</v>
      </c>
      <c r="E128" s="201" t="s">
        <v>2868</v>
      </c>
      <c r="F128" s="282" t="s">
        <v>2777</v>
      </c>
      <c r="G128" s="282"/>
      <c r="H128" s="282"/>
      <c r="I128" s="282"/>
      <c r="J128" s="202" t="s">
        <v>2747</v>
      </c>
      <c r="K128" s="203">
        <v>1</v>
      </c>
      <c r="L128" s="273">
        <v>0</v>
      </c>
      <c r="M128" s="273"/>
      <c r="N128" s="283">
        <f t="shared" si="5"/>
        <v>0</v>
      </c>
      <c r="O128" s="266"/>
      <c r="P128" s="266"/>
      <c r="Q128" s="266"/>
      <c r="R128" s="141"/>
      <c r="T128" s="172" t="s">
        <v>4</v>
      </c>
      <c r="U128" s="48" t="s">
        <v>41</v>
      </c>
      <c r="V128" s="40"/>
      <c r="W128" s="173">
        <f t="shared" si="6"/>
        <v>0</v>
      </c>
      <c r="X128" s="173">
        <v>0</v>
      </c>
      <c r="Y128" s="173">
        <f t="shared" si="7"/>
        <v>0</v>
      </c>
      <c r="Z128" s="173">
        <v>0</v>
      </c>
      <c r="AA128" s="174">
        <f t="shared" si="8"/>
        <v>0</v>
      </c>
      <c r="AR128" s="23" t="s">
        <v>1472</v>
      </c>
      <c r="AT128" s="23" t="s">
        <v>612</v>
      </c>
      <c r="AU128" s="23" t="s">
        <v>74</v>
      </c>
      <c r="AY128" s="23" t="s">
        <v>196</v>
      </c>
      <c r="BE128" s="114">
        <f t="shared" si="9"/>
        <v>0</v>
      </c>
      <c r="BF128" s="114">
        <f t="shared" si="10"/>
        <v>0</v>
      </c>
      <c r="BG128" s="114">
        <f t="shared" si="11"/>
        <v>0</v>
      </c>
      <c r="BH128" s="114">
        <f t="shared" si="12"/>
        <v>0</v>
      </c>
      <c r="BI128" s="114">
        <f t="shared" si="13"/>
        <v>0</v>
      </c>
      <c r="BJ128" s="23" t="s">
        <v>94</v>
      </c>
      <c r="BK128" s="175">
        <f t="shared" si="14"/>
        <v>0</v>
      </c>
      <c r="BL128" s="23" t="s">
        <v>622</v>
      </c>
      <c r="BM128" s="23" t="s">
        <v>2869</v>
      </c>
    </row>
    <row r="129" spans="2:65" s="1" customFormat="1" ht="25.5" customHeight="1">
      <c r="B129" s="138"/>
      <c r="C129" s="200" t="s">
        <v>278</v>
      </c>
      <c r="D129" s="200" t="s">
        <v>612</v>
      </c>
      <c r="E129" s="201" t="s">
        <v>2870</v>
      </c>
      <c r="F129" s="282" t="s">
        <v>2780</v>
      </c>
      <c r="G129" s="282"/>
      <c r="H129" s="282"/>
      <c r="I129" s="282"/>
      <c r="J129" s="202" t="s">
        <v>2747</v>
      </c>
      <c r="K129" s="203">
        <v>1</v>
      </c>
      <c r="L129" s="273">
        <v>0</v>
      </c>
      <c r="M129" s="273"/>
      <c r="N129" s="283">
        <f t="shared" si="5"/>
        <v>0</v>
      </c>
      <c r="O129" s="266"/>
      <c r="P129" s="266"/>
      <c r="Q129" s="266"/>
      <c r="R129" s="141"/>
      <c r="T129" s="172" t="s">
        <v>4</v>
      </c>
      <c r="U129" s="48" t="s">
        <v>41</v>
      </c>
      <c r="V129" s="40"/>
      <c r="W129" s="173">
        <f t="shared" si="6"/>
        <v>0</v>
      </c>
      <c r="X129" s="173">
        <v>0</v>
      </c>
      <c r="Y129" s="173">
        <f t="shared" si="7"/>
        <v>0</v>
      </c>
      <c r="Z129" s="173">
        <v>0</v>
      </c>
      <c r="AA129" s="174">
        <f t="shared" si="8"/>
        <v>0</v>
      </c>
      <c r="AR129" s="23" t="s">
        <v>1472</v>
      </c>
      <c r="AT129" s="23" t="s">
        <v>612</v>
      </c>
      <c r="AU129" s="23" t="s">
        <v>74</v>
      </c>
      <c r="AY129" s="23" t="s">
        <v>196</v>
      </c>
      <c r="BE129" s="114">
        <f t="shared" si="9"/>
        <v>0</v>
      </c>
      <c r="BF129" s="114">
        <f t="shared" si="10"/>
        <v>0</v>
      </c>
      <c r="BG129" s="114">
        <f t="shared" si="11"/>
        <v>0</v>
      </c>
      <c r="BH129" s="114">
        <f t="shared" si="12"/>
        <v>0</v>
      </c>
      <c r="BI129" s="114">
        <f t="shared" si="13"/>
        <v>0</v>
      </c>
      <c r="BJ129" s="23" t="s">
        <v>94</v>
      </c>
      <c r="BK129" s="175">
        <f t="shared" si="14"/>
        <v>0</v>
      </c>
      <c r="BL129" s="23" t="s">
        <v>622</v>
      </c>
      <c r="BM129" s="23" t="s">
        <v>2871</v>
      </c>
    </row>
    <row r="130" spans="2:65" s="1" customFormat="1" ht="25.5" customHeight="1">
      <c r="B130" s="138"/>
      <c r="C130" s="200" t="s">
        <v>282</v>
      </c>
      <c r="D130" s="200" t="s">
        <v>612</v>
      </c>
      <c r="E130" s="201" t="s">
        <v>2872</v>
      </c>
      <c r="F130" s="282" t="s">
        <v>2846</v>
      </c>
      <c r="G130" s="282"/>
      <c r="H130" s="282"/>
      <c r="I130" s="282"/>
      <c r="J130" s="202" t="s">
        <v>2747</v>
      </c>
      <c r="K130" s="203">
        <v>1</v>
      </c>
      <c r="L130" s="273">
        <v>0</v>
      </c>
      <c r="M130" s="273"/>
      <c r="N130" s="283">
        <f t="shared" si="5"/>
        <v>0</v>
      </c>
      <c r="O130" s="266"/>
      <c r="P130" s="266"/>
      <c r="Q130" s="266"/>
      <c r="R130" s="141"/>
      <c r="T130" s="172" t="s">
        <v>4</v>
      </c>
      <c r="U130" s="48" t="s">
        <v>41</v>
      </c>
      <c r="V130" s="40"/>
      <c r="W130" s="173">
        <f t="shared" si="6"/>
        <v>0</v>
      </c>
      <c r="X130" s="173">
        <v>0</v>
      </c>
      <c r="Y130" s="173">
        <f t="shared" si="7"/>
        <v>0</v>
      </c>
      <c r="Z130" s="173">
        <v>0</v>
      </c>
      <c r="AA130" s="174">
        <f t="shared" si="8"/>
        <v>0</v>
      </c>
      <c r="AR130" s="23" t="s">
        <v>1472</v>
      </c>
      <c r="AT130" s="23" t="s">
        <v>612</v>
      </c>
      <c r="AU130" s="23" t="s">
        <v>74</v>
      </c>
      <c r="AY130" s="23" t="s">
        <v>196</v>
      </c>
      <c r="BE130" s="114">
        <f t="shared" si="9"/>
        <v>0</v>
      </c>
      <c r="BF130" s="114">
        <f t="shared" si="10"/>
        <v>0</v>
      </c>
      <c r="BG130" s="114">
        <f t="shared" si="11"/>
        <v>0</v>
      </c>
      <c r="BH130" s="114">
        <f t="shared" si="12"/>
        <v>0</v>
      </c>
      <c r="BI130" s="114">
        <f t="shared" si="13"/>
        <v>0</v>
      </c>
      <c r="BJ130" s="23" t="s">
        <v>94</v>
      </c>
      <c r="BK130" s="175">
        <f t="shared" si="14"/>
        <v>0</v>
      </c>
      <c r="BL130" s="23" t="s">
        <v>622</v>
      </c>
      <c r="BM130" s="23" t="s">
        <v>2873</v>
      </c>
    </row>
    <row r="131" spans="2:65" s="1" customFormat="1" ht="38.25" customHeight="1">
      <c r="B131" s="138"/>
      <c r="C131" s="200" t="s">
        <v>288</v>
      </c>
      <c r="D131" s="200" t="s">
        <v>612</v>
      </c>
      <c r="E131" s="201" t="s">
        <v>2874</v>
      </c>
      <c r="F131" s="282" t="s">
        <v>2849</v>
      </c>
      <c r="G131" s="282"/>
      <c r="H131" s="282"/>
      <c r="I131" s="282"/>
      <c r="J131" s="202" t="s">
        <v>2747</v>
      </c>
      <c r="K131" s="203">
        <v>1</v>
      </c>
      <c r="L131" s="273">
        <v>0</v>
      </c>
      <c r="M131" s="273"/>
      <c r="N131" s="283">
        <f t="shared" si="5"/>
        <v>0</v>
      </c>
      <c r="O131" s="266"/>
      <c r="P131" s="266"/>
      <c r="Q131" s="266"/>
      <c r="R131" s="141"/>
      <c r="T131" s="172" t="s">
        <v>4</v>
      </c>
      <c r="U131" s="48" t="s">
        <v>41</v>
      </c>
      <c r="V131" s="40"/>
      <c r="W131" s="173">
        <f t="shared" si="6"/>
        <v>0</v>
      </c>
      <c r="X131" s="173">
        <v>0</v>
      </c>
      <c r="Y131" s="173">
        <f t="shared" si="7"/>
        <v>0</v>
      </c>
      <c r="Z131" s="173">
        <v>0</v>
      </c>
      <c r="AA131" s="174">
        <f t="shared" si="8"/>
        <v>0</v>
      </c>
      <c r="AR131" s="23" t="s">
        <v>1472</v>
      </c>
      <c r="AT131" s="23" t="s">
        <v>612</v>
      </c>
      <c r="AU131" s="23" t="s">
        <v>74</v>
      </c>
      <c r="AY131" s="23" t="s">
        <v>196</v>
      </c>
      <c r="BE131" s="114">
        <f t="shared" si="9"/>
        <v>0</v>
      </c>
      <c r="BF131" s="114">
        <f t="shared" si="10"/>
        <v>0</v>
      </c>
      <c r="BG131" s="114">
        <f t="shared" si="11"/>
        <v>0</v>
      </c>
      <c r="BH131" s="114">
        <f t="shared" si="12"/>
        <v>0</v>
      </c>
      <c r="BI131" s="114">
        <f t="shared" si="13"/>
        <v>0</v>
      </c>
      <c r="BJ131" s="23" t="s">
        <v>94</v>
      </c>
      <c r="BK131" s="175">
        <f t="shared" si="14"/>
        <v>0</v>
      </c>
      <c r="BL131" s="23" t="s">
        <v>622</v>
      </c>
      <c r="BM131" s="23" t="s">
        <v>2875</v>
      </c>
    </row>
    <row r="132" spans="2:65" s="1" customFormat="1" ht="25.5" customHeight="1">
      <c r="B132" s="138"/>
      <c r="C132" s="200" t="s">
        <v>294</v>
      </c>
      <c r="D132" s="200" t="s">
        <v>612</v>
      </c>
      <c r="E132" s="201" t="s">
        <v>2797</v>
      </c>
      <c r="F132" s="282" t="s">
        <v>2798</v>
      </c>
      <c r="G132" s="282"/>
      <c r="H132" s="282"/>
      <c r="I132" s="282"/>
      <c r="J132" s="202" t="s">
        <v>2747</v>
      </c>
      <c r="K132" s="203">
        <v>3</v>
      </c>
      <c r="L132" s="273">
        <v>0</v>
      </c>
      <c r="M132" s="273"/>
      <c r="N132" s="283">
        <f t="shared" si="5"/>
        <v>0</v>
      </c>
      <c r="O132" s="266"/>
      <c r="P132" s="266"/>
      <c r="Q132" s="266"/>
      <c r="R132" s="141"/>
      <c r="T132" s="172" t="s">
        <v>4</v>
      </c>
      <c r="U132" s="48" t="s">
        <v>41</v>
      </c>
      <c r="V132" s="40"/>
      <c r="W132" s="173">
        <f t="shared" si="6"/>
        <v>0</v>
      </c>
      <c r="X132" s="173">
        <v>0</v>
      </c>
      <c r="Y132" s="173">
        <f t="shared" si="7"/>
        <v>0</v>
      </c>
      <c r="Z132" s="173">
        <v>0</v>
      </c>
      <c r="AA132" s="174">
        <f t="shared" si="8"/>
        <v>0</v>
      </c>
      <c r="AR132" s="23" t="s">
        <v>1472</v>
      </c>
      <c r="AT132" s="23" t="s">
        <v>612</v>
      </c>
      <c r="AU132" s="23" t="s">
        <v>74</v>
      </c>
      <c r="AY132" s="23" t="s">
        <v>196</v>
      </c>
      <c r="BE132" s="114">
        <f t="shared" si="9"/>
        <v>0</v>
      </c>
      <c r="BF132" s="114">
        <f t="shared" si="10"/>
        <v>0</v>
      </c>
      <c r="BG132" s="114">
        <f t="shared" si="11"/>
        <v>0</v>
      </c>
      <c r="BH132" s="114">
        <f t="shared" si="12"/>
        <v>0</v>
      </c>
      <c r="BI132" s="114">
        <f t="shared" si="13"/>
        <v>0</v>
      </c>
      <c r="BJ132" s="23" t="s">
        <v>94</v>
      </c>
      <c r="BK132" s="175">
        <f t="shared" si="14"/>
        <v>0</v>
      </c>
      <c r="BL132" s="23" t="s">
        <v>622</v>
      </c>
      <c r="BM132" s="23" t="s">
        <v>2876</v>
      </c>
    </row>
    <row r="133" spans="2:65" s="1" customFormat="1" ht="38.25" customHeight="1">
      <c r="B133" s="138"/>
      <c r="C133" s="200" t="s">
        <v>300</v>
      </c>
      <c r="D133" s="200" t="s">
        <v>612</v>
      </c>
      <c r="E133" s="201" t="s">
        <v>2800</v>
      </c>
      <c r="F133" s="282" t="s">
        <v>2877</v>
      </c>
      <c r="G133" s="282"/>
      <c r="H133" s="282"/>
      <c r="I133" s="282"/>
      <c r="J133" s="202" t="s">
        <v>2747</v>
      </c>
      <c r="K133" s="203">
        <v>7</v>
      </c>
      <c r="L133" s="273">
        <v>0</v>
      </c>
      <c r="M133" s="273"/>
      <c r="N133" s="283">
        <f t="shared" si="5"/>
        <v>0</v>
      </c>
      <c r="O133" s="266"/>
      <c r="P133" s="266"/>
      <c r="Q133" s="266"/>
      <c r="R133" s="141"/>
      <c r="T133" s="172" t="s">
        <v>4</v>
      </c>
      <c r="U133" s="48" t="s">
        <v>41</v>
      </c>
      <c r="V133" s="40"/>
      <c r="W133" s="173">
        <f t="shared" si="6"/>
        <v>0</v>
      </c>
      <c r="X133" s="173">
        <v>0</v>
      </c>
      <c r="Y133" s="173">
        <f t="shared" si="7"/>
        <v>0</v>
      </c>
      <c r="Z133" s="173">
        <v>0</v>
      </c>
      <c r="AA133" s="174">
        <f t="shared" si="8"/>
        <v>0</v>
      </c>
      <c r="AR133" s="23" t="s">
        <v>1472</v>
      </c>
      <c r="AT133" s="23" t="s">
        <v>612</v>
      </c>
      <c r="AU133" s="23" t="s">
        <v>74</v>
      </c>
      <c r="AY133" s="23" t="s">
        <v>196</v>
      </c>
      <c r="BE133" s="114">
        <f t="shared" si="9"/>
        <v>0</v>
      </c>
      <c r="BF133" s="114">
        <f t="shared" si="10"/>
        <v>0</v>
      </c>
      <c r="BG133" s="114">
        <f t="shared" si="11"/>
        <v>0</v>
      </c>
      <c r="BH133" s="114">
        <f t="shared" si="12"/>
        <v>0</v>
      </c>
      <c r="BI133" s="114">
        <f t="shared" si="13"/>
        <v>0</v>
      </c>
      <c r="BJ133" s="23" t="s">
        <v>94</v>
      </c>
      <c r="BK133" s="175">
        <f t="shared" si="14"/>
        <v>0</v>
      </c>
      <c r="BL133" s="23" t="s">
        <v>622</v>
      </c>
      <c r="BM133" s="23" t="s">
        <v>2878</v>
      </c>
    </row>
    <row r="134" spans="2:65" s="1" customFormat="1" ht="49.9" customHeight="1">
      <c r="B134" s="39"/>
      <c r="C134" s="40"/>
      <c r="D134" s="158" t="s">
        <v>2085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308">
        <f t="shared" ref="N134:N139" si="15">BK134</f>
        <v>0</v>
      </c>
      <c r="O134" s="309"/>
      <c r="P134" s="309"/>
      <c r="Q134" s="309"/>
      <c r="R134" s="41"/>
      <c r="T134" s="205"/>
      <c r="U134" s="40"/>
      <c r="V134" s="40"/>
      <c r="W134" s="40"/>
      <c r="X134" s="40"/>
      <c r="Y134" s="40"/>
      <c r="Z134" s="40"/>
      <c r="AA134" s="78"/>
      <c r="AT134" s="23" t="s">
        <v>73</v>
      </c>
      <c r="AU134" s="23" t="s">
        <v>74</v>
      </c>
      <c r="AY134" s="23" t="s">
        <v>2086</v>
      </c>
      <c r="BK134" s="175">
        <f>SUM(BK135:BK139)</f>
        <v>0</v>
      </c>
    </row>
    <row r="135" spans="2:65" s="1" customFormat="1" ht="22.35" customHeight="1">
      <c r="B135" s="39"/>
      <c r="C135" s="206" t="s">
        <v>4</v>
      </c>
      <c r="D135" s="206" t="s">
        <v>197</v>
      </c>
      <c r="E135" s="207" t="s">
        <v>4</v>
      </c>
      <c r="F135" s="314" t="s">
        <v>4</v>
      </c>
      <c r="G135" s="314"/>
      <c r="H135" s="314"/>
      <c r="I135" s="314"/>
      <c r="J135" s="208" t="s">
        <v>4</v>
      </c>
      <c r="K135" s="171"/>
      <c r="L135" s="265"/>
      <c r="M135" s="315"/>
      <c r="N135" s="315">
        <f t="shared" si="15"/>
        <v>0</v>
      </c>
      <c r="O135" s="315"/>
      <c r="P135" s="315"/>
      <c r="Q135" s="315"/>
      <c r="R135" s="41"/>
      <c r="T135" s="172" t="s">
        <v>4</v>
      </c>
      <c r="U135" s="209" t="s">
        <v>41</v>
      </c>
      <c r="V135" s="40"/>
      <c r="W135" s="40"/>
      <c r="X135" s="40"/>
      <c r="Y135" s="40"/>
      <c r="Z135" s="40"/>
      <c r="AA135" s="78"/>
      <c r="AT135" s="23" t="s">
        <v>2086</v>
      </c>
      <c r="AU135" s="23" t="s">
        <v>82</v>
      </c>
      <c r="AY135" s="23" t="s">
        <v>2086</v>
      </c>
      <c r="BE135" s="114">
        <f>IF(U135="základná",N135,0)</f>
        <v>0</v>
      </c>
      <c r="BF135" s="114">
        <f>IF(U135="znížená",N135,0)</f>
        <v>0</v>
      </c>
      <c r="BG135" s="114">
        <f>IF(U135="zákl. prenesená",N135,0)</f>
        <v>0</v>
      </c>
      <c r="BH135" s="114">
        <f>IF(U135="zníž. prenesená",N135,0)</f>
        <v>0</v>
      </c>
      <c r="BI135" s="114">
        <f>IF(U135="nulová",N135,0)</f>
        <v>0</v>
      </c>
      <c r="BJ135" s="23" t="s">
        <v>94</v>
      </c>
      <c r="BK135" s="175">
        <f>L135*K135</f>
        <v>0</v>
      </c>
    </row>
    <row r="136" spans="2:65" s="1" customFormat="1" ht="22.35" customHeight="1">
      <c r="B136" s="39"/>
      <c r="C136" s="206" t="s">
        <v>4</v>
      </c>
      <c r="D136" s="206" t="s">
        <v>197</v>
      </c>
      <c r="E136" s="207" t="s">
        <v>4</v>
      </c>
      <c r="F136" s="314" t="s">
        <v>4</v>
      </c>
      <c r="G136" s="314"/>
      <c r="H136" s="314"/>
      <c r="I136" s="314"/>
      <c r="J136" s="208" t="s">
        <v>4</v>
      </c>
      <c r="K136" s="171"/>
      <c r="L136" s="265"/>
      <c r="M136" s="315"/>
      <c r="N136" s="315">
        <f t="shared" si="15"/>
        <v>0</v>
      </c>
      <c r="O136" s="315"/>
      <c r="P136" s="315"/>
      <c r="Q136" s="315"/>
      <c r="R136" s="41"/>
      <c r="T136" s="172" t="s">
        <v>4</v>
      </c>
      <c r="U136" s="209" t="s">
        <v>41</v>
      </c>
      <c r="V136" s="40"/>
      <c r="W136" s="40"/>
      <c r="X136" s="40"/>
      <c r="Y136" s="40"/>
      <c r="Z136" s="40"/>
      <c r="AA136" s="78"/>
      <c r="AT136" s="23" t="s">
        <v>2086</v>
      </c>
      <c r="AU136" s="23" t="s">
        <v>82</v>
      </c>
      <c r="AY136" s="23" t="s">
        <v>2086</v>
      </c>
      <c r="BE136" s="114">
        <f>IF(U136="základná",N136,0)</f>
        <v>0</v>
      </c>
      <c r="BF136" s="114">
        <f>IF(U136="znížená",N136,0)</f>
        <v>0</v>
      </c>
      <c r="BG136" s="114">
        <f>IF(U136="zákl. prenesená",N136,0)</f>
        <v>0</v>
      </c>
      <c r="BH136" s="114">
        <f>IF(U136="zníž. prenesená",N136,0)</f>
        <v>0</v>
      </c>
      <c r="BI136" s="114">
        <f>IF(U136="nulová",N136,0)</f>
        <v>0</v>
      </c>
      <c r="BJ136" s="23" t="s">
        <v>94</v>
      </c>
      <c r="BK136" s="175">
        <f>L136*K136</f>
        <v>0</v>
      </c>
    </row>
    <row r="137" spans="2:65" s="1" customFormat="1" ht="22.35" customHeight="1">
      <c r="B137" s="39"/>
      <c r="C137" s="206" t="s">
        <v>4</v>
      </c>
      <c r="D137" s="206" t="s">
        <v>197</v>
      </c>
      <c r="E137" s="207" t="s">
        <v>4</v>
      </c>
      <c r="F137" s="314" t="s">
        <v>4</v>
      </c>
      <c r="G137" s="314"/>
      <c r="H137" s="314"/>
      <c r="I137" s="314"/>
      <c r="J137" s="208" t="s">
        <v>4</v>
      </c>
      <c r="K137" s="171"/>
      <c r="L137" s="265"/>
      <c r="M137" s="315"/>
      <c r="N137" s="315">
        <f t="shared" si="15"/>
        <v>0</v>
      </c>
      <c r="O137" s="315"/>
      <c r="P137" s="315"/>
      <c r="Q137" s="315"/>
      <c r="R137" s="41"/>
      <c r="T137" s="172" t="s">
        <v>4</v>
      </c>
      <c r="U137" s="209" t="s">
        <v>41</v>
      </c>
      <c r="V137" s="40"/>
      <c r="W137" s="40"/>
      <c r="X137" s="40"/>
      <c r="Y137" s="40"/>
      <c r="Z137" s="40"/>
      <c r="AA137" s="78"/>
      <c r="AT137" s="23" t="s">
        <v>2086</v>
      </c>
      <c r="AU137" s="23" t="s">
        <v>82</v>
      </c>
      <c r="AY137" s="23" t="s">
        <v>2086</v>
      </c>
      <c r="BE137" s="114">
        <f>IF(U137="základná",N137,0)</f>
        <v>0</v>
      </c>
      <c r="BF137" s="114">
        <f>IF(U137="znížená",N137,0)</f>
        <v>0</v>
      </c>
      <c r="BG137" s="114">
        <f>IF(U137="zákl. prenesená",N137,0)</f>
        <v>0</v>
      </c>
      <c r="BH137" s="114">
        <f>IF(U137="zníž. prenesená",N137,0)</f>
        <v>0</v>
      </c>
      <c r="BI137" s="114">
        <f>IF(U137="nulová",N137,0)</f>
        <v>0</v>
      </c>
      <c r="BJ137" s="23" t="s">
        <v>94</v>
      </c>
      <c r="BK137" s="175">
        <f>L137*K137</f>
        <v>0</v>
      </c>
    </row>
    <row r="138" spans="2:65" s="1" customFormat="1" ht="22.35" customHeight="1">
      <c r="B138" s="39"/>
      <c r="C138" s="206" t="s">
        <v>4</v>
      </c>
      <c r="D138" s="206" t="s">
        <v>197</v>
      </c>
      <c r="E138" s="207" t="s">
        <v>4</v>
      </c>
      <c r="F138" s="314" t="s">
        <v>4</v>
      </c>
      <c r="G138" s="314"/>
      <c r="H138" s="314"/>
      <c r="I138" s="314"/>
      <c r="J138" s="208" t="s">
        <v>4</v>
      </c>
      <c r="K138" s="171"/>
      <c r="L138" s="265"/>
      <c r="M138" s="315"/>
      <c r="N138" s="315">
        <f t="shared" si="15"/>
        <v>0</v>
      </c>
      <c r="O138" s="315"/>
      <c r="P138" s="315"/>
      <c r="Q138" s="315"/>
      <c r="R138" s="41"/>
      <c r="T138" s="172" t="s">
        <v>4</v>
      </c>
      <c r="U138" s="209" t="s">
        <v>41</v>
      </c>
      <c r="V138" s="40"/>
      <c r="W138" s="40"/>
      <c r="X138" s="40"/>
      <c r="Y138" s="40"/>
      <c r="Z138" s="40"/>
      <c r="AA138" s="78"/>
      <c r="AT138" s="23" t="s">
        <v>2086</v>
      </c>
      <c r="AU138" s="23" t="s">
        <v>82</v>
      </c>
      <c r="AY138" s="23" t="s">
        <v>2086</v>
      </c>
      <c r="BE138" s="114">
        <f>IF(U138="základná",N138,0)</f>
        <v>0</v>
      </c>
      <c r="BF138" s="114">
        <f>IF(U138="znížená",N138,0)</f>
        <v>0</v>
      </c>
      <c r="BG138" s="114">
        <f>IF(U138="zákl. prenesená",N138,0)</f>
        <v>0</v>
      </c>
      <c r="BH138" s="114">
        <f>IF(U138="zníž. prenesená",N138,0)</f>
        <v>0</v>
      </c>
      <c r="BI138" s="114">
        <f>IF(U138="nulová",N138,0)</f>
        <v>0</v>
      </c>
      <c r="BJ138" s="23" t="s">
        <v>94</v>
      </c>
      <c r="BK138" s="175">
        <f>L138*K138</f>
        <v>0</v>
      </c>
    </row>
    <row r="139" spans="2:65" s="1" customFormat="1" ht="22.35" customHeight="1">
      <c r="B139" s="39"/>
      <c r="C139" s="206" t="s">
        <v>4</v>
      </c>
      <c r="D139" s="206" t="s">
        <v>197</v>
      </c>
      <c r="E139" s="207" t="s">
        <v>4</v>
      </c>
      <c r="F139" s="314" t="s">
        <v>4</v>
      </c>
      <c r="G139" s="314"/>
      <c r="H139" s="314"/>
      <c r="I139" s="314"/>
      <c r="J139" s="208" t="s">
        <v>4</v>
      </c>
      <c r="K139" s="171"/>
      <c r="L139" s="265"/>
      <c r="M139" s="315"/>
      <c r="N139" s="315">
        <f t="shared" si="15"/>
        <v>0</v>
      </c>
      <c r="O139" s="315"/>
      <c r="P139" s="315"/>
      <c r="Q139" s="315"/>
      <c r="R139" s="41"/>
      <c r="T139" s="172" t="s">
        <v>4</v>
      </c>
      <c r="U139" s="209" t="s">
        <v>41</v>
      </c>
      <c r="V139" s="60"/>
      <c r="W139" s="60"/>
      <c r="X139" s="60"/>
      <c r="Y139" s="60"/>
      <c r="Z139" s="60"/>
      <c r="AA139" s="62"/>
      <c r="AT139" s="23" t="s">
        <v>2086</v>
      </c>
      <c r="AU139" s="23" t="s">
        <v>82</v>
      </c>
      <c r="AY139" s="23" t="s">
        <v>2086</v>
      </c>
      <c r="BE139" s="114">
        <f>IF(U139="základná",N139,0)</f>
        <v>0</v>
      </c>
      <c r="BF139" s="114">
        <f>IF(U139="znížená",N139,0)</f>
        <v>0</v>
      </c>
      <c r="BG139" s="114">
        <f>IF(U139="zákl. prenesená",N139,0)</f>
        <v>0</v>
      </c>
      <c r="BH139" s="114">
        <f>IF(U139="zníž. prenesená",N139,0)</f>
        <v>0</v>
      </c>
      <c r="BI139" s="114">
        <f>IF(U139="nulová",N139,0)</f>
        <v>0</v>
      </c>
      <c r="BJ139" s="23" t="s">
        <v>94</v>
      </c>
      <c r="BK139" s="175">
        <f>L139*K139</f>
        <v>0</v>
      </c>
    </row>
    <row r="140" spans="2:65" s="1" customFormat="1" ht="6.95" customHeight="1">
      <c r="B140" s="63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5"/>
    </row>
  </sheetData>
  <mergeCells count="128">
    <mergeCell ref="D95:H95"/>
    <mergeCell ref="D94:H94"/>
    <mergeCell ref="D93:H93"/>
    <mergeCell ref="D96:H96"/>
    <mergeCell ref="D97:H97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7:J37"/>
    <mergeCell ref="M37:P37"/>
    <mergeCell ref="L39:P39"/>
    <mergeCell ref="F137:I137"/>
    <mergeCell ref="F135:I135"/>
    <mergeCell ref="F136:I136"/>
    <mergeCell ref="F138:I138"/>
    <mergeCell ref="F139:I1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2:Q92"/>
    <mergeCell ref="N97:Q97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118:Q118"/>
    <mergeCell ref="L137:M137"/>
    <mergeCell ref="L135:M135"/>
    <mergeCell ref="L136:M136"/>
    <mergeCell ref="L138:M138"/>
    <mergeCell ref="F119:I119"/>
    <mergeCell ref="L119:M119"/>
    <mergeCell ref="N119:Q119"/>
    <mergeCell ref="N120:Q120"/>
    <mergeCell ref="N121:Q121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F120:I120"/>
    <mergeCell ref="F124:I124"/>
    <mergeCell ref="F129:I129"/>
    <mergeCell ref="F130:I130"/>
    <mergeCell ref="L139:M139"/>
    <mergeCell ref="N133:Q133"/>
    <mergeCell ref="N130:Q130"/>
    <mergeCell ref="N131:Q131"/>
    <mergeCell ref="N132:Q132"/>
    <mergeCell ref="N135:Q135"/>
    <mergeCell ref="N136:Q136"/>
    <mergeCell ref="N137:Q137"/>
    <mergeCell ref="N138:Q138"/>
    <mergeCell ref="N139:Q139"/>
    <mergeCell ref="N134:Q134"/>
    <mergeCell ref="F131:I131"/>
    <mergeCell ref="F132:I132"/>
    <mergeCell ref="F133:I133"/>
    <mergeCell ref="L120:M120"/>
    <mergeCell ref="L126:M126"/>
    <mergeCell ref="L121:M121"/>
    <mergeCell ref="L122:M122"/>
    <mergeCell ref="L123:M123"/>
    <mergeCell ref="L124:M124"/>
    <mergeCell ref="L125:M125"/>
    <mergeCell ref="L127:M127"/>
    <mergeCell ref="L128:M128"/>
    <mergeCell ref="L129:M129"/>
    <mergeCell ref="L130:M130"/>
    <mergeCell ref="L131:M131"/>
    <mergeCell ref="L132:M132"/>
    <mergeCell ref="L133:M133"/>
    <mergeCell ref="F123:I123"/>
    <mergeCell ref="F121:I121"/>
    <mergeCell ref="F122:I122"/>
    <mergeCell ref="F125:I125"/>
    <mergeCell ref="F126:I126"/>
    <mergeCell ref="F127:I127"/>
    <mergeCell ref="F128:I128"/>
  </mergeCells>
  <dataValidations count="2">
    <dataValidation type="list" allowBlank="1" showInputMessage="1" showErrorMessage="1" error="Povolené sú hodnoty K, M." sqref="D135:D140">
      <formula1>"K, M"</formula1>
    </dataValidation>
    <dataValidation type="list" allowBlank="1" showInputMessage="1" showErrorMessage="1" error="Povolené sú hodnoty základná, znížená, nulová." sqref="U135:U140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1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2"/>
      <c r="B1" s="16"/>
      <c r="C1" s="16"/>
      <c r="D1" s="17" t="s">
        <v>0</v>
      </c>
      <c r="E1" s="16"/>
      <c r="F1" s="18" t="s">
        <v>126</v>
      </c>
      <c r="G1" s="18"/>
      <c r="H1" s="286" t="s">
        <v>127</v>
      </c>
      <c r="I1" s="286"/>
      <c r="J1" s="286"/>
      <c r="K1" s="286"/>
      <c r="L1" s="18" t="s">
        <v>128</v>
      </c>
      <c r="M1" s="16"/>
      <c r="N1" s="16"/>
      <c r="O1" s="17" t="s">
        <v>129</v>
      </c>
      <c r="P1" s="16"/>
      <c r="Q1" s="16"/>
      <c r="R1" s="16"/>
      <c r="S1" s="18" t="s">
        <v>130</v>
      </c>
      <c r="T1" s="18"/>
      <c r="U1" s="122"/>
      <c r="V1" s="12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>
      <c r="C2" s="244" t="s">
        <v>6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S2" s="246" t="s">
        <v>7</v>
      </c>
      <c r="T2" s="247"/>
      <c r="U2" s="247"/>
      <c r="V2" s="247"/>
      <c r="W2" s="247"/>
      <c r="X2" s="247"/>
      <c r="Y2" s="247"/>
      <c r="Z2" s="247"/>
      <c r="AA2" s="247"/>
      <c r="AB2" s="247"/>
      <c r="AC2" s="247"/>
      <c r="AT2" s="23" t="s">
        <v>107</v>
      </c>
    </row>
    <row r="3" spans="1:6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74</v>
      </c>
    </row>
    <row r="4" spans="1:66" ht="36.950000000000003" customHeight="1">
      <c r="B4" s="27"/>
      <c r="C4" s="240" t="s">
        <v>131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8"/>
      <c r="T4" s="22" t="s">
        <v>11</v>
      </c>
      <c r="AT4" s="23" t="s">
        <v>5</v>
      </c>
    </row>
    <row r="5" spans="1:66" ht="6.95" customHeight="1">
      <c r="B5" s="2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pans="1:66" ht="25.35" customHeight="1">
      <c r="B6" s="27"/>
      <c r="C6" s="30"/>
      <c r="D6" s="34" t="s">
        <v>15</v>
      </c>
      <c r="E6" s="30"/>
      <c r="F6" s="287" t="str">
        <f>'Rekapitulácia stavby'!K6</f>
        <v>CENTRUM INTEGROVANEJ ZDRAVOTNEJ STAROSTLIVOSTI – SLANEC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30"/>
      <c r="R6" s="28"/>
    </row>
    <row r="7" spans="1:66" ht="25.35" customHeight="1">
      <c r="B7" s="27"/>
      <c r="C7" s="30"/>
      <c r="D7" s="34" t="s">
        <v>132</v>
      </c>
      <c r="E7" s="30"/>
      <c r="F7" s="287" t="s">
        <v>2448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0"/>
      <c r="R7" s="28"/>
    </row>
    <row r="8" spans="1:66" s="1" customFormat="1" ht="32.85" customHeight="1">
      <c r="B8" s="39"/>
      <c r="C8" s="40"/>
      <c r="D8" s="33" t="s">
        <v>2449</v>
      </c>
      <c r="E8" s="40"/>
      <c r="F8" s="231" t="s">
        <v>2879</v>
      </c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40"/>
      <c r="R8" s="41"/>
    </row>
    <row r="9" spans="1:66" s="1" customFormat="1" ht="14.45" customHeight="1">
      <c r="B9" s="39"/>
      <c r="C9" s="40"/>
      <c r="D9" s="34" t="s">
        <v>17</v>
      </c>
      <c r="E9" s="40"/>
      <c r="F9" s="32" t="s">
        <v>4</v>
      </c>
      <c r="G9" s="40"/>
      <c r="H9" s="40"/>
      <c r="I9" s="40"/>
      <c r="J9" s="40"/>
      <c r="K9" s="40"/>
      <c r="L9" s="40"/>
      <c r="M9" s="34" t="s">
        <v>18</v>
      </c>
      <c r="N9" s="40"/>
      <c r="O9" s="32" t="s">
        <v>4</v>
      </c>
      <c r="P9" s="40"/>
      <c r="Q9" s="40"/>
      <c r="R9" s="41"/>
    </row>
    <row r="10" spans="1:66" s="1" customFormat="1" ht="14.45" customHeight="1">
      <c r="B10" s="39"/>
      <c r="C10" s="40"/>
      <c r="D10" s="34" t="s">
        <v>19</v>
      </c>
      <c r="E10" s="40"/>
      <c r="F10" s="32" t="s">
        <v>20</v>
      </c>
      <c r="G10" s="40"/>
      <c r="H10" s="40"/>
      <c r="I10" s="40"/>
      <c r="J10" s="40"/>
      <c r="K10" s="40"/>
      <c r="L10" s="40"/>
      <c r="M10" s="34" t="s">
        <v>21</v>
      </c>
      <c r="N10" s="40"/>
      <c r="O10" s="290" t="str">
        <f>'Rekapitulácia stavby'!AN8</f>
        <v>20. 11. 2018</v>
      </c>
      <c r="P10" s="291"/>
      <c r="Q10" s="40"/>
      <c r="R10" s="41"/>
    </row>
    <row r="11" spans="1:66" s="1" customFormat="1" ht="10.9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1:66" s="1" customFormat="1" ht="14.45" customHeight="1">
      <c r="B12" s="39"/>
      <c r="C12" s="40"/>
      <c r="D12" s="34" t="s">
        <v>23</v>
      </c>
      <c r="E12" s="40"/>
      <c r="F12" s="40"/>
      <c r="G12" s="40"/>
      <c r="H12" s="40"/>
      <c r="I12" s="40"/>
      <c r="J12" s="40"/>
      <c r="K12" s="40"/>
      <c r="L12" s="40"/>
      <c r="M12" s="34" t="s">
        <v>24</v>
      </c>
      <c r="N12" s="40"/>
      <c r="O12" s="248" t="s">
        <v>4</v>
      </c>
      <c r="P12" s="248"/>
      <c r="Q12" s="40"/>
      <c r="R12" s="41"/>
    </row>
    <row r="13" spans="1:66" s="1" customFormat="1" ht="18" customHeight="1">
      <c r="B13" s="39"/>
      <c r="C13" s="40"/>
      <c r="D13" s="40"/>
      <c r="E13" s="32" t="s">
        <v>25</v>
      </c>
      <c r="F13" s="40"/>
      <c r="G13" s="40"/>
      <c r="H13" s="40"/>
      <c r="I13" s="40"/>
      <c r="J13" s="40"/>
      <c r="K13" s="40"/>
      <c r="L13" s="40"/>
      <c r="M13" s="34" t="s">
        <v>26</v>
      </c>
      <c r="N13" s="40"/>
      <c r="O13" s="248" t="s">
        <v>4</v>
      </c>
      <c r="P13" s="248"/>
      <c r="Q13" s="40"/>
      <c r="R13" s="41"/>
    </row>
    <row r="14" spans="1:66" s="1" customFormat="1" ht="6.9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66" s="1" customFormat="1" ht="14.45" customHeight="1">
      <c r="B15" s="39"/>
      <c r="C15" s="40"/>
      <c r="D15" s="34" t="s">
        <v>27</v>
      </c>
      <c r="E15" s="40"/>
      <c r="F15" s="40"/>
      <c r="G15" s="40"/>
      <c r="H15" s="40"/>
      <c r="I15" s="40"/>
      <c r="J15" s="40"/>
      <c r="K15" s="40"/>
      <c r="L15" s="40"/>
      <c r="M15" s="34" t="s">
        <v>24</v>
      </c>
      <c r="N15" s="40"/>
      <c r="O15" s="292" t="str">
        <f>IF('Rekapitulácia stavby'!AN13="","",'Rekapitulácia stavby'!AN13)</f>
        <v>Vyplň údaj</v>
      </c>
      <c r="P15" s="248"/>
      <c r="Q15" s="40"/>
      <c r="R15" s="41"/>
    </row>
    <row r="16" spans="1:66" s="1" customFormat="1" ht="18" customHeight="1">
      <c r="B16" s="39"/>
      <c r="C16" s="40"/>
      <c r="D16" s="40"/>
      <c r="E16" s="292" t="str">
        <f>IF('Rekapitulácia stavby'!E14="","",'Rekapitulácia stavby'!E14)</f>
        <v>Vyplň údaj</v>
      </c>
      <c r="F16" s="293"/>
      <c r="G16" s="293"/>
      <c r="H16" s="293"/>
      <c r="I16" s="293"/>
      <c r="J16" s="293"/>
      <c r="K16" s="293"/>
      <c r="L16" s="293"/>
      <c r="M16" s="34" t="s">
        <v>26</v>
      </c>
      <c r="N16" s="40"/>
      <c r="O16" s="292" t="str">
        <f>IF('Rekapitulácia stavby'!AN14="","",'Rekapitulácia stavby'!AN14)</f>
        <v>Vyplň údaj</v>
      </c>
      <c r="P16" s="248"/>
      <c r="Q16" s="40"/>
      <c r="R16" s="41"/>
    </row>
    <row r="17" spans="2:18" s="1" customFormat="1" ht="6.95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5" customHeight="1">
      <c r="B18" s="39"/>
      <c r="C18" s="40"/>
      <c r="D18" s="34" t="s">
        <v>29</v>
      </c>
      <c r="E18" s="40"/>
      <c r="F18" s="40"/>
      <c r="G18" s="40"/>
      <c r="H18" s="40"/>
      <c r="I18" s="40"/>
      <c r="J18" s="40"/>
      <c r="K18" s="40"/>
      <c r="L18" s="40"/>
      <c r="M18" s="34" t="s">
        <v>24</v>
      </c>
      <c r="N18" s="40"/>
      <c r="O18" s="248" t="s">
        <v>4</v>
      </c>
      <c r="P18" s="248"/>
      <c r="Q18" s="40"/>
      <c r="R18" s="41"/>
    </row>
    <row r="19" spans="2:18" s="1" customFormat="1" ht="18" customHeight="1">
      <c r="B19" s="39"/>
      <c r="C19" s="40"/>
      <c r="D19" s="40"/>
      <c r="E19" s="32" t="s">
        <v>30</v>
      </c>
      <c r="F19" s="40"/>
      <c r="G19" s="40"/>
      <c r="H19" s="40"/>
      <c r="I19" s="40"/>
      <c r="J19" s="40"/>
      <c r="K19" s="40"/>
      <c r="L19" s="40"/>
      <c r="M19" s="34" t="s">
        <v>26</v>
      </c>
      <c r="N19" s="40"/>
      <c r="O19" s="248" t="s">
        <v>4</v>
      </c>
      <c r="P19" s="248"/>
      <c r="Q19" s="40"/>
      <c r="R19" s="41"/>
    </row>
    <row r="20" spans="2:18" s="1" customFormat="1" ht="6.95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5" customHeight="1">
      <c r="B21" s="39"/>
      <c r="C21" s="40"/>
      <c r="D21" s="34" t="s">
        <v>33</v>
      </c>
      <c r="E21" s="40"/>
      <c r="F21" s="40"/>
      <c r="G21" s="40"/>
      <c r="H21" s="40"/>
      <c r="I21" s="40"/>
      <c r="J21" s="40"/>
      <c r="K21" s="40"/>
      <c r="L21" s="40"/>
      <c r="M21" s="34" t="s">
        <v>24</v>
      </c>
      <c r="N21" s="40"/>
      <c r="O21" s="248" t="str">
        <f>IF('Rekapitulácia stavby'!AN19="","",'Rekapitulácia stavby'!AN19)</f>
        <v/>
      </c>
      <c r="P21" s="248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IF('Rekapitulácia stavby'!E20="","",'Rekapitulácia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26</v>
      </c>
      <c r="N22" s="40"/>
      <c r="O22" s="248" t="str">
        <f>IF('Rekapitulácia stavby'!AN20="","",'Rekapitulácia stavby'!AN20)</f>
        <v/>
      </c>
      <c r="P22" s="248"/>
      <c r="Q22" s="40"/>
      <c r="R22" s="41"/>
    </row>
    <row r="23" spans="2:18" s="1" customFormat="1" ht="6.9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5" customHeight="1">
      <c r="B24" s="39"/>
      <c r="C24" s="40"/>
      <c r="D24" s="34" t="s">
        <v>34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6.5" customHeight="1">
      <c r="B25" s="39"/>
      <c r="C25" s="40"/>
      <c r="D25" s="40"/>
      <c r="E25" s="260" t="s">
        <v>4</v>
      </c>
      <c r="F25" s="260"/>
      <c r="G25" s="260"/>
      <c r="H25" s="260"/>
      <c r="I25" s="260"/>
      <c r="J25" s="260"/>
      <c r="K25" s="260"/>
      <c r="L25" s="260"/>
      <c r="M25" s="40"/>
      <c r="N25" s="40"/>
      <c r="O25" s="40"/>
      <c r="P25" s="40"/>
      <c r="Q25" s="40"/>
      <c r="R25" s="41"/>
    </row>
    <row r="26" spans="2:18" s="1" customFormat="1" ht="6.95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5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5" customHeight="1">
      <c r="B28" s="39"/>
      <c r="C28" s="40"/>
      <c r="D28" s="123" t="s">
        <v>134</v>
      </c>
      <c r="E28" s="40"/>
      <c r="F28" s="40"/>
      <c r="G28" s="40"/>
      <c r="H28" s="40"/>
      <c r="I28" s="40"/>
      <c r="J28" s="40"/>
      <c r="K28" s="40"/>
      <c r="L28" s="40"/>
      <c r="M28" s="261">
        <f>N89</f>
        <v>0</v>
      </c>
      <c r="N28" s="261"/>
      <c r="O28" s="261"/>
      <c r="P28" s="261"/>
      <c r="Q28" s="40"/>
      <c r="R28" s="41"/>
    </row>
    <row r="29" spans="2:18" s="1" customFormat="1" ht="14.45" customHeight="1">
      <c r="B29" s="39"/>
      <c r="C29" s="40"/>
      <c r="D29" s="38" t="s">
        <v>120</v>
      </c>
      <c r="E29" s="40"/>
      <c r="F29" s="40"/>
      <c r="G29" s="40"/>
      <c r="H29" s="40"/>
      <c r="I29" s="40"/>
      <c r="J29" s="40"/>
      <c r="K29" s="40"/>
      <c r="L29" s="40"/>
      <c r="M29" s="261">
        <f>N93</f>
        <v>0</v>
      </c>
      <c r="N29" s="261"/>
      <c r="O29" s="261"/>
      <c r="P29" s="261"/>
      <c r="Q29" s="40"/>
      <c r="R29" s="41"/>
    </row>
    <row r="30" spans="2:18" s="1" customFormat="1" ht="6.9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4" t="s">
        <v>37</v>
      </c>
      <c r="E31" s="40"/>
      <c r="F31" s="40"/>
      <c r="G31" s="40"/>
      <c r="H31" s="40"/>
      <c r="I31" s="40"/>
      <c r="J31" s="40"/>
      <c r="K31" s="40"/>
      <c r="L31" s="40"/>
      <c r="M31" s="310">
        <f>ROUND(M28+M29,2)</f>
        <v>0</v>
      </c>
      <c r="N31" s="289"/>
      <c r="O31" s="289"/>
      <c r="P31" s="289"/>
      <c r="Q31" s="40"/>
      <c r="R31" s="41"/>
    </row>
    <row r="32" spans="2:18" s="1" customFormat="1" ht="6.95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5" customHeight="1">
      <c r="B33" s="39"/>
      <c r="C33" s="40"/>
      <c r="D33" s="46" t="s">
        <v>38</v>
      </c>
      <c r="E33" s="46" t="s">
        <v>39</v>
      </c>
      <c r="F33" s="47">
        <v>0.2</v>
      </c>
      <c r="G33" s="125" t="s">
        <v>40</v>
      </c>
      <c r="H33" s="311">
        <f>ROUND((((SUM(BE93:BE100)+SUM(BE119:BE135))+SUM(BE137:BE141))),2)</f>
        <v>0</v>
      </c>
      <c r="I33" s="289"/>
      <c r="J33" s="289"/>
      <c r="K33" s="40"/>
      <c r="L33" s="40"/>
      <c r="M33" s="311">
        <f>ROUND(((ROUND((SUM(BE93:BE100)+SUM(BE119:BE135)), 2)*F33)+SUM(BE137:BE141)*F33),2)</f>
        <v>0</v>
      </c>
      <c r="N33" s="289"/>
      <c r="O33" s="289"/>
      <c r="P33" s="289"/>
      <c r="Q33" s="40"/>
      <c r="R33" s="41"/>
    </row>
    <row r="34" spans="2:18" s="1" customFormat="1" ht="14.45" customHeight="1">
      <c r="B34" s="39"/>
      <c r="C34" s="40"/>
      <c r="D34" s="40"/>
      <c r="E34" s="46" t="s">
        <v>41</v>
      </c>
      <c r="F34" s="47">
        <v>0.2</v>
      </c>
      <c r="G34" s="125" t="s">
        <v>40</v>
      </c>
      <c r="H34" s="311">
        <f>ROUND((((SUM(BF93:BF100)+SUM(BF119:BF135))+SUM(BF137:BF141))),2)</f>
        <v>0</v>
      </c>
      <c r="I34" s="289"/>
      <c r="J34" s="289"/>
      <c r="K34" s="40"/>
      <c r="L34" s="40"/>
      <c r="M34" s="311">
        <f>ROUND(((ROUND((SUM(BF93:BF100)+SUM(BF119:BF135)), 2)*F34)+SUM(BF137:BF141)*F34),2)</f>
        <v>0</v>
      </c>
      <c r="N34" s="289"/>
      <c r="O34" s="289"/>
      <c r="P34" s="289"/>
      <c r="Q34" s="40"/>
      <c r="R34" s="41"/>
    </row>
    <row r="35" spans="2:18" s="1" customFormat="1" ht="14.45" hidden="1" customHeight="1">
      <c r="B35" s="39"/>
      <c r="C35" s="40"/>
      <c r="D35" s="40"/>
      <c r="E35" s="46" t="s">
        <v>42</v>
      </c>
      <c r="F35" s="47">
        <v>0.2</v>
      </c>
      <c r="G35" s="125" t="s">
        <v>40</v>
      </c>
      <c r="H35" s="311">
        <f>ROUND((((SUM(BG93:BG100)+SUM(BG119:BG135))+SUM(BG137:BG141))),2)</f>
        <v>0</v>
      </c>
      <c r="I35" s="289"/>
      <c r="J35" s="289"/>
      <c r="K35" s="40"/>
      <c r="L35" s="40"/>
      <c r="M35" s="311">
        <v>0</v>
      </c>
      <c r="N35" s="289"/>
      <c r="O35" s="289"/>
      <c r="P35" s="289"/>
      <c r="Q35" s="40"/>
      <c r="R35" s="41"/>
    </row>
    <row r="36" spans="2:18" s="1" customFormat="1" ht="14.45" hidden="1" customHeight="1">
      <c r="B36" s="39"/>
      <c r="C36" s="40"/>
      <c r="D36" s="40"/>
      <c r="E36" s="46" t="s">
        <v>43</v>
      </c>
      <c r="F36" s="47">
        <v>0.2</v>
      </c>
      <c r="G36" s="125" t="s">
        <v>40</v>
      </c>
      <c r="H36" s="311">
        <f>ROUND((((SUM(BH93:BH100)+SUM(BH119:BH135))+SUM(BH137:BH141))),2)</f>
        <v>0</v>
      </c>
      <c r="I36" s="289"/>
      <c r="J36" s="289"/>
      <c r="K36" s="40"/>
      <c r="L36" s="40"/>
      <c r="M36" s="311">
        <v>0</v>
      </c>
      <c r="N36" s="289"/>
      <c r="O36" s="289"/>
      <c r="P36" s="289"/>
      <c r="Q36" s="40"/>
      <c r="R36" s="41"/>
    </row>
    <row r="37" spans="2:18" s="1" customFormat="1" ht="14.45" hidden="1" customHeight="1">
      <c r="B37" s="39"/>
      <c r="C37" s="40"/>
      <c r="D37" s="40"/>
      <c r="E37" s="46" t="s">
        <v>44</v>
      </c>
      <c r="F37" s="47">
        <v>0</v>
      </c>
      <c r="G37" s="125" t="s">
        <v>40</v>
      </c>
      <c r="H37" s="311">
        <f>ROUND((((SUM(BI93:BI100)+SUM(BI119:BI135))+SUM(BI137:BI141))),2)</f>
        <v>0</v>
      </c>
      <c r="I37" s="289"/>
      <c r="J37" s="289"/>
      <c r="K37" s="40"/>
      <c r="L37" s="40"/>
      <c r="M37" s="311">
        <v>0</v>
      </c>
      <c r="N37" s="289"/>
      <c r="O37" s="289"/>
      <c r="P37" s="289"/>
      <c r="Q37" s="40"/>
      <c r="R37" s="41"/>
    </row>
    <row r="38" spans="2:18" s="1" customFormat="1" ht="6.9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1"/>
      <c r="D39" s="126" t="s">
        <v>45</v>
      </c>
      <c r="E39" s="79"/>
      <c r="F39" s="79"/>
      <c r="G39" s="127" t="s">
        <v>46</v>
      </c>
      <c r="H39" s="128" t="s">
        <v>47</v>
      </c>
      <c r="I39" s="79"/>
      <c r="J39" s="79"/>
      <c r="K39" s="79"/>
      <c r="L39" s="312">
        <f>SUM(M31:M37)</f>
        <v>0</v>
      </c>
      <c r="M39" s="312"/>
      <c r="N39" s="312"/>
      <c r="O39" s="312"/>
      <c r="P39" s="313"/>
      <c r="Q39" s="121"/>
      <c r="R39" s="41"/>
    </row>
    <row r="40" spans="2:18" s="1" customFormat="1" ht="14.45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>
      <c r="B42" s="27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 spans="2:18">
      <c r="B43" s="27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 spans="2:18">
      <c r="B44" s="27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 spans="2:18">
      <c r="B45" s="27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 spans="2:18">
      <c r="B46" s="2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 spans="2:18">
      <c r="B47" s="2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 spans="2:18">
      <c r="B48" s="27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 spans="2:18">
      <c r="B49" s="27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pans="2:18" s="1" customFormat="1" ht="15">
      <c r="B50" s="39"/>
      <c r="C50" s="40"/>
      <c r="D50" s="54" t="s">
        <v>48</v>
      </c>
      <c r="E50" s="55"/>
      <c r="F50" s="55"/>
      <c r="G50" s="55"/>
      <c r="H50" s="56"/>
      <c r="I50" s="40"/>
      <c r="J50" s="54" t="s">
        <v>49</v>
      </c>
      <c r="K50" s="55"/>
      <c r="L50" s="55"/>
      <c r="M50" s="55"/>
      <c r="N50" s="55"/>
      <c r="O50" s="55"/>
      <c r="P50" s="56"/>
      <c r="Q50" s="40"/>
      <c r="R50" s="41"/>
    </row>
    <row r="51" spans="2:18">
      <c r="B51" s="27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8"/>
    </row>
    <row r="52" spans="2:18">
      <c r="B52" s="27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8"/>
    </row>
    <row r="53" spans="2:18">
      <c r="B53" s="27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8"/>
    </row>
    <row r="54" spans="2:18">
      <c r="B54" s="27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8"/>
    </row>
    <row r="55" spans="2:18">
      <c r="B55" s="27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8"/>
    </row>
    <row r="56" spans="2:18">
      <c r="B56" s="27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8"/>
    </row>
    <row r="57" spans="2:18">
      <c r="B57" s="27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8"/>
    </row>
    <row r="58" spans="2:18">
      <c r="B58" s="27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8"/>
    </row>
    <row r="59" spans="2:18" s="1" customFormat="1" ht="15">
      <c r="B59" s="39"/>
      <c r="C59" s="40"/>
      <c r="D59" s="59" t="s">
        <v>50</v>
      </c>
      <c r="E59" s="60"/>
      <c r="F59" s="60"/>
      <c r="G59" s="61" t="s">
        <v>51</v>
      </c>
      <c r="H59" s="62"/>
      <c r="I59" s="40"/>
      <c r="J59" s="59" t="s">
        <v>50</v>
      </c>
      <c r="K59" s="60"/>
      <c r="L59" s="60"/>
      <c r="M59" s="60"/>
      <c r="N59" s="61" t="s">
        <v>51</v>
      </c>
      <c r="O59" s="60"/>
      <c r="P59" s="62"/>
      <c r="Q59" s="40"/>
      <c r="R59" s="41"/>
    </row>
    <row r="60" spans="2:18">
      <c r="B60" s="27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pans="2:18" s="1" customFormat="1" ht="15">
      <c r="B61" s="39"/>
      <c r="C61" s="40"/>
      <c r="D61" s="54" t="s">
        <v>52</v>
      </c>
      <c r="E61" s="55"/>
      <c r="F61" s="55"/>
      <c r="G61" s="55"/>
      <c r="H61" s="56"/>
      <c r="I61" s="40"/>
      <c r="J61" s="54" t="s">
        <v>53</v>
      </c>
      <c r="K61" s="55"/>
      <c r="L61" s="55"/>
      <c r="M61" s="55"/>
      <c r="N61" s="55"/>
      <c r="O61" s="55"/>
      <c r="P61" s="56"/>
      <c r="Q61" s="40"/>
      <c r="R61" s="41"/>
    </row>
    <row r="62" spans="2:18">
      <c r="B62" s="27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8"/>
    </row>
    <row r="63" spans="2:18">
      <c r="B63" s="27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8"/>
    </row>
    <row r="64" spans="2:18">
      <c r="B64" s="27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8"/>
    </row>
    <row r="65" spans="2:18">
      <c r="B65" s="27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8"/>
    </row>
    <row r="66" spans="2:18">
      <c r="B66" s="27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8"/>
    </row>
    <row r="67" spans="2:18">
      <c r="B67" s="27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8"/>
    </row>
    <row r="68" spans="2:18">
      <c r="B68" s="27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8"/>
    </row>
    <row r="69" spans="2:18">
      <c r="B69" s="27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8"/>
    </row>
    <row r="70" spans="2:18" s="1" customFormat="1" ht="15">
      <c r="B70" s="39"/>
      <c r="C70" s="40"/>
      <c r="D70" s="59" t="s">
        <v>50</v>
      </c>
      <c r="E70" s="60"/>
      <c r="F70" s="60"/>
      <c r="G70" s="61" t="s">
        <v>51</v>
      </c>
      <c r="H70" s="62"/>
      <c r="I70" s="40"/>
      <c r="J70" s="59" t="s">
        <v>50</v>
      </c>
      <c r="K70" s="60"/>
      <c r="L70" s="60"/>
      <c r="M70" s="60"/>
      <c r="N70" s="61" t="s">
        <v>51</v>
      </c>
      <c r="O70" s="60"/>
      <c r="P70" s="62"/>
      <c r="Q70" s="40"/>
      <c r="R70" s="41"/>
    </row>
    <row r="71" spans="2:18" s="1" customFormat="1" ht="14.45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50000000000003" customHeight="1">
      <c r="B76" s="39"/>
      <c r="C76" s="240" t="s">
        <v>135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5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15</v>
      </c>
      <c r="D78" s="40"/>
      <c r="E78" s="40"/>
      <c r="F78" s="287" t="str">
        <f>F6</f>
        <v>CENTRUM INTEGROVANEJ ZDRAVOTNEJ STAROSTLIVOSTI – SLANEC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40"/>
      <c r="R78" s="41"/>
    </row>
    <row r="79" spans="2:18" ht="30" customHeight="1">
      <c r="B79" s="27"/>
      <c r="C79" s="34" t="s">
        <v>132</v>
      </c>
      <c r="D79" s="30"/>
      <c r="E79" s="30"/>
      <c r="F79" s="287" t="s">
        <v>2448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0"/>
      <c r="R79" s="28"/>
    </row>
    <row r="80" spans="2:18" s="1" customFormat="1" ht="36.950000000000003" customHeight="1">
      <c r="B80" s="39"/>
      <c r="C80" s="73" t="s">
        <v>2449</v>
      </c>
      <c r="D80" s="40"/>
      <c r="E80" s="40"/>
      <c r="F80" s="242" t="str">
        <f>F8</f>
        <v>11.5 - Rozvádzač R2.2- Gynekológia</v>
      </c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40"/>
      <c r="R80" s="41"/>
    </row>
    <row r="81" spans="2:65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65" s="1" customFormat="1" ht="18" customHeight="1">
      <c r="B82" s="39"/>
      <c r="C82" s="34" t="s">
        <v>19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21</v>
      </c>
      <c r="L82" s="40"/>
      <c r="M82" s="291" t="str">
        <f>IF(O10="","",O10)</f>
        <v>20. 11. 2018</v>
      </c>
      <c r="N82" s="291"/>
      <c r="O82" s="291"/>
      <c r="P82" s="291"/>
      <c r="Q82" s="40"/>
      <c r="R82" s="41"/>
    </row>
    <row r="83" spans="2:65" s="1" customFormat="1" ht="6.95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65" s="1" customFormat="1" ht="15">
      <c r="B84" s="39"/>
      <c r="C84" s="34" t="s">
        <v>23</v>
      </c>
      <c r="D84" s="40"/>
      <c r="E84" s="40"/>
      <c r="F84" s="32" t="str">
        <f>E13</f>
        <v>Obec Slanec</v>
      </c>
      <c r="G84" s="40"/>
      <c r="H84" s="40"/>
      <c r="I84" s="40"/>
      <c r="J84" s="40"/>
      <c r="K84" s="34" t="s">
        <v>29</v>
      </c>
      <c r="L84" s="40"/>
      <c r="M84" s="248" t="str">
        <f>E19</f>
        <v>Ing. Beata Zuštiaková</v>
      </c>
      <c r="N84" s="248"/>
      <c r="O84" s="248"/>
      <c r="P84" s="248"/>
      <c r="Q84" s="248"/>
      <c r="R84" s="41"/>
    </row>
    <row r="85" spans="2:65" s="1" customFormat="1" ht="14.45" customHeight="1">
      <c r="B85" s="39"/>
      <c r="C85" s="34" t="s">
        <v>27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33</v>
      </c>
      <c r="L85" s="40"/>
      <c r="M85" s="248" t="str">
        <f>E22</f>
        <v xml:space="preserve"> </v>
      </c>
      <c r="N85" s="248"/>
      <c r="O85" s="248"/>
      <c r="P85" s="248"/>
      <c r="Q85" s="248"/>
      <c r="R85" s="41"/>
    </row>
    <row r="86" spans="2:65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65" s="1" customFormat="1" ht="29.25" customHeight="1">
      <c r="B87" s="39"/>
      <c r="C87" s="306" t="s">
        <v>136</v>
      </c>
      <c r="D87" s="307"/>
      <c r="E87" s="307"/>
      <c r="F87" s="307"/>
      <c r="G87" s="307"/>
      <c r="H87" s="121"/>
      <c r="I87" s="121"/>
      <c r="J87" s="121"/>
      <c r="K87" s="121"/>
      <c r="L87" s="121"/>
      <c r="M87" s="121"/>
      <c r="N87" s="306" t="s">
        <v>137</v>
      </c>
      <c r="O87" s="307"/>
      <c r="P87" s="307"/>
      <c r="Q87" s="307"/>
      <c r="R87" s="41"/>
    </row>
    <row r="88" spans="2:65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65" s="1" customFormat="1" ht="29.25" customHeight="1">
      <c r="B89" s="39"/>
      <c r="C89" s="129" t="s">
        <v>138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4">
        <f>N119</f>
        <v>0</v>
      </c>
      <c r="O89" s="303"/>
      <c r="P89" s="303"/>
      <c r="Q89" s="303"/>
      <c r="R89" s="41"/>
      <c r="AU89" s="23" t="s">
        <v>139</v>
      </c>
    </row>
    <row r="90" spans="2:65" s="7" customFormat="1" ht="24.95" customHeight="1">
      <c r="B90" s="130"/>
      <c r="C90" s="131"/>
      <c r="D90" s="132" t="s">
        <v>2819</v>
      </c>
      <c r="E90" s="131"/>
      <c r="F90" s="131"/>
      <c r="G90" s="131"/>
      <c r="H90" s="131"/>
      <c r="I90" s="131"/>
      <c r="J90" s="131"/>
      <c r="K90" s="131"/>
      <c r="L90" s="131"/>
      <c r="M90" s="131"/>
      <c r="N90" s="301">
        <f>N120</f>
        <v>0</v>
      </c>
      <c r="O90" s="302"/>
      <c r="P90" s="302"/>
      <c r="Q90" s="302"/>
      <c r="R90" s="133"/>
    </row>
    <row r="91" spans="2:65" s="7" customFormat="1" ht="21.75" customHeight="1">
      <c r="B91" s="130"/>
      <c r="C91" s="131"/>
      <c r="D91" s="132" t="s">
        <v>172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299">
        <f>N136</f>
        <v>0</v>
      </c>
      <c r="O91" s="302"/>
      <c r="P91" s="302"/>
      <c r="Q91" s="302"/>
      <c r="R91" s="133"/>
    </row>
    <row r="92" spans="2:65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</row>
    <row r="93" spans="2:65" s="1" customFormat="1" ht="29.25" customHeight="1">
      <c r="B93" s="39"/>
      <c r="C93" s="129" t="s">
        <v>173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303">
        <f>ROUND(N94+N95+N96+N97+N98+N99,2)</f>
        <v>0</v>
      </c>
      <c r="O93" s="304"/>
      <c r="P93" s="304"/>
      <c r="Q93" s="304"/>
      <c r="R93" s="41"/>
      <c r="T93" s="136"/>
      <c r="U93" s="137" t="s">
        <v>38</v>
      </c>
    </row>
    <row r="94" spans="2:65" s="1" customFormat="1" ht="18" customHeight="1">
      <c r="B94" s="138"/>
      <c r="C94" s="139"/>
      <c r="D94" s="255" t="s">
        <v>174</v>
      </c>
      <c r="E94" s="305"/>
      <c r="F94" s="305"/>
      <c r="G94" s="305"/>
      <c r="H94" s="305"/>
      <c r="I94" s="139"/>
      <c r="J94" s="139"/>
      <c r="K94" s="139"/>
      <c r="L94" s="139"/>
      <c r="M94" s="139"/>
      <c r="N94" s="229">
        <f>ROUND(N89*T94,2)</f>
        <v>0</v>
      </c>
      <c r="O94" s="294"/>
      <c r="P94" s="294"/>
      <c r="Q94" s="294"/>
      <c r="R94" s="141"/>
      <c r="S94" s="142"/>
      <c r="T94" s="143"/>
      <c r="U94" s="144" t="s">
        <v>41</v>
      </c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5" t="s">
        <v>175</v>
      </c>
      <c r="AZ94" s="142"/>
      <c r="BA94" s="142"/>
      <c r="BB94" s="142"/>
      <c r="BC94" s="142"/>
      <c r="BD94" s="142"/>
      <c r="BE94" s="146">
        <f t="shared" ref="BE94:BE99" si="0">IF(U94="základná",N94,0)</f>
        <v>0</v>
      </c>
      <c r="BF94" s="146">
        <f t="shared" ref="BF94:BF99" si="1">IF(U94="znížená",N94,0)</f>
        <v>0</v>
      </c>
      <c r="BG94" s="146">
        <f t="shared" ref="BG94:BG99" si="2">IF(U94="zákl. prenesená",N94,0)</f>
        <v>0</v>
      </c>
      <c r="BH94" s="146">
        <f t="shared" ref="BH94:BH99" si="3">IF(U94="zníž. prenesená",N94,0)</f>
        <v>0</v>
      </c>
      <c r="BI94" s="146">
        <f t="shared" ref="BI94:BI99" si="4">IF(U94="nulová",N94,0)</f>
        <v>0</v>
      </c>
      <c r="BJ94" s="145" t="s">
        <v>94</v>
      </c>
      <c r="BK94" s="142"/>
      <c r="BL94" s="142"/>
      <c r="BM94" s="142"/>
    </row>
    <row r="95" spans="2:65" s="1" customFormat="1" ht="18" customHeight="1">
      <c r="B95" s="138"/>
      <c r="C95" s="139"/>
      <c r="D95" s="255" t="s">
        <v>2092</v>
      </c>
      <c r="E95" s="305"/>
      <c r="F95" s="305"/>
      <c r="G95" s="305"/>
      <c r="H95" s="305"/>
      <c r="I95" s="139"/>
      <c r="J95" s="139"/>
      <c r="K95" s="139"/>
      <c r="L95" s="139"/>
      <c r="M95" s="139"/>
      <c r="N95" s="229">
        <f>ROUND(N89*T95,2)</f>
        <v>0</v>
      </c>
      <c r="O95" s="294"/>
      <c r="P95" s="294"/>
      <c r="Q95" s="294"/>
      <c r="R95" s="141"/>
      <c r="S95" s="142"/>
      <c r="T95" s="143"/>
      <c r="U95" s="144" t="s">
        <v>41</v>
      </c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5" t="s">
        <v>175</v>
      </c>
      <c r="AZ95" s="142"/>
      <c r="BA95" s="142"/>
      <c r="BB95" s="142"/>
      <c r="BC95" s="142"/>
      <c r="BD95" s="142"/>
      <c r="BE95" s="146">
        <f t="shared" si="0"/>
        <v>0</v>
      </c>
      <c r="BF95" s="146">
        <f t="shared" si="1"/>
        <v>0</v>
      </c>
      <c r="BG95" s="146">
        <f t="shared" si="2"/>
        <v>0</v>
      </c>
      <c r="BH95" s="146">
        <f t="shared" si="3"/>
        <v>0</v>
      </c>
      <c r="BI95" s="146">
        <f t="shared" si="4"/>
        <v>0</v>
      </c>
      <c r="BJ95" s="145" t="s">
        <v>94</v>
      </c>
      <c r="BK95" s="142"/>
      <c r="BL95" s="142"/>
      <c r="BM95" s="142"/>
    </row>
    <row r="96" spans="2:65" s="1" customFormat="1" ht="18" customHeight="1">
      <c r="B96" s="138"/>
      <c r="C96" s="139"/>
      <c r="D96" s="255" t="s">
        <v>177</v>
      </c>
      <c r="E96" s="305"/>
      <c r="F96" s="305"/>
      <c r="G96" s="305"/>
      <c r="H96" s="305"/>
      <c r="I96" s="139"/>
      <c r="J96" s="139"/>
      <c r="K96" s="139"/>
      <c r="L96" s="139"/>
      <c r="M96" s="139"/>
      <c r="N96" s="229">
        <f>ROUND(N89*T96,2)</f>
        <v>0</v>
      </c>
      <c r="O96" s="294"/>
      <c r="P96" s="294"/>
      <c r="Q96" s="294"/>
      <c r="R96" s="141"/>
      <c r="S96" s="142"/>
      <c r="T96" s="143"/>
      <c r="U96" s="144" t="s">
        <v>41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5" t="s">
        <v>175</v>
      </c>
      <c r="AZ96" s="142"/>
      <c r="BA96" s="142"/>
      <c r="BB96" s="142"/>
      <c r="BC96" s="142"/>
      <c r="BD96" s="142"/>
      <c r="BE96" s="146">
        <f t="shared" si="0"/>
        <v>0</v>
      </c>
      <c r="BF96" s="146">
        <f t="shared" si="1"/>
        <v>0</v>
      </c>
      <c r="BG96" s="146">
        <f t="shared" si="2"/>
        <v>0</v>
      </c>
      <c r="BH96" s="146">
        <f t="shared" si="3"/>
        <v>0</v>
      </c>
      <c r="BI96" s="146">
        <f t="shared" si="4"/>
        <v>0</v>
      </c>
      <c r="BJ96" s="145" t="s">
        <v>94</v>
      </c>
      <c r="BK96" s="142"/>
      <c r="BL96" s="142"/>
      <c r="BM96" s="142"/>
    </row>
    <row r="97" spans="2:65" s="1" customFormat="1" ht="18" customHeight="1">
      <c r="B97" s="138"/>
      <c r="C97" s="139"/>
      <c r="D97" s="255" t="s">
        <v>178</v>
      </c>
      <c r="E97" s="305"/>
      <c r="F97" s="305"/>
      <c r="G97" s="305"/>
      <c r="H97" s="305"/>
      <c r="I97" s="139"/>
      <c r="J97" s="139"/>
      <c r="K97" s="139"/>
      <c r="L97" s="139"/>
      <c r="M97" s="139"/>
      <c r="N97" s="229">
        <f>ROUND(N89*T97,2)</f>
        <v>0</v>
      </c>
      <c r="O97" s="294"/>
      <c r="P97" s="294"/>
      <c r="Q97" s="294"/>
      <c r="R97" s="141"/>
      <c r="S97" s="142"/>
      <c r="T97" s="143"/>
      <c r="U97" s="144" t="s">
        <v>41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5" t="s">
        <v>175</v>
      </c>
      <c r="AZ97" s="142"/>
      <c r="BA97" s="142"/>
      <c r="BB97" s="142"/>
      <c r="BC97" s="142"/>
      <c r="BD97" s="142"/>
      <c r="BE97" s="146">
        <f t="shared" si="0"/>
        <v>0</v>
      </c>
      <c r="BF97" s="146">
        <f t="shared" si="1"/>
        <v>0</v>
      </c>
      <c r="BG97" s="146">
        <f t="shared" si="2"/>
        <v>0</v>
      </c>
      <c r="BH97" s="146">
        <f t="shared" si="3"/>
        <v>0</v>
      </c>
      <c r="BI97" s="146">
        <f t="shared" si="4"/>
        <v>0</v>
      </c>
      <c r="BJ97" s="145" t="s">
        <v>94</v>
      </c>
      <c r="BK97" s="142"/>
      <c r="BL97" s="142"/>
      <c r="BM97" s="142"/>
    </row>
    <row r="98" spans="2:65" s="1" customFormat="1" ht="18" customHeight="1">
      <c r="B98" s="138"/>
      <c r="C98" s="139"/>
      <c r="D98" s="255" t="s">
        <v>2093</v>
      </c>
      <c r="E98" s="305"/>
      <c r="F98" s="305"/>
      <c r="G98" s="305"/>
      <c r="H98" s="305"/>
      <c r="I98" s="139"/>
      <c r="J98" s="139"/>
      <c r="K98" s="139"/>
      <c r="L98" s="139"/>
      <c r="M98" s="139"/>
      <c r="N98" s="229">
        <f>ROUND(N89*T98,2)</f>
        <v>0</v>
      </c>
      <c r="O98" s="294"/>
      <c r="P98" s="294"/>
      <c r="Q98" s="294"/>
      <c r="R98" s="141"/>
      <c r="S98" s="142"/>
      <c r="T98" s="143"/>
      <c r="U98" s="144" t="s">
        <v>41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5" t="s">
        <v>175</v>
      </c>
      <c r="AZ98" s="142"/>
      <c r="BA98" s="142"/>
      <c r="BB98" s="142"/>
      <c r="BC98" s="142"/>
      <c r="BD98" s="142"/>
      <c r="BE98" s="146">
        <f t="shared" si="0"/>
        <v>0</v>
      </c>
      <c r="BF98" s="146">
        <f t="shared" si="1"/>
        <v>0</v>
      </c>
      <c r="BG98" s="146">
        <f t="shared" si="2"/>
        <v>0</v>
      </c>
      <c r="BH98" s="146">
        <f t="shared" si="3"/>
        <v>0</v>
      </c>
      <c r="BI98" s="146">
        <f t="shared" si="4"/>
        <v>0</v>
      </c>
      <c r="BJ98" s="145" t="s">
        <v>94</v>
      </c>
      <c r="BK98" s="142"/>
      <c r="BL98" s="142"/>
      <c r="BM98" s="142"/>
    </row>
    <row r="99" spans="2:65" s="1" customFormat="1" ht="18" customHeight="1">
      <c r="B99" s="138"/>
      <c r="C99" s="139"/>
      <c r="D99" s="140" t="s">
        <v>180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29">
        <f>ROUND(N89*T99,2)</f>
        <v>0</v>
      </c>
      <c r="O99" s="294"/>
      <c r="P99" s="294"/>
      <c r="Q99" s="294"/>
      <c r="R99" s="141"/>
      <c r="S99" s="142"/>
      <c r="T99" s="147"/>
      <c r="U99" s="148" t="s">
        <v>41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5" t="s">
        <v>181</v>
      </c>
      <c r="AZ99" s="142"/>
      <c r="BA99" s="142"/>
      <c r="BB99" s="142"/>
      <c r="BC99" s="142"/>
      <c r="BD99" s="142"/>
      <c r="BE99" s="146">
        <f t="shared" si="0"/>
        <v>0</v>
      </c>
      <c r="BF99" s="146">
        <f t="shared" si="1"/>
        <v>0</v>
      </c>
      <c r="BG99" s="146">
        <f t="shared" si="2"/>
        <v>0</v>
      </c>
      <c r="BH99" s="146">
        <f t="shared" si="3"/>
        <v>0</v>
      </c>
      <c r="BI99" s="146">
        <f t="shared" si="4"/>
        <v>0</v>
      </c>
      <c r="BJ99" s="145" t="s">
        <v>94</v>
      </c>
      <c r="BK99" s="142"/>
      <c r="BL99" s="142"/>
      <c r="BM99" s="142"/>
    </row>
    <row r="100" spans="2:65" s="1" customFormat="1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65" s="1" customFormat="1" ht="29.25" customHeight="1">
      <c r="B101" s="39"/>
      <c r="C101" s="120" t="s">
        <v>125</v>
      </c>
      <c r="D101" s="121"/>
      <c r="E101" s="121"/>
      <c r="F101" s="121"/>
      <c r="G101" s="121"/>
      <c r="H101" s="121"/>
      <c r="I101" s="121"/>
      <c r="J101" s="121"/>
      <c r="K101" s="121"/>
      <c r="L101" s="230">
        <f>ROUND(SUM(N89+N93),2)</f>
        <v>0</v>
      </c>
      <c r="M101" s="230"/>
      <c r="N101" s="230"/>
      <c r="O101" s="230"/>
      <c r="P101" s="230"/>
      <c r="Q101" s="230"/>
      <c r="R101" s="41"/>
    </row>
    <row r="102" spans="2:65" s="1" customFormat="1" ht="6.95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6" spans="2:65" s="1" customFormat="1" ht="6.95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65" s="1" customFormat="1" ht="36.950000000000003" customHeight="1">
      <c r="B107" s="39"/>
      <c r="C107" s="240" t="s">
        <v>182</v>
      </c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41"/>
    </row>
    <row r="108" spans="2:65" s="1" customFormat="1" ht="6.95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65" s="1" customFormat="1" ht="30" customHeight="1">
      <c r="B109" s="39"/>
      <c r="C109" s="34" t="s">
        <v>15</v>
      </c>
      <c r="D109" s="40"/>
      <c r="E109" s="40"/>
      <c r="F109" s="287" t="str">
        <f>F6</f>
        <v>CENTRUM INTEGROVANEJ ZDRAVOTNEJ STAROSTLIVOSTI – SLANEC</v>
      </c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40"/>
      <c r="R109" s="41"/>
    </row>
    <row r="110" spans="2:65" ht="30" customHeight="1">
      <c r="B110" s="27"/>
      <c r="C110" s="34" t="s">
        <v>132</v>
      </c>
      <c r="D110" s="30"/>
      <c r="E110" s="30"/>
      <c r="F110" s="287" t="s">
        <v>2448</v>
      </c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30"/>
      <c r="R110" s="28"/>
    </row>
    <row r="111" spans="2:65" s="1" customFormat="1" ht="36.950000000000003" customHeight="1">
      <c r="B111" s="39"/>
      <c r="C111" s="73" t="s">
        <v>2449</v>
      </c>
      <c r="D111" s="40"/>
      <c r="E111" s="40"/>
      <c r="F111" s="242" t="str">
        <f>F8</f>
        <v>11.5 - Rozvádzač R2.2- Gynekológia</v>
      </c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40"/>
      <c r="R111" s="41"/>
    </row>
    <row r="112" spans="2:65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3" spans="2:65" s="1" customFormat="1" ht="18" customHeight="1">
      <c r="B113" s="39"/>
      <c r="C113" s="34" t="s">
        <v>19</v>
      </c>
      <c r="D113" s="40"/>
      <c r="E113" s="40"/>
      <c r="F113" s="32" t="str">
        <f>F10</f>
        <v xml:space="preserve"> </v>
      </c>
      <c r="G113" s="40"/>
      <c r="H113" s="40"/>
      <c r="I113" s="40"/>
      <c r="J113" s="40"/>
      <c r="K113" s="34" t="s">
        <v>21</v>
      </c>
      <c r="L113" s="40"/>
      <c r="M113" s="291" t="str">
        <f>IF(O10="","",O10)</f>
        <v>20. 11. 2018</v>
      </c>
      <c r="N113" s="291"/>
      <c r="O113" s="291"/>
      <c r="P113" s="291"/>
      <c r="Q113" s="40"/>
      <c r="R113" s="41"/>
    </row>
    <row r="114" spans="2:65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65" s="1" customFormat="1" ht="15">
      <c r="B115" s="39"/>
      <c r="C115" s="34" t="s">
        <v>23</v>
      </c>
      <c r="D115" s="40"/>
      <c r="E115" s="40"/>
      <c r="F115" s="32" t="str">
        <f>E13</f>
        <v>Obec Slanec</v>
      </c>
      <c r="G115" s="40"/>
      <c r="H115" s="40"/>
      <c r="I115" s="40"/>
      <c r="J115" s="40"/>
      <c r="K115" s="34" t="s">
        <v>29</v>
      </c>
      <c r="L115" s="40"/>
      <c r="M115" s="248" t="str">
        <f>E19</f>
        <v>Ing. Beata Zuštiaková</v>
      </c>
      <c r="N115" s="248"/>
      <c r="O115" s="248"/>
      <c r="P115" s="248"/>
      <c r="Q115" s="248"/>
      <c r="R115" s="41"/>
    </row>
    <row r="116" spans="2:65" s="1" customFormat="1" ht="14.45" customHeight="1">
      <c r="B116" s="39"/>
      <c r="C116" s="34" t="s">
        <v>27</v>
      </c>
      <c r="D116" s="40"/>
      <c r="E116" s="40"/>
      <c r="F116" s="32" t="str">
        <f>IF(E16="","",E16)</f>
        <v>Vyplň údaj</v>
      </c>
      <c r="G116" s="40"/>
      <c r="H116" s="40"/>
      <c r="I116" s="40"/>
      <c r="J116" s="40"/>
      <c r="K116" s="34" t="s">
        <v>33</v>
      </c>
      <c r="L116" s="40"/>
      <c r="M116" s="248" t="str">
        <f>E22</f>
        <v xml:space="preserve"> </v>
      </c>
      <c r="N116" s="248"/>
      <c r="O116" s="248"/>
      <c r="P116" s="248"/>
      <c r="Q116" s="248"/>
      <c r="R116" s="41"/>
    </row>
    <row r="117" spans="2:65" s="1" customFormat="1" ht="10.35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65" s="9" customFormat="1" ht="29.25" customHeight="1">
      <c r="B118" s="149"/>
      <c r="C118" s="150" t="s">
        <v>183</v>
      </c>
      <c r="D118" s="151" t="s">
        <v>184</v>
      </c>
      <c r="E118" s="151" t="s">
        <v>56</v>
      </c>
      <c r="F118" s="295" t="s">
        <v>185</v>
      </c>
      <c r="G118" s="295"/>
      <c r="H118" s="295"/>
      <c r="I118" s="295"/>
      <c r="J118" s="151" t="s">
        <v>186</v>
      </c>
      <c r="K118" s="151" t="s">
        <v>187</v>
      </c>
      <c r="L118" s="295" t="s">
        <v>188</v>
      </c>
      <c r="M118" s="295"/>
      <c r="N118" s="295" t="s">
        <v>137</v>
      </c>
      <c r="O118" s="295"/>
      <c r="P118" s="295"/>
      <c r="Q118" s="296"/>
      <c r="R118" s="152"/>
      <c r="T118" s="80" t="s">
        <v>189</v>
      </c>
      <c r="U118" s="81" t="s">
        <v>38</v>
      </c>
      <c r="V118" s="81" t="s">
        <v>190</v>
      </c>
      <c r="W118" s="81" t="s">
        <v>191</v>
      </c>
      <c r="X118" s="81" t="s">
        <v>192</v>
      </c>
      <c r="Y118" s="81" t="s">
        <v>193</v>
      </c>
      <c r="Z118" s="81" t="s">
        <v>194</v>
      </c>
      <c r="AA118" s="82" t="s">
        <v>195</v>
      </c>
    </row>
    <row r="119" spans="2:65" s="1" customFormat="1" ht="29.25" customHeight="1">
      <c r="B119" s="39"/>
      <c r="C119" s="84" t="s">
        <v>134</v>
      </c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297">
        <f>BK119</f>
        <v>0</v>
      </c>
      <c r="O119" s="298"/>
      <c r="P119" s="298"/>
      <c r="Q119" s="298"/>
      <c r="R119" s="41"/>
      <c r="T119" s="83"/>
      <c r="U119" s="55"/>
      <c r="V119" s="55"/>
      <c r="W119" s="153">
        <f>W120+W136</f>
        <v>0</v>
      </c>
      <c r="X119" s="55"/>
      <c r="Y119" s="153">
        <f>Y120+Y136</f>
        <v>0</v>
      </c>
      <c r="Z119" s="55"/>
      <c r="AA119" s="154">
        <f>AA120+AA136</f>
        <v>0</v>
      </c>
      <c r="AT119" s="23" t="s">
        <v>73</v>
      </c>
      <c r="AU119" s="23" t="s">
        <v>139</v>
      </c>
      <c r="BK119" s="155">
        <f>BK120+BK136</f>
        <v>0</v>
      </c>
    </row>
    <row r="120" spans="2:65" s="10" customFormat="1" ht="37.35" customHeight="1">
      <c r="B120" s="156"/>
      <c r="C120" s="157"/>
      <c r="D120" s="158" t="s">
        <v>2819</v>
      </c>
      <c r="E120" s="158"/>
      <c r="F120" s="158"/>
      <c r="G120" s="158"/>
      <c r="H120" s="158"/>
      <c r="I120" s="158"/>
      <c r="J120" s="158"/>
      <c r="K120" s="158"/>
      <c r="L120" s="158"/>
      <c r="M120" s="158"/>
      <c r="N120" s="322">
        <f>BK120</f>
        <v>0</v>
      </c>
      <c r="O120" s="323"/>
      <c r="P120" s="323"/>
      <c r="Q120" s="323"/>
      <c r="R120" s="159"/>
      <c r="T120" s="160"/>
      <c r="U120" s="157"/>
      <c r="V120" s="157"/>
      <c r="W120" s="161">
        <f>SUM(W121:W135)</f>
        <v>0</v>
      </c>
      <c r="X120" s="157"/>
      <c r="Y120" s="161">
        <f>SUM(Y121:Y135)</f>
        <v>0</v>
      </c>
      <c r="Z120" s="157"/>
      <c r="AA120" s="162">
        <f>SUM(AA121:AA135)</f>
        <v>0</v>
      </c>
      <c r="AR120" s="163" t="s">
        <v>214</v>
      </c>
      <c r="AT120" s="164" t="s">
        <v>73</v>
      </c>
      <c r="AU120" s="164" t="s">
        <v>74</v>
      </c>
      <c r="AY120" s="163" t="s">
        <v>196</v>
      </c>
      <c r="BK120" s="165">
        <f>SUM(BK121:BK135)</f>
        <v>0</v>
      </c>
    </row>
    <row r="121" spans="2:65" s="1" customFormat="1" ht="25.5" customHeight="1">
      <c r="B121" s="138"/>
      <c r="C121" s="167" t="s">
        <v>82</v>
      </c>
      <c r="D121" s="167" t="s">
        <v>197</v>
      </c>
      <c r="E121" s="168" t="s">
        <v>2745</v>
      </c>
      <c r="F121" s="264" t="s">
        <v>2746</v>
      </c>
      <c r="G121" s="264"/>
      <c r="H121" s="264"/>
      <c r="I121" s="264"/>
      <c r="J121" s="169" t="s">
        <v>2747</v>
      </c>
      <c r="K121" s="170">
        <v>0</v>
      </c>
      <c r="L121" s="265">
        <v>0</v>
      </c>
      <c r="M121" s="265"/>
      <c r="N121" s="266">
        <f t="shared" ref="N121:N135" si="5">ROUND(L121*K121,3)</f>
        <v>0</v>
      </c>
      <c r="O121" s="266"/>
      <c r="P121" s="266"/>
      <c r="Q121" s="266"/>
      <c r="R121" s="141"/>
      <c r="T121" s="172" t="s">
        <v>4</v>
      </c>
      <c r="U121" s="48" t="s">
        <v>41</v>
      </c>
      <c r="V121" s="40"/>
      <c r="W121" s="173">
        <f t="shared" ref="W121:W135" si="6">V121*K121</f>
        <v>0</v>
      </c>
      <c r="X121" s="173">
        <v>0</v>
      </c>
      <c r="Y121" s="173">
        <f t="shared" ref="Y121:Y135" si="7">X121*K121</f>
        <v>0</v>
      </c>
      <c r="Z121" s="173">
        <v>0</v>
      </c>
      <c r="AA121" s="174">
        <f t="shared" ref="AA121:AA135" si="8">Z121*K121</f>
        <v>0</v>
      </c>
      <c r="AR121" s="23" t="s">
        <v>622</v>
      </c>
      <c r="AT121" s="23" t="s">
        <v>197</v>
      </c>
      <c r="AU121" s="23" t="s">
        <v>82</v>
      </c>
      <c r="AY121" s="23" t="s">
        <v>196</v>
      </c>
      <c r="BE121" s="114">
        <f t="shared" ref="BE121:BE135" si="9">IF(U121="základná",N121,0)</f>
        <v>0</v>
      </c>
      <c r="BF121" s="114">
        <f t="shared" ref="BF121:BF135" si="10">IF(U121="znížená",N121,0)</f>
        <v>0</v>
      </c>
      <c r="BG121" s="114">
        <f t="shared" ref="BG121:BG135" si="11">IF(U121="zákl. prenesená",N121,0)</f>
        <v>0</v>
      </c>
      <c r="BH121" s="114">
        <f t="shared" ref="BH121:BH135" si="12">IF(U121="zníž. prenesená",N121,0)</f>
        <v>0</v>
      </c>
      <c r="BI121" s="114">
        <f t="shared" ref="BI121:BI135" si="13">IF(U121="nulová",N121,0)</f>
        <v>0</v>
      </c>
      <c r="BJ121" s="23" t="s">
        <v>94</v>
      </c>
      <c r="BK121" s="175">
        <f t="shared" ref="BK121:BK135" si="14">ROUND(L121*K121,3)</f>
        <v>0</v>
      </c>
      <c r="BL121" s="23" t="s">
        <v>622</v>
      </c>
      <c r="BM121" s="23" t="s">
        <v>2880</v>
      </c>
    </row>
    <row r="122" spans="2:65" s="1" customFormat="1" ht="38.25" customHeight="1">
      <c r="B122" s="138"/>
      <c r="C122" s="167" t="s">
        <v>94</v>
      </c>
      <c r="D122" s="167" t="s">
        <v>197</v>
      </c>
      <c r="E122" s="168" t="s">
        <v>2749</v>
      </c>
      <c r="F122" s="264" t="s">
        <v>2750</v>
      </c>
      <c r="G122" s="264"/>
      <c r="H122" s="264"/>
      <c r="I122" s="264"/>
      <c r="J122" s="169" t="s">
        <v>2747</v>
      </c>
      <c r="K122" s="170">
        <v>0</v>
      </c>
      <c r="L122" s="265">
        <v>0</v>
      </c>
      <c r="M122" s="265"/>
      <c r="N122" s="266">
        <f t="shared" si="5"/>
        <v>0</v>
      </c>
      <c r="O122" s="266"/>
      <c r="P122" s="266"/>
      <c r="Q122" s="266"/>
      <c r="R122" s="141"/>
      <c r="T122" s="172" t="s">
        <v>4</v>
      </c>
      <c r="U122" s="48" t="s">
        <v>41</v>
      </c>
      <c r="V122" s="40"/>
      <c r="W122" s="173">
        <f t="shared" si="6"/>
        <v>0</v>
      </c>
      <c r="X122" s="173">
        <v>0</v>
      </c>
      <c r="Y122" s="173">
        <f t="shared" si="7"/>
        <v>0</v>
      </c>
      <c r="Z122" s="173">
        <v>0</v>
      </c>
      <c r="AA122" s="174">
        <f t="shared" si="8"/>
        <v>0</v>
      </c>
      <c r="AR122" s="23" t="s">
        <v>622</v>
      </c>
      <c r="AT122" s="23" t="s">
        <v>197</v>
      </c>
      <c r="AU122" s="23" t="s">
        <v>82</v>
      </c>
      <c r="AY122" s="23" t="s">
        <v>196</v>
      </c>
      <c r="BE122" s="114">
        <f t="shared" si="9"/>
        <v>0</v>
      </c>
      <c r="BF122" s="114">
        <f t="shared" si="10"/>
        <v>0</v>
      </c>
      <c r="BG122" s="114">
        <f t="shared" si="11"/>
        <v>0</v>
      </c>
      <c r="BH122" s="114">
        <f t="shared" si="12"/>
        <v>0</v>
      </c>
      <c r="BI122" s="114">
        <f t="shared" si="13"/>
        <v>0</v>
      </c>
      <c r="BJ122" s="23" t="s">
        <v>94</v>
      </c>
      <c r="BK122" s="175">
        <f t="shared" si="14"/>
        <v>0</v>
      </c>
      <c r="BL122" s="23" t="s">
        <v>622</v>
      </c>
      <c r="BM122" s="23" t="s">
        <v>2881</v>
      </c>
    </row>
    <row r="123" spans="2:65" s="1" customFormat="1" ht="38.25" customHeight="1">
      <c r="B123" s="138"/>
      <c r="C123" s="167" t="s">
        <v>214</v>
      </c>
      <c r="D123" s="167" t="s">
        <v>197</v>
      </c>
      <c r="E123" s="168" t="s">
        <v>2752</v>
      </c>
      <c r="F123" s="264" t="s">
        <v>2753</v>
      </c>
      <c r="G123" s="264"/>
      <c r="H123" s="264"/>
      <c r="I123" s="264"/>
      <c r="J123" s="169" t="s">
        <v>2747</v>
      </c>
      <c r="K123" s="170">
        <v>1</v>
      </c>
      <c r="L123" s="265">
        <v>0</v>
      </c>
      <c r="M123" s="265"/>
      <c r="N123" s="266">
        <f t="shared" si="5"/>
        <v>0</v>
      </c>
      <c r="O123" s="266"/>
      <c r="P123" s="266"/>
      <c r="Q123" s="266"/>
      <c r="R123" s="141"/>
      <c r="T123" s="172" t="s">
        <v>4</v>
      </c>
      <c r="U123" s="48" t="s">
        <v>41</v>
      </c>
      <c r="V123" s="40"/>
      <c r="W123" s="173">
        <f t="shared" si="6"/>
        <v>0</v>
      </c>
      <c r="X123" s="173">
        <v>0</v>
      </c>
      <c r="Y123" s="173">
        <f t="shared" si="7"/>
        <v>0</v>
      </c>
      <c r="Z123" s="173">
        <v>0</v>
      </c>
      <c r="AA123" s="174">
        <f t="shared" si="8"/>
        <v>0</v>
      </c>
      <c r="AR123" s="23" t="s">
        <v>622</v>
      </c>
      <c r="AT123" s="23" t="s">
        <v>197</v>
      </c>
      <c r="AU123" s="23" t="s">
        <v>82</v>
      </c>
      <c r="AY123" s="23" t="s">
        <v>196</v>
      </c>
      <c r="BE123" s="114">
        <f t="shared" si="9"/>
        <v>0</v>
      </c>
      <c r="BF123" s="114">
        <f t="shared" si="10"/>
        <v>0</v>
      </c>
      <c r="BG123" s="114">
        <f t="shared" si="11"/>
        <v>0</v>
      </c>
      <c r="BH123" s="114">
        <f t="shared" si="12"/>
        <v>0</v>
      </c>
      <c r="BI123" s="114">
        <f t="shared" si="13"/>
        <v>0</v>
      </c>
      <c r="BJ123" s="23" t="s">
        <v>94</v>
      </c>
      <c r="BK123" s="175">
        <f t="shared" si="14"/>
        <v>0</v>
      </c>
      <c r="BL123" s="23" t="s">
        <v>622</v>
      </c>
      <c r="BM123" s="23" t="s">
        <v>2882</v>
      </c>
    </row>
    <row r="124" spans="2:65" s="1" customFormat="1" ht="38.25" customHeight="1">
      <c r="B124" s="138"/>
      <c r="C124" s="167" t="s">
        <v>201</v>
      </c>
      <c r="D124" s="167" t="s">
        <v>197</v>
      </c>
      <c r="E124" s="168" t="s">
        <v>2755</v>
      </c>
      <c r="F124" s="264" t="s">
        <v>2756</v>
      </c>
      <c r="G124" s="264"/>
      <c r="H124" s="264"/>
      <c r="I124" s="264"/>
      <c r="J124" s="169" t="s">
        <v>2747</v>
      </c>
      <c r="K124" s="170">
        <v>9</v>
      </c>
      <c r="L124" s="265">
        <v>0</v>
      </c>
      <c r="M124" s="265"/>
      <c r="N124" s="266">
        <f t="shared" si="5"/>
        <v>0</v>
      </c>
      <c r="O124" s="266"/>
      <c r="P124" s="266"/>
      <c r="Q124" s="266"/>
      <c r="R124" s="141"/>
      <c r="T124" s="172" t="s">
        <v>4</v>
      </c>
      <c r="U124" s="48" t="s">
        <v>41</v>
      </c>
      <c r="V124" s="40"/>
      <c r="W124" s="173">
        <f t="shared" si="6"/>
        <v>0</v>
      </c>
      <c r="X124" s="173">
        <v>0</v>
      </c>
      <c r="Y124" s="173">
        <f t="shared" si="7"/>
        <v>0</v>
      </c>
      <c r="Z124" s="173">
        <v>0</v>
      </c>
      <c r="AA124" s="174">
        <f t="shared" si="8"/>
        <v>0</v>
      </c>
      <c r="AR124" s="23" t="s">
        <v>622</v>
      </c>
      <c r="AT124" s="23" t="s">
        <v>197</v>
      </c>
      <c r="AU124" s="23" t="s">
        <v>82</v>
      </c>
      <c r="AY124" s="23" t="s">
        <v>196</v>
      </c>
      <c r="BE124" s="114">
        <f t="shared" si="9"/>
        <v>0</v>
      </c>
      <c r="BF124" s="114">
        <f t="shared" si="10"/>
        <v>0</v>
      </c>
      <c r="BG124" s="114">
        <f t="shared" si="11"/>
        <v>0</v>
      </c>
      <c r="BH124" s="114">
        <f t="shared" si="12"/>
        <v>0</v>
      </c>
      <c r="BI124" s="114">
        <f t="shared" si="13"/>
        <v>0</v>
      </c>
      <c r="BJ124" s="23" t="s">
        <v>94</v>
      </c>
      <c r="BK124" s="175">
        <f t="shared" si="14"/>
        <v>0</v>
      </c>
      <c r="BL124" s="23" t="s">
        <v>622</v>
      </c>
      <c r="BM124" s="23" t="s">
        <v>2883</v>
      </c>
    </row>
    <row r="125" spans="2:65" s="1" customFormat="1" ht="38.25" customHeight="1">
      <c r="B125" s="138"/>
      <c r="C125" s="167" t="s">
        <v>234</v>
      </c>
      <c r="D125" s="167" t="s">
        <v>197</v>
      </c>
      <c r="E125" s="168" t="s">
        <v>2758</v>
      </c>
      <c r="F125" s="264" t="s">
        <v>2759</v>
      </c>
      <c r="G125" s="264"/>
      <c r="H125" s="264"/>
      <c r="I125" s="264"/>
      <c r="J125" s="169" t="s">
        <v>2747</v>
      </c>
      <c r="K125" s="170">
        <v>1</v>
      </c>
      <c r="L125" s="265">
        <v>0</v>
      </c>
      <c r="M125" s="265"/>
      <c r="N125" s="266">
        <f t="shared" si="5"/>
        <v>0</v>
      </c>
      <c r="O125" s="266"/>
      <c r="P125" s="266"/>
      <c r="Q125" s="266"/>
      <c r="R125" s="141"/>
      <c r="T125" s="172" t="s">
        <v>4</v>
      </c>
      <c r="U125" s="48" t="s">
        <v>41</v>
      </c>
      <c r="V125" s="40"/>
      <c r="W125" s="173">
        <f t="shared" si="6"/>
        <v>0</v>
      </c>
      <c r="X125" s="173">
        <v>0</v>
      </c>
      <c r="Y125" s="173">
        <f t="shared" si="7"/>
        <v>0</v>
      </c>
      <c r="Z125" s="173">
        <v>0</v>
      </c>
      <c r="AA125" s="174">
        <f t="shared" si="8"/>
        <v>0</v>
      </c>
      <c r="AR125" s="23" t="s">
        <v>622</v>
      </c>
      <c r="AT125" s="23" t="s">
        <v>197</v>
      </c>
      <c r="AU125" s="23" t="s">
        <v>82</v>
      </c>
      <c r="AY125" s="23" t="s">
        <v>196</v>
      </c>
      <c r="BE125" s="114">
        <f t="shared" si="9"/>
        <v>0</v>
      </c>
      <c r="BF125" s="114">
        <f t="shared" si="10"/>
        <v>0</v>
      </c>
      <c r="BG125" s="114">
        <f t="shared" si="11"/>
        <v>0</v>
      </c>
      <c r="BH125" s="114">
        <f t="shared" si="12"/>
        <v>0</v>
      </c>
      <c r="BI125" s="114">
        <f t="shared" si="13"/>
        <v>0</v>
      </c>
      <c r="BJ125" s="23" t="s">
        <v>94</v>
      </c>
      <c r="BK125" s="175">
        <f t="shared" si="14"/>
        <v>0</v>
      </c>
      <c r="BL125" s="23" t="s">
        <v>622</v>
      </c>
      <c r="BM125" s="23" t="s">
        <v>2884</v>
      </c>
    </row>
    <row r="126" spans="2:65" s="1" customFormat="1" ht="38.25" customHeight="1">
      <c r="B126" s="138"/>
      <c r="C126" s="167" t="s">
        <v>239</v>
      </c>
      <c r="D126" s="167" t="s">
        <v>197</v>
      </c>
      <c r="E126" s="168" t="s">
        <v>2761</v>
      </c>
      <c r="F126" s="264" t="s">
        <v>2762</v>
      </c>
      <c r="G126" s="264"/>
      <c r="H126" s="264"/>
      <c r="I126" s="264"/>
      <c r="J126" s="169" t="s">
        <v>2747</v>
      </c>
      <c r="K126" s="170">
        <v>0</v>
      </c>
      <c r="L126" s="265">
        <v>0</v>
      </c>
      <c r="M126" s="265"/>
      <c r="N126" s="266">
        <f t="shared" si="5"/>
        <v>0</v>
      </c>
      <c r="O126" s="266"/>
      <c r="P126" s="266"/>
      <c r="Q126" s="266"/>
      <c r="R126" s="141"/>
      <c r="T126" s="172" t="s">
        <v>4</v>
      </c>
      <c r="U126" s="48" t="s">
        <v>41</v>
      </c>
      <c r="V126" s="40"/>
      <c r="W126" s="173">
        <f t="shared" si="6"/>
        <v>0</v>
      </c>
      <c r="X126" s="173">
        <v>0</v>
      </c>
      <c r="Y126" s="173">
        <f t="shared" si="7"/>
        <v>0</v>
      </c>
      <c r="Z126" s="173">
        <v>0</v>
      </c>
      <c r="AA126" s="174">
        <f t="shared" si="8"/>
        <v>0</v>
      </c>
      <c r="AR126" s="23" t="s">
        <v>622</v>
      </c>
      <c r="AT126" s="23" t="s">
        <v>197</v>
      </c>
      <c r="AU126" s="23" t="s">
        <v>82</v>
      </c>
      <c r="AY126" s="23" t="s">
        <v>196</v>
      </c>
      <c r="BE126" s="114">
        <f t="shared" si="9"/>
        <v>0</v>
      </c>
      <c r="BF126" s="114">
        <f t="shared" si="10"/>
        <v>0</v>
      </c>
      <c r="BG126" s="114">
        <f t="shared" si="11"/>
        <v>0</v>
      </c>
      <c r="BH126" s="114">
        <f t="shared" si="12"/>
        <v>0</v>
      </c>
      <c r="BI126" s="114">
        <f t="shared" si="13"/>
        <v>0</v>
      </c>
      <c r="BJ126" s="23" t="s">
        <v>94</v>
      </c>
      <c r="BK126" s="175">
        <f t="shared" si="14"/>
        <v>0</v>
      </c>
      <c r="BL126" s="23" t="s">
        <v>622</v>
      </c>
      <c r="BM126" s="23" t="s">
        <v>2885</v>
      </c>
    </row>
    <row r="127" spans="2:65" s="1" customFormat="1" ht="16.5" customHeight="1">
      <c r="B127" s="138"/>
      <c r="C127" s="167" t="s">
        <v>250</v>
      </c>
      <c r="D127" s="167" t="s">
        <v>197</v>
      </c>
      <c r="E127" s="168" t="s">
        <v>2862</v>
      </c>
      <c r="F127" s="264" t="s">
        <v>2833</v>
      </c>
      <c r="G127" s="264"/>
      <c r="H127" s="264"/>
      <c r="I127" s="264"/>
      <c r="J127" s="169" t="s">
        <v>2747</v>
      </c>
      <c r="K127" s="170">
        <v>1</v>
      </c>
      <c r="L127" s="265">
        <v>0</v>
      </c>
      <c r="M127" s="265"/>
      <c r="N127" s="266">
        <f t="shared" si="5"/>
        <v>0</v>
      </c>
      <c r="O127" s="266"/>
      <c r="P127" s="266"/>
      <c r="Q127" s="266"/>
      <c r="R127" s="141"/>
      <c r="T127" s="172" t="s">
        <v>4</v>
      </c>
      <c r="U127" s="48" t="s">
        <v>41</v>
      </c>
      <c r="V127" s="40"/>
      <c r="W127" s="173">
        <f t="shared" si="6"/>
        <v>0</v>
      </c>
      <c r="X127" s="173">
        <v>0</v>
      </c>
      <c r="Y127" s="173">
        <f t="shared" si="7"/>
        <v>0</v>
      </c>
      <c r="Z127" s="173">
        <v>0</v>
      </c>
      <c r="AA127" s="174">
        <f t="shared" si="8"/>
        <v>0</v>
      </c>
      <c r="AR127" s="23" t="s">
        <v>622</v>
      </c>
      <c r="AT127" s="23" t="s">
        <v>197</v>
      </c>
      <c r="AU127" s="23" t="s">
        <v>82</v>
      </c>
      <c r="AY127" s="23" t="s">
        <v>196</v>
      </c>
      <c r="BE127" s="114">
        <f t="shared" si="9"/>
        <v>0</v>
      </c>
      <c r="BF127" s="114">
        <f t="shared" si="10"/>
        <v>0</v>
      </c>
      <c r="BG127" s="114">
        <f t="shared" si="11"/>
        <v>0</v>
      </c>
      <c r="BH127" s="114">
        <f t="shared" si="12"/>
        <v>0</v>
      </c>
      <c r="BI127" s="114">
        <f t="shared" si="13"/>
        <v>0</v>
      </c>
      <c r="BJ127" s="23" t="s">
        <v>94</v>
      </c>
      <c r="BK127" s="175">
        <f t="shared" si="14"/>
        <v>0</v>
      </c>
      <c r="BL127" s="23" t="s">
        <v>622</v>
      </c>
      <c r="BM127" s="23" t="s">
        <v>2886</v>
      </c>
    </row>
    <row r="128" spans="2:65" s="1" customFormat="1" ht="25.5" customHeight="1">
      <c r="B128" s="138"/>
      <c r="C128" s="167" t="s">
        <v>254</v>
      </c>
      <c r="D128" s="167" t="s">
        <v>197</v>
      </c>
      <c r="E128" s="168" t="s">
        <v>2864</v>
      </c>
      <c r="F128" s="264" t="s">
        <v>2836</v>
      </c>
      <c r="G128" s="264"/>
      <c r="H128" s="264"/>
      <c r="I128" s="264"/>
      <c r="J128" s="169" t="s">
        <v>2747</v>
      </c>
      <c r="K128" s="170">
        <v>1</v>
      </c>
      <c r="L128" s="265">
        <v>0</v>
      </c>
      <c r="M128" s="265"/>
      <c r="N128" s="266">
        <f t="shared" si="5"/>
        <v>0</v>
      </c>
      <c r="O128" s="266"/>
      <c r="P128" s="266"/>
      <c r="Q128" s="266"/>
      <c r="R128" s="141"/>
      <c r="T128" s="172" t="s">
        <v>4</v>
      </c>
      <c r="U128" s="48" t="s">
        <v>41</v>
      </c>
      <c r="V128" s="40"/>
      <c r="W128" s="173">
        <f t="shared" si="6"/>
        <v>0</v>
      </c>
      <c r="X128" s="173">
        <v>0</v>
      </c>
      <c r="Y128" s="173">
        <f t="shared" si="7"/>
        <v>0</v>
      </c>
      <c r="Z128" s="173">
        <v>0</v>
      </c>
      <c r="AA128" s="174">
        <f t="shared" si="8"/>
        <v>0</v>
      </c>
      <c r="AR128" s="23" t="s">
        <v>622</v>
      </c>
      <c r="AT128" s="23" t="s">
        <v>197</v>
      </c>
      <c r="AU128" s="23" t="s">
        <v>82</v>
      </c>
      <c r="AY128" s="23" t="s">
        <v>196</v>
      </c>
      <c r="BE128" s="114">
        <f t="shared" si="9"/>
        <v>0</v>
      </c>
      <c r="BF128" s="114">
        <f t="shared" si="10"/>
        <v>0</v>
      </c>
      <c r="BG128" s="114">
        <f t="shared" si="11"/>
        <v>0</v>
      </c>
      <c r="BH128" s="114">
        <f t="shared" si="12"/>
        <v>0</v>
      </c>
      <c r="BI128" s="114">
        <f t="shared" si="13"/>
        <v>0</v>
      </c>
      <c r="BJ128" s="23" t="s">
        <v>94</v>
      </c>
      <c r="BK128" s="175">
        <f t="shared" si="14"/>
        <v>0</v>
      </c>
      <c r="BL128" s="23" t="s">
        <v>622</v>
      </c>
      <c r="BM128" s="23" t="s">
        <v>2887</v>
      </c>
    </row>
    <row r="129" spans="2:65" s="1" customFormat="1" ht="38.25" customHeight="1">
      <c r="B129" s="138"/>
      <c r="C129" s="200" t="s">
        <v>259</v>
      </c>
      <c r="D129" s="200" t="s">
        <v>612</v>
      </c>
      <c r="E129" s="201" t="s">
        <v>2866</v>
      </c>
      <c r="F129" s="282" t="s">
        <v>2839</v>
      </c>
      <c r="G129" s="282"/>
      <c r="H129" s="282"/>
      <c r="I129" s="282"/>
      <c r="J129" s="202" t="s">
        <v>2747</v>
      </c>
      <c r="K129" s="203">
        <v>1</v>
      </c>
      <c r="L129" s="273">
        <v>0</v>
      </c>
      <c r="M129" s="273"/>
      <c r="N129" s="283">
        <f t="shared" si="5"/>
        <v>0</v>
      </c>
      <c r="O129" s="266"/>
      <c r="P129" s="266"/>
      <c r="Q129" s="266"/>
      <c r="R129" s="141"/>
      <c r="T129" s="172" t="s">
        <v>4</v>
      </c>
      <c r="U129" s="48" t="s">
        <v>41</v>
      </c>
      <c r="V129" s="40"/>
      <c r="W129" s="173">
        <f t="shared" si="6"/>
        <v>0</v>
      </c>
      <c r="X129" s="173">
        <v>0</v>
      </c>
      <c r="Y129" s="173">
        <f t="shared" si="7"/>
        <v>0</v>
      </c>
      <c r="Z129" s="173">
        <v>0</v>
      </c>
      <c r="AA129" s="174">
        <f t="shared" si="8"/>
        <v>0</v>
      </c>
      <c r="AR129" s="23" t="s">
        <v>1472</v>
      </c>
      <c r="AT129" s="23" t="s">
        <v>612</v>
      </c>
      <c r="AU129" s="23" t="s">
        <v>82</v>
      </c>
      <c r="AY129" s="23" t="s">
        <v>196</v>
      </c>
      <c r="BE129" s="114">
        <f t="shared" si="9"/>
        <v>0</v>
      </c>
      <c r="BF129" s="114">
        <f t="shared" si="10"/>
        <v>0</v>
      </c>
      <c r="BG129" s="114">
        <f t="shared" si="11"/>
        <v>0</v>
      </c>
      <c r="BH129" s="114">
        <f t="shared" si="12"/>
        <v>0</v>
      </c>
      <c r="BI129" s="114">
        <f t="shared" si="13"/>
        <v>0</v>
      </c>
      <c r="BJ129" s="23" t="s">
        <v>94</v>
      </c>
      <c r="BK129" s="175">
        <f t="shared" si="14"/>
        <v>0</v>
      </c>
      <c r="BL129" s="23" t="s">
        <v>622</v>
      </c>
      <c r="BM129" s="23" t="s">
        <v>2888</v>
      </c>
    </row>
    <row r="130" spans="2:65" s="1" customFormat="1" ht="16.5" customHeight="1">
      <c r="B130" s="138"/>
      <c r="C130" s="200" t="s">
        <v>264</v>
      </c>
      <c r="D130" s="200" t="s">
        <v>612</v>
      </c>
      <c r="E130" s="201" t="s">
        <v>2868</v>
      </c>
      <c r="F130" s="282" t="s">
        <v>2777</v>
      </c>
      <c r="G130" s="282"/>
      <c r="H130" s="282"/>
      <c r="I130" s="282"/>
      <c r="J130" s="202" t="s">
        <v>2747</v>
      </c>
      <c r="K130" s="203">
        <v>1</v>
      </c>
      <c r="L130" s="273">
        <v>0</v>
      </c>
      <c r="M130" s="273"/>
      <c r="N130" s="283">
        <f t="shared" si="5"/>
        <v>0</v>
      </c>
      <c r="O130" s="266"/>
      <c r="P130" s="266"/>
      <c r="Q130" s="266"/>
      <c r="R130" s="141"/>
      <c r="T130" s="172" t="s">
        <v>4</v>
      </c>
      <c r="U130" s="48" t="s">
        <v>41</v>
      </c>
      <c r="V130" s="40"/>
      <c r="W130" s="173">
        <f t="shared" si="6"/>
        <v>0</v>
      </c>
      <c r="X130" s="173">
        <v>0</v>
      </c>
      <c r="Y130" s="173">
        <f t="shared" si="7"/>
        <v>0</v>
      </c>
      <c r="Z130" s="173">
        <v>0</v>
      </c>
      <c r="AA130" s="174">
        <f t="shared" si="8"/>
        <v>0</v>
      </c>
      <c r="AR130" s="23" t="s">
        <v>1472</v>
      </c>
      <c r="AT130" s="23" t="s">
        <v>612</v>
      </c>
      <c r="AU130" s="23" t="s">
        <v>82</v>
      </c>
      <c r="AY130" s="23" t="s">
        <v>196</v>
      </c>
      <c r="BE130" s="114">
        <f t="shared" si="9"/>
        <v>0</v>
      </c>
      <c r="BF130" s="114">
        <f t="shared" si="10"/>
        <v>0</v>
      </c>
      <c r="BG130" s="114">
        <f t="shared" si="11"/>
        <v>0</v>
      </c>
      <c r="BH130" s="114">
        <f t="shared" si="12"/>
        <v>0</v>
      </c>
      <c r="BI130" s="114">
        <f t="shared" si="13"/>
        <v>0</v>
      </c>
      <c r="BJ130" s="23" t="s">
        <v>94</v>
      </c>
      <c r="BK130" s="175">
        <f t="shared" si="14"/>
        <v>0</v>
      </c>
      <c r="BL130" s="23" t="s">
        <v>622</v>
      </c>
      <c r="BM130" s="23" t="s">
        <v>2889</v>
      </c>
    </row>
    <row r="131" spans="2:65" s="1" customFormat="1" ht="25.5" customHeight="1">
      <c r="B131" s="138"/>
      <c r="C131" s="200" t="s">
        <v>278</v>
      </c>
      <c r="D131" s="200" t="s">
        <v>612</v>
      </c>
      <c r="E131" s="201" t="s">
        <v>2870</v>
      </c>
      <c r="F131" s="282" t="s">
        <v>2780</v>
      </c>
      <c r="G131" s="282"/>
      <c r="H131" s="282"/>
      <c r="I131" s="282"/>
      <c r="J131" s="202" t="s">
        <v>2747</v>
      </c>
      <c r="K131" s="203">
        <v>1</v>
      </c>
      <c r="L131" s="273">
        <v>0</v>
      </c>
      <c r="M131" s="273"/>
      <c r="N131" s="283">
        <f t="shared" si="5"/>
        <v>0</v>
      </c>
      <c r="O131" s="266"/>
      <c r="P131" s="266"/>
      <c r="Q131" s="266"/>
      <c r="R131" s="141"/>
      <c r="T131" s="172" t="s">
        <v>4</v>
      </c>
      <c r="U131" s="48" t="s">
        <v>41</v>
      </c>
      <c r="V131" s="40"/>
      <c r="W131" s="173">
        <f t="shared" si="6"/>
        <v>0</v>
      </c>
      <c r="X131" s="173">
        <v>0</v>
      </c>
      <c r="Y131" s="173">
        <f t="shared" si="7"/>
        <v>0</v>
      </c>
      <c r="Z131" s="173">
        <v>0</v>
      </c>
      <c r="AA131" s="174">
        <f t="shared" si="8"/>
        <v>0</v>
      </c>
      <c r="AR131" s="23" t="s">
        <v>1472</v>
      </c>
      <c r="AT131" s="23" t="s">
        <v>612</v>
      </c>
      <c r="AU131" s="23" t="s">
        <v>82</v>
      </c>
      <c r="AY131" s="23" t="s">
        <v>196</v>
      </c>
      <c r="BE131" s="114">
        <f t="shared" si="9"/>
        <v>0</v>
      </c>
      <c r="BF131" s="114">
        <f t="shared" si="10"/>
        <v>0</v>
      </c>
      <c r="BG131" s="114">
        <f t="shared" si="11"/>
        <v>0</v>
      </c>
      <c r="BH131" s="114">
        <f t="shared" si="12"/>
        <v>0</v>
      </c>
      <c r="BI131" s="114">
        <f t="shared" si="13"/>
        <v>0</v>
      </c>
      <c r="BJ131" s="23" t="s">
        <v>94</v>
      </c>
      <c r="BK131" s="175">
        <f t="shared" si="14"/>
        <v>0</v>
      </c>
      <c r="BL131" s="23" t="s">
        <v>622</v>
      </c>
      <c r="BM131" s="23" t="s">
        <v>2890</v>
      </c>
    </row>
    <row r="132" spans="2:65" s="1" customFormat="1" ht="25.5" customHeight="1">
      <c r="B132" s="138"/>
      <c r="C132" s="200" t="s">
        <v>282</v>
      </c>
      <c r="D132" s="200" t="s">
        <v>612</v>
      </c>
      <c r="E132" s="201" t="s">
        <v>2872</v>
      </c>
      <c r="F132" s="282" t="s">
        <v>2846</v>
      </c>
      <c r="G132" s="282"/>
      <c r="H132" s="282"/>
      <c r="I132" s="282"/>
      <c r="J132" s="202" t="s">
        <v>2747</v>
      </c>
      <c r="K132" s="203">
        <v>1</v>
      </c>
      <c r="L132" s="273">
        <v>0</v>
      </c>
      <c r="M132" s="273"/>
      <c r="N132" s="283">
        <f t="shared" si="5"/>
        <v>0</v>
      </c>
      <c r="O132" s="266"/>
      <c r="P132" s="266"/>
      <c r="Q132" s="266"/>
      <c r="R132" s="141"/>
      <c r="T132" s="172" t="s">
        <v>4</v>
      </c>
      <c r="U132" s="48" t="s">
        <v>41</v>
      </c>
      <c r="V132" s="40"/>
      <c r="W132" s="173">
        <f t="shared" si="6"/>
        <v>0</v>
      </c>
      <c r="X132" s="173">
        <v>0</v>
      </c>
      <c r="Y132" s="173">
        <f t="shared" si="7"/>
        <v>0</v>
      </c>
      <c r="Z132" s="173">
        <v>0</v>
      </c>
      <c r="AA132" s="174">
        <f t="shared" si="8"/>
        <v>0</v>
      </c>
      <c r="AR132" s="23" t="s">
        <v>1472</v>
      </c>
      <c r="AT132" s="23" t="s">
        <v>612</v>
      </c>
      <c r="AU132" s="23" t="s">
        <v>82</v>
      </c>
      <c r="AY132" s="23" t="s">
        <v>196</v>
      </c>
      <c r="BE132" s="114">
        <f t="shared" si="9"/>
        <v>0</v>
      </c>
      <c r="BF132" s="114">
        <f t="shared" si="10"/>
        <v>0</v>
      </c>
      <c r="BG132" s="114">
        <f t="shared" si="11"/>
        <v>0</v>
      </c>
      <c r="BH132" s="114">
        <f t="shared" si="12"/>
        <v>0</v>
      </c>
      <c r="BI132" s="114">
        <f t="shared" si="13"/>
        <v>0</v>
      </c>
      <c r="BJ132" s="23" t="s">
        <v>94</v>
      </c>
      <c r="BK132" s="175">
        <f t="shared" si="14"/>
        <v>0</v>
      </c>
      <c r="BL132" s="23" t="s">
        <v>622</v>
      </c>
      <c r="BM132" s="23" t="s">
        <v>2891</v>
      </c>
    </row>
    <row r="133" spans="2:65" s="1" customFormat="1" ht="38.25" customHeight="1">
      <c r="B133" s="138"/>
      <c r="C133" s="200" t="s">
        <v>288</v>
      </c>
      <c r="D133" s="200" t="s">
        <v>612</v>
      </c>
      <c r="E133" s="201" t="s">
        <v>2874</v>
      </c>
      <c r="F133" s="282" t="s">
        <v>2849</v>
      </c>
      <c r="G133" s="282"/>
      <c r="H133" s="282"/>
      <c r="I133" s="282"/>
      <c r="J133" s="202" t="s">
        <v>2747</v>
      </c>
      <c r="K133" s="203">
        <v>1</v>
      </c>
      <c r="L133" s="273">
        <v>0</v>
      </c>
      <c r="M133" s="273"/>
      <c r="N133" s="283">
        <f t="shared" si="5"/>
        <v>0</v>
      </c>
      <c r="O133" s="266"/>
      <c r="P133" s="266"/>
      <c r="Q133" s="266"/>
      <c r="R133" s="141"/>
      <c r="T133" s="172" t="s">
        <v>4</v>
      </c>
      <c r="U133" s="48" t="s">
        <v>41</v>
      </c>
      <c r="V133" s="40"/>
      <c r="W133" s="173">
        <f t="shared" si="6"/>
        <v>0</v>
      </c>
      <c r="X133" s="173">
        <v>0</v>
      </c>
      <c r="Y133" s="173">
        <f t="shared" si="7"/>
        <v>0</v>
      </c>
      <c r="Z133" s="173">
        <v>0</v>
      </c>
      <c r="AA133" s="174">
        <f t="shared" si="8"/>
        <v>0</v>
      </c>
      <c r="AR133" s="23" t="s">
        <v>1472</v>
      </c>
      <c r="AT133" s="23" t="s">
        <v>612</v>
      </c>
      <c r="AU133" s="23" t="s">
        <v>82</v>
      </c>
      <c r="AY133" s="23" t="s">
        <v>196</v>
      </c>
      <c r="BE133" s="114">
        <f t="shared" si="9"/>
        <v>0</v>
      </c>
      <c r="BF133" s="114">
        <f t="shared" si="10"/>
        <v>0</v>
      </c>
      <c r="BG133" s="114">
        <f t="shared" si="11"/>
        <v>0</v>
      </c>
      <c r="BH133" s="114">
        <f t="shared" si="12"/>
        <v>0</v>
      </c>
      <c r="BI133" s="114">
        <f t="shared" si="13"/>
        <v>0</v>
      </c>
      <c r="BJ133" s="23" t="s">
        <v>94</v>
      </c>
      <c r="BK133" s="175">
        <f t="shared" si="14"/>
        <v>0</v>
      </c>
      <c r="BL133" s="23" t="s">
        <v>622</v>
      </c>
      <c r="BM133" s="23" t="s">
        <v>2892</v>
      </c>
    </row>
    <row r="134" spans="2:65" s="1" customFormat="1" ht="25.5" customHeight="1">
      <c r="B134" s="138"/>
      <c r="C134" s="200" t="s">
        <v>294</v>
      </c>
      <c r="D134" s="200" t="s">
        <v>612</v>
      </c>
      <c r="E134" s="201" t="s">
        <v>2797</v>
      </c>
      <c r="F134" s="282" t="s">
        <v>2798</v>
      </c>
      <c r="G134" s="282"/>
      <c r="H134" s="282"/>
      <c r="I134" s="282"/>
      <c r="J134" s="202" t="s">
        <v>2747</v>
      </c>
      <c r="K134" s="203">
        <v>1</v>
      </c>
      <c r="L134" s="273">
        <v>0</v>
      </c>
      <c r="M134" s="273"/>
      <c r="N134" s="283">
        <f t="shared" si="5"/>
        <v>0</v>
      </c>
      <c r="O134" s="266"/>
      <c r="P134" s="266"/>
      <c r="Q134" s="266"/>
      <c r="R134" s="141"/>
      <c r="T134" s="172" t="s">
        <v>4</v>
      </c>
      <c r="U134" s="48" t="s">
        <v>41</v>
      </c>
      <c r="V134" s="40"/>
      <c r="W134" s="173">
        <f t="shared" si="6"/>
        <v>0</v>
      </c>
      <c r="X134" s="173">
        <v>0</v>
      </c>
      <c r="Y134" s="173">
        <f t="shared" si="7"/>
        <v>0</v>
      </c>
      <c r="Z134" s="173">
        <v>0</v>
      </c>
      <c r="AA134" s="174">
        <f t="shared" si="8"/>
        <v>0</v>
      </c>
      <c r="AR134" s="23" t="s">
        <v>1472</v>
      </c>
      <c r="AT134" s="23" t="s">
        <v>612</v>
      </c>
      <c r="AU134" s="23" t="s">
        <v>82</v>
      </c>
      <c r="AY134" s="23" t="s">
        <v>196</v>
      </c>
      <c r="BE134" s="114">
        <f t="shared" si="9"/>
        <v>0</v>
      </c>
      <c r="BF134" s="114">
        <f t="shared" si="10"/>
        <v>0</v>
      </c>
      <c r="BG134" s="114">
        <f t="shared" si="11"/>
        <v>0</v>
      </c>
      <c r="BH134" s="114">
        <f t="shared" si="12"/>
        <v>0</v>
      </c>
      <c r="BI134" s="114">
        <f t="shared" si="13"/>
        <v>0</v>
      </c>
      <c r="BJ134" s="23" t="s">
        <v>94</v>
      </c>
      <c r="BK134" s="175">
        <f t="shared" si="14"/>
        <v>0</v>
      </c>
      <c r="BL134" s="23" t="s">
        <v>622</v>
      </c>
      <c r="BM134" s="23" t="s">
        <v>2893</v>
      </c>
    </row>
    <row r="135" spans="2:65" s="1" customFormat="1" ht="38.25" customHeight="1">
      <c r="B135" s="138"/>
      <c r="C135" s="200" t="s">
        <v>300</v>
      </c>
      <c r="D135" s="200" t="s">
        <v>612</v>
      </c>
      <c r="E135" s="201" t="s">
        <v>2800</v>
      </c>
      <c r="F135" s="282" t="s">
        <v>2877</v>
      </c>
      <c r="G135" s="282"/>
      <c r="H135" s="282"/>
      <c r="I135" s="282"/>
      <c r="J135" s="202" t="s">
        <v>2747</v>
      </c>
      <c r="K135" s="203">
        <v>7</v>
      </c>
      <c r="L135" s="273">
        <v>0</v>
      </c>
      <c r="M135" s="273"/>
      <c r="N135" s="283">
        <f t="shared" si="5"/>
        <v>0</v>
      </c>
      <c r="O135" s="266"/>
      <c r="P135" s="266"/>
      <c r="Q135" s="266"/>
      <c r="R135" s="141"/>
      <c r="T135" s="172" t="s">
        <v>4</v>
      </c>
      <c r="U135" s="48" t="s">
        <v>41</v>
      </c>
      <c r="V135" s="40"/>
      <c r="W135" s="173">
        <f t="shared" si="6"/>
        <v>0</v>
      </c>
      <c r="X135" s="173">
        <v>0</v>
      </c>
      <c r="Y135" s="173">
        <f t="shared" si="7"/>
        <v>0</v>
      </c>
      <c r="Z135" s="173">
        <v>0</v>
      </c>
      <c r="AA135" s="174">
        <f t="shared" si="8"/>
        <v>0</v>
      </c>
      <c r="AR135" s="23" t="s">
        <v>1472</v>
      </c>
      <c r="AT135" s="23" t="s">
        <v>612</v>
      </c>
      <c r="AU135" s="23" t="s">
        <v>82</v>
      </c>
      <c r="AY135" s="23" t="s">
        <v>196</v>
      </c>
      <c r="BE135" s="114">
        <f t="shared" si="9"/>
        <v>0</v>
      </c>
      <c r="BF135" s="114">
        <f t="shared" si="10"/>
        <v>0</v>
      </c>
      <c r="BG135" s="114">
        <f t="shared" si="11"/>
        <v>0</v>
      </c>
      <c r="BH135" s="114">
        <f t="shared" si="12"/>
        <v>0</v>
      </c>
      <c r="BI135" s="114">
        <f t="shared" si="13"/>
        <v>0</v>
      </c>
      <c r="BJ135" s="23" t="s">
        <v>94</v>
      </c>
      <c r="BK135" s="175">
        <f t="shared" si="14"/>
        <v>0</v>
      </c>
      <c r="BL135" s="23" t="s">
        <v>622</v>
      </c>
      <c r="BM135" s="23" t="s">
        <v>2894</v>
      </c>
    </row>
    <row r="136" spans="2:65" s="1" customFormat="1" ht="49.9" customHeight="1">
      <c r="B136" s="39"/>
      <c r="C136" s="40"/>
      <c r="D136" s="158" t="s">
        <v>2085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308">
        <f t="shared" ref="N136:N141" si="15">BK136</f>
        <v>0</v>
      </c>
      <c r="O136" s="309"/>
      <c r="P136" s="309"/>
      <c r="Q136" s="309"/>
      <c r="R136" s="41"/>
      <c r="T136" s="205"/>
      <c r="U136" s="40"/>
      <c r="V136" s="40"/>
      <c r="W136" s="40"/>
      <c r="X136" s="40"/>
      <c r="Y136" s="40"/>
      <c r="Z136" s="40"/>
      <c r="AA136" s="78"/>
      <c r="AT136" s="23" t="s">
        <v>73</v>
      </c>
      <c r="AU136" s="23" t="s">
        <v>74</v>
      </c>
      <c r="AY136" s="23" t="s">
        <v>2086</v>
      </c>
      <c r="BK136" s="175">
        <f>SUM(BK137:BK141)</f>
        <v>0</v>
      </c>
    </row>
    <row r="137" spans="2:65" s="1" customFormat="1" ht="22.35" customHeight="1">
      <c r="B137" s="39"/>
      <c r="C137" s="206" t="s">
        <v>4</v>
      </c>
      <c r="D137" s="206" t="s">
        <v>197</v>
      </c>
      <c r="E137" s="207" t="s">
        <v>4</v>
      </c>
      <c r="F137" s="314" t="s">
        <v>4</v>
      </c>
      <c r="G137" s="314"/>
      <c r="H137" s="314"/>
      <c r="I137" s="314"/>
      <c r="J137" s="208" t="s">
        <v>4</v>
      </c>
      <c r="K137" s="171"/>
      <c r="L137" s="265"/>
      <c r="M137" s="315"/>
      <c r="N137" s="315">
        <f t="shared" si="15"/>
        <v>0</v>
      </c>
      <c r="O137" s="315"/>
      <c r="P137" s="315"/>
      <c r="Q137" s="315"/>
      <c r="R137" s="41"/>
      <c r="T137" s="172" t="s">
        <v>4</v>
      </c>
      <c r="U137" s="209" t="s">
        <v>41</v>
      </c>
      <c r="V137" s="40"/>
      <c r="W137" s="40"/>
      <c r="X137" s="40"/>
      <c r="Y137" s="40"/>
      <c r="Z137" s="40"/>
      <c r="AA137" s="78"/>
      <c r="AT137" s="23" t="s">
        <v>2086</v>
      </c>
      <c r="AU137" s="23" t="s">
        <v>82</v>
      </c>
      <c r="AY137" s="23" t="s">
        <v>2086</v>
      </c>
      <c r="BE137" s="114">
        <f>IF(U137="základná",N137,0)</f>
        <v>0</v>
      </c>
      <c r="BF137" s="114">
        <f>IF(U137="znížená",N137,0)</f>
        <v>0</v>
      </c>
      <c r="BG137" s="114">
        <f>IF(U137="zákl. prenesená",N137,0)</f>
        <v>0</v>
      </c>
      <c r="BH137" s="114">
        <f>IF(U137="zníž. prenesená",N137,0)</f>
        <v>0</v>
      </c>
      <c r="BI137" s="114">
        <f>IF(U137="nulová",N137,0)</f>
        <v>0</v>
      </c>
      <c r="BJ137" s="23" t="s">
        <v>94</v>
      </c>
      <c r="BK137" s="175">
        <f>L137*K137</f>
        <v>0</v>
      </c>
    </row>
    <row r="138" spans="2:65" s="1" customFormat="1" ht="22.35" customHeight="1">
      <c r="B138" s="39"/>
      <c r="C138" s="206" t="s">
        <v>4</v>
      </c>
      <c r="D138" s="206" t="s">
        <v>197</v>
      </c>
      <c r="E138" s="207" t="s">
        <v>4</v>
      </c>
      <c r="F138" s="314" t="s">
        <v>4</v>
      </c>
      <c r="G138" s="314"/>
      <c r="H138" s="314"/>
      <c r="I138" s="314"/>
      <c r="J138" s="208" t="s">
        <v>4</v>
      </c>
      <c r="K138" s="171"/>
      <c r="L138" s="265"/>
      <c r="M138" s="315"/>
      <c r="N138" s="315">
        <f t="shared" si="15"/>
        <v>0</v>
      </c>
      <c r="O138" s="315"/>
      <c r="P138" s="315"/>
      <c r="Q138" s="315"/>
      <c r="R138" s="41"/>
      <c r="T138" s="172" t="s">
        <v>4</v>
      </c>
      <c r="U138" s="209" t="s">
        <v>41</v>
      </c>
      <c r="V138" s="40"/>
      <c r="W138" s="40"/>
      <c r="X138" s="40"/>
      <c r="Y138" s="40"/>
      <c r="Z138" s="40"/>
      <c r="AA138" s="78"/>
      <c r="AT138" s="23" t="s">
        <v>2086</v>
      </c>
      <c r="AU138" s="23" t="s">
        <v>82</v>
      </c>
      <c r="AY138" s="23" t="s">
        <v>2086</v>
      </c>
      <c r="BE138" s="114">
        <f>IF(U138="základná",N138,0)</f>
        <v>0</v>
      </c>
      <c r="BF138" s="114">
        <f>IF(U138="znížená",N138,0)</f>
        <v>0</v>
      </c>
      <c r="BG138" s="114">
        <f>IF(U138="zákl. prenesená",N138,0)</f>
        <v>0</v>
      </c>
      <c r="BH138" s="114">
        <f>IF(U138="zníž. prenesená",N138,0)</f>
        <v>0</v>
      </c>
      <c r="BI138" s="114">
        <f>IF(U138="nulová",N138,0)</f>
        <v>0</v>
      </c>
      <c r="BJ138" s="23" t="s">
        <v>94</v>
      </c>
      <c r="BK138" s="175">
        <f>L138*K138</f>
        <v>0</v>
      </c>
    </row>
    <row r="139" spans="2:65" s="1" customFormat="1" ht="22.35" customHeight="1">
      <c r="B139" s="39"/>
      <c r="C139" s="206" t="s">
        <v>4</v>
      </c>
      <c r="D139" s="206" t="s">
        <v>197</v>
      </c>
      <c r="E139" s="207" t="s">
        <v>4</v>
      </c>
      <c r="F139" s="314" t="s">
        <v>4</v>
      </c>
      <c r="G139" s="314"/>
      <c r="H139" s="314"/>
      <c r="I139" s="314"/>
      <c r="J139" s="208" t="s">
        <v>4</v>
      </c>
      <c r="K139" s="171"/>
      <c r="L139" s="265"/>
      <c r="M139" s="315"/>
      <c r="N139" s="315">
        <f t="shared" si="15"/>
        <v>0</v>
      </c>
      <c r="O139" s="315"/>
      <c r="P139" s="315"/>
      <c r="Q139" s="315"/>
      <c r="R139" s="41"/>
      <c r="T139" s="172" t="s">
        <v>4</v>
      </c>
      <c r="U139" s="209" t="s">
        <v>41</v>
      </c>
      <c r="V139" s="40"/>
      <c r="W139" s="40"/>
      <c r="X139" s="40"/>
      <c r="Y139" s="40"/>
      <c r="Z139" s="40"/>
      <c r="AA139" s="78"/>
      <c r="AT139" s="23" t="s">
        <v>2086</v>
      </c>
      <c r="AU139" s="23" t="s">
        <v>82</v>
      </c>
      <c r="AY139" s="23" t="s">
        <v>2086</v>
      </c>
      <c r="BE139" s="114">
        <f>IF(U139="základná",N139,0)</f>
        <v>0</v>
      </c>
      <c r="BF139" s="114">
        <f>IF(U139="znížená",N139,0)</f>
        <v>0</v>
      </c>
      <c r="BG139" s="114">
        <f>IF(U139="zákl. prenesená",N139,0)</f>
        <v>0</v>
      </c>
      <c r="BH139" s="114">
        <f>IF(U139="zníž. prenesená",N139,0)</f>
        <v>0</v>
      </c>
      <c r="BI139" s="114">
        <f>IF(U139="nulová",N139,0)</f>
        <v>0</v>
      </c>
      <c r="BJ139" s="23" t="s">
        <v>94</v>
      </c>
      <c r="BK139" s="175">
        <f>L139*K139</f>
        <v>0</v>
      </c>
    </row>
    <row r="140" spans="2:65" s="1" customFormat="1" ht="22.35" customHeight="1">
      <c r="B140" s="39"/>
      <c r="C140" s="206" t="s">
        <v>4</v>
      </c>
      <c r="D140" s="206" t="s">
        <v>197</v>
      </c>
      <c r="E140" s="207" t="s">
        <v>4</v>
      </c>
      <c r="F140" s="314" t="s">
        <v>4</v>
      </c>
      <c r="G140" s="314"/>
      <c r="H140" s="314"/>
      <c r="I140" s="314"/>
      <c r="J140" s="208" t="s">
        <v>4</v>
      </c>
      <c r="K140" s="171"/>
      <c r="L140" s="265"/>
      <c r="M140" s="315"/>
      <c r="N140" s="315">
        <f t="shared" si="15"/>
        <v>0</v>
      </c>
      <c r="O140" s="315"/>
      <c r="P140" s="315"/>
      <c r="Q140" s="315"/>
      <c r="R140" s="41"/>
      <c r="T140" s="172" t="s">
        <v>4</v>
      </c>
      <c r="U140" s="209" t="s">
        <v>41</v>
      </c>
      <c r="V140" s="40"/>
      <c r="W140" s="40"/>
      <c r="X140" s="40"/>
      <c r="Y140" s="40"/>
      <c r="Z140" s="40"/>
      <c r="AA140" s="78"/>
      <c r="AT140" s="23" t="s">
        <v>2086</v>
      </c>
      <c r="AU140" s="23" t="s">
        <v>82</v>
      </c>
      <c r="AY140" s="23" t="s">
        <v>2086</v>
      </c>
      <c r="BE140" s="114">
        <f>IF(U140="základná",N140,0)</f>
        <v>0</v>
      </c>
      <c r="BF140" s="114">
        <f>IF(U140="znížená",N140,0)</f>
        <v>0</v>
      </c>
      <c r="BG140" s="114">
        <f>IF(U140="zákl. prenesená",N140,0)</f>
        <v>0</v>
      </c>
      <c r="BH140" s="114">
        <f>IF(U140="zníž. prenesená",N140,0)</f>
        <v>0</v>
      </c>
      <c r="BI140" s="114">
        <f>IF(U140="nulová",N140,0)</f>
        <v>0</v>
      </c>
      <c r="BJ140" s="23" t="s">
        <v>94</v>
      </c>
      <c r="BK140" s="175">
        <f>L140*K140</f>
        <v>0</v>
      </c>
    </row>
    <row r="141" spans="2:65" s="1" customFormat="1" ht="22.35" customHeight="1">
      <c r="B141" s="39"/>
      <c r="C141" s="206" t="s">
        <v>4</v>
      </c>
      <c r="D141" s="206" t="s">
        <v>197</v>
      </c>
      <c r="E141" s="207" t="s">
        <v>4</v>
      </c>
      <c r="F141" s="314" t="s">
        <v>4</v>
      </c>
      <c r="G141" s="314"/>
      <c r="H141" s="314"/>
      <c r="I141" s="314"/>
      <c r="J141" s="208" t="s">
        <v>4</v>
      </c>
      <c r="K141" s="171"/>
      <c r="L141" s="265"/>
      <c r="M141" s="315"/>
      <c r="N141" s="315">
        <f t="shared" si="15"/>
        <v>0</v>
      </c>
      <c r="O141" s="315"/>
      <c r="P141" s="315"/>
      <c r="Q141" s="315"/>
      <c r="R141" s="41"/>
      <c r="T141" s="172" t="s">
        <v>4</v>
      </c>
      <c r="U141" s="209" t="s">
        <v>41</v>
      </c>
      <c r="V141" s="60"/>
      <c r="W141" s="60"/>
      <c r="X141" s="60"/>
      <c r="Y141" s="60"/>
      <c r="Z141" s="60"/>
      <c r="AA141" s="62"/>
      <c r="AT141" s="23" t="s">
        <v>2086</v>
      </c>
      <c r="AU141" s="23" t="s">
        <v>82</v>
      </c>
      <c r="AY141" s="23" t="s">
        <v>2086</v>
      </c>
      <c r="BE141" s="114">
        <f>IF(U141="základná",N141,0)</f>
        <v>0</v>
      </c>
      <c r="BF141" s="114">
        <f>IF(U141="znížená",N141,0)</f>
        <v>0</v>
      </c>
      <c r="BG141" s="114">
        <f>IF(U141="zákl. prenesená",N141,0)</f>
        <v>0</v>
      </c>
      <c r="BH141" s="114">
        <f>IF(U141="zníž. prenesená",N141,0)</f>
        <v>0</v>
      </c>
      <c r="BI141" s="114">
        <f>IF(U141="nulová",N141,0)</f>
        <v>0</v>
      </c>
      <c r="BJ141" s="23" t="s">
        <v>94</v>
      </c>
      <c r="BK141" s="175">
        <f>L141*K141</f>
        <v>0</v>
      </c>
    </row>
    <row r="142" spans="2:65" s="1" customFormat="1" ht="6.95" customHeight="1">
      <c r="B142" s="63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5"/>
    </row>
  </sheetData>
  <mergeCells count="130">
    <mergeCell ref="D95:H95"/>
    <mergeCell ref="D94:H94"/>
    <mergeCell ref="D96:H96"/>
    <mergeCell ref="D97:H97"/>
    <mergeCell ref="D98:H98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H34:J34"/>
    <mergeCell ref="M34:P34"/>
    <mergeCell ref="H35:J35"/>
    <mergeCell ref="M35:P35"/>
    <mergeCell ref="H36:J36"/>
    <mergeCell ref="M36:P36"/>
    <mergeCell ref="H1:K1"/>
    <mergeCell ref="S2:AC2"/>
    <mergeCell ref="O21:P21"/>
    <mergeCell ref="M28:P28"/>
    <mergeCell ref="O22:P22"/>
    <mergeCell ref="E25:L25"/>
    <mergeCell ref="M29:P29"/>
    <mergeCell ref="M31:P31"/>
    <mergeCell ref="H33:J33"/>
    <mergeCell ref="M33:P33"/>
    <mergeCell ref="H37:J37"/>
    <mergeCell ref="M37:P37"/>
    <mergeCell ref="L39:P39"/>
    <mergeCell ref="F139:I139"/>
    <mergeCell ref="F137:I137"/>
    <mergeCell ref="F138:I138"/>
    <mergeCell ref="F140:I140"/>
    <mergeCell ref="F141:I141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N119:Q119"/>
    <mergeCell ref="N120:Q120"/>
    <mergeCell ref="L139:M139"/>
    <mergeCell ref="L137:M137"/>
    <mergeCell ref="L138:M138"/>
    <mergeCell ref="F121:I121"/>
    <mergeCell ref="L121:M121"/>
    <mergeCell ref="N121:Q121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N131:Q131"/>
    <mergeCell ref="F122:I122"/>
    <mergeCell ref="F129:I129"/>
    <mergeCell ref="F130:I130"/>
    <mergeCell ref="F131:I131"/>
    <mergeCell ref="L140:M140"/>
    <mergeCell ref="L141:M141"/>
    <mergeCell ref="N135:Q135"/>
    <mergeCell ref="N132:Q132"/>
    <mergeCell ref="N133:Q133"/>
    <mergeCell ref="N134:Q134"/>
    <mergeCell ref="N137:Q137"/>
    <mergeCell ref="N138:Q138"/>
    <mergeCell ref="N139:Q139"/>
    <mergeCell ref="N140:Q140"/>
    <mergeCell ref="N141:Q141"/>
    <mergeCell ref="N136:Q136"/>
    <mergeCell ref="F132:I132"/>
    <mergeCell ref="F133:I133"/>
    <mergeCell ref="F134:I134"/>
    <mergeCell ref="F135:I135"/>
    <mergeCell ref="L122:M122"/>
    <mergeCell ref="L128:M128"/>
    <mergeCell ref="L123:M123"/>
    <mergeCell ref="L124:M124"/>
    <mergeCell ref="L125:M125"/>
    <mergeCell ref="L126:M126"/>
    <mergeCell ref="L127:M127"/>
    <mergeCell ref="L129:M129"/>
    <mergeCell ref="L130:M130"/>
    <mergeCell ref="L131:M131"/>
    <mergeCell ref="L132:M132"/>
    <mergeCell ref="L133:M133"/>
    <mergeCell ref="L134:M134"/>
    <mergeCell ref="L135:M135"/>
    <mergeCell ref="F126:I126"/>
    <mergeCell ref="F125:I125"/>
    <mergeCell ref="F123:I123"/>
    <mergeCell ref="F124:I124"/>
    <mergeCell ref="F127:I127"/>
    <mergeCell ref="F128:I128"/>
  </mergeCells>
  <dataValidations count="2">
    <dataValidation type="list" allowBlank="1" showInputMessage="1" showErrorMessage="1" error="Povolené sú hodnoty K, M." sqref="D137:D142">
      <formula1>"K, M"</formula1>
    </dataValidation>
    <dataValidation type="list" allowBlank="1" showInputMessage="1" showErrorMessage="1" error="Povolené sú hodnoty základná, znížená, nulová." sqref="U137:U142">
      <formula1>"základná, znížená, nulová"</formula1>
    </dataValidation>
  </dataValidations>
  <hyperlinks>
    <hyperlink ref="F1:G1" location="C2" display="1) Krycí list rozpočtu"/>
    <hyperlink ref="H1:K1" location="C87" display="2) Rekapitulácia rozpočtu"/>
    <hyperlink ref="L1" location="C11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 stavby</vt:lpstr>
      <vt:lpstr>A - Stavebná časť</vt:lpstr>
      <vt:lpstr>B - Bleskozvod</vt:lpstr>
      <vt:lpstr>C - Zdravotechnika</vt:lpstr>
      <vt:lpstr>11.0 - Zásuvková a svetel...</vt:lpstr>
      <vt:lpstr>11.1 - Rozvádzač RH</vt:lpstr>
      <vt:lpstr>11.2 - Rozádzač R1.1 pedi...</vt:lpstr>
      <vt:lpstr>11.3 - Rozvádzač R2.1 lek...</vt:lpstr>
      <vt:lpstr>11.5 - Rozvádzač R2.2- Gy...</vt:lpstr>
      <vt:lpstr>11.6 - Rozvádzač R2.3 - S...</vt:lpstr>
      <vt:lpstr>E - Vykurovanie</vt:lpstr>
      <vt:lpstr>H - Vybudovanie Štrukturo...</vt:lpstr>
      <vt:lpstr>'11.0 - Zásuvková a svetel...'!Názvy_tlače</vt:lpstr>
      <vt:lpstr>'11.1 - Rozvádzač RH'!Názvy_tlače</vt:lpstr>
      <vt:lpstr>'11.2 - Rozádzač R1.1 pedi...'!Názvy_tlače</vt:lpstr>
      <vt:lpstr>'11.3 - Rozvádzač R2.1 lek...'!Názvy_tlače</vt:lpstr>
      <vt:lpstr>'11.5 - Rozvádzač R2.2- Gy...'!Názvy_tlače</vt:lpstr>
      <vt:lpstr>'11.6 - Rozvádzač R2.3 - S...'!Názvy_tlače</vt:lpstr>
      <vt:lpstr>'A - Stavebná časť'!Názvy_tlače</vt:lpstr>
      <vt:lpstr>'B - Bleskozvod'!Názvy_tlače</vt:lpstr>
      <vt:lpstr>'C - Zdravotechnika'!Názvy_tlače</vt:lpstr>
      <vt:lpstr>'E - Vykurovanie'!Názvy_tlače</vt:lpstr>
      <vt:lpstr>'H - Vybudovanie Štrukturo...'!Názvy_tlače</vt:lpstr>
      <vt:lpstr>'Rekapitulácia stavby'!Názvy_tlače</vt:lpstr>
      <vt:lpstr>'11.0 - Zásuvková a svetel...'!Oblasť_tlače</vt:lpstr>
      <vt:lpstr>'11.1 - Rozvádzač RH'!Oblasť_tlače</vt:lpstr>
      <vt:lpstr>'11.2 - Rozádzač R1.1 pedi...'!Oblasť_tlače</vt:lpstr>
      <vt:lpstr>'11.3 - Rozvádzač R2.1 lek...'!Oblasť_tlače</vt:lpstr>
      <vt:lpstr>'11.5 - Rozvádzač R2.2- Gy...'!Oblasť_tlače</vt:lpstr>
      <vt:lpstr>'11.6 - Rozvádzač R2.3 - S...'!Oblasť_tlače</vt:lpstr>
      <vt:lpstr>'A - Stavebná časť'!Oblasť_tlače</vt:lpstr>
      <vt:lpstr>'B - Bleskozvod'!Oblasť_tlače</vt:lpstr>
      <vt:lpstr>'C - Zdravotechnika'!Oblasť_tlače</vt:lpstr>
      <vt:lpstr>'E - Vykurovanie'!Oblasť_tlače</vt:lpstr>
      <vt:lpstr>'H - Vybudovanie Štrukturo...'!Oblasť_tlače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Bystrianský</dc:creator>
  <cp:lastModifiedBy>Monika</cp:lastModifiedBy>
  <dcterms:created xsi:type="dcterms:W3CDTF">2018-11-29T10:40:26Z</dcterms:created>
  <dcterms:modified xsi:type="dcterms:W3CDTF">2019-06-03T12:12:24Z</dcterms:modified>
</cp:coreProperties>
</file>