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frisnic\Desktop\schuster VO\"/>
    </mc:Choice>
  </mc:AlternateContent>
  <xr:revisionPtr revIDLastSave="0" documentId="13_ncr:1_{E415ADA4-DBF9-438E-87A3-441EB9ADDA4C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Rekapitulácia stavby" sheetId="1" state="hidden" r:id="rId1"/>
    <sheet name="a - Kanalizačná prípojka" sheetId="2" state="hidden" r:id="rId2"/>
    <sheet name="b - Vodovodná prípojka" sheetId="3" state="hidden" r:id="rId3"/>
    <sheet name="c - Plynová prípojka" sheetId="4" r:id="rId4"/>
  </sheets>
  <definedNames>
    <definedName name="_xlnm._FilterDatabase" localSheetId="1" hidden="1">'a - Kanalizačná prípojka'!$C$121:$K$152</definedName>
    <definedName name="_xlnm._FilterDatabase" localSheetId="2" hidden="1">'b - Vodovodná prípojka'!$C$127:$K$193</definedName>
    <definedName name="_xlnm._FilterDatabase" localSheetId="3" hidden="1">'c - Plynová prípojka'!$C$127:$K$186</definedName>
    <definedName name="_xlnm.Print_Titles" localSheetId="1">'a - Kanalizačná prípojka'!$121:$121</definedName>
    <definedName name="_xlnm.Print_Titles" localSheetId="2">'b - Vodovodná prípojka'!$127:$127</definedName>
    <definedName name="_xlnm.Print_Titles" localSheetId="3">'c - Plynová prípojka'!$127:$127</definedName>
    <definedName name="_xlnm.Print_Titles" localSheetId="0">'Rekapitulácia stavby'!$92:$92</definedName>
    <definedName name="_xlnm.Print_Area" localSheetId="1">'a - Kanalizačná prípojka'!$C$4:$J$76,'a - Kanalizačná prípojka'!$C$109:$J$152</definedName>
    <definedName name="_xlnm.Print_Area" localSheetId="2">'b - Vodovodná prípojka'!$C$4:$J$76,'b - Vodovodná prípojka'!$C$115:$J$193</definedName>
    <definedName name="_xlnm.Print_Area" localSheetId="3">'c - Plynová prípojka'!$C$4:$J$76,'c - Plynová prípojka'!$C$115:$J$186</definedName>
    <definedName name="_xlnm.Print_Area" localSheetId="0">'Rekapitulácia stavby'!$D$4:$AO$76,'Rekapitulácia stavby'!$C$82:$AQ$98</definedName>
  </definedNames>
  <calcPr calcId="191029" refMode="R1C1"/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 s="1"/>
  <c r="BI186" i="4"/>
  <c r="BH186" i="4"/>
  <c r="BG186" i="4"/>
  <c r="BE186" i="4"/>
  <c r="T186" i="4"/>
  <c r="T185" i="4"/>
  <c r="R186" i="4"/>
  <c r="R185" i="4" s="1"/>
  <c r="P186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59" i="4"/>
  <c r="BH159" i="4"/>
  <c r="BG159" i="4"/>
  <c r="BE159" i="4"/>
  <c r="T159" i="4"/>
  <c r="T158" i="4" s="1"/>
  <c r="R159" i="4"/>
  <c r="R158" i="4" s="1"/>
  <c r="P159" i="4"/>
  <c r="P158" i="4" s="1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2" i="4"/>
  <c r="BH142" i="4"/>
  <c r="BG142" i="4"/>
  <c r="BE142" i="4"/>
  <c r="T142" i="4"/>
  <c r="T141" i="4" s="1"/>
  <c r="R142" i="4"/>
  <c r="R141" i="4" s="1"/>
  <c r="P142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F124" i="4"/>
  <c r="F122" i="4"/>
  <c r="E120" i="4"/>
  <c r="F91" i="4"/>
  <c r="F89" i="4"/>
  <c r="E87" i="4"/>
  <c r="J24" i="4"/>
  <c r="E24" i="4"/>
  <c r="J125" i="4" s="1"/>
  <c r="J23" i="4"/>
  <c r="J21" i="4"/>
  <c r="E21" i="4"/>
  <c r="J91" i="4" s="1"/>
  <c r="J20" i="4"/>
  <c r="J18" i="4"/>
  <c r="E18" i="4"/>
  <c r="F125" i="4" s="1"/>
  <c r="J17" i="4"/>
  <c r="J12" i="4"/>
  <c r="J122" i="4" s="1"/>
  <c r="E7" i="4"/>
  <c r="E85" i="4" s="1"/>
  <c r="J37" i="3"/>
  <c r="J36" i="3"/>
  <c r="AY96" i="1" s="1"/>
  <c r="J35" i="3"/>
  <c r="AX96" i="1"/>
  <c r="BI193" i="3"/>
  <c r="BH193" i="3"/>
  <c r="BG193" i="3"/>
  <c r="BE193" i="3"/>
  <c r="T193" i="3"/>
  <c r="T192" i="3" s="1"/>
  <c r="R193" i="3"/>
  <c r="R192" i="3" s="1"/>
  <c r="P193" i="3"/>
  <c r="P192" i="3" s="1"/>
  <c r="BI191" i="3"/>
  <c r="BH191" i="3"/>
  <c r="BG191" i="3"/>
  <c r="BE191" i="3"/>
  <c r="T191" i="3"/>
  <c r="T190" i="3"/>
  <c r="T189" i="3"/>
  <c r="R191" i="3"/>
  <c r="R190" i="3" s="1"/>
  <c r="R189" i="3" s="1"/>
  <c r="P191" i="3"/>
  <c r="P190" i="3" s="1"/>
  <c r="P189" i="3" s="1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2" i="3"/>
  <c r="BH162" i="3"/>
  <c r="BG162" i="3"/>
  <c r="BE162" i="3"/>
  <c r="T162" i="3"/>
  <c r="T161" i="3" s="1"/>
  <c r="R162" i="3"/>
  <c r="R161" i="3"/>
  <c r="P162" i="3"/>
  <c r="P161" i="3" s="1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F124" i="3"/>
  <c r="F122" i="3"/>
  <c r="E120" i="3"/>
  <c r="F91" i="3"/>
  <c r="F89" i="3"/>
  <c r="E87" i="3"/>
  <c r="J24" i="3"/>
  <c r="E24" i="3"/>
  <c r="J125" i="3" s="1"/>
  <c r="J23" i="3"/>
  <c r="J21" i="3"/>
  <c r="E21" i="3"/>
  <c r="J91" i="3"/>
  <c r="J20" i="3"/>
  <c r="J18" i="3"/>
  <c r="E18" i="3"/>
  <c r="F125" i="3" s="1"/>
  <c r="J17" i="3"/>
  <c r="J12" i="3"/>
  <c r="J122" i="3" s="1"/>
  <c r="E7" i="3"/>
  <c r="E118" i="3"/>
  <c r="J37" i="2"/>
  <c r="J36" i="2"/>
  <c r="AY95" i="1" s="1"/>
  <c r="J35" i="2"/>
  <c r="AX95" i="1" s="1"/>
  <c r="BI152" i="2"/>
  <c r="BH152" i="2"/>
  <c r="BG152" i="2"/>
  <c r="BE152" i="2"/>
  <c r="T152" i="2"/>
  <c r="T151" i="2" s="1"/>
  <c r="R152" i="2"/>
  <c r="R151" i="2" s="1"/>
  <c r="P152" i="2"/>
  <c r="P151" i="2" s="1"/>
  <c r="BI150" i="2"/>
  <c r="BH150" i="2"/>
  <c r="BG150" i="2"/>
  <c r="BE150" i="2"/>
  <c r="T150" i="2"/>
  <c r="T149" i="2" s="1"/>
  <c r="R150" i="2"/>
  <c r="R149" i="2"/>
  <c r="P150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F118" i="2"/>
  <c r="F116" i="2"/>
  <c r="E114" i="2"/>
  <c r="F91" i="2"/>
  <c r="F89" i="2"/>
  <c r="E87" i="2"/>
  <c r="J24" i="2"/>
  <c r="E24" i="2"/>
  <c r="J92" i="2"/>
  <c r="J23" i="2"/>
  <c r="J21" i="2"/>
  <c r="E21" i="2"/>
  <c r="J91" i="2" s="1"/>
  <c r="J20" i="2"/>
  <c r="J18" i="2"/>
  <c r="E18" i="2"/>
  <c r="F119" i="2"/>
  <c r="J17" i="2"/>
  <c r="J12" i="2"/>
  <c r="J116" i="2" s="1"/>
  <c r="E7" i="2"/>
  <c r="E112" i="2" s="1"/>
  <c r="L90" i="1"/>
  <c r="AM90" i="1"/>
  <c r="AM89" i="1"/>
  <c r="L89" i="1"/>
  <c r="AM87" i="1"/>
  <c r="L87" i="1"/>
  <c r="L85" i="1"/>
  <c r="L84" i="1"/>
  <c r="BK142" i="2"/>
  <c r="J146" i="2"/>
  <c r="BK137" i="2"/>
  <c r="J147" i="2"/>
  <c r="J142" i="2"/>
  <c r="BK134" i="2"/>
  <c r="J126" i="2"/>
  <c r="J141" i="2"/>
  <c r="BK132" i="2"/>
  <c r="BK129" i="2"/>
  <c r="J127" i="2"/>
  <c r="BK180" i="3"/>
  <c r="BK175" i="3"/>
  <c r="BK160" i="3"/>
  <c r="J154" i="3"/>
  <c r="J151" i="3"/>
  <c r="BK141" i="3"/>
  <c r="J165" i="3"/>
  <c r="J160" i="3"/>
  <c r="BK155" i="3"/>
  <c r="J147" i="3"/>
  <c r="BK135" i="3"/>
  <c r="J173" i="3"/>
  <c r="BK159" i="3"/>
  <c r="J153" i="3"/>
  <c r="BK152" i="3"/>
  <c r="J149" i="3"/>
  <c r="BK146" i="3"/>
  <c r="J137" i="3"/>
  <c r="BK133" i="3"/>
  <c r="J193" i="3"/>
  <c r="J184" i="3"/>
  <c r="J181" i="3"/>
  <c r="BK174" i="3"/>
  <c r="J171" i="3"/>
  <c r="BK154" i="3"/>
  <c r="BK144" i="3"/>
  <c r="BK137" i="3"/>
  <c r="J131" i="3"/>
  <c r="J181" i="4"/>
  <c r="J173" i="4"/>
  <c r="BK159" i="4"/>
  <c r="J154" i="4"/>
  <c r="BK137" i="4"/>
  <c r="BK176" i="4"/>
  <c r="BK167" i="4"/>
  <c r="J155" i="4"/>
  <c r="J148" i="4"/>
  <c r="J140" i="4"/>
  <c r="BK131" i="4"/>
  <c r="J183" i="4"/>
  <c r="J176" i="4"/>
  <c r="J171" i="4"/>
  <c r="J168" i="4"/>
  <c r="J162" i="4"/>
  <c r="J156" i="4"/>
  <c r="J149" i="4"/>
  <c r="BK142" i="4"/>
  <c r="J132" i="4"/>
  <c r="BK161" i="4"/>
  <c r="J150" i="4"/>
  <c r="J138" i="4"/>
  <c r="BK134" i="4"/>
  <c r="BK152" i="2"/>
  <c r="BK145" i="2"/>
  <c r="J138" i="2"/>
  <c r="J152" i="2"/>
  <c r="BK144" i="2"/>
  <c r="J137" i="2"/>
  <c r="BK130" i="2"/>
  <c r="BK127" i="2"/>
  <c r="BK143" i="2"/>
  <c r="J134" i="2"/>
  <c r="J130" i="2"/>
  <c r="J125" i="2"/>
  <c r="BK185" i="3"/>
  <c r="J179" i="3"/>
  <c r="J167" i="3"/>
  <c r="J158" i="3"/>
  <c r="BK136" i="3"/>
  <c r="BK193" i="3"/>
  <c r="J185" i="3"/>
  <c r="BK171" i="3"/>
  <c r="BK164" i="3"/>
  <c r="J150" i="3"/>
  <c r="BK145" i="3"/>
  <c r="BK184" i="3"/>
  <c r="BK179" i="3"/>
  <c r="BK165" i="3"/>
  <c r="J141" i="3"/>
  <c r="BK187" i="3"/>
  <c r="BK182" i="3"/>
  <c r="J180" i="3"/>
  <c r="BK172" i="3"/>
  <c r="BK151" i="3"/>
  <c r="BK142" i="3"/>
  <c r="BK134" i="3"/>
  <c r="BK184" i="4"/>
  <c r="J178" i="4"/>
  <c r="J164" i="4"/>
  <c r="BK157" i="4"/>
  <c r="J152" i="4"/>
  <c r="J139" i="4"/>
  <c r="BK182" i="4"/>
  <c r="BK170" i="4"/>
  <c r="J161" i="4"/>
  <c r="J157" i="4"/>
  <c r="BK151" i="4"/>
  <c r="BK146" i="4"/>
  <c r="J136" i="4"/>
  <c r="BK186" i="4"/>
  <c r="BK181" i="4"/>
  <c r="BK173" i="4"/>
  <c r="BK169" i="4"/>
  <c r="BK165" i="4"/>
  <c r="J145" i="4"/>
  <c r="BK140" i="4"/>
  <c r="J169" i="4"/>
  <c r="BK154" i="4"/>
  <c r="BK148" i="4"/>
  <c r="J137" i="4"/>
  <c r="J131" i="4"/>
  <c r="BK138" i="2"/>
  <c r="J148" i="2"/>
  <c r="J139" i="2"/>
  <c r="J150" i="2"/>
  <c r="J145" i="2"/>
  <c r="BK139" i="2"/>
  <c r="J129" i="2"/>
  <c r="BK125" i="2"/>
  <c r="J144" i="2"/>
  <c r="BK135" i="2"/>
  <c r="J131" i="2"/>
  <c r="J128" i="2"/>
  <c r="AS94" i="1"/>
  <c r="J166" i="3"/>
  <c r="J159" i="3"/>
  <c r="BK153" i="3"/>
  <c r="BK147" i="3"/>
  <c r="J142" i="3"/>
  <c r="J135" i="3"/>
  <c r="J191" i="3"/>
  <c r="J175" i="3"/>
  <c r="J172" i="3"/>
  <c r="BK157" i="3"/>
  <c r="BK148" i="3"/>
  <c r="J139" i="3"/>
  <c r="J187" i="3"/>
  <c r="J182" i="3"/>
  <c r="J170" i="3"/>
  <c r="J164" i="3"/>
  <c r="BK158" i="3"/>
  <c r="BK150" i="3"/>
  <c r="J145" i="3"/>
  <c r="BK139" i="3"/>
  <c r="J132" i="3"/>
  <c r="BK191" i="3"/>
  <c r="BK183" i="3"/>
  <c r="BK173" i="3"/>
  <c r="BK168" i="3"/>
  <c r="J152" i="3"/>
  <c r="BK149" i="3"/>
  <c r="BK138" i="3"/>
  <c r="BK132" i="3"/>
  <c r="J182" i="4"/>
  <c r="J177" i="4"/>
  <c r="BK162" i="4"/>
  <c r="BK155" i="4"/>
  <c r="J146" i="4"/>
  <c r="J135" i="4"/>
  <c r="BK178" i="4"/>
  <c r="BK168" i="4"/>
  <c r="BK152" i="4"/>
  <c r="BK147" i="4"/>
  <c r="BK138" i="4"/>
  <c r="J147" i="4"/>
  <c r="BK139" i="4"/>
  <c r="BK171" i="4"/>
  <c r="BK164" i="4"/>
  <c r="BK156" i="4"/>
  <c r="J151" i="4"/>
  <c r="J144" i="4"/>
  <c r="J133" i="4"/>
  <c r="BK141" i="2"/>
  <c r="BK148" i="2"/>
  <c r="J143" i="2"/>
  <c r="J135" i="2"/>
  <c r="BK146" i="2"/>
  <c r="J140" i="2"/>
  <c r="J132" i="2"/>
  <c r="BK131" i="2"/>
  <c r="BK128" i="2"/>
  <c r="BK150" i="2"/>
  <c r="BK147" i="2"/>
  <c r="BK140" i="2"/>
  <c r="BK126" i="2"/>
  <c r="BK188" i="3"/>
  <c r="J183" i="3"/>
  <c r="BK176" i="3"/>
  <c r="J162" i="3"/>
  <c r="J157" i="3"/>
  <c r="J133" i="3"/>
  <c r="J188" i="3"/>
  <c r="J174" i="3"/>
  <c r="BK167" i="3"/>
  <c r="BK162" i="3"/>
  <c r="BK156" i="3"/>
  <c r="J138" i="3"/>
  <c r="J186" i="3"/>
  <c r="BK181" i="3"/>
  <c r="J168" i="3"/>
  <c r="J156" i="3"/>
  <c r="J148" i="3"/>
  <c r="J144" i="3"/>
  <c r="J134" i="3"/>
  <c r="BK131" i="3"/>
  <c r="BK186" i="3"/>
  <c r="J176" i="3"/>
  <c r="BK170" i="3"/>
  <c r="BK166" i="3"/>
  <c r="J155" i="3"/>
  <c r="J146" i="3"/>
  <c r="J136" i="3"/>
  <c r="J167" i="4"/>
  <c r="BK149" i="4"/>
  <c r="J134" i="4"/>
  <c r="BK132" i="4"/>
  <c r="J186" i="4"/>
  <c r="BK183" i="4"/>
  <c r="BK172" i="4"/>
  <c r="BK163" i="4"/>
  <c r="BK150" i="4"/>
  <c r="J142" i="4"/>
  <c r="BK135" i="4"/>
  <c r="J184" i="4"/>
  <c r="BK177" i="4"/>
  <c r="J172" i="4"/>
  <c r="J170" i="4"/>
  <c r="J163" i="4"/>
  <c r="J153" i="4"/>
  <c r="BK144" i="4"/>
  <c r="BK133" i="4"/>
  <c r="J165" i="4"/>
  <c r="J159" i="4"/>
  <c r="BK153" i="4"/>
  <c r="BK145" i="4"/>
  <c r="BK136" i="4"/>
  <c r="BK124" i="2" l="1"/>
  <c r="J124" i="2" s="1"/>
  <c r="J98" i="2" s="1"/>
  <c r="BK136" i="2"/>
  <c r="J136" i="2"/>
  <c r="J100" i="2" s="1"/>
  <c r="BK130" i="3"/>
  <c r="T130" i="3"/>
  <c r="P140" i="3"/>
  <c r="T140" i="3"/>
  <c r="R143" i="3"/>
  <c r="BK163" i="3"/>
  <c r="J163" i="3" s="1"/>
  <c r="J102" i="3" s="1"/>
  <c r="BK169" i="3"/>
  <c r="J169" i="3"/>
  <c r="J103" i="3" s="1"/>
  <c r="R169" i="3"/>
  <c r="T178" i="3"/>
  <c r="T177" i="3" s="1"/>
  <c r="R130" i="4"/>
  <c r="BK143" i="4"/>
  <c r="J143" i="4" s="1"/>
  <c r="J100" i="4" s="1"/>
  <c r="R160" i="4"/>
  <c r="P166" i="4"/>
  <c r="R175" i="4"/>
  <c r="R174" i="4" s="1"/>
  <c r="R180" i="4"/>
  <c r="R179" i="4" s="1"/>
  <c r="T124" i="2"/>
  <c r="R133" i="2"/>
  <c r="T136" i="2"/>
  <c r="R130" i="3"/>
  <c r="BK140" i="3"/>
  <c r="J140" i="3" s="1"/>
  <c r="J99" i="3" s="1"/>
  <c r="R140" i="3"/>
  <c r="T143" i="3"/>
  <c r="R163" i="3"/>
  <c r="P169" i="3"/>
  <c r="T169" i="3"/>
  <c r="P178" i="3"/>
  <c r="P177" i="3" s="1"/>
  <c r="P130" i="4"/>
  <c r="R143" i="4"/>
  <c r="P160" i="4"/>
  <c r="R166" i="4"/>
  <c r="T175" i="4"/>
  <c r="T174" i="4" s="1"/>
  <c r="BK180" i="4"/>
  <c r="BK179" i="4" s="1"/>
  <c r="J179" i="4" s="1"/>
  <c r="J106" i="4" s="1"/>
  <c r="R124" i="2"/>
  <c r="BK133" i="2"/>
  <c r="J133" i="2" s="1"/>
  <c r="J99" i="2" s="1"/>
  <c r="T133" i="2"/>
  <c r="P136" i="2"/>
  <c r="P130" i="3"/>
  <c r="BK143" i="3"/>
  <c r="J143" i="3" s="1"/>
  <c r="J100" i="3" s="1"/>
  <c r="P143" i="3"/>
  <c r="P163" i="3"/>
  <c r="T163" i="3"/>
  <c r="BK178" i="3"/>
  <c r="J178" i="3"/>
  <c r="J105" i="3"/>
  <c r="R178" i="3"/>
  <c r="R177" i="3" s="1"/>
  <c r="T130" i="4"/>
  <c r="T143" i="4"/>
  <c r="BK166" i="4"/>
  <c r="J166" i="4" s="1"/>
  <c r="J103" i="4" s="1"/>
  <c r="P175" i="4"/>
  <c r="P174" i="4" s="1"/>
  <c r="T180" i="4"/>
  <c r="T179" i="4" s="1"/>
  <c r="P124" i="2"/>
  <c r="P133" i="2"/>
  <c r="P123" i="2" s="1"/>
  <c r="P122" i="2" s="1"/>
  <c r="AU95" i="1" s="1"/>
  <c r="R136" i="2"/>
  <c r="BK130" i="4"/>
  <c r="J130" i="4" s="1"/>
  <c r="J98" i="4" s="1"/>
  <c r="P143" i="4"/>
  <c r="BK160" i="4"/>
  <c r="J160" i="4" s="1"/>
  <c r="J102" i="4" s="1"/>
  <c r="T160" i="4"/>
  <c r="T166" i="4"/>
  <c r="BK175" i="4"/>
  <c r="J175" i="4" s="1"/>
  <c r="J105" i="4" s="1"/>
  <c r="P180" i="4"/>
  <c r="P179" i="4" s="1"/>
  <c r="BK161" i="3"/>
  <c r="J161" i="3" s="1"/>
  <c r="J101" i="3" s="1"/>
  <c r="BK141" i="4"/>
  <c r="J141" i="4" s="1"/>
  <c r="J99" i="4" s="1"/>
  <c r="BK151" i="2"/>
  <c r="J151" i="2" s="1"/>
  <c r="J102" i="2" s="1"/>
  <c r="BK158" i="4"/>
  <c r="J158" i="4" s="1"/>
  <c r="J101" i="4" s="1"/>
  <c r="BK149" i="2"/>
  <c r="J149" i="2"/>
  <c r="J101" i="2" s="1"/>
  <c r="BK190" i="3"/>
  <c r="J190" i="3" s="1"/>
  <c r="J107" i="3" s="1"/>
  <c r="BK192" i="3"/>
  <c r="J192" i="3" s="1"/>
  <c r="J108" i="3" s="1"/>
  <c r="BK185" i="4"/>
  <c r="J185" i="4" s="1"/>
  <c r="J108" i="4" s="1"/>
  <c r="J130" i="3"/>
  <c r="J98" i="3" s="1"/>
  <c r="J124" i="4"/>
  <c r="BF132" i="4"/>
  <c r="BF133" i="4"/>
  <c r="BF137" i="4"/>
  <c r="BF142" i="4"/>
  <c r="BF149" i="4"/>
  <c r="BF152" i="4"/>
  <c r="BF162" i="4"/>
  <c r="BF163" i="4"/>
  <c r="BF164" i="4"/>
  <c r="BF170" i="4"/>
  <c r="BF173" i="4"/>
  <c r="BF177" i="4"/>
  <c r="E118" i="4"/>
  <c r="BF144" i="4"/>
  <c r="BF146" i="4"/>
  <c r="BF147" i="4"/>
  <c r="BF161" i="4"/>
  <c r="BF169" i="4"/>
  <c r="BF171" i="4"/>
  <c r="BF178" i="4"/>
  <c r="BF181" i="4"/>
  <c r="BF183" i="4"/>
  <c r="J89" i="4"/>
  <c r="J92" i="4"/>
  <c r="BF136" i="4"/>
  <c r="BF139" i="4"/>
  <c r="BF140" i="4"/>
  <c r="BF150" i="4"/>
  <c r="BF154" i="4"/>
  <c r="BF156" i="4"/>
  <c r="BF157" i="4"/>
  <c r="BF159" i="4"/>
  <c r="BF167" i="4"/>
  <c r="BF176" i="4"/>
  <c r="BF186" i="4"/>
  <c r="F92" i="4"/>
  <c r="BF131" i="4"/>
  <c r="BF134" i="4"/>
  <c r="BF135" i="4"/>
  <c r="BF138" i="4"/>
  <c r="BF145" i="4"/>
  <c r="BF148" i="4"/>
  <c r="BF151" i="4"/>
  <c r="BF153" i="4"/>
  <c r="BF155" i="4"/>
  <c r="BF165" i="4"/>
  <c r="BF168" i="4"/>
  <c r="BF172" i="4"/>
  <c r="BF182" i="4"/>
  <c r="BF184" i="4"/>
  <c r="J89" i="3"/>
  <c r="J92" i="3"/>
  <c r="BF137" i="3"/>
  <c r="BF146" i="3"/>
  <c r="BF151" i="3"/>
  <c r="BF170" i="3"/>
  <c r="BF179" i="3"/>
  <c r="BF183" i="3"/>
  <c r="BF191" i="3"/>
  <c r="BF193" i="3"/>
  <c r="E85" i="3"/>
  <c r="BF132" i="3"/>
  <c r="BF133" i="3"/>
  <c r="BF136" i="3"/>
  <c r="BF139" i="3"/>
  <c r="BF142" i="3"/>
  <c r="BF144" i="3"/>
  <c r="BF145" i="3"/>
  <c r="BF147" i="3"/>
  <c r="BF148" i="3"/>
  <c r="BF149" i="3"/>
  <c r="BF158" i="3"/>
  <c r="BF168" i="3"/>
  <c r="BF172" i="3"/>
  <c r="BF173" i="3"/>
  <c r="BF180" i="3"/>
  <c r="F92" i="3"/>
  <c r="J124" i="3"/>
  <c r="BF135" i="3"/>
  <c r="BF138" i="3"/>
  <c r="BF154" i="3"/>
  <c r="BF156" i="3"/>
  <c r="BF160" i="3"/>
  <c r="BF162" i="3"/>
  <c r="BF164" i="3"/>
  <c r="BF167" i="3"/>
  <c r="BF174" i="3"/>
  <c r="BF176" i="3"/>
  <c r="BF181" i="3"/>
  <c r="BF184" i="3"/>
  <c r="BF185" i="3"/>
  <c r="BF188" i="3"/>
  <c r="BF131" i="3"/>
  <c r="BF134" i="3"/>
  <c r="BF141" i="3"/>
  <c r="BF150" i="3"/>
  <c r="BF152" i="3"/>
  <c r="BF153" i="3"/>
  <c r="BF155" i="3"/>
  <c r="BF157" i="3"/>
  <c r="BF159" i="3"/>
  <c r="BF165" i="3"/>
  <c r="BF166" i="3"/>
  <c r="BF171" i="3"/>
  <c r="BF175" i="3"/>
  <c r="BF182" i="3"/>
  <c r="BF186" i="3"/>
  <c r="BF187" i="3"/>
  <c r="E85" i="2"/>
  <c r="J89" i="2"/>
  <c r="F92" i="2"/>
  <c r="J118" i="2"/>
  <c r="J119" i="2"/>
  <c r="BF126" i="2"/>
  <c r="BF127" i="2"/>
  <c r="BF130" i="2"/>
  <c r="BF134" i="2"/>
  <c r="BF135" i="2"/>
  <c r="BF137" i="2"/>
  <c r="BF143" i="2"/>
  <c r="BF144" i="2"/>
  <c r="BF145" i="2"/>
  <c r="BF125" i="2"/>
  <c r="BF128" i="2"/>
  <c r="BF129" i="2"/>
  <c r="BF131" i="2"/>
  <c r="BF132" i="2"/>
  <c r="BF150" i="2"/>
  <c r="BF138" i="2"/>
  <c r="BF140" i="2"/>
  <c r="BF142" i="2"/>
  <c r="BF146" i="2"/>
  <c r="BF147" i="2"/>
  <c r="BF152" i="2"/>
  <c r="BF139" i="2"/>
  <c r="BF141" i="2"/>
  <c r="BF148" i="2"/>
  <c r="J33" i="2"/>
  <c r="AV95" i="1" s="1"/>
  <c r="F36" i="3"/>
  <c r="BC96" i="1" s="1"/>
  <c r="F37" i="4"/>
  <c r="BD97" i="1" s="1"/>
  <c r="J33" i="4"/>
  <c r="AV97" i="1" s="1"/>
  <c r="F37" i="2"/>
  <c r="BD95" i="1" s="1"/>
  <c r="F37" i="3"/>
  <c r="BD96" i="1" s="1"/>
  <c r="F36" i="4"/>
  <c r="BC97" i="1" s="1"/>
  <c r="F33" i="2"/>
  <c r="AZ95" i="1"/>
  <c r="F36" i="2"/>
  <c r="BC95" i="1" s="1"/>
  <c r="J33" i="3"/>
  <c r="AV96" i="1" s="1"/>
  <c r="F33" i="4"/>
  <c r="AZ97" i="1" s="1"/>
  <c r="F35" i="2"/>
  <c r="BB95" i="1" s="1"/>
  <c r="F33" i="3"/>
  <c r="AZ96" i="1" s="1"/>
  <c r="F35" i="3"/>
  <c r="BB96" i="1" s="1"/>
  <c r="F35" i="4"/>
  <c r="BB97" i="1" s="1"/>
  <c r="T129" i="4" l="1"/>
  <c r="T128" i="4"/>
  <c r="R123" i="2"/>
  <c r="R122" i="2" s="1"/>
  <c r="P129" i="4"/>
  <c r="P128" i="4" s="1"/>
  <c r="AU97" i="1" s="1"/>
  <c r="R129" i="3"/>
  <c r="R128" i="3" s="1"/>
  <c r="R129" i="4"/>
  <c r="R128" i="4"/>
  <c r="BK129" i="3"/>
  <c r="P129" i="3"/>
  <c r="P128" i="3" s="1"/>
  <c r="AU96" i="1" s="1"/>
  <c r="T123" i="2"/>
  <c r="T122" i="2" s="1"/>
  <c r="T129" i="3"/>
  <c r="T128" i="3"/>
  <c r="BK177" i="3"/>
  <c r="BK129" i="4"/>
  <c r="J129" i="4" s="1"/>
  <c r="J97" i="4" s="1"/>
  <c r="BK123" i="2"/>
  <c r="J123" i="2" s="1"/>
  <c r="J97" i="2" s="1"/>
  <c r="BK189" i="3"/>
  <c r="J189" i="3" s="1"/>
  <c r="J106" i="3" s="1"/>
  <c r="BK174" i="4"/>
  <c r="J174" i="4"/>
  <c r="J104" i="4" s="1"/>
  <c r="J180" i="4"/>
  <c r="J107" i="4" s="1"/>
  <c r="J34" i="2"/>
  <c r="AW95" i="1" s="1"/>
  <c r="AT95" i="1" s="1"/>
  <c r="F34" i="4"/>
  <c r="BA97" i="1" s="1"/>
  <c r="AZ94" i="1"/>
  <c r="W29" i="1" s="1"/>
  <c r="J34" i="3"/>
  <c r="AW96" i="1" s="1"/>
  <c r="AT96" i="1" s="1"/>
  <c r="BC94" i="1"/>
  <c r="W32" i="1" s="1"/>
  <c r="F34" i="3"/>
  <c r="BA96" i="1" s="1"/>
  <c r="BD94" i="1"/>
  <c r="W33" i="1" s="1"/>
  <c r="BB94" i="1"/>
  <c r="W31" i="1" s="1"/>
  <c r="F34" i="2"/>
  <c r="BA95" i="1" s="1"/>
  <c r="J34" i="4"/>
  <c r="AW97" i="1" s="1"/>
  <c r="AT97" i="1" s="1"/>
  <c r="BK128" i="3" l="1"/>
  <c r="J128" i="3" s="1"/>
  <c r="J30" i="3" s="1"/>
  <c r="AG96" i="1" s="1"/>
  <c r="AN96" i="1" s="1"/>
  <c r="J177" i="3"/>
  <c r="J104" i="3" s="1"/>
  <c r="BK122" i="2"/>
  <c r="J122" i="2"/>
  <c r="J96" i="2"/>
  <c r="BK128" i="4"/>
  <c r="J128" i="4" s="1"/>
  <c r="J96" i="4" s="1"/>
  <c r="J129" i="3"/>
  <c r="J97" i="3" s="1"/>
  <c r="J96" i="3"/>
  <c r="AV94" i="1"/>
  <c r="AK29" i="1" s="1"/>
  <c r="AU94" i="1"/>
  <c r="AX94" i="1"/>
  <c r="AY94" i="1"/>
  <c r="BA94" i="1"/>
  <c r="W30" i="1" s="1"/>
  <c r="J39" i="3" l="1"/>
  <c r="J30" i="4"/>
  <c r="AG97" i="1"/>
  <c r="J30" i="2"/>
  <c r="AG95" i="1" s="1"/>
  <c r="AN95" i="1" s="1"/>
  <c r="AW94" i="1"/>
  <c r="AK30" i="1" s="1"/>
  <c r="J39" i="2" l="1"/>
  <c r="J39" i="4"/>
  <c r="AN97" i="1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<sst xmlns="http://schemas.openxmlformats.org/spreadsheetml/2006/main" count="2375" uniqueCount="478">
  <si>
    <t>Export Komplet</t>
  </si>
  <si>
    <t/>
  </si>
  <si>
    <t>2.0</t>
  </si>
  <si>
    <t>False</t>
  </si>
  <si>
    <t>{d788ad20-7484-45d1-ad2a-5b4fdc30370d}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</si>
  <si>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</si>
  <si>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</si>
  <si>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</si>
  <si>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</si>
  <si>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</si>
  <si>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</si>
  <si>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</si>
  <si>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PO07</t>
  </si>
  <si>
    <t>Stavba:</t>
  </si>
  <si>
    <t>Lechnica - kanalizačná, vodovodná a plynová prípojka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</si>
  <si>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</si>
  <si>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</si>
  <si>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</si>
  <si>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</si>
  <si>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</si>
  <si>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</si>
  <si>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</si>
  <si>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SANCTA s.r.o.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</si>
  <si>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</si>
  <si>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</si>
  <si>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</si>
  <si>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</si>
  <si>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</si>
  <si>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</si>
  <si>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</si>
  <si>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</si>
  <si>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</si>
  <si>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</si>
  <si>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</si>
  <si>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</si>
  <si>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</si>
  <si>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</si>
  <si>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</si>
  <si>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</si>
  <si>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</si>
  <si>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</si>
  <si>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</si>
  <si>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</si>
  <si>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</si>
  <si>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</si>
  <si>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</si>
  <si>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</si>
  <si>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</si>
  <si>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</si>
  <si>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</si>
  <si>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</si>
  <si>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</si>
  <si>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</si>
  <si>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</si>
  <si>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</si>
  <si>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</si>
  <si>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</si>
  <si>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</si>
  <si>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</si>
  <si>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</si>
  <si>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</si>
  <si>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</si>
  <si>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</si>
  <si>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</si>
  <si>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</si>
  <si>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</si>
  <si>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</si>
  <si>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</si>
  <si>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</si>
  <si>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</si>
  <si>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</si>
  <si>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</si>
  <si>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</si>
  <si>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</si>
  <si>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</t>
  </si>
  <si>
    <t>Kanalizačná prípojka</t>
  </si>
  <si>
    <t>STA</t>
  </si>
  <si>
    <t>1</t>
  </si>
  <si>
    <t>{e2865f6e-6a53-452f-af47-d5b7439b2359}</t>
  </si>
  <si>
    <t>b</t>
  </si>
  <si>
    <t>Vodovodná prípojka</t>
  </si>
  <si>
    <t>{c7b7ff36-0d6a-4daa-b943-162b1b452e41}</t>
  </si>
  <si>
    <t>c</t>
  </si>
  <si>
    <t>Plynová prípojka</t>
  </si>
  <si>
    <t>{8bdaf904-e1e1-4737-ba03-77e9778a7ce8}</t>
  </si>
  <si>
    <t>KRYCÍ LIST ROZPOČTU</t>
  </si>
  <si>
    <t>Objekt:</t>
  </si>
  <si>
    <t>a - Kanalizačná prípojka</t>
  </si>
  <si>
    <t>Lechnica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</si>
  <si>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</si>
  <si>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</si>
  <si>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</si>
  <si>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</si>
  <si>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</si>
  <si>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</si>
  <si>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</si>
  <si>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</si>
  <si>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8 - Rúrové vedenie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</si>
  <si>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</si>
  <si>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</si>
  <si>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</si>
  <si>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</si>
  <si>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</si>
  <si>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</si>
  <si>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</si>
  <si>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</si>
  <si>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</si>
  <si>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</si>
  <si>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</si>
  <si>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</si>
  <si>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</si>
  <si>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</si>
  <si>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</si>
  <si>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</si>
  <si>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</si>
  <si>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</si>
  <si>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</si>
  <si>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131201101.S</t>
  </si>
  <si>
    <t>Výkop nezapaženej jamy v hornine 3, do 100 m3</t>
  </si>
  <si>
    <t>m3</t>
  </si>
  <si>
    <t>4</t>
  </si>
  <si>
    <t>2</t>
  </si>
  <si>
    <t>-1155800051</t>
  </si>
  <si>
    <t>132201101</t>
  </si>
  <si>
    <t xml:space="preserve">Výkop ryhy do šírky 600 mm v horn.3 do 100 m3 </t>
  </si>
  <si>
    <t>-913597955</t>
  </si>
  <si>
    <t>3</t>
  </si>
  <si>
    <t>132201109</t>
  </si>
  <si>
    <t>Príplatok k cene za lepivosť pri hĺbení rýh šírky do 600 mm zapažených i nezapažených s urovnaním dna v hornine 3</t>
  </si>
  <si>
    <t>-123035840</t>
  </si>
  <si>
    <t>162501122.S</t>
  </si>
  <si>
    <t>Vodorovné premiestnenie výkopku po spevnenej ceste z horniny tr.1-4, nad 100 do 1000 m3 na vzdialenosť do 3000 m</t>
  </si>
  <si>
    <t>-647926254</t>
  </si>
  <si>
    <t>5</t>
  </si>
  <si>
    <t>171201201.S</t>
  </si>
  <si>
    <t>Uloženie sypaniny na skládky do 100 m3</t>
  </si>
  <si>
    <t>-367508838</t>
  </si>
  <si>
    <t>6</t>
  </si>
  <si>
    <t>174101001</t>
  </si>
  <si>
    <t>Zásyp sypaninou so zhutnením šachiet, rýh, o 100 m3</t>
  </si>
  <si>
    <t>1365333258</t>
  </si>
  <si>
    <t>7</t>
  </si>
  <si>
    <t>175101101</t>
  </si>
  <si>
    <t>Obsyp potrubia sypaninou z vhodných hornín 1 až 4 bez prehodenia sypaniny</t>
  </si>
  <si>
    <t>10081785</t>
  </si>
  <si>
    <t>8</t>
  </si>
  <si>
    <t>M</t>
  </si>
  <si>
    <t>5833129000</t>
  </si>
  <si>
    <t xml:space="preserve">Kamenivo ťažené drobné frakcia 0-2 </t>
  </si>
  <si>
    <t>t</t>
  </si>
  <si>
    <t>-1793865093</t>
  </si>
  <si>
    <t>Vodorovné konštrukcie</t>
  </si>
  <si>
    <t>9</t>
  </si>
  <si>
    <t>451573111</t>
  </si>
  <si>
    <t>Lôžko pod potrubie, stoky a drobné objekty, v otvorenom výkope z piesku a štrkopiesku do 63 mm</t>
  </si>
  <si>
    <t>2012152870</t>
  </si>
  <si>
    <t>10</t>
  </si>
  <si>
    <t>451573119</t>
  </si>
  <si>
    <t>Lôžko pod RŠ</t>
  </si>
  <si>
    <t>-1789394435</t>
  </si>
  <si>
    <t>Rúrové vedenie</t>
  </si>
  <si>
    <t>11</t>
  </si>
  <si>
    <t>871315506.S</t>
  </si>
  <si>
    <t>Potrubie kanalizačné PVC-U gravitačné hladké viacvrstvové SN 4 DN 150</t>
  </si>
  <si>
    <t>m</t>
  </si>
  <si>
    <t>-1415987929</t>
  </si>
  <si>
    <t>12</t>
  </si>
  <si>
    <t>877326004.S</t>
  </si>
  <si>
    <t>Montáž kanalizačného PVC-U kolena DN 150</t>
  </si>
  <si>
    <t>ks</t>
  </si>
  <si>
    <t>-8259965</t>
  </si>
  <si>
    <t>13</t>
  </si>
  <si>
    <t>286510004400.S</t>
  </si>
  <si>
    <t>Koleno PVC-U, DN 160x15°, 30°, 45° pre hladký, kanalizačný, gravitačný systém</t>
  </si>
  <si>
    <t>1392135528</t>
  </si>
  <si>
    <t>14</t>
  </si>
  <si>
    <t>877326100.S</t>
  </si>
  <si>
    <t>Montáž kanalizačnej PVC-U presuvky DN 150</t>
  </si>
  <si>
    <t>-723059069</t>
  </si>
  <si>
    <t>15</t>
  </si>
  <si>
    <t>286510009800</t>
  </si>
  <si>
    <t>Presuvka PVC-U, DN 160 hladká pre gravitačnú kanalizáciu KG potrubia, WAVIN</t>
  </si>
  <si>
    <t>64085709</t>
  </si>
  <si>
    <t>16</t>
  </si>
  <si>
    <t>877326199</t>
  </si>
  <si>
    <t>Napojenie potrubia do jestvujúcej RŠ</t>
  </si>
  <si>
    <t>1269784705</t>
  </si>
  <si>
    <t>17</t>
  </si>
  <si>
    <t>286510009800.S</t>
  </si>
  <si>
    <t>Presuvka PVC-U, DN 160 pre hladký, kanalizačný, gravitačný systém</t>
  </si>
  <si>
    <t>136590545</t>
  </si>
  <si>
    <t>18</t>
  </si>
  <si>
    <t>892311000</t>
  </si>
  <si>
    <t>Skúška tesnosti kanalizácie D 150</t>
  </si>
  <si>
    <t>611556793</t>
  </si>
  <si>
    <t>19</t>
  </si>
  <si>
    <t>894431132.S</t>
  </si>
  <si>
    <t>Montáž revíznej šachty z PVC, DN 400/160 (DN šachty/DN potr. ved.), tlak 12,5 t, hĺ. 1100 do 1500mm</t>
  </si>
  <si>
    <t>429120040</t>
  </si>
  <si>
    <t>286610001700.S</t>
  </si>
  <si>
    <t>Priebežné dno DN 400, vtok/výtok DN 160, pre PP revízne šachty na PVC hladkú kanalizáciu s predĺžením</t>
  </si>
  <si>
    <t>536308754</t>
  </si>
  <si>
    <t>21</t>
  </si>
  <si>
    <t>286620000100.S</t>
  </si>
  <si>
    <t>Poklop plastový, tr.zaťaženia A15, pre PP revízne šachty DN 315</t>
  </si>
  <si>
    <t>518987602</t>
  </si>
  <si>
    <t>22</t>
  </si>
  <si>
    <t>899721132.S</t>
  </si>
  <si>
    <t>Označenie kanalizačného potrubia hnedou výstražnou fóliou</t>
  </si>
  <si>
    <t>1179091948</t>
  </si>
  <si>
    <t>25</t>
  </si>
  <si>
    <t>26</t>
  </si>
  <si>
    <t>27</t>
  </si>
  <si>
    <t>28</t>
  </si>
  <si>
    <t>99</t>
  </si>
  <si>
    <t>Presun hmôt HSV</t>
  </si>
  <si>
    <t>23</t>
  </si>
  <si>
    <t>998276101</t>
  </si>
  <si>
    <t>Presun hmôt pre rúrové vedenie hĺbené z rúr z plast. hmôt alebo sklolamin. v otvorenom výkope</t>
  </si>
  <si>
    <t>-1269276468</t>
  </si>
  <si>
    <t>VRN</t>
  </si>
  <si>
    <t>Investičné náklady neobsiahnuté v cenách</t>
  </si>
  <si>
    <t>24</t>
  </si>
  <si>
    <t>000300099</t>
  </si>
  <si>
    <t>Vytýčenie všetkých jestvujúcich podzemných inžinierských sietí a podzemných objektov</t>
  </si>
  <si>
    <t>eur</t>
  </si>
  <si>
    <t>1024</t>
  </si>
  <si>
    <t>153802215</t>
  </si>
  <si>
    <t>b - Vodovodná prípojka</t>
  </si>
  <si>
    <t xml:space="preserve">    5 - Komunikácie</t>
  </si>
  <si>
    <t xml:space="preserve">    9 - Ostatné konštrukcie a práce-búranie</t>
  </si>
  <si>
    <t>PSV - Práce a dodávky PSV</t>
  </si>
  <si>
    <t xml:space="preserve">    722 - Zdravotechnika - vnútorný vodovod</t>
  </si>
  <si>
    <t>M - Práce a dodávky M</t>
  </si>
  <si>
    <t xml:space="preserve">    23-M - Montáže potrubia</t>
  </si>
  <si>
    <t>113107124.S</t>
  </si>
  <si>
    <t>Odstránenie krytu v ploche do 200 m2 z kameniva hrubého drveného, hr.300 do 400 mm,  -0,5600t</t>
  </si>
  <si>
    <t>m2</t>
  </si>
  <si>
    <t>-270176057</t>
  </si>
  <si>
    <t>113107142.S</t>
  </si>
  <si>
    <t>Odstránenie krytu asfaltového v ploche do 200 m2, hr. nad 50 do 100 mm,  -0,25000t</t>
  </si>
  <si>
    <t>228419938</t>
  </si>
  <si>
    <t>-949011149</t>
  </si>
  <si>
    <t>1417200199</t>
  </si>
  <si>
    <t>Neriadené zemné pretláčanie v hornine tr. 3-4, priemer pretláčania cez 50 do 63 mm vrátane dodávky chráničky</t>
  </si>
  <si>
    <t>517501053</t>
  </si>
  <si>
    <t>-821996028</t>
  </si>
  <si>
    <t>193122676</t>
  </si>
  <si>
    <t>Zásyp sypaninou so zhutnením šachiet, rýh,  vrátane spätnej úpravy</t>
  </si>
  <si>
    <t>-219616251</t>
  </si>
  <si>
    <t>-136845679</t>
  </si>
  <si>
    <t>-1353423371</t>
  </si>
  <si>
    <t>-982500401</t>
  </si>
  <si>
    <t>Lôžko pod VŠ</t>
  </si>
  <si>
    <t>1813881342</t>
  </si>
  <si>
    <t>4523111418</t>
  </si>
  <si>
    <t>Podkladný betón pod VŠ</t>
  </si>
  <si>
    <t>-1786401538</t>
  </si>
  <si>
    <t>286530253699</t>
  </si>
  <si>
    <t>Uzáverová koncovka ISO pre potrubie d32 G1"</t>
  </si>
  <si>
    <t>-218775392</t>
  </si>
  <si>
    <t>891181111</t>
  </si>
  <si>
    <t>Montáž vodovodného posúvača v otvorenom výkope s osadením zemnej súpravy (bez poklopov)</t>
  </si>
  <si>
    <t>1009546280</t>
  </si>
  <si>
    <t>422210001700</t>
  </si>
  <si>
    <t xml:space="preserve">Zemná súprava posúvačová Y 1020 D 40 mm </t>
  </si>
  <si>
    <t>-97891295</t>
  </si>
  <si>
    <t>552410000300</t>
  </si>
  <si>
    <t xml:space="preserve">Poklop ventilový pre vodu, plyn vrát. osadenia </t>
  </si>
  <si>
    <t>-1159123105</t>
  </si>
  <si>
    <t>8912611001</t>
  </si>
  <si>
    <t xml:space="preserve">Osadenie zemnej súpravy (bez poklopov) </t>
  </si>
  <si>
    <t>-215548093</t>
  </si>
  <si>
    <t>422710000900.S</t>
  </si>
  <si>
    <t>Zemná súprava teleskopická pre guľový kohút DN 32-50</t>
  </si>
  <si>
    <t>1675958342</t>
  </si>
  <si>
    <t>891269111.S</t>
  </si>
  <si>
    <t>Montáž navrtávacieho pásu s ventilom menovitého tlaku 1 MPa na potr. z rúr liat., oceľ., plast.</t>
  </si>
  <si>
    <t>-895669999</t>
  </si>
  <si>
    <t>551180007300.S</t>
  </si>
  <si>
    <t>Navrtávací pás celoliatinový s guľ. uzáverom TVLT PN10 DN100/G2" s výstupom pre PE potrubie</t>
  </si>
  <si>
    <t>853959426</t>
  </si>
  <si>
    <t>892233111.S</t>
  </si>
  <si>
    <t>Preplach a dezinfekcia vodovodného potrubia DN od 40 do 70</t>
  </si>
  <si>
    <t>-1022006101</t>
  </si>
  <si>
    <t>892241111</t>
  </si>
  <si>
    <t>Ostatné práce na rúrovom vedení, tlakové skúšky vodovodného potrubia DN do 80</t>
  </si>
  <si>
    <t>1826023087</t>
  </si>
  <si>
    <t>893301001.S</t>
  </si>
  <si>
    <t>Osadenie vodomernej šachty železobetónovej, hmotnosti do 3 t</t>
  </si>
  <si>
    <t>-445671734</t>
  </si>
  <si>
    <t>594300000100</t>
  </si>
  <si>
    <t>Vodomerná a armatúrna šachta BG, lxšxv 1200x900x1800 mm, objem 1,9 m3, železobetónová,vrát. strop dielca hr.150mm zaťaženie D400 so vstup. komínom v 300mm, stupadlami, 4ks kruhových prierazov,spätným utesnením stálopružným tmelom proti zemnej vlhkosti</t>
  </si>
  <si>
    <t>-1896389612</t>
  </si>
  <si>
    <t>899102111.S</t>
  </si>
  <si>
    <t xml:space="preserve">Osadenie poklopu liatinového vrátane rámu </t>
  </si>
  <si>
    <t>-1260807481</t>
  </si>
  <si>
    <t>552410001009</t>
  </si>
  <si>
    <t xml:space="preserve">Poklop liatinový tr. zaťaženia D400 600x600 H100 s podbetónovaním </t>
  </si>
  <si>
    <t>-1297531718</t>
  </si>
  <si>
    <t>899721131.S</t>
  </si>
  <si>
    <t>Označenie vodovodného potrubia bielou výstražnou fóliou</t>
  </si>
  <si>
    <t>27097199</t>
  </si>
  <si>
    <t>899721121.S</t>
  </si>
  <si>
    <t>Signalizačný vodič na potrubí PVC DN do 150</t>
  </si>
  <si>
    <t>-1416825067</t>
  </si>
  <si>
    <t>1816653945</t>
  </si>
  <si>
    <t>Komunikácie</t>
  </si>
  <si>
    <t>564251111</t>
  </si>
  <si>
    <t>Podklad alebo podsyp zo štrkopiesku s rozprestretím, vlhčením a zhutnením po zhutnení hr.150 mm</t>
  </si>
  <si>
    <t>-1140482958</t>
  </si>
  <si>
    <t>564861111</t>
  </si>
  <si>
    <t>Podklad zo štrkodrviny s rozprestrením a zhutnením,hr.po zhutnení 200 mm</t>
  </si>
  <si>
    <t>158663528</t>
  </si>
  <si>
    <t>5651711121</t>
  </si>
  <si>
    <t>Podklad z asfaltového betónu AC 16 P s rozprestretím a zhutnením v pruhu š. do 3 m, po zhutnení hr. 110 mm</t>
  </si>
  <si>
    <t>-1612458668</t>
  </si>
  <si>
    <t>573111115</t>
  </si>
  <si>
    <t>Postrek živičný infiltračný s posypom kamenivom z asfaltu cestného v množstve 2,50 kg/m2</t>
  </si>
  <si>
    <t>-139044889</t>
  </si>
  <si>
    <t>577144111</t>
  </si>
  <si>
    <t>Asfaltový betón vrstva obrusná AC 8 O v pruhu š. do 3 m z nemodifik. asfaltu tr. II, po zhutnení hr. 50 mm</t>
  </si>
  <si>
    <t>1719117320</t>
  </si>
  <si>
    <t>Ostatné konštrukcie a práce-búranie</t>
  </si>
  <si>
    <t>919735112</t>
  </si>
  <si>
    <t>Rezanie existujúceho asfaltového krytu alebo podkladu hľbky nad 50 do 100 mm</t>
  </si>
  <si>
    <t>244502729</t>
  </si>
  <si>
    <t>979082212.S</t>
  </si>
  <si>
    <t>Vodorovná doprava sutiny po suchu s naložením a so zložením na vzdialenosť do 50 m</t>
  </si>
  <si>
    <t>-1924388330</t>
  </si>
  <si>
    <t>979082213.S</t>
  </si>
  <si>
    <t>Vodorovná doprava sutiny so zložením a hrubým urovnaním na vzdialenosť do 1 km</t>
  </si>
  <si>
    <t>927323065</t>
  </si>
  <si>
    <t>979082219.S</t>
  </si>
  <si>
    <t>Príplatok k cene za každý ďalší aj začatý 1 km nad 1 km pre vodorovnú dopravu sutiny</t>
  </si>
  <si>
    <t>-320198641</t>
  </si>
  <si>
    <t>979087213.S</t>
  </si>
  <si>
    <t>Nakladanie na dopravné prostriedky pre vodorovnú dopravu vybúraných hmôt</t>
  </si>
  <si>
    <t>1226378231</t>
  </si>
  <si>
    <t>979089012.S</t>
  </si>
  <si>
    <t>Poplatok za skládku - štrkodrva so zeminou (17 01) ostatné</t>
  </si>
  <si>
    <t>202121732</t>
  </si>
  <si>
    <t>979089212.S</t>
  </si>
  <si>
    <t>Poplatok za skládku - bitúmenové zmesi, uholný decht, dechtové výrobky (17 03 ), ostatné</t>
  </si>
  <si>
    <t>-2098020024</t>
  </si>
  <si>
    <t>PSV</t>
  </si>
  <si>
    <t>Práce a dodávky PSV</t>
  </si>
  <si>
    <t>722</t>
  </si>
  <si>
    <t>Zdravotechnika - vnútorný vodovod</t>
  </si>
  <si>
    <t>722263419</t>
  </si>
  <si>
    <t>Montáž vodomernej zostavy</t>
  </si>
  <si>
    <t>651126373</t>
  </si>
  <si>
    <t>197730055001</t>
  </si>
  <si>
    <t>Spojka PE závit D63-2"</t>
  </si>
  <si>
    <t>1074984920</t>
  </si>
  <si>
    <t>1977300260001</t>
  </si>
  <si>
    <t xml:space="preserve">T-kus 2" </t>
  </si>
  <si>
    <t>1593632086</t>
  </si>
  <si>
    <t>1977300260002</t>
  </si>
  <si>
    <t xml:space="preserve">Redukcia 2"- 1" </t>
  </si>
  <si>
    <t>-53845025</t>
  </si>
  <si>
    <t>551140000991</t>
  </si>
  <si>
    <t xml:space="preserve">Guľový kohút 1" </t>
  </si>
  <si>
    <t>-1081114914</t>
  </si>
  <si>
    <t>1977300260003</t>
  </si>
  <si>
    <t>Redukcia  1"- 3/4"</t>
  </si>
  <si>
    <t>1231860753</t>
  </si>
  <si>
    <t>388240001109</t>
  </si>
  <si>
    <t xml:space="preserve">Vodomer bytový, G 3/4" na konzole </t>
  </si>
  <si>
    <t>-78686438</t>
  </si>
  <si>
    <t>551140000992</t>
  </si>
  <si>
    <t>Guľový kohút 1" s odvodnením</t>
  </si>
  <si>
    <t>907258439</t>
  </si>
  <si>
    <t>197730055002</t>
  </si>
  <si>
    <t>Spojka PE závit D32-1"</t>
  </si>
  <si>
    <t>1804655310</t>
  </si>
  <si>
    <t>998722201</t>
  </si>
  <si>
    <t>Presun hmôt pre vnútorný vodovod v objektoch výšky do 6 m</t>
  </si>
  <si>
    <t>%</t>
  </si>
  <si>
    <t>949126875</t>
  </si>
  <si>
    <t>Práce a dodávky M</t>
  </si>
  <si>
    <t>23-M</t>
  </si>
  <si>
    <t>Montáže potrubia</t>
  </si>
  <si>
    <t>230200116.S</t>
  </si>
  <si>
    <t>Nasunutie potrubia do DN 63</t>
  </si>
  <si>
    <t>64</t>
  </si>
  <si>
    <t>-1481539501</t>
  </si>
  <si>
    <t>Vytýčenie všetkých jestvujúcich podzemných inžinierských sietí a podzemných objektov je v rozpočte kanalizačnej prípojky</t>
  </si>
  <si>
    <t>-1652100402</t>
  </si>
  <si>
    <t>c - Plynová prípojka</t>
  </si>
  <si>
    <t xml:space="preserve">    723 - Zdravotechnika - vnútorný plynovod</t>
  </si>
  <si>
    <t xml:space="preserve">    95-M - Revízie</t>
  </si>
  <si>
    <t>1933671618</t>
  </si>
  <si>
    <t>1902353837</t>
  </si>
  <si>
    <t>-1520681591</t>
  </si>
  <si>
    <t>-379231674</t>
  </si>
  <si>
    <t>1804971865</t>
  </si>
  <si>
    <t>1518843496</t>
  </si>
  <si>
    <t>-1609295682</t>
  </si>
  <si>
    <t>-350230028</t>
  </si>
  <si>
    <t>-373526299</t>
  </si>
  <si>
    <t>-287947610</t>
  </si>
  <si>
    <t>996047909</t>
  </si>
  <si>
    <t>8711700001</t>
  </si>
  <si>
    <t>Montáž skrine plynomeru - vrátane dodávky</t>
  </si>
  <si>
    <t>66404800</t>
  </si>
  <si>
    <t>871178040.S</t>
  </si>
  <si>
    <t>Montáž plynového potrubia z dvojvsrtvového PE 100 SDR11 zváraných elektrotvarovkami D 32x3,0 mm</t>
  </si>
  <si>
    <t>-1087341883</t>
  </si>
  <si>
    <t>286130035900.S</t>
  </si>
  <si>
    <t>Rúra HDPE na plyn PE100 SDR11 32x3,0x100 m</t>
  </si>
  <si>
    <t>474482692</t>
  </si>
  <si>
    <t>286530227100.S</t>
  </si>
  <si>
    <t>Elektrospojka PE 100, na vodu, plyn , SDR 11, D 32 mm</t>
  </si>
  <si>
    <t>-1746190878</t>
  </si>
  <si>
    <t>286130035909</t>
  </si>
  <si>
    <t xml:space="preserve">Posledný bežný meter prípojky </t>
  </si>
  <si>
    <t>1799777013</t>
  </si>
  <si>
    <t>Montáž a dodávka zemného uzáveru D32 - HUP v zemnom prevedení</t>
  </si>
  <si>
    <t>1889318456</t>
  </si>
  <si>
    <t>286530158899</t>
  </si>
  <si>
    <t>Prípojková navŕtavacia armatúra s predĺženou odbočkou, elektrotvarovka DAA (Kit) PE 100 SDR 11 D 50/32 mm, vrátane montáže</t>
  </si>
  <si>
    <t>636065336</t>
  </si>
  <si>
    <t>286110014709</t>
  </si>
  <si>
    <t>Flexibilná ochranná PVC-U rúra DN 50, neperforovaná vrát. montáže</t>
  </si>
  <si>
    <t>-1109768902</t>
  </si>
  <si>
    <t>1896224297</t>
  </si>
  <si>
    <t>-1079044624</t>
  </si>
  <si>
    <t>2025489651</t>
  </si>
  <si>
    <t>Ostatné práce na rúrovom vedení, tlakové skúšky  potrubia DN do 80</t>
  </si>
  <si>
    <t>966666303</t>
  </si>
  <si>
    <t>899721133.S</t>
  </si>
  <si>
    <t>Označenie plynovodného potrubia žltou výstražnou fóliou</t>
  </si>
  <si>
    <t>1194968890</t>
  </si>
  <si>
    <t>-2131938595</t>
  </si>
  <si>
    <t>998272201</t>
  </si>
  <si>
    <t>Presun hmôt pre rúrové vedenie plyn v otvorenom výkope</t>
  </si>
  <si>
    <t>-752382896</t>
  </si>
  <si>
    <t>558368404</t>
  </si>
  <si>
    <t>1243136718</t>
  </si>
  <si>
    <t>799271012</t>
  </si>
  <si>
    <t>-681339139</t>
  </si>
  <si>
    <t>-1025514607</t>
  </si>
  <si>
    <t>1626093644</t>
  </si>
  <si>
    <t>146047174</t>
  </si>
  <si>
    <t>1710615427</t>
  </si>
  <si>
    <t>-1922751437</t>
  </si>
  <si>
    <t>30545068</t>
  </si>
  <si>
    <t>-237968364</t>
  </si>
  <si>
    <t>629154808</t>
  </si>
  <si>
    <t>723</t>
  </si>
  <si>
    <t>Zdravotechnika - vnútorný plynovod</t>
  </si>
  <si>
    <t>551340010700.S</t>
  </si>
  <si>
    <t>Regulátor tlaku plynu - dodávka a montáž</t>
  </si>
  <si>
    <t>154366514</t>
  </si>
  <si>
    <t>551340010709</t>
  </si>
  <si>
    <t>Plynomer BK4T G4 - dodávka a montáž</t>
  </si>
  <si>
    <t>456940483</t>
  </si>
  <si>
    <t>551340002999</t>
  </si>
  <si>
    <t>Guľový uzáver plynu s odvzdušnením  - dodávka a montáž</t>
  </si>
  <si>
    <t>1528753140</t>
  </si>
  <si>
    <t>95-M</t>
  </si>
  <si>
    <t>Revízie</t>
  </si>
  <si>
    <t>950506097</t>
  </si>
  <si>
    <t>Geodetické zameranie prípojky plynu</t>
  </si>
  <si>
    <t>úsek</t>
  </si>
  <si>
    <t>783804807</t>
  </si>
  <si>
    <t>950506099</t>
  </si>
  <si>
    <t>Úradná skúška plynovodu</t>
  </si>
  <si>
    <t>-1786232125</t>
  </si>
  <si>
    <t>950506098</t>
  </si>
  <si>
    <t>Dokumentácia spojená s odovzdaním stavby</t>
  </si>
  <si>
    <t>841113328</t>
  </si>
  <si>
    <t>899000001</t>
  </si>
  <si>
    <t>Posúdenie projektovej dokumentácie OPO</t>
  </si>
  <si>
    <t>kpl</t>
  </si>
  <si>
    <t>1650026323</t>
  </si>
  <si>
    <t>415862298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</si>
</sst>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zoomScale="80" zoomScaleNormal="80" workbookViewId="0">
      <selection activeCell="AN9" sqref="AN9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60" t="s">
        <v>5</v>
      </c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 x14ac:dyDescent="0.2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 x14ac:dyDescent="0.2">
      <c r="B5" s="16"/>
      <c r="D5" s="19" t="s">
        <v>11</v>
      </c>
      <c r="K5" s="191" t="s">
        <v>12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R5" s="16"/>
      <c r="BS5" s="13" t="s">
        <v>6</v>
      </c>
    </row>
    <row r="6" spans="1:74" ht="36.950000000000003" customHeight="1" x14ac:dyDescent="0.2">
      <c r="B6" s="16"/>
      <c r="D6" s="21" t="s">
        <v>13</v>
      </c>
      <c r="K6" s="192" t="s">
        <v>14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R6" s="16"/>
      <c r="BS6" s="13" t="s">
        <v>6</v>
      </c>
    </row>
    <row r="7" spans="1:74" ht="12" customHeight="1" x14ac:dyDescent="0.2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17</v>
      </c>
      <c r="K8" s="20" t="s">
        <v>18</v>
      </c>
      <c r="AK8" s="22" t="s">
        <v>19</v>
      </c>
      <c r="AN8" s="159">
        <v>45790</v>
      </c>
      <c r="AR8" s="16"/>
      <c r="BS8" s="13" t="s">
        <v>6</v>
      </c>
    </row>
    <row r="9" spans="1:74" ht="14.45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399999999999999" customHeight="1" x14ac:dyDescent="0.2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2.75" x14ac:dyDescent="0.2">
      <c r="B14" s="16"/>
      <c r="E14" s="20" t="s">
        <v>18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25</v>
      </c>
      <c r="AK16" s="22" t="s">
        <v>21</v>
      </c>
      <c r="AN16" s="20" t="s">
        <v>1</v>
      </c>
      <c r="AR16" s="16"/>
      <c r="BS16" s="13" t="s">
        <v>3</v>
      </c>
    </row>
    <row r="17" spans="2:71" ht="18.399999999999999" customHeight="1" x14ac:dyDescent="0.2">
      <c r="B17" s="16"/>
      <c r="E17" s="20" t="s">
        <v>18</v>
      </c>
      <c r="AK17" s="22" t="s">
        <v>23</v>
      </c>
      <c r="AN17" s="20" t="s">
        <v>1</v>
      </c>
      <c r="AR17" s="16"/>
      <c r="BS17" s="13" t="s">
        <v>26</v>
      </c>
    </row>
    <row r="18" spans="2:71" ht="6.95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27</v>
      </c>
      <c r="AK19" s="22" t="s">
        <v>21</v>
      </c>
      <c r="AN19" s="20" t="s">
        <v>1</v>
      </c>
      <c r="AR19" s="16"/>
      <c r="BS19" s="13" t="s">
        <v>6</v>
      </c>
    </row>
    <row r="20" spans="2:71" ht="18.399999999999999" customHeight="1" x14ac:dyDescent="0.2">
      <c r="B20" s="16"/>
      <c r="E20" s="20" t="s">
        <v>18</v>
      </c>
      <c r="AK20" s="22" t="s">
        <v>23</v>
      </c>
      <c r="AN20" s="20" t="s">
        <v>1</v>
      </c>
      <c r="AR20" s="16"/>
      <c r="BS20" s="13" t="s">
        <v>26</v>
      </c>
    </row>
    <row r="21" spans="2:71" ht="6.95" customHeight="1" x14ac:dyDescent="0.2">
      <c r="B21" s="16"/>
      <c r="AR21" s="16"/>
    </row>
    <row r="22" spans="2:71" ht="12" customHeight="1" x14ac:dyDescent="0.2">
      <c r="B22" s="16"/>
      <c r="D22" s="22" t="s">
        <v>28</v>
      </c>
      <c r="AR22" s="16"/>
    </row>
    <row r="23" spans="2:71" ht="16.5" customHeight="1" x14ac:dyDescent="0.2">
      <c r="B23" s="16"/>
      <c r="E23" s="193" t="s">
        <v>1</v>
      </c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R23" s="16"/>
    </row>
    <row r="24" spans="2:71" ht="6.95" customHeight="1" x14ac:dyDescent="0.2">
      <c r="B24" s="16"/>
      <c r="AR24" s="16"/>
    </row>
    <row r="25" spans="2:71" ht="6.95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 x14ac:dyDescent="0.2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94">
        <f>ROUND(AG94,2)</f>
        <v>0</v>
      </c>
      <c r="AL26" s="195"/>
      <c r="AM26" s="195"/>
      <c r="AN26" s="195"/>
      <c r="AO26" s="195"/>
      <c r="AR26" s="25"/>
    </row>
    <row r="27" spans="2:71" s="1" customFormat="1" ht="6.95" customHeight="1" x14ac:dyDescent="0.2">
      <c r="B27" s="25"/>
      <c r="AR27" s="25"/>
    </row>
    <row r="28" spans="2:71" s="1" customFormat="1" ht="12.75" x14ac:dyDescent="0.2">
      <c r="B28" s="25"/>
      <c r="L28" s="196" t="s">
        <v>30</v>
      </c>
      <c r="M28" s="196"/>
      <c r="N28" s="196"/>
      <c r="O28" s="196"/>
      <c r="P28" s="196"/>
      <c r="W28" s="196" t="s">
        <v>31</v>
      </c>
      <c r="X28" s="196"/>
      <c r="Y28" s="196"/>
      <c r="Z28" s="196"/>
      <c r="AA28" s="196"/>
      <c r="AB28" s="196"/>
      <c r="AC28" s="196"/>
      <c r="AD28" s="196"/>
      <c r="AE28" s="196"/>
      <c r="AK28" s="196" t="s">
        <v>32</v>
      </c>
      <c r="AL28" s="196"/>
      <c r="AM28" s="196"/>
      <c r="AN28" s="196"/>
      <c r="AO28" s="196"/>
      <c r="AR28" s="25"/>
    </row>
    <row r="29" spans="2:71" s="2" customFormat="1" ht="14.45" customHeight="1" x14ac:dyDescent="0.2">
      <c r="B29" s="29"/>
      <c r="D29" s="22" t="s">
        <v>33</v>
      </c>
      <c r="F29" s="30" t="s">
        <v>34</v>
      </c>
      <c r="L29" s="176">
        <v>0.2</v>
      </c>
      <c r="M29" s="175"/>
      <c r="N29" s="175"/>
      <c r="O29" s="175"/>
      <c r="P29" s="175"/>
      <c r="Q29" s="31"/>
      <c r="R29" s="31"/>
      <c r="S29" s="31"/>
      <c r="T29" s="31"/>
      <c r="U29" s="31"/>
      <c r="V29" s="31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F29" s="31"/>
      <c r="AG29" s="31"/>
      <c r="AH29" s="31"/>
      <c r="AI29" s="31"/>
      <c r="AJ29" s="31"/>
      <c r="AK29" s="174">
        <f>ROUND(AV94, 2)</f>
        <v>0</v>
      </c>
      <c r="AL29" s="175"/>
      <c r="AM29" s="175"/>
      <c r="AN29" s="175"/>
      <c r="AO29" s="175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 x14ac:dyDescent="0.2">
      <c r="B30" s="29"/>
      <c r="F30" s="30" t="s">
        <v>35</v>
      </c>
      <c r="L30" s="190">
        <v>0.2</v>
      </c>
      <c r="M30" s="182"/>
      <c r="N30" s="182"/>
      <c r="O30" s="182"/>
      <c r="P30" s="182"/>
      <c r="W30" s="181">
        <f>ROUND(BA94, 2)</f>
        <v>0</v>
      </c>
      <c r="X30" s="182"/>
      <c r="Y30" s="182"/>
      <c r="Z30" s="182"/>
      <c r="AA30" s="182"/>
      <c r="AB30" s="182"/>
      <c r="AC30" s="182"/>
      <c r="AD30" s="182"/>
      <c r="AE30" s="182"/>
      <c r="AK30" s="181">
        <f>ROUND(AW94, 2)</f>
        <v>0</v>
      </c>
      <c r="AL30" s="182"/>
      <c r="AM30" s="182"/>
      <c r="AN30" s="182"/>
      <c r="AO30" s="182"/>
      <c r="AR30" s="29"/>
    </row>
    <row r="31" spans="2:71" s="2" customFormat="1" ht="14.45" hidden="1" customHeight="1" x14ac:dyDescent="0.2">
      <c r="B31" s="29"/>
      <c r="F31" s="22" t="s">
        <v>36</v>
      </c>
      <c r="L31" s="190">
        <v>0.2</v>
      </c>
      <c r="M31" s="182"/>
      <c r="N31" s="182"/>
      <c r="O31" s="182"/>
      <c r="P31" s="182"/>
      <c r="W31" s="181">
        <f>ROUND(BB94, 2)</f>
        <v>0</v>
      </c>
      <c r="X31" s="182"/>
      <c r="Y31" s="182"/>
      <c r="Z31" s="182"/>
      <c r="AA31" s="182"/>
      <c r="AB31" s="182"/>
      <c r="AC31" s="182"/>
      <c r="AD31" s="182"/>
      <c r="AE31" s="182"/>
      <c r="AK31" s="181">
        <v>0</v>
      </c>
      <c r="AL31" s="182"/>
      <c r="AM31" s="182"/>
      <c r="AN31" s="182"/>
      <c r="AO31" s="182"/>
      <c r="AR31" s="29"/>
    </row>
    <row r="32" spans="2:71" s="2" customFormat="1" ht="14.45" hidden="1" customHeight="1" x14ac:dyDescent="0.2">
      <c r="B32" s="29"/>
      <c r="F32" s="22" t="s">
        <v>37</v>
      </c>
      <c r="L32" s="190">
        <v>0.2</v>
      </c>
      <c r="M32" s="182"/>
      <c r="N32" s="182"/>
      <c r="O32" s="182"/>
      <c r="P32" s="182"/>
      <c r="W32" s="181">
        <f>ROUND(BC94, 2)</f>
        <v>0</v>
      </c>
      <c r="X32" s="182"/>
      <c r="Y32" s="182"/>
      <c r="Z32" s="182"/>
      <c r="AA32" s="182"/>
      <c r="AB32" s="182"/>
      <c r="AC32" s="182"/>
      <c r="AD32" s="182"/>
      <c r="AE32" s="182"/>
      <c r="AK32" s="181">
        <v>0</v>
      </c>
      <c r="AL32" s="182"/>
      <c r="AM32" s="182"/>
      <c r="AN32" s="182"/>
      <c r="AO32" s="182"/>
      <c r="AR32" s="29"/>
    </row>
    <row r="33" spans="2:52" s="2" customFormat="1" ht="14.45" hidden="1" customHeight="1" x14ac:dyDescent="0.2">
      <c r="B33" s="29"/>
      <c r="F33" s="30" t="s">
        <v>38</v>
      </c>
      <c r="L33" s="176">
        <v>0</v>
      </c>
      <c r="M33" s="175"/>
      <c r="N33" s="175"/>
      <c r="O33" s="175"/>
      <c r="P33" s="175"/>
      <c r="Q33" s="31"/>
      <c r="R33" s="31"/>
      <c r="S33" s="31"/>
      <c r="T33" s="31"/>
      <c r="U33" s="31"/>
      <c r="V33" s="31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F33" s="31"/>
      <c r="AG33" s="31"/>
      <c r="AH33" s="31"/>
      <c r="AI33" s="31"/>
      <c r="AJ33" s="31"/>
      <c r="AK33" s="174">
        <v>0</v>
      </c>
      <c r="AL33" s="175"/>
      <c r="AM33" s="175"/>
      <c r="AN33" s="175"/>
      <c r="AO33" s="175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 x14ac:dyDescent="0.2">
      <c r="B34" s="25"/>
      <c r="AR34" s="25"/>
    </row>
    <row r="35" spans="2:52" s="1" customFormat="1" ht="25.9" customHeight="1" x14ac:dyDescent="0.2">
      <c r="B35" s="25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177" t="s">
        <v>41</v>
      </c>
      <c r="Y35" s="178"/>
      <c r="Z35" s="178"/>
      <c r="AA35" s="178"/>
      <c r="AB35" s="178"/>
      <c r="AC35" s="35"/>
      <c r="AD35" s="35"/>
      <c r="AE35" s="35"/>
      <c r="AF35" s="35"/>
      <c r="AG35" s="35"/>
      <c r="AH35" s="35"/>
      <c r="AI35" s="35"/>
      <c r="AJ35" s="35"/>
      <c r="AK35" s="179">
        <f>SUM(AK26:AK33)</f>
        <v>0</v>
      </c>
      <c r="AL35" s="178"/>
      <c r="AM35" s="178"/>
      <c r="AN35" s="178"/>
      <c r="AO35" s="180"/>
      <c r="AP35" s="33"/>
      <c r="AQ35" s="33"/>
      <c r="AR35" s="25"/>
    </row>
    <row r="36" spans="2:52" s="1" customFormat="1" ht="6.95" customHeight="1" x14ac:dyDescent="0.2">
      <c r="B36" s="25"/>
      <c r="AR36" s="25"/>
    </row>
    <row r="37" spans="2:52" s="1" customFormat="1" ht="14.45" customHeight="1" x14ac:dyDescent="0.2">
      <c r="B37" s="25"/>
      <c r="AR37" s="25"/>
    </row>
    <row r="38" spans="2:52" ht="14.45" customHeight="1" x14ac:dyDescent="0.2">
      <c r="B38" s="16"/>
      <c r="AR38" s="16"/>
    </row>
    <row r="39" spans="2:52" ht="14.45" customHeight="1" x14ac:dyDescent="0.2">
      <c r="B39" s="16"/>
      <c r="AR39" s="16"/>
    </row>
    <row r="40" spans="2:52" ht="14.45" customHeight="1" x14ac:dyDescent="0.2">
      <c r="B40" s="16"/>
      <c r="AR40" s="16"/>
    </row>
    <row r="41" spans="2:52" ht="14.45" customHeight="1" x14ac:dyDescent="0.2">
      <c r="B41" s="16"/>
      <c r="AR41" s="16"/>
    </row>
    <row r="42" spans="2:52" ht="14.45" customHeight="1" x14ac:dyDescent="0.2">
      <c r="B42" s="16"/>
      <c r="AR42" s="16"/>
    </row>
    <row r="43" spans="2:52" ht="14.45" customHeight="1" x14ac:dyDescent="0.2">
      <c r="B43" s="16"/>
      <c r="AR43" s="16"/>
    </row>
    <row r="44" spans="2:52" ht="14.45" customHeight="1" x14ac:dyDescent="0.2">
      <c r="B44" s="16"/>
      <c r="AR44" s="16"/>
    </row>
    <row r="45" spans="2:52" ht="14.45" customHeight="1" x14ac:dyDescent="0.2">
      <c r="B45" s="16"/>
      <c r="AR45" s="16"/>
    </row>
    <row r="46" spans="2:52" ht="14.45" customHeight="1" x14ac:dyDescent="0.2">
      <c r="B46" s="16"/>
      <c r="AR46" s="16"/>
    </row>
    <row r="47" spans="2:52" ht="14.45" customHeight="1" x14ac:dyDescent="0.2">
      <c r="B47" s="16"/>
      <c r="AR47" s="16"/>
    </row>
    <row r="48" spans="2:52" ht="14.45" customHeight="1" x14ac:dyDescent="0.2">
      <c r="B48" s="16"/>
      <c r="AR48" s="16"/>
    </row>
    <row r="49" spans="2:44" s="1" customFormat="1" ht="14.45" customHeight="1" x14ac:dyDescent="0.2">
      <c r="B49" s="25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5"/>
      <c r="D60" s="39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44</v>
      </c>
      <c r="AI60" s="27"/>
      <c r="AJ60" s="27"/>
      <c r="AK60" s="27"/>
      <c r="AL60" s="27"/>
      <c r="AM60" s="39" t="s">
        <v>45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5"/>
      <c r="D64" s="37" t="s">
        <v>46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47</v>
      </c>
      <c r="AI64" s="38"/>
      <c r="AJ64" s="38"/>
      <c r="AK64" s="38"/>
      <c r="AL64" s="38"/>
      <c r="AM64" s="38"/>
      <c r="AN64" s="38"/>
      <c r="AO64" s="38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5"/>
      <c r="D75" s="39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44</v>
      </c>
      <c r="AI75" s="27"/>
      <c r="AJ75" s="27"/>
      <c r="AK75" s="27"/>
      <c r="AL75" s="27"/>
      <c r="AM75" s="39" t="s">
        <v>45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 x14ac:dyDescent="0.2">
      <c r="B82" s="25"/>
      <c r="C82" s="17" t="s">
        <v>48</v>
      </c>
      <c r="AR82" s="25"/>
    </row>
    <row r="83" spans="1:91" s="1" customFormat="1" ht="6.95" customHeight="1" x14ac:dyDescent="0.2">
      <c r="B83" s="25"/>
      <c r="AR83" s="25"/>
    </row>
    <row r="84" spans="1:91" s="3" customFormat="1" ht="12" customHeight="1" x14ac:dyDescent="0.2">
      <c r="B84" s="44"/>
      <c r="C84" s="22" t="s">
        <v>11</v>
      </c>
      <c r="L84" s="3" t="str">
        <f>K5</f>
        <v>PO07</v>
      </c>
      <c r="AR84" s="44"/>
    </row>
    <row r="85" spans="1:91" s="4" customFormat="1" ht="36.950000000000003" customHeight="1" x14ac:dyDescent="0.2">
      <c r="B85" s="45"/>
      <c r="C85" s="46" t="s">
        <v>13</v>
      </c>
      <c r="L85" s="165" t="str">
        <f>K6</f>
        <v>Lechnica - kanalizačná, vodovodná a plynová prípojka</v>
      </c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R85" s="45"/>
    </row>
    <row r="86" spans="1:91" s="1" customFormat="1" ht="6.95" customHeight="1" x14ac:dyDescent="0.2">
      <c r="B86" s="25"/>
      <c r="AR86" s="25"/>
    </row>
    <row r="87" spans="1:91" s="1" customFormat="1" ht="12" customHeight="1" x14ac:dyDescent="0.2">
      <c r="B87" s="25"/>
      <c r="C87" s="22" t="s">
        <v>17</v>
      </c>
      <c r="L87" s="47" t="str">
        <f>IF(K8="","",K8)</f>
        <v xml:space="preserve"> </v>
      </c>
      <c r="AI87" s="22" t="s">
        <v>19</v>
      </c>
      <c r="AM87" s="167">
        <f>IF(AN8= "","",AN8)</f>
        <v>45790</v>
      </c>
      <c r="AN87" s="167"/>
      <c r="AR87" s="25"/>
    </row>
    <row r="88" spans="1:91" s="1" customFormat="1" ht="6.95" customHeight="1" x14ac:dyDescent="0.2">
      <c r="B88" s="25"/>
      <c r="AR88" s="25"/>
    </row>
    <row r="89" spans="1:91" s="1" customFormat="1" ht="15.2" customHeight="1" x14ac:dyDescent="0.2">
      <c r="B89" s="25"/>
      <c r="C89" s="22" t="s">
        <v>20</v>
      </c>
      <c r="L89" s="3" t="str">
        <f>IF(E11= "","",E11)</f>
        <v>SANCTA s.r.o.</v>
      </c>
      <c r="AI89" s="22" t="s">
        <v>25</v>
      </c>
      <c r="AM89" s="168" t="str">
        <f>IF(E17="","",E17)</f>
        <v xml:space="preserve"> </v>
      </c>
      <c r="AN89" s="169"/>
      <c r="AO89" s="169"/>
      <c r="AP89" s="169"/>
      <c r="AR89" s="25"/>
      <c r="AS89" s="170" t="s">
        <v>49</v>
      </c>
      <c r="AT89" s="171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 x14ac:dyDescent="0.2">
      <c r="B90" s="25"/>
      <c r="C90" s="22" t="s">
        <v>24</v>
      </c>
      <c r="L90" s="3" t="str">
        <f>IF(E14="","",E14)</f>
        <v xml:space="preserve"> </v>
      </c>
      <c r="AI90" s="22" t="s">
        <v>27</v>
      </c>
      <c r="AM90" s="168" t="str">
        <f>IF(E20="","",E20)</f>
        <v xml:space="preserve"> </v>
      </c>
      <c r="AN90" s="169"/>
      <c r="AO90" s="169"/>
      <c r="AP90" s="169"/>
      <c r="AR90" s="25"/>
      <c r="AS90" s="172"/>
      <c r="AT90" s="173"/>
      <c r="BD90" s="51"/>
    </row>
    <row r="91" spans="1:91" s="1" customFormat="1" ht="10.9" customHeight="1" x14ac:dyDescent="0.2">
      <c r="B91" s="25"/>
      <c r="AR91" s="25"/>
      <c r="AS91" s="172"/>
      <c r="AT91" s="173"/>
      <c r="BD91" s="51"/>
    </row>
    <row r="92" spans="1:91" s="1" customFormat="1" ht="29.25" customHeight="1" x14ac:dyDescent="0.2">
      <c r="B92" s="25"/>
      <c r="C92" s="183" t="s">
        <v>50</v>
      </c>
      <c r="D92" s="184"/>
      <c r="E92" s="184"/>
      <c r="F92" s="184"/>
      <c r="G92" s="184"/>
      <c r="H92" s="52"/>
      <c r="I92" s="185" t="s">
        <v>51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6" t="s">
        <v>52</v>
      </c>
      <c r="AH92" s="184"/>
      <c r="AI92" s="184"/>
      <c r="AJ92" s="184"/>
      <c r="AK92" s="184"/>
      <c r="AL92" s="184"/>
      <c r="AM92" s="184"/>
      <c r="AN92" s="185" t="s">
        <v>53</v>
      </c>
      <c r="AO92" s="184"/>
      <c r="AP92" s="187"/>
      <c r="AQ92" s="53" t="s">
        <v>54</v>
      </c>
      <c r="AR92" s="25"/>
      <c r="AS92" s="54" t="s">
        <v>55</v>
      </c>
      <c r="AT92" s="55" t="s">
        <v>56</v>
      </c>
      <c r="AU92" s="55" t="s">
        <v>57</v>
      </c>
      <c r="AV92" s="55" t="s">
        <v>58</v>
      </c>
      <c r="AW92" s="55" t="s">
        <v>59</v>
      </c>
      <c r="AX92" s="55" t="s">
        <v>60</v>
      </c>
      <c r="AY92" s="55" t="s">
        <v>61</v>
      </c>
      <c r="AZ92" s="55" t="s">
        <v>62</v>
      </c>
      <c r="BA92" s="55" t="s">
        <v>63</v>
      </c>
      <c r="BB92" s="55" t="s">
        <v>64</v>
      </c>
      <c r="BC92" s="55" t="s">
        <v>65</v>
      </c>
      <c r="BD92" s="56" t="s">
        <v>66</v>
      </c>
    </row>
    <row r="93" spans="1:91" s="1" customFormat="1" ht="10.9" customHeight="1" x14ac:dyDescent="0.2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 x14ac:dyDescent="0.2">
      <c r="B94" s="58"/>
      <c r="C94" s="59" t="s">
        <v>67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88">
        <f>ROUND(SUM(AG95:AG97),2)</f>
        <v>0</v>
      </c>
      <c r="AH94" s="188"/>
      <c r="AI94" s="188"/>
      <c r="AJ94" s="188"/>
      <c r="AK94" s="188"/>
      <c r="AL94" s="188"/>
      <c r="AM94" s="188"/>
      <c r="AN94" s="189">
        <f>SUM(AG94,AT94)</f>
        <v>0</v>
      </c>
      <c r="AO94" s="189"/>
      <c r="AP94" s="189"/>
      <c r="AQ94" s="62" t="s">
        <v>1</v>
      </c>
      <c r="AR94" s="58"/>
      <c r="AS94" s="63">
        <f>ROUND(SUM(AS95:AS97),2)</f>
        <v>0</v>
      </c>
      <c r="AT94" s="64">
        <f>ROUND(SUM(AV94:AW94),2)</f>
        <v>0</v>
      </c>
      <c r="AU94" s="65">
        <f>ROUND(SUM(AU95:AU97),5)</f>
        <v>126.28939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ROUND(SUM(AZ95:AZ97),2)</f>
        <v>0</v>
      </c>
      <c r="BA94" s="64">
        <f>ROUND(SUM(BA95:BA97),2)</f>
        <v>0</v>
      </c>
      <c r="BB94" s="64">
        <f>ROUND(SUM(BB95:BB97),2)</f>
        <v>0</v>
      </c>
      <c r="BC94" s="64">
        <f>ROUND(SUM(BC95:BC97),2)</f>
        <v>0</v>
      </c>
      <c r="BD94" s="66">
        <f>ROUND(SUM(BD95:BD97),2)</f>
        <v>0</v>
      </c>
      <c r="BS94" s="67" t="s">
        <v>68</v>
      </c>
      <c r="BT94" s="67" t="s">
        <v>69</v>
      </c>
      <c r="BU94" s="68" t="s">
        <v>70</v>
      </c>
      <c r="BV94" s="67" t="s">
        <v>71</v>
      </c>
      <c r="BW94" s="67" t="s">
        <v>4</v>
      </c>
      <c r="BX94" s="67" t="s">
        <v>72</v>
      </c>
      <c r="CL94" s="67" t="s">
        <v>1</v>
      </c>
    </row>
    <row r="95" spans="1:91" s="6" customFormat="1" ht="16.5" customHeight="1" x14ac:dyDescent="0.2">
      <c r="A95" s="69" t="s">
        <v>73</v>
      </c>
      <c r="B95" s="70"/>
      <c r="C95" s="71"/>
      <c r="D95" s="164" t="s">
        <v>74</v>
      </c>
      <c r="E95" s="164"/>
      <c r="F95" s="164"/>
      <c r="G95" s="164"/>
      <c r="H95" s="164"/>
      <c r="I95" s="72"/>
      <c r="J95" s="164" t="s">
        <v>75</v>
      </c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2">
        <f>'a - Kanalizačná prípojka'!J30</f>
        <v>0</v>
      </c>
      <c r="AH95" s="163"/>
      <c r="AI95" s="163"/>
      <c r="AJ95" s="163"/>
      <c r="AK95" s="163"/>
      <c r="AL95" s="163"/>
      <c r="AM95" s="163"/>
      <c r="AN95" s="162">
        <f>SUM(AG95,AT95)</f>
        <v>0</v>
      </c>
      <c r="AO95" s="163"/>
      <c r="AP95" s="163"/>
      <c r="AQ95" s="73" t="s">
        <v>76</v>
      </c>
      <c r="AR95" s="70"/>
      <c r="AS95" s="74">
        <v>0</v>
      </c>
      <c r="AT95" s="75">
        <f>ROUND(SUM(AV95:AW95),2)</f>
        <v>0</v>
      </c>
      <c r="AU95" s="76">
        <f>'a - Kanalizačná prípojka'!P122</f>
        <v>49.564113000000006</v>
      </c>
      <c r="AV95" s="75">
        <f>'a - Kanalizačná prípojka'!J33</f>
        <v>0</v>
      </c>
      <c r="AW95" s="75">
        <f>'a - Kanalizačná prípojka'!J34</f>
        <v>0</v>
      </c>
      <c r="AX95" s="75">
        <f>'a - Kanalizačná prípojka'!J35</f>
        <v>0</v>
      </c>
      <c r="AY95" s="75">
        <f>'a - Kanalizačná prípojka'!J36</f>
        <v>0</v>
      </c>
      <c r="AZ95" s="75">
        <f>'a - Kanalizačná prípojka'!F33</f>
        <v>0</v>
      </c>
      <c r="BA95" s="75">
        <f>'a - Kanalizačná prípojka'!F34</f>
        <v>0</v>
      </c>
      <c r="BB95" s="75">
        <f>'a - Kanalizačná prípojka'!F35</f>
        <v>0</v>
      </c>
      <c r="BC95" s="75">
        <f>'a - Kanalizačná prípojka'!F36</f>
        <v>0</v>
      </c>
      <c r="BD95" s="77">
        <f>'a - Kanalizačná prípojka'!F37</f>
        <v>0</v>
      </c>
      <c r="BT95" s="78" t="s">
        <v>77</v>
      </c>
      <c r="BV95" s="78" t="s">
        <v>71</v>
      </c>
      <c r="BW95" s="78" t="s">
        <v>78</v>
      </c>
      <c r="BX95" s="78" t="s">
        <v>4</v>
      </c>
      <c r="CL95" s="78" t="s">
        <v>1</v>
      </c>
      <c r="CM95" s="78" t="s">
        <v>69</v>
      </c>
    </row>
    <row r="96" spans="1:91" s="6" customFormat="1" ht="16.5" customHeight="1" x14ac:dyDescent="0.2">
      <c r="A96" s="69" t="s">
        <v>73</v>
      </c>
      <c r="B96" s="70"/>
      <c r="C96" s="71"/>
      <c r="D96" s="164" t="s">
        <v>79</v>
      </c>
      <c r="E96" s="164"/>
      <c r="F96" s="164"/>
      <c r="G96" s="164"/>
      <c r="H96" s="164"/>
      <c r="I96" s="72"/>
      <c r="J96" s="164" t="s">
        <v>80</v>
      </c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2">
        <f>'b - Vodovodná prípojka'!J30</f>
        <v>0</v>
      </c>
      <c r="AH96" s="163"/>
      <c r="AI96" s="163"/>
      <c r="AJ96" s="163"/>
      <c r="AK96" s="163"/>
      <c r="AL96" s="163"/>
      <c r="AM96" s="163"/>
      <c r="AN96" s="162">
        <f>SUM(AG96,AT96)</f>
        <v>0</v>
      </c>
      <c r="AO96" s="163"/>
      <c r="AP96" s="163"/>
      <c r="AQ96" s="73" t="s">
        <v>76</v>
      </c>
      <c r="AR96" s="70"/>
      <c r="AS96" s="74">
        <v>0</v>
      </c>
      <c r="AT96" s="75">
        <f>ROUND(SUM(AV96:AW96),2)</f>
        <v>0</v>
      </c>
      <c r="AU96" s="76">
        <f>'b - Vodovodná prípojka'!P128</f>
        <v>49.89550460000001</v>
      </c>
      <c r="AV96" s="75">
        <f>'b - Vodovodná prípojka'!J33</f>
        <v>0</v>
      </c>
      <c r="AW96" s="75">
        <f>'b - Vodovodná prípojka'!J34</f>
        <v>0</v>
      </c>
      <c r="AX96" s="75">
        <f>'b - Vodovodná prípojka'!J35</f>
        <v>0</v>
      </c>
      <c r="AY96" s="75">
        <f>'b - Vodovodná prípojka'!J36</f>
        <v>0</v>
      </c>
      <c r="AZ96" s="75">
        <f>'b - Vodovodná prípojka'!F33</f>
        <v>0</v>
      </c>
      <c r="BA96" s="75">
        <f>'b - Vodovodná prípojka'!F34</f>
        <v>0</v>
      </c>
      <c r="BB96" s="75">
        <f>'b - Vodovodná prípojka'!F35</f>
        <v>0</v>
      </c>
      <c r="BC96" s="75">
        <f>'b - Vodovodná prípojka'!F36</f>
        <v>0</v>
      </c>
      <c r="BD96" s="77">
        <f>'b - Vodovodná prípojka'!F37</f>
        <v>0</v>
      </c>
      <c r="BT96" s="78" t="s">
        <v>77</v>
      </c>
      <c r="BV96" s="78" t="s">
        <v>71</v>
      </c>
      <c r="BW96" s="78" t="s">
        <v>81</v>
      </c>
      <c r="BX96" s="78" t="s">
        <v>4</v>
      </c>
      <c r="CL96" s="78" t="s">
        <v>1</v>
      </c>
      <c r="CM96" s="78" t="s">
        <v>69</v>
      </c>
    </row>
    <row r="97" spans="1:91" s="6" customFormat="1" ht="16.5" customHeight="1" x14ac:dyDescent="0.2">
      <c r="A97" s="69" t="s">
        <v>73</v>
      </c>
      <c r="B97" s="70"/>
      <c r="C97" s="71"/>
      <c r="D97" s="164" t="s">
        <v>82</v>
      </c>
      <c r="E97" s="164"/>
      <c r="F97" s="164"/>
      <c r="G97" s="164"/>
      <c r="H97" s="164"/>
      <c r="I97" s="72"/>
      <c r="J97" s="164" t="s">
        <v>83</v>
      </c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2">
        <f>'c - Plynová prípojka'!J30</f>
        <v>0</v>
      </c>
      <c r="AH97" s="163"/>
      <c r="AI97" s="163"/>
      <c r="AJ97" s="163"/>
      <c r="AK97" s="163"/>
      <c r="AL97" s="163"/>
      <c r="AM97" s="163"/>
      <c r="AN97" s="162">
        <f>SUM(AG97,AT97)</f>
        <v>0</v>
      </c>
      <c r="AO97" s="163"/>
      <c r="AP97" s="163"/>
      <c r="AQ97" s="73" t="s">
        <v>76</v>
      </c>
      <c r="AR97" s="70"/>
      <c r="AS97" s="79">
        <v>0</v>
      </c>
      <c r="AT97" s="80">
        <f>ROUND(SUM(AV97:AW97),2)</f>
        <v>0</v>
      </c>
      <c r="AU97" s="81">
        <f>'c - Plynová prípojka'!P128</f>
        <v>26.829770799999999</v>
      </c>
      <c r="AV97" s="80">
        <f>'c - Plynová prípojka'!J33</f>
        <v>0</v>
      </c>
      <c r="AW97" s="80">
        <f>'c - Plynová prípojka'!J34</f>
        <v>0</v>
      </c>
      <c r="AX97" s="80">
        <f>'c - Plynová prípojka'!J35</f>
        <v>0</v>
      </c>
      <c r="AY97" s="80">
        <f>'c - Plynová prípojka'!J36</f>
        <v>0</v>
      </c>
      <c r="AZ97" s="80">
        <f>'c - Plynová prípojka'!F33</f>
        <v>0</v>
      </c>
      <c r="BA97" s="80">
        <f>'c - Plynová prípojka'!F34</f>
        <v>0</v>
      </c>
      <c r="BB97" s="80">
        <f>'c - Plynová prípojka'!F35</f>
        <v>0</v>
      </c>
      <c r="BC97" s="80">
        <f>'c - Plynová prípojka'!F36</f>
        <v>0</v>
      </c>
      <c r="BD97" s="82">
        <f>'c - Plynová prípojka'!F37</f>
        <v>0</v>
      </c>
      <c r="BT97" s="78" t="s">
        <v>77</v>
      </c>
      <c r="BV97" s="78" t="s">
        <v>71</v>
      </c>
      <c r="BW97" s="78" t="s">
        <v>84</v>
      </c>
      <c r="BX97" s="78" t="s">
        <v>4</v>
      </c>
      <c r="CL97" s="78" t="s">
        <v>1</v>
      </c>
      <c r="CM97" s="78" t="s">
        <v>69</v>
      </c>
    </row>
    <row r="98" spans="1:91" s="1" customFormat="1" ht="30" customHeight="1" x14ac:dyDescent="0.2">
      <c r="B98" s="25"/>
      <c r="AR98" s="25"/>
    </row>
    <row r="99" spans="1:91" s="1" customFormat="1" ht="6.95" customHeight="1" x14ac:dyDescent="0.2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25"/>
    </row>
  </sheetData>
  <mergeCells count="48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a - Kanalizačná prípojka'!C2" display="/" xr:uid="{00000000-0004-0000-0000-000000000000}"/>
    <hyperlink ref="A96" location="'b - Vodovodná prípojka'!C2" display="/" xr:uid="{00000000-0004-0000-0000-000001000000}"/>
    <hyperlink ref="A97" location="'c - Plynová prípojka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3"/>
  <sheetViews>
    <sheetView showGridLines="0" topLeftCell="A183" workbookViewId="0">
      <selection activeCell="I125" sqref="I125:I15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60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78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 x14ac:dyDescent="0.2">
      <c r="B4" s="16"/>
      <c r="D4" s="17" t="s">
        <v>85</v>
      </c>
      <c r="L4" s="16"/>
      <c r="M4" s="83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16.5" customHeight="1" x14ac:dyDescent="0.2">
      <c r="B7" s="16"/>
      <c r="E7" s="198" t="str">
        <f>'Rekapitulácia stavby'!K6</f>
        <v>Lechnica - kanalizačná, vodovodná a plynová prípojka</v>
      </c>
      <c r="F7" s="199"/>
      <c r="G7" s="199"/>
      <c r="H7" s="199"/>
      <c r="L7" s="16"/>
    </row>
    <row r="8" spans="2:46" s="1" customFormat="1" ht="12" customHeight="1" x14ac:dyDescent="0.2">
      <c r="B8" s="25"/>
      <c r="D8" s="22" t="s">
        <v>86</v>
      </c>
      <c r="L8" s="25"/>
    </row>
    <row r="9" spans="2:46" s="1" customFormat="1" ht="16.5" customHeight="1" x14ac:dyDescent="0.2">
      <c r="B9" s="25"/>
      <c r="E9" s="165" t="s">
        <v>87</v>
      </c>
      <c r="F9" s="197"/>
      <c r="G9" s="197"/>
      <c r="H9" s="197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17</v>
      </c>
      <c r="F12" s="20" t="s">
        <v>88</v>
      </c>
      <c r="I12" s="22" t="s">
        <v>19</v>
      </c>
      <c r="J12" s="48">
        <f>'Rekapitulácia stavby'!AN8</f>
        <v>45790</v>
      </c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 x14ac:dyDescent="0.2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 x14ac:dyDescent="0.2">
      <c r="B18" s="25"/>
      <c r="E18" s="191" t="str">
        <f>'Rekapitulácia stavby'!E14</f>
        <v xml:space="preserve"> </v>
      </c>
      <c r="F18" s="191"/>
      <c r="G18" s="191"/>
      <c r="H18" s="191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25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 x14ac:dyDescent="0.2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 x14ac:dyDescent="0.2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28</v>
      </c>
      <c r="L26" s="25"/>
    </row>
    <row r="27" spans="2:12" s="7" customFormat="1" ht="16.5" customHeight="1" x14ac:dyDescent="0.2">
      <c r="B27" s="84"/>
      <c r="E27" s="193" t="s">
        <v>1</v>
      </c>
      <c r="F27" s="193"/>
      <c r="G27" s="193"/>
      <c r="H27" s="193"/>
      <c r="L27" s="84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 x14ac:dyDescent="0.2">
      <c r="B30" s="25"/>
      <c r="D30" s="85" t="s">
        <v>29</v>
      </c>
      <c r="J30" s="61">
        <f>ROUND(J122, 2)</f>
        <v>0</v>
      </c>
      <c r="L30" s="25"/>
    </row>
    <row r="31" spans="2:12" s="1" customFormat="1" ht="6.95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 x14ac:dyDescent="0.2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 x14ac:dyDescent="0.2">
      <c r="B33" s="25"/>
      <c r="D33" s="86" t="s">
        <v>33</v>
      </c>
      <c r="E33" s="30" t="s">
        <v>34</v>
      </c>
      <c r="F33" s="87">
        <f>ROUND((SUM(BE122:BE152)),  2)</f>
        <v>0</v>
      </c>
      <c r="G33" s="88"/>
      <c r="H33" s="88"/>
      <c r="I33" s="89">
        <v>0.2</v>
      </c>
      <c r="J33" s="87">
        <f>ROUND(((SUM(BE122:BE152))*I33),  2)</f>
        <v>0</v>
      </c>
      <c r="L33" s="25"/>
    </row>
    <row r="34" spans="2:12" s="1" customFormat="1" ht="14.45" customHeight="1" x14ac:dyDescent="0.2">
      <c r="B34" s="25"/>
      <c r="E34" s="30" t="s">
        <v>35</v>
      </c>
      <c r="F34" s="90">
        <f>ROUND((SUM(BF122:BF152)),  2)</f>
        <v>0</v>
      </c>
      <c r="I34" s="91">
        <v>0.2</v>
      </c>
      <c r="J34" s="90">
        <f>ROUND(((SUM(BF122:BF152))*I34),  2)</f>
        <v>0</v>
      </c>
      <c r="L34" s="25"/>
    </row>
    <row r="35" spans="2:12" s="1" customFormat="1" ht="14.45" hidden="1" customHeight="1" x14ac:dyDescent="0.2">
      <c r="B35" s="25"/>
      <c r="E35" s="22" t="s">
        <v>36</v>
      </c>
      <c r="F35" s="90">
        <f>ROUND((SUM(BG122:BG152)),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 x14ac:dyDescent="0.2">
      <c r="B36" s="25"/>
      <c r="E36" s="22" t="s">
        <v>37</v>
      </c>
      <c r="F36" s="90">
        <f>ROUND((SUM(BH122:BH152)),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 x14ac:dyDescent="0.2">
      <c r="B37" s="25"/>
      <c r="E37" s="30" t="s">
        <v>38</v>
      </c>
      <c r="F37" s="87">
        <f>ROUND((SUM(BI122:BI152)),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 x14ac:dyDescent="0.2">
      <c r="B82" s="25"/>
      <c r="C82" s="17" t="s">
        <v>89</v>
      </c>
      <c r="L82" s="25"/>
    </row>
    <row r="83" spans="2:47" s="1" customFormat="1" ht="6.95" hidden="1" customHeight="1" x14ac:dyDescent="0.2">
      <c r="B83" s="25"/>
      <c r="L83" s="25"/>
    </row>
    <row r="84" spans="2:47" s="1" customFormat="1" ht="12" hidden="1" customHeight="1" x14ac:dyDescent="0.2">
      <c r="B84" s="25"/>
      <c r="C84" s="22" t="s">
        <v>13</v>
      </c>
      <c r="L84" s="25"/>
    </row>
    <row r="85" spans="2:47" s="1" customFormat="1" ht="16.5" hidden="1" customHeight="1" x14ac:dyDescent="0.2">
      <c r="B85" s="25"/>
      <c r="E85" s="198" t="str">
        <f>E7</f>
        <v>Lechnica - kanalizačná, vodovodná a plynová prípojka</v>
      </c>
      <c r="F85" s="199"/>
      <c r="G85" s="199"/>
      <c r="H85" s="199"/>
      <c r="L85" s="25"/>
    </row>
    <row r="86" spans="2:47" s="1" customFormat="1" ht="12" hidden="1" customHeight="1" x14ac:dyDescent="0.2">
      <c r="B86" s="25"/>
      <c r="C86" s="22" t="s">
        <v>86</v>
      </c>
      <c r="L86" s="25"/>
    </row>
    <row r="87" spans="2:47" s="1" customFormat="1" ht="16.5" hidden="1" customHeight="1" x14ac:dyDescent="0.2">
      <c r="B87" s="25"/>
      <c r="E87" s="165" t="str">
        <f>E9</f>
        <v>a - Kanalizačná prípojka</v>
      </c>
      <c r="F87" s="197"/>
      <c r="G87" s="197"/>
      <c r="H87" s="197"/>
      <c r="L87" s="25"/>
    </row>
    <row r="88" spans="2:47" s="1" customFormat="1" ht="6.95" hidden="1" customHeight="1" x14ac:dyDescent="0.2">
      <c r="B88" s="25"/>
      <c r="L88" s="25"/>
    </row>
    <row r="89" spans="2:47" s="1" customFormat="1" ht="12" hidden="1" customHeight="1" x14ac:dyDescent="0.2">
      <c r="B89" s="25"/>
      <c r="C89" s="22" t="s">
        <v>17</v>
      </c>
      <c r="F89" s="20" t="str">
        <f>F12</f>
        <v>Lechnica</v>
      </c>
      <c r="I89" s="22" t="s">
        <v>19</v>
      </c>
      <c r="J89" s="48">
        <f>IF(J12="","",J12)</f>
        <v>45790</v>
      </c>
      <c r="L89" s="25"/>
    </row>
    <row r="90" spans="2:47" s="1" customFormat="1" ht="6.95" hidden="1" customHeight="1" x14ac:dyDescent="0.2">
      <c r="B90" s="25"/>
      <c r="L90" s="25"/>
    </row>
    <row r="91" spans="2:47" s="1" customFormat="1" ht="15.2" hidden="1" customHeight="1" x14ac:dyDescent="0.2">
      <c r="B91" s="25"/>
      <c r="C91" s="22" t="s">
        <v>20</v>
      </c>
      <c r="F91" s="20" t="str">
        <f>E15</f>
        <v>SANCTA s.r.o.</v>
      </c>
      <c r="I91" s="22" t="s">
        <v>25</v>
      </c>
      <c r="J91" s="23" t="str">
        <f>E21</f>
        <v xml:space="preserve"> </v>
      </c>
      <c r="L91" s="25"/>
    </row>
    <row r="92" spans="2:47" s="1" customFormat="1" ht="15.2" hidden="1" customHeight="1" x14ac:dyDescent="0.2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hidden="1" customHeight="1" x14ac:dyDescent="0.2">
      <c r="B93" s="25"/>
      <c r="L93" s="25"/>
    </row>
    <row r="94" spans="2:47" s="1" customFormat="1" ht="29.25" hidden="1" customHeight="1" x14ac:dyDescent="0.2">
      <c r="B94" s="25"/>
      <c r="C94" s="100" t="s">
        <v>90</v>
      </c>
      <c r="D94" s="92"/>
      <c r="E94" s="92"/>
      <c r="F94" s="92"/>
      <c r="G94" s="92"/>
      <c r="H94" s="92"/>
      <c r="I94" s="92"/>
      <c r="J94" s="101" t="s">
        <v>91</v>
      </c>
      <c r="K94" s="92"/>
      <c r="L94" s="25"/>
    </row>
    <row r="95" spans="2:47" s="1" customFormat="1" ht="10.35" hidden="1" customHeight="1" x14ac:dyDescent="0.2">
      <c r="B95" s="25"/>
      <c r="L95" s="25"/>
    </row>
    <row r="96" spans="2:47" s="1" customFormat="1" ht="22.9" hidden="1" customHeight="1" x14ac:dyDescent="0.2">
      <c r="B96" s="25"/>
      <c r="C96" s="102" t="s">
        <v>92</v>
      </c>
      <c r="J96" s="61">
        <f>J122</f>
        <v>0</v>
      </c>
      <c r="L96" s="25"/>
      <c r="AU96" s="13" t="s">
        <v>93</v>
      </c>
    </row>
    <row r="97" spans="2:12" s="8" customFormat="1" ht="24.95" hidden="1" customHeight="1" x14ac:dyDescent="0.2">
      <c r="B97" s="103"/>
      <c r="D97" s="104" t="s">
        <v>94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hidden="1" customHeight="1" x14ac:dyDescent="0.2">
      <c r="B98" s="107"/>
      <c r="D98" s="108" t="s">
        <v>95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899999999999999" hidden="1" customHeight="1" x14ac:dyDescent="0.2">
      <c r="B99" s="107"/>
      <c r="D99" s="108" t="s">
        <v>96</v>
      </c>
      <c r="E99" s="109"/>
      <c r="F99" s="109"/>
      <c r="G99" s="109"/>
      <c r="H99" s="109"/>
      <c r="I99" s="109"/>
      <c r="J99" s="110">
        <f>J133</f>
        <v>0</v>
      </c>
      <c r="L99" s="107"/>
    </row>
    <row r="100" spans="2:12" s="9" customFormat="1" ht="19.899999999999999" hidden="1" customHeight="1" x14ac:dyDescent="0.2">
      <c r="B100" s="107"/>
      <c r="D100" s="108" t="s">
        <v>97</v>
      </c>
      <c r="E100" s="109"/>
      <c r="F100" s="109"/>
      <c r="G100" s="109"/>
      <c r="H100" s="109"/>
      <c r="I100" s="109"/>
      <c r="J100" s="110">
        <f>J136</f>
        <v>0</v>
      </c>
      <c r="L100" s="107"/>
    </row>
    <row r="101" spans="2:12" s="9" customFormat="1" ht="19.899999999999999" hidden="1" customHeight="1" x14ac:dyDescent="0.2">
      <c r="B101" s="107"/>
      <c r="D101" s="108" t="s">
        <v>98</v>
      </c>
      <c r="E101" s="109"/>
      <c r="F101" s="109"/>
      <c r="G101" s="109"/>
      <c r="H101" s="109"/>
      <c r="I101" s="109"/>
      <c r="J101" s="110">
        <f>J149</f>
        <v>0</v>
      </c>
      <c r="L101" s="107"/>
    </row>
    <row r="102" spans="2:12" s="8" customFormat="1" ht="24.95" hidden="1" customHeight="1" x14ac:dyDescent="0.2">
      <c r="B102" s="103"/>
      <c r="D102" s="104" t="s">
        <v>99</v>
      </c>
      <c r="E102" s="105"/>
      <c r="F102" s="105"/>
      <c r="G102" s="105"/>
      <c r="H102" s="105"/>
      <c r="I102" s="105"/>
      <c r="J102" s="106">
        <f>J151</f>
        <v>0</v>
      </c>
      <c r="L102" s="103"/>
    </row>
    <row r="103" spans="2:12" s="1" customFormat="1" ht="21.75" hidden="1" customHeight="1" x14ac:dyDescent="0.2">
      <c r="B103" s="25"/>
      <c r="L103" s="25"/>
    </row>
    <row r="104" spans="2:12" s="1" customFormat="1" ht="6.95" hidden="1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5" spans="2:12" hidden="1" x14ac:dyDescent="0.2"/>
    <row r="106" spans="2:12" hidden="1" x14ac:dyDescent="0.2"/>
    <row r="107" spans="2:12" hidden="1" x14ac:dyDescent="0.2"/>
    <row r="108" spans="2:12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12" s="1" customFormat="1" ht="24.95" customHeight="1" x14ac:dyDescent="0.2">
      <c r="B109" s="25"/>
      <c r="C109" s="17" t="s">
        <v>100</v>
      </c>
      <c r="L109" s="25"/>
    </row>
    <row r="110" spans="2:12" s="1" customFormat="1" ht="6.95" customHeight="1" x14ac:dyDescent="0.2">
      <c r="B110" s="25"/>
      <c r="L110" s="25"/>
    </row>
    <row r="111" spans="2:12" s="1" customFormat="1" ht="12" customHeight="1" x14ac:dyDescent="0.2">
      <c r="B111" s="25"/>
      <c r="C111" s="22" t="s">
        <v>13</v>
      </c>
      <c r="L111" s="25"/>
    </row>
    <row r="112" spans="2:12" s="1" customFormat="1" ht="16.5" customHeight="1" x14ac:dyDescent="0.2">
      <c r="B112" s="25"/>
      <c r="E112" s="198" t="str">
        <f>E7</f>
        <v>Lechnica - kanalizačná, vodovodná a plynová prípojka</v>
      </c>
      <c r="F112" s="199"/>
      <c r="G112" s="199"/>
      <c r="H112" s="199"/>
      <c r="L112" s="25"/>
    </row>
    <row r="113" spans="2:65" s="1" customFormat="1" ht="12" customHeight="1" x14ac:dyDescent="0.2">
      <c r="B113" s="25"/>
      <c r="C113" s="22" t="s">
        <v>86</v>
      </c>
      <c r="L113" s="25"/>
    </row>
    <row r="114" spans="2:65" s="1" customFormat="1" ht="16.5" customHeight="1" x14ac:dyDescent="0.2">
      <c r="B114" s="25"/>
      <c r="E114" s="165" t="str">
        <f>E9</f>
        <v>a - Kanalizačná prípojka</v>
      </c>
      <c r="F114" s="197"/>
      <c r="G114" s="197"/>
      <c r="H114" s="197"/>
      <c r="L114" s="25"/>
    </row>
    <row r="115" spans="2:65" s="1" customFormat="1" ht="6.95" customHeight="1" x14ac:dyDescent="0.2">
      <c r="B115" s="25"/>
      <c r="L115" s="25"/>
    </row>
    <row r="116" spans="2:65" s="1" customFormat="1" ht="12" customHeight="1" x14ac:dyDescent="0.2">
      <c r="B116" s="25"/>
      <c r="C116" s="22" t="s">
        <v>17</v>
      </c>
      <c r="F116" s="20" t="str">
        <f>F12</f>
        <v>Lechnica</v>
      </c>
      <c r="I116" s="22" t="s">
        <v>19</v>
      </c>
      <c r="J116" s="48">
        <f>IF(J12="","",J12)</f>
        <v>45790</v>
      </c>
      <c r="L116" s="25"/>
    </row>
    <row r="117" spans="2:65" s="1" customFormat="1" ht="6.95" customHeight="1" x14ac:dyDescent="0.2">
      <c r="B117" s="25"/>
      <c r="L117" s="25"/>
    </row>
    <row r="118" spans="2:65" s="1" customFormat="1" ht="15.2" customHeight="1" x14ac:dyDescent="0.2">
      <c r="B118" s="25"/>
      <c r="C118" s="22" t="s">
        <v>20</v>
      </c>
      <c r="F118" s="20" t="str">
        <f>E15</f>
        <v>SANCTA s.r.o.</v>
      </c>
      <c r="I118" s="22" t="s">
        <v>25</v>
      </c>
      <c r="J118" s="23" t="str">
        <f>E21</f>
        <v xml:space="preserve"> </v>
      </c>
      <c r="L118" s="25"/>
    </row>
    <row r="119" spans="2:65" s="1" customFormat="1" ht="15.2" customHeight="1" x14ac:dyDescent="0.2">
      <c r="B119" s="25"/>
      <c r="C119" s="22" t="s">
        <v>24</v>
      </c>
      <c r="F119" s="20" t="str">
        <f>IF(E18="","",E18)</f>
        <v xml:space="preserve"> </v>
      </c>
      <c r="I119" s="22" t="s">
        <v>27</v>
      </c>
      <c r="J119" s="23" t="str">
        <f>E24</f>
        <v xml:space="preserve"> </v>
      </c>
      <c r="L119" s="25"/>
    </row>
    <row r="120" spans="2:65" s="1" customFormat="1" ht="10.35" customHeight="1" x14ac:dyDescent="0.2">
      <c r="B120" s="25"/>
      <c r="L120" s="25"/>
    </row>
    <row r="121" spans="2:65" s="10" customFormat="1" ht="29.25" customHeight="1" x14ac:dyDescent="0.2">
      <c r="B121" s="111"/>
      <c r="C121" s="112" t="s">
        <v>101</v>
      </c>
      <c r="D121" s="113" t="s">
        <v>54</v>
      </c>
      <c r="E121" s="113" t="s">
        <v>50</v>
      </c>
      <c r="F121" s="113" t="s">
        <v>51</v>
      </c>
      <c r="G121" s="113" t="s">
        <v>102</v>
      </c>
      <c r="H121" s="113" t="s">
        <v>103</v>
      </c>
      <c r="I121" s="113" t="s">
        <v>104</v>
      </c>
      <c r="J121" s="114" t="s">
        <v>91</v>
      </c>
      <c r="K121" s="115" t="s">
        <v>105</v>
      </c>
      <c r="L121" s="111"/>
      <c r="M121" s="54" t="s">
        <v>1</v>
      </c>
      <c r="N121" s="55" t="s">
        <v>33</v>
      </c>
      <c r="O121" s="55" t="s">
        <v>106</v>
      </c>
      <c r="P121" s="55" t="s">
        <v>107</v>
      </c>
      <c r="Q121" s="55" t="s">
        <v>108</v>
      </c>
      <c r="R121" s="55" t="s">
        <v>109</v>
      </c>
      <c r="S121" s="55" t="s">
        <v>110</v>
      </c>
      <c r="T121" s="56" t="s">
        <v>111</v>
      </c>
    </row>
    <row r="122" spans="2:65" s="1" customFormat="1" ht="22.9" customHeight="1" x14ac:dyDescent="0.25">
      <c r="B122" s="25"/>
      <c r="C122" s="59" t="s">
        <v>92</v>
      </c>
      <c r="J122" s="116">
        <f>BK122</f>
        <v>0</v>
      </c>
      <c r="L122" s="25"/>
      <c r="M122" s="57"/>
      <c r="N122" s="49"/>
      <c r="O122" s="49"/>
      <c r="P122" s="117">
        <f>P123+P151</f>
        <v>49.564113000000006</v>
      </c>
      <c r="Q122" s="49"/>
      <c r="R122" s="117">
        <f>R123+R151</f>
        <v>6.1124274799999991</v>
      </c>
      <c r="S122" s="49"/>
      <c r="T122" s="118">
        <f>T123+T151</f>
        <v>0</v>
      </c>
      <c r="AT122" s="13" t="s">
        <v>68</v>
      </c>
      <c r="AU122" s="13" t="s">
        <v>93</v>
      </c>
      <c r="BK122" s="119">
        <f>BK123+BK151</f>
        <v>0</v>
      </c>
    </row>
    <row r="123" spans="2:65" s="11" customFormat="1" ht="25.9" customHeight="1" x14ac:dyDescent="0.2">
      <c r="B123" s="120"/>
      <c r="D123" s="121" t="s">
        <v>68</v>
      </c>
      <c r="E123" s="122" t="s">
        <v>112</v>
      </c>
      <c r="F123" s="122" t="s">
        <v>113</v>
      </c>
      <c r="J123" s="123">
        <f>BK123</f>
        <v>0</v>
      </c>
      <c r="L123" s="120"/>
      <c r="M123" s="124"/>
      <c r="P123" s="125">
        <f>P124+P133+P136+P149</f>
        <v>49.564113000000006</v>
      </c>
      <c r="R123" s="125">
        <f>R124+R133+R136+R149</f>
        <v>6.1124274799999991</v>
      </c>
      <c r="T123" s="126">
        <f>T124+T133+T136+T149</f>
        <v>0</v>
      </c>
      <c r="AR123" s="121" t="s">
        <v>69</v>
      </c>
      <c r="AT123" s="127" t="s">
        <v>68</v>
      </c>
      <c r="AU123" s="127" t="s">
        <v>69</v>
      </c>
      <c r="AY123" s="121" t="s">
        <v>114</v>
      </c>
      <c r="BK123" s="128">
        <f>BK124+BK133+BK136+BK149</f>
        <v>0</v>
      </c>
    </row>
    <row r="124" spans="2:65" s="11" customFormat="1" ht="22.9" customHeight="1" x14ac:dyDescent="0.2">
      <c r="B124" s="120"/>
      <c r="D124" s="121" t="s">
        <v>68</v>
      </c>
      <c r="E124" s="129" t="s">
        <v>77</v>
      </c>
      <c r="F124" s="129" t="s">
        <v>115</v>
      </c>
      <c r="J124" s="130">
        <f>BK124</f>
        <v>0</v>
      </c>
      <c r="L124" s="120"/>
      <c r="M124" s="124"/>
      <c r="P124" s="125">
        <f>SUM(P125:P132)</f>
        <v>35.100580000000001</v>
      </c>
      <c r="R124" s="125">
        <f>SUM(R125:R132)</f>
        <v>4.4429999999999996</v>
      </c>
      <c r="T124" s="126">
        <f>SUM(T125:T132)</f>
        <v>0</v>
      </c>
      <c r="AR124" s="121" t="s">
        <v>69</v>
      </c>
      <c r="AT124" s="127" t="s">
        <v>68</v>
      </c>
      <c r="AU124" s="127" t="s">
        <v>77</v>
      </c>
      <c r="AY124" s="121" t="s">
        <v>114</v>
      </c>
      <c r="BK124" s="128">
        <f>SUM(BK125:BK132)</f>
        <v>0</v>
      </c>
    </row>
    <row r="125" spans="2:65" s="1" customFormat="1" ht="21.75" customHeight="1" x14ac:dyDescent="0.2">
      <c r="B125" s="131"/>
      <c r="C125" s="132" t="s">
        <v>77</v>
      </c>
      <c r="D125" s="132" t="s">
        <v>116</v>
      </c>
      <c r="E125" s="133" t="s">
        <v>117</v>
      </c>
      <c r="F125" s="134" t="s">
        <v>118</v>
      </c>
      <c r="G125" s="135" t="s">
        <v>119</v>
      </c>
      <c r="H125" s="136">
        <v>5.07</v>
      </c>
      <c r="I125" s="137"/>
      <c r="J125" s="137">
        <f t="shared" ref="J125:J132" si="0">ROUND(I125*H125,2)</f>
        <v>0</v>
      </c>
      <c r="K125" s="138"/>
      <c r="L125" s="25"/>
      <c r="M125" s="139" t="s">
        <v>1</v>
      </c>
      <c r="N125" s="140" t="s">
        <v>35</v>
      </c>
      <c r="O125" s="141">
        <v>0.83799999999999997</v>
      </c>
      <c r="P125" s="141">
        <f t="shared" ref="P125:P132" si="1">O125*H125</f>
        <v>4.2486600000000001</v>
      </c>
      <c r="Q125" s="141">
        <v>0</v>
      </c>
      <c r="R125" s="141">
        <f t="shared" ref="R125:R132" si="2">Q125*H125</f>
        <v>0</v>
      </c>
      <c r="S125" s="141">
        <v>0</v>
      </c>
      <c r="T125" s="142">
        <f t="shared" ref="T125:T132" si="3">S125*H125</f>
        <v>0</v>
      </c>
      <c r="AR125" s="143" t="s">
        <v>120</v>
      </c>
      <c r="AT125" s="143" t="s">
        <v>116</v>
      </c>
      <c r="AU125" s="143" t="s">
        <v>121</v>
      </c>
      <c r="AY125" s="13" t="s">
        <v>114</v>
      </c>
      <c r="BE125" s="144">
        <f t="shared" ref="BE125:BE132" si="4">IF(N125="základná",J125,0)</f>
        <v>0</v>
      </c>
      <c r="BF125" s="144">
        <f t="shared" ref="BF125:BF132" si="5">IF(N125="znížená",J125,0)</f>
        <v>0</v>
      </c>
      <c r="BG125" s="144">
        <f t="shared" ref="BG125:BG132" si="6">IF(N125="zákl. prenesená",J125,0)</f>
        <v>0</v>
      </c>
      <c r="BH125" s="144">
        <f t="shared" ref="BH125:BH132" si="7">IF(N125="zníž. prenesená",J125,0)</f>
        <v>0</v>
      </c>
      <c r="BI125" s="144">
        <f t="shared" ref="BI125:BI132" si="8">IF(N125="nulová",J125,0)</f>
        <v>0</v>
      </c>
      <c r="BJ125" s="13" t="s">
        <v>121</v>
      </c>
      <c r="BK125" s="144">
        <f t="shared" ref="BK125:BK132" si="9">ROUND(I125*H125,2)</f>
        <v>0</v>
      </c>
      <c r="BL125" s="13" t="s">
        <v>120</v>
      </c>
      <c r="BM125" s="143" t="s">
        <v>122</v>
      </c>
    </row>
    <row r="126" spans="2:65" s="1" customFormat="1" ht="21.75" customHeight="1" x14ac:dyDescent="0.2">
      <c r="B126" s="131"/>
      <c r="C126" s="132" t="s">
        <v>121</v>
      </c>
      <c r="D126" s="132" t="s">
        <v>116</v>
      </c>
      <c r="E126" s="133" t="s">
        <v>123</v>
      </c>
      <c r="F126" s="134" t="s">
        <v>124</v>
      </c>
      <c r="G126" s="135" t="s">
        <v>119</v>
      </c>
      <c r="H126" s="136">
        <v>7.92</v>
      </c>
      <c r="I126" s="137"/>
      <c r="J126" s="137">
        <f t="shared" si="0"/>
        <v>0</v>
      </c>
      <c r="K126" s="138"/>
      <c r="L126" s="25"/>
      <c r="M126" s="139" t="s">
        <v>1</v>
      </c>
      <c r="N126" s="140" t="s">
        <v>35</v>
      </c>
      <c r="O126" s="141">
        <v>2.5139999999999998</v>
      </c>
      <c r="P126" s="141">
        <f t="shared" si="1"/>
        <v>19.910879999999999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120</v>
      </c>
      <c r="AT126" s="143" t="s">
        <v>116</v>
      </c>
      <c r="AU126" s="143" t="s">
        <v>121</v>
      </c>
      <c r="AY126" s="13" t="s">
        <v>114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121</v>
      </c>
      <c r="BK126" s="144">
        <f t="shared" si="9"/>
        <v>0</v>
      </c>
      <c r="BL126" s="13" t="s">
        <v>120</v>
      </c>
      <c r="BM126" s="143" t="s">
        <v>125</v>
      </c>
    </row>
    <row r="127" spans="2:65" s="1" customFormat="1" ht="37.9" customHeight="1" x14ac:dyDescent="0.2">
      <c r="B127" s="131"/>
      <c r="C127" s="132" t="s">
        <v>126</v>
      </c>
      <c r="D127" s="132" t="s">
        <v>116</v>
      </c>
      <c r="E127" s="133" t="s">
        <v>127</v>
      </c>
      <c r="F127" s="134" t="s">
        <v>128</v>
      </c>
      <c r="G127" s="135" t="s">
        <v>119</v>
      </c>
      <c r="H127" s="136">
        <v>7.92</v>
      </c>
      <c r="I127" s="137"/>
      <c r="J127" s="137">
        <f t="shared" si="0"/>
        <v>0</v>
      </c>
      <c r="K127" s="138"/>
      <c r="L127" s="25"/>
      <c r="M127" s="139" t="s">
        <v>1</v>
      </c>
      <c r="N127" s="140" t="s">
        <v>35</v>
      </c>
      <c r="O127" s="141">
        <v>0.61299999999999999</v>
      </c>
      <c r="P127" s="141">
        <f t="shared" si="1"/>
        <v>4.8549600000000002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120</v>
      </c>
      <c r="AT127" s="143" t="s">
        <v>116</v>
      </c>
      <c r="AU127" s="143" t="s">
        <v>121</v>
      </c>
      <c r="AY127" s="13" t="s">
        <v>114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121</v>
      </c>
      <c r="BK127" s="144">
        <f t="shared" si="9"/>
        <v>0</v>
      </c>
      <c r="BL127" s="13" t="s">
        <v>120</v>
      </c>
      <c r="BM127" s="143" t="s">
        <v>129</v>
      </c>
    </row>
    <row r="128" spans="2:65" s="1" customFormat="1" ht="37.9" customHeight="1" x14ac:dyDescent="0.2">
      <c r="B128" s="131"/>
      <c r="C128" s="132" t="s">
        <v>120</v>
      </c>
      <c r="D128" s="132" t="s">
        <v>116</v>
      </c>
      <c r="E128" s="133" t="s">
        <v>130</v>
      </c>
      <c r="F128" s="134" t="s">
        <v>131</v>
      </c>
      <c r="G128" s="135" t="s">
        <v>119</v>
      </c>
      <c r="H128" s="136">
        <v>2.9039999999999999</v>
      </c>
      <c r="I128" s="137"/>
      <c r="J128" s="137">
        <f t="shared" si="0"/>
        <v>0</v>
      </c>
      <c r="K128" s="138"/>
      <c r="L128" s="25"/>
      <c r="M128" s="139" t="s">
        <v>1</v>
      </c>
      <c r="N128" s="140" t="s">
        <v>35</v>
      </c>
      <c r="O128" s="141">
        <v>5.3999999999999999E-2</v>
      </c>
      <c r="P128" s="141">
        <f t="shared" si="1"/>
        <v>0.15681599999999998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120</v>
      </c>
      <c r="AT128" s="143" t="s">
        <v>116</v>
      </c>
      <c r="AU128" s="143" t="s">
        <v>121</v>
      </c>
      <c r="AY128" s="13" t="s">
        <v>114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121</v>
      </c>
      <c r="BK128" s="144">
        <f t="shared" si="9"/>
        <v>0</v>
      </c>
      <c r="BL128" s="13" t="s">
        <v>120</v>
      </c>
      <c r="BM128" s="143" t="s">
        <v>132</v>
      </c>
    </row>
    <row r="129" spans="2:65" s="1" customFormat="1" ht="16.5" customHeight="1" x14ac:dyDescent="0.2">
      <c r="B129" s="131"/>
      <c r="C129" s="132" t="s">
        <v>133</v>
      </c>
      <c r="D129" s="132" t="s">
        <v>116</v>
      </c>
      <c r="E129" s="133" t="s">
        <v>134</v>
      </c>
      <c r="F129" s="134" t="s">
        <v>135</v>
      </c>
      <c r="G129" s="135" t="s">
        <v>119</v>
      </c>
      <c r="H129" s="136">
        <v>2.9039999999999999</v>
      </c>
      <c r="I129" s="137"/>
      <c r="J129" s="137">
        <f t="shared" si="0"/>
        <v>0</v>
      </c>
      <c r="K129" s="138"/>
      <c r="L129" s="25"/>
      <c r="M129" s="139" t="s">
        <v>1</v>
      </c>
      <c r="N129" s="140" t="s">
        <v>35</v>
      </c>
      <c r="O129" s="141">
        <v>8.9999999999999993E-3</v>
      </c>
      <c r="P129" s="141">
        <f t="shared" si="1"/>
        <v>2.6135999999999996E-2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120</v>
      </c>
      <c r="AT129" s="143" t="s">
        <v>116</v>
      </c>
      <c r="AU129" s="143" t="s">
        <v>121</v>
      </c>
      <c r="AY129" s="13" t="s">
        <v>114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121</v>
      </c>
      <c r="BK129" s="144">
        <f t="shared" si="9"/>
        <v>0</v>
      </c>
      <c r="BL129" s="13" t="s">
        <v>120</v>
      </c>
      <c r="BM129" s="143" t="s">
        <v>136</v>
      </c>
    </row>
    <row r="130" spans="2:65" s="1" customFormat="1" ht="21.75" customHeight="1" x14ac:dyDescent="0.2">
      <c r="B130" s="131"/>
      <c r="C130" s="132" t="s">
        <v>137</v>
      </c>
      <c r="D130" s="132" t="s">
        <v>116</v>
      </c>
      <c r="E130" s="133" t="s">
        <v>138</v>
      </c>
      <c r="F130" s="134" t="s">
        <v>139</v>
      </c>
      <c r="G130" s="135" t="s">
        <v>119</v>
      </c>
      <c r="H130" s="136">
        <v>9.6560000000000006</v>
      </c>
      <c r="I130" s="137"/>
      <c r="J130" s="137">
        <f t="shared" si="0"/>
        <v>0</v>
      </c>
      <c r="K130" s="138"/>
      <c r="L130" s="25"/>
      <c r="M130" s="139" t="s">
        <v>1</v>
      </c>
      <c r="N130" s="140" t="s">
        <v>35</v>
      </c>
      <c r="O130" s="141">
        <v>0.24199999999999999</v>
      </c>
      <c r="P130" s="141">
        <f t="shared" si="1"/>
        <v>2.3367520000000002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120</v>
      </c>
      <c r="AT130" s="143" t="s">
        <v>116</v>
      </c>
      <c r="AU130" s="143" t="s">
        <v>121</v>
      </c>
      <c r="AY130" s="13" t="s">
        <v>114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121</v>
      </c>
      <c r="BK130" s="144">
        <f t="shared" si="9"/>
        <v>0</v>
      </c>
      <c r="BL130" s="13" t="s">
        <v>120</v>
      </c>
      <c r="BM130" s="143" t="s">
        <v>140</v>
      </c>
    </row>
    <row r="131" spans="2:65" s="1" customFormat="1" ht="24.2" customHeight="1" x14ac:dyDescent="0.2">
      <c r="B131" s="131"/>
      <c r="C131" s="132" t="s">
        <v>141</v>
      </c>
      <c r="D131" s="132" t="s">
        <v>116</v>
      </c>
      <c r="E131" s="133" t="s">
        <v>142</v>
      </c>
      <c r="F131" s="134" t="s">
        <v>143</v>
      </c>
      <c r="G131" s="135" t="s">
        <v>119</v>
      </c>
      <c r="H131" s="136">
        <v>2.3759999999999999</v>
      </c>
      <c r="I131" s="137"/>
      <c r="J131" s="137">
        <f t="shared" si="0"/>
        <v>0</v>
      </c>
      <c r="K131" s="138"/>
      <c r="L131" s="25"/>
      <c r="M131" s="139" t="s">
        <v>1</v>
      </c>
      <c r="N131" s="140" t="s">
        <v>35</v>
      </c>
      <c r="O131" s="141">
        <v>1.5009999999999999</v>
      </c>
      <c r="P131" s="141">
        <f t="shared" si="1"/>
        <v>3.5663759999999995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120</v>
      </c>
      <c r="AT131" s="143" t="s">
        <v>116</v>
      </c>
      <c r="AU131" s="143" t="s">
        <v>121</v>
      </c>
      <c r="AY131" s="13" t="s">
        <v>114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121</v>
      </c>
      <c r="BK131" s="144">
        <f t="shared" si="9"/>
        <v>0</v>
      </c>
      <c r="BL131" s="13" t="s">
        <v>120</v>
      </c>
      <c r="BM131" s="143" t="s">
        <v>144</v>
      </c>
    </row>
    <row r="132" spans="2:65" s="1" customFormat="1" ht="16.5" customHeight="1" x14ac:dyDescent="0.2">
      <c r="B132" s="131"/>
      <c r="C132" s="145" t="s">
        <v>145</v>
      </c>
      <c r="D132" s="145" t="s">
        <v>146</v>
      </c>
      <c r="E132" s="146" t="s">
        <v>147</v>
      </c>
      <c r="F132" s="147" t="s">
        <v>148</v>
      </c>
      <c r="G132" s="148" t="s">
        <v>149</v>
      </c>
      <c r="H132" s="149">
        <v>4.4429999999999996</v>
      </c>
      <c r="I132" s="150"/>
      <c r="J132" s="150">
        <f t="shared" si="0"/>
        <v>0</v>
      </c>
      <c r="K132" s="151"/>
      <c r="L132" s="152"/>
      <c r="M132" s="153" t="s">
        <v>1</v>
      </c>
      <c r="N132" s="154" t="s">
        <v>35</v>
      </c>
      <c r="O132" s="141">
        <v>0</v>
      </c>
      <c r="P132" s="141">
        <f t="shared" si="1"/>
        <v>0</v>
      </c>
      <c r="Q132" s="141">
        <v>1</v>
      </c>
      <c r="R132" s="141">
        <f t="shared" si="2"/>
        <v>4.4429999999999996</v>
      </c>
      <c r="S132" s="141">
        <v>0</v>
      </c>
      <c r="T132" s="142">
        <f t="shared" si="3"/>
        <v>0</v>
      </c>
      <c r="AR132" s="143" t="s">
        <v>145</v>
      </c>
      <c r="AT132" s="143" t="s">
        <v>146</v>
      </c>
      <c r="AU132" s="143" t="s">
        <v>121</v>
      </c>
      <c r="AY132" s="13" t="s">
        <v>114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121</v>
      </c>
      <c r="BK132" s="144">
        <f t="shared" si="9"/>
        <v>0</v>
      </c>
      <c r="BL132" s="13" t="s">
        <v>120</v>
      </c>
      <c r="BM132" s="143" t="s">
        <v>150</v>
      </c>
    </row>
    <row r="133" spans="2:65" s="11" customFormat="1" ht="22.9" customHeight="1" x14ac:dyDescent="0.2">
      <c r="B133" s="120"/>
      <c r="D133" s="121" t="s">
        <v>68</v>
      </c>
      <c r="E133" s="129" t="s">
        <v>120</v>
      </c>
      <c r="F133" s="129" t="s">
        <v>151</v>
      </c>
      <c r="J133" s="130">
        <f>BK133</f>
        <v>0</v>
      </c>
      <c r="L133" s="120"/>
      <c r="M133" s="124"/>
      <c r="P133" s="125">
        <f>SUM(P134:P135)</f>
        <v>1.0790360000000001</v>
      </c>
      <c r="R133" s="125">
        <f>SUM(R134:R135)</f>
        <v>1.63741548</v>
      </c>
      <c r="T133" s="126">
        <f>SUM(T134:T135)</f>
        <v>0</v>
      </c>
      <c r="AR133" s="121" t="s">
        <v>69</v>
      </c>
      <c r="AT133" s="127" t="s">
        <v>68</v>
      </c>
      <c r="AU133" s="127" t="s">
        <v>77</v>
      </c>
      <c r="AY133" s="121" t="s">
        <v>114</v>
      </c>
      <c r="BK133" s="128">
        <f>SUM(BK134:BK135)</f>
        <v>0</v>
      </c>
    </row>
    <row r="134" spans="2:65" s="1" customFormat="1" ht="33" customHeight="1" x14ac:dyDescent="0.2">
      <c r="B134" s="131"/>
      <c r="C134" s="132" t="s">
        <v>152</v>
      </c>
      <c r="D134" s="132" t="s">
        <v>116</v>
      </c>
      <c r="E134" s="133" t="s">
        <v>153</v>
      </c>
      <c r="F134" s="134" t="s">
        <v>154</v>
      </c>
      <c r="G134" s="135" t="s">
        <v>119</v>
      </c>
      <c r="H134" s="136">
        <v>0.52800000000000002</v>
      </c>
      <c r="I134" s="137"/>
      <c r="J134" s="137">
        <f>ROUND(I134*H134,2)</f>
        <v>0</v>
      </c>
      <c r="K134" s="138"/>
      <c r="L134" s="25"/>
      <c r="M134" s="139" t="s">
        <v>1</v>
      </c>
      <c r="N134" s="140" t="s">
        <v>35</v>
      </c>
      <c r="O134" s="141">
        <v>1.246</v>
      </c>
      <c r="P134" s="141">
        <f>O134*H134</f>
        <v>0.65788800000000003</v>
      </c>
      <c r="Q134" s="141">
        <v>1.8907799999999999</v>
      </c>
      <c r="R134" s="141">
        <f>Q134*H134</f>
        <v>0.99833183999999997</v>
      </c>
      <c r="S134" s="141">
        <v>0</v>
      </c>
      <c r="T134" s="142">
        <f>S134*H134</f>
        <v>0</v>
      </c>
      <c r="AR134" s="143" t="s">
        <v>120</v>
      </c>
      <c r="AT134" s="143" t="s">
        <v>116</v>
      </c>
      <c r="AU134" s="143" t="s">
        <v>121</v>
      </c>
      <c r="AY134" s="13" t="s">
        <v>114</v>
      </c>
      <c r="BE134" s="144">
        <f>IF(N134="základná",J134,0)</f>
        <v>0</v>
      </c>
      <c r="BF134" s="144">
        <f>IF(N134="znížená",J134,0)</f>
        <v>0</v>
      </c>
      <c r="BG134" s="144">
        <f>IF(N134="zákl. prenesená",J134,0)</f>
        <v>0</v>
      </c>
      <c r="BH134" s="144">
        <f>IF(N134="zníž. prenesená",J134,0)</f>
        <v>0</v>
      </c>
      <c r="BI134" s="144">
        <f>IF(N134="nulová",J134,0)</f>
        <v>0</v>
      </c>
      <c r="BJ134" s="13" t="s">
        <v>121</v>
      </c>
      <c r="BK134" s="144">
        <f>ROUND(I134*H134,2)</f>
        <v>0</v>
      </c>
      <c r="BL134" s="13" t="s">
        <v>120</v>
      </c>
      <c r="BM134" s="143" t="s">
        <v>155</v>
      </c>
    </row>
    <row r="135" spans="2:65" s="1" customFormat="1" ht="16.5" customHeight="1" x14ac:dyDescent="0.2">
      <c r="B135" s="131"/>
      <c r="C135" s="132" t="s">
        <v>156</v>
      </c>
      <c r="D135" s="132" t="s">
        <v>116</v>
      </c>
      <c r="E135" s="133" t="s">
        <v>157</v>
      </c>
      <c r="F135" s="134" t="s">
        <v>158</v>
      </c>
      <c r="G135" s="135" t="s">
        <v>119</v>
      </c>
      <c r="H135" s="136">
        <v>0.33800000000000002</v>
      </c>
      <c r="I135" s="137"/>
      <c r="J135" s="137">
        <f>ROUND(I135*H135,2)</f>
        <v>0</v>
      </c>
      <c r="K135" s="138"/>
      <c r="L135" s="25"/>
      <c r="M135" s="139" t="s">
        <v>1</v>
      </c>
      <c r="N135" s="140" t="s">
        <v>35</v>
      </c>
      <c r="O135" s="141">
        <v>1.246</v>
      </c>
      <c r="P135" s="141">
        <f>O135*H135</f>
        <v>0.42114800000000002</v>
      </c>
      <c r="Q135" s="141">
        <v>1.8907799999999999</v>
      </c>
      <c r="R135" s="141">
        <f>Q135*H135</f>
        <v>0.63908364000000006</v>
      </c>
      <c r="S135" s="141">
        <v>0</v>
      </c>
      <c r="T135" s="142">
        <f>S135*H135</f>
        <v>0</v>
      </c>
      <c r="AR135" s="143" t="s">
        <v>120</v>
      </c>
      <c r="AT135" s="143" t="s">
        <v>116</v>
      </c>
      <c r="AU135" s="143" t="s">
        <v>121</v>
      </c>
      <c r="AY135" s="13" t="s">
        <v>114</v>
      </c>
      <c r="BE135" s="144">
        <f>IF(N135="základná",J135,0)</f>
        <v>0</v>
      </c>
      <c r="BF135" s="144">
        <f>IF(N135="znížená",J135,0)</f>
        <v>0</v>
      </c>
      <c r="BG135" s="144">
        <f>IF(N135="zákl. prenesená",J135,0)</f>
        <v>0</v>
      </c>
      <c r="BH135" s="144">
        <f>IF(N135="zníž. prenesená",J135,0)</f>
        <v>0</v>
      </c>
      <c r="BI135" s="144">
        <f>IF(N135="nulová",J135,0)</f>
        <v>0</v>
      </c>
      <c r="BJ135" s="13" t="s">
        <v>121</v>
      </c>
      <c r="BK135" s="144">
        <f>ROUND(I135*H135,2)</f>
        <v>0</v>
      </c>
      <c r="BL135" s="13" t="s">
        <v>120</v>
      </c>
      <c r="BM135" s="143" t="s">
        <v>159</v>
      </c>
    </row>
    <row r="136" spans="2:65" s="11" customFormat="1" ht="22.9" customHeight="1" x14ac:dyDescent="0.2">
      <c r="B136" s="120"/>
      <c r="D136" s="121" t="s">
        <v>68</v>
      </c>
      <c r="E136" s="129" t="s">
        <v>145</v>
      </c>
      <c r="F136" s="129" t="s">
        <v>160</v>
      </c>
      <c r="J136" s="130">
        <f>BK136</f>
        <v>0</v>
      </c>
      <c r="L136" s="120"/>
      <c r="M136" s="124"/>
      <c r="P136" s="125">
        <f>SUM(P137:P148)</f>
        <v>5.5048399999999997</v>
      </c>
      <c r="R136" s="125">
        <f>SUM(R137:R148)</f>
        <v>3.2011999999999999E-2</v>
      </c>
      <c r="T136" s="126">
        <f>SUM(T137:T148)</f>
        <v>0</v>
      </c>
      <c r="AR136" s="121" t="s">
        <v>69</v>
      </c>
      <c r="AT136" s="127" t="s">
        <v>68</v>
      </c>
      <c r="AU136" s="127" t="s">
        <v>77</v>
      </c>
      <c r="AY136" s="121" t="s">
        <v>114</v>
      </c>
      <c r="BK136" s="128">
        <f>SUM(BK137:BK148)</f>
        <v>0</v>
      </c>
    </row>
    <row r="137" spans="2:65" s="1" customFormat="1" ht="24.2" customHeight="1" x14ac:dyDescent="0.2">
      <c r="B137" s="131"/>
      <c r="C137" s="132" t="s">
        <v>161</v>
      </c>
      <c r="D137" s="132" t="s">
        <v>116</v>
      </c>
      <c r="E137" s="133" t="s">
        <v>162</v>
      </c>
      <c r="F137" s="134" t="s">
        <v>163</v>
      </c>
      <c r="G137" s="135" t="s">
        <v>164</v>
      </c>
      <c r="H137" s="136">
        <v>8.8000000000000007</v>
      </c>
      <c r="I137" s="137"/>
      <c r="J137" s="137">
        <f t="shared" ref="J137:J148" si="10">ROUND(I137*H137,2)</f>
        <v>0</v>
      </c>
      <c r="K137" s="138"/>
      <c r="L137" s="25"/>
      <c r="M137" s="139" t="s">
        <v>1</v>
      </c>
      <c r="N137" s="140" t="s">
        <v>35</v>
      </c>
      <c r="O137" s="141">
        <v>5.7299999999999997E-2</v>
      </c>
      <c r="P137" s="141">
        <f t="shared" ref="P137:P148" si="11">O137*H137</f>
        <v>0.50424000000000002</v>
      </c>
      <c r="Q137" s="141">
        <v>2.1900000000000001E-3</v>
      </c>
      <c r="R137" s="141">
        <f t="shared" ref="R137:R148" si="12">Q137*H137</f>
        <v>1.9272000000000001E-2</v>
      </c>
      <c r="S137" s="141">
        <v>0</v>
      </c>
      <c r="T137" s="142">
        <f t="shared" ref="T137:T148" si="13">S137*H137</f>
        <v>0</v>
      </c>
      <c r="AR137" s="143" t="s">
        <v>120</v>
      </c>
      <c r="AT137" s="143" t="s">
        <v>116</v>
      </c>
      <c r="AU137" s="143" t="s">
        <v>121</v>
      </c>
      <c r="AY137" s="13" t="s">
        <v>114</v>
      </c>
      <c r="BE137" s="144">
        <f t="shared" ref="BE137:BE148" si="14">IF(N137="základná",J137,0)</f>
        <v>0</v>
      </c>
      <c r="BF137" s="144">
        <f t="shared" ref="BF137:BF148" si="15">IF(N137="znížená",J137,0)</f>
        <v>0</v>
      </c>
      <c r="BG137" s="144">
        <f t="shared" ref="BG137:BG148" si="16">IF(N137="zákl. prenesená",J137,0)</f>
        <v>0</v>
      </c>
      <c r="BH137" s="144">
        <f t="shared" ref="BH137:BH148" si="17">IF(N137="zníž. prenesená",J137,0)</f>
        <v>0</v>
      </c>
      <c r="BI137" s="144">
        <f t="shared" ref="BI137:BI148" si="18">IF(N137="nulová",J137,0)</f>
        <v>0</v>
      </c>
      <c r="BJ137" s="13" t="s">
        <v>121</v>
      </c>
      <c r="BK137" s="144">
        <f t="shared" ref="BK137:BK148" si="19">ROUND(I137*H137,2)</f>
        <v>0</v>
      </c>
      <c r="BL137" s="13" t="s">
        <v>120</v>
      </c>
      <c r="BM137" s="143" t="s">
        <v>165</v>
      </c>
    </row>
    <row r="138" spans="2:65" s="1" customFormat="1" ht="16.5" customHeight="1" x14ac:dyDescent="0.2">
      <c r="B138" s="131"/>
      <c r="C138" s="132" t="s">
        <v>166</v>
      </c>
      <c r="D138" s="132" t="s">
        <v>116</v>
      </c>
      <c r="E138" s="133" t="s">
        <v>167</v>
      </c>
      <c r="F138" s="134" t="s">
        <v>168</v>
      </c>
      <c r="G138" s="135" t="s">
        <v>169</v>
      </c>
      <c r="H138" s="136">
        <v>2</v>
      </c>
      <c r="I138" s="137"/>
      <c r="J138" s="137">
        <f t="shared" si="10"/>
        <v>0</v>
      </c>
      <c r="K138" s="138"/>
      <c r="L138" s="25"/>
      <c r="M138" s="139" t="s">
        <v>1</v>
      </c>
      <c r="N138" s="140" t="s">
        <v>35</v>
      </c>
      <c r="O138" s="141">
        <v>0.215</v>
      </c>
      <c r="P138" s="141">
        <f t="shared" si="11"/>
        <v>0.43</v>
      </c>
      <c r="Q138" s="141">
        <v>5.0000000000000002E-5</v>
      </c>
      <c r="R138" s="141">
        <f t="shared" si="12"/>
        <v>1E-4</v>
      </c>
      <c r="S138" s="141">
        <v>0</v>
      </c>
      <c r="T138" s="142">
        <f t="shared" si="13"/>
        <v>0</v>
      </c>
      <c r="AR138" s="143" t="s">
        <v>120</v>
      </c>
      <c r="AT138" s="143" t="s">
        <v>116</v>
      </c>
      <c r="AU138" s="143" t="s">
        <v>121</v>
      </c>
      <c r="AY138" s="13" t="s">
        <v>114</v>
      </c>
      <c r="BE138" s="144">
        <f t="shared" si="14"/>
        <v>0</v>
      </c>
      <c r="BF138" s="144">
        <f t="shared" si="15"/>
        <v>0</v>
      </c>
      <c r="BG138" s="144">
        <f t="shared" si="16"/>
        <v>0</v>
      </c>
      <c r="BH138" s="144">
        <f t="shared" si="17"/>
        <v>0</v>
      </c>
      <c r="BI138" s="144">
        <f t="shared" si="18"/>
        <v>0</v>
      </c>
      <c r="BJ138" s="13" t="s">
        <v>121</v>
      </c>
      <c r="BK138" s="144">
        <f t="shared" si="19"/>
        <v>0</v>
      </c>
      <c r="BL138" s="13" t="s">
        <v>120</v>
      </c>
      <c r="BM138" s="143" t="s">
        <v>170</v>
      </c>
    </row>
    <row r="139" spans="2:65" s="1" customFormat="1" ht="24.2" customHeight="1" x14ac:dyDescent="0.2">
      <c r="B139" s="131"/>
      <c r="C139" s="145" t="s">
        <v>171</v>
      </c>
      <c r="D139" s="145" t="s">
        <v>146</v>
      </c>
      <c r="E139" s="146" t="s">
        <v>172</v>
      </c>
      <c r="F139" s="147" t="s">
        <v>173</v>
      </c>
      <c r="G139" s="148" t="s">
        <v>169</v>
      </c>
      <c r="H139" s="149">
        <v>2</v>
      </c>
      <c r="I139" s="150"/>
      <c r="J139" s="150">
        <f t="shared" si="10"/>
        <v>0</v>
      </c>
      <c r="K139" s="151"/>
      <c r="L139" s="152"/>
      <c r="M139" s="153" t="s">
        <v>1</v>
      </c>
      <c r="N139" s="154" t="s">
        <v>35</v>
      </c>
      <c r="O139" s="141">
        <v>0</v>
      </c>
      <c r="P139" s="141">
        <f t="shared" si="11"/>
        <v>0</v>
      </c>
      <c r="Q139" s="141">
        <v>7.2000000000000005E-4</v>
      </c>
      <c r="R139" s="141">
        <f t="shared" si="12"/>
        <v>1.4400000000000001E-3</v>
      </c>
      <c r="S139" s="141">
        <v>0</v>
      </c>
      <c r="T139" s="142">
        <f t="shared" si="13"/>
        <v>0</v>
      </c>
      <c r="AR139" s="143" t="s">
        <v>145</v>
      </c>
      <c r="AT139" s="143" t="s">
        <v>146</v>
      </c>
      <c r="AU139" s="143" t="s">
        <v>121</v>
      </c>
      <c r="AY139" s="13" t="s">
        <v>114</v>
      </c>
      <c r="BE139" s="144">
        <f t="shared" si="14"/>
        <v>0</v>
      </c>
      <c r="BF139" s="144">
        <f t="shared" si="15"/>
        <v>0</v>
      </c>
      <c r="BG139" s="144">
        <f t="shared" si="16"/>
        <v>0</v>
      </c>
      <c r="BH139" s="144">
        <f t="shared" si="17"/>
        <v>0</v>
      </c>
      <c r="BI139" s="144">
        <f t="shared" si="18"/>
        <v>0</v>
      </c>
      <c r="BJ139" s="13" t="s">
        <v>121</v>
      </c>
      <c r="BK139" s="144">
        <f t="shared" si="19"/>
        <v>0</v>
      </c>
      <c r="BL139" s="13" t="s">
        <v>120</v>
      </c>
      <c r="BM139" s="143" t="s">
        <v>174</v>
      </c>
    </row>
    <row r="140" spans="2:65" s="1" customFormat="1" ht="16.5" customHeight="1" x14ac:dyDescent="0.2">
      <c r="B140" s="131"/>
      <c r="C140" s="132" t="s">
        <v>175</v>
      </c>
      <c r="D140" s="132" t="s">
        <v>116</v>
      </c>
      <c r="E140" s="133" t="s">
        <v>176</v>
      </c>
      <c r="F140" s="134" t="s">
        <v>177</v>
      </c>
      <c r="G140" s="135" t="s">
        <v>169</v>
      </c>
      <c r="H140" s="136">
        <v>2</v>
      </c>
      <c r="I140" s="137"/>
      <c r="J140" s="137">
        <f t="shared" si="10"/>
        <v>0</v>
      </c>
      <c r="K140" s="138"/>
      <c r="L140" s="25"/>
      <c r="M140" s="139" t="s">
        <v>1</v>
      </c>
      <c r="N140" s="140" t="s">
        <v>35</v>
      </c>
      <c r="O140" s="141">
        <v>0.215</v>
      </c>
      <c r="P140" s="141">
        <f t="shared" si="11"/>
        <v>0.43</v>
      </c>
      <c r="Q140" s="141">
        <v>5.0000000000000002E-5</v>
      </c>
      <c r="R140" s="141">
        <f t="shared" si="12"/>
        <v>1E-4</v>
      </c>
      <c r="S140" s="141">
        <v>0</v>
      </c>
      <c r="T140" s="142">
        <f t="shared" si="13"/>
        <v>0</v>
      </c>
      <c r="AR140" s="143" t="s">
        <v>120</v>
      </c>
      <c r="AT140" s="143" t="s">
        <v>116</v>
      </c>
      <c r="AU140" s="143" t="s">
        <v>121</v>
      </c>
      <c r="AY140" s="13" t="s">
        <v>114</v>
      </c>
      <c r="BE140" s="144">
        <f t="shared" si="14"/>
        <v>0</v>
      </c>
      <c r="BF140" s="144">
        <f t="shared" si="15"/>
        <v>0</v>
      </c>
      <c r="BG140" s="144">
        <f t="shared" si="16"/>
        <v>0</v>
      </c>
      <c r="BH140" s="144">
        <f t="shared" si="17"/>
        <v>0</v>
      </c>
      <c r="BI140" s="144">
        <f t="shared" si="18"/>
        <v>0</v>
      </c>
      <c r="BJ140" s="13" t="s">
        <v>121</v>
      </c>
      <c r="BK140" s="144">
        <f t="shared" si="19"/>
        <v>0</v>
      </c>
      <c r="BL140" s="13" t="s">
        <v>120</v>
      </c>
      <c r="BM140" s="143" t="s">
        <v>178</v>
      </c>
    </row>
    <row r="141" spans="2:65" s="1" customFormat="1" ht="24.2" customHeight="1" x14ac:dyDescent="0.2">
      <c r="B141" s="131"/>
      <c r="C141" s="145" t="s">
        <v>179</v>
      </c>
      <c r="D141" s="145" t="s">
        <v>146</v>
      </c>
      <c r="E141" s="146" t="s">
        <v>180</v>
      </c>
      <c r="F141" s="147" t="s">
        <v>181</v>
      </c>
      <c r="G141" s="148" t="s">
        <v>169</v>
      </c>
      <c r="H141" s="149">
        <v>2</v>
      </c>
      <c r="I141" s="150"/>
      <c r="J141" s="150">
        <f t="shared" si="10"/>
        <v>0</v>
      </c>
      <c r="K141" s="151"/>
      <c r="L141" s="152"/>
      <c r="M141" s="153" t="s">
        <v>1</v>
      </c>
      <c r="N141" s="154" t="s">
        <v>35</v>
      </c>
      <c r="O141" s="141">
        <v>0</v>
      </c>
      <c r="P141" s="141">
        <f t="shared" si="11"/>
        <v>0</v>
      </c>
      <c r="Q141" s="141">
        <v>5.6999999999999998E-4</v>
      </c>
      <c r="R141" s="141">
        <f t="shared" si="12"/>
        <v>1.14E-3</v>
      </c>
      <c r="S141" s="141">
        <v>0</v>
      </c>
      <c r="T141" s="142">
        <f t="shared" si="13"/>
        <v>0</v>
      </c>
      <c r="AR141" s="143" t="s">
        <v>145</v>
      </c>
      <c r="AT141" s="143" t="s">
        <v>146</v>
      </c>
      <c r="AU141" s="143" t="s">
        <v>121</v>
      </c>
      <c r="AY141" s="13" t="s">
        <v>114</v>
      </c>
      <c r="BE141" s="144">
        <f t="shared" si="14"/>
        <v>0</v>
      </c>
      <c r="BF141" s="144">
        <f t="shared" si="15"/>
        <v>0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3" t="s">
        <v>121</v>
      </c>
      <c r="BK141" s="144">
        <f t="shared" si="19"/>
        <v>0</v>
      </c>
      <c r="BL141" s="13" t="s">
        <v>120</v>
      </c>
      <c r="BM141" s="143" t="s">
        <v>182</v>
      </c>
    </row>
    <row r="142" spans="2:65" s="1" customFormat="1" ht="16.5" customHeight="1" x14ac:dyDescent="0.2">
      <c r="B142" s="131"/>
      <c r="C142" s="132" t="s">
        <v>183</v>
      </c>
      <c r="D142" s="132" t="s">
        <v>116</v>
      </c>
      <c r="E142" s="133" t="s">
        <v>184</v>
      </c>
      <c r="F142" s="134" t="s">
        <v>185</v>
      </c>
      <c r="G142" s="135" t="s">
        <v>169</v>
      </c>
      <c r="H142" s="136">
        <v>1</v>
      </c>
      <c r="I142" s="137"/>
      <c r="J142" s="137">
        <f t="shared" si="10"/>
        <v>0</v>
      </c>
      <c r="K142" s="138"/>
      <c r="L142" s="25"/>
      <c r="M142" s="139" t="s">
        <v>1</v>
      </c>
      <c r="N142" s="140" t="s">
        <v>35</v>
      </c>
      <c r="O142" s="141">
        <v>0.215</v>
      </c>
      <c r="P142" s="141">
        <f t="shared" si="11"/>
        <v>0.215</v>
      </c>
      <c r="Q142" s="141">
        <v>5.0000000000000002E-5</v>
      </c>
      <c r="R142" s="141">
        <f t="shared" si="12"/>
        <v>5.0000000000000002E-5</v>
      </c>
      <c r="S142" s="141">
        <v>0</v>
      </c>
      <c r="T142" s="142">
        <f t="shared" si="13"/>
        <v>0</v>
      </c>
      <c r="AR142" s="143" t="s">
        <v>120</v>
      </c>
      <c r="AT142" s="143" t="s">
        <v>116</v>
      </c>
      <c r="AU142" s="143" t="s">
        <v>121</v>
      </c>
      <c r="AY142" s="13" t="s">
        <v>114</v>
      </c>
      <c r="BE142" s="144">
        <f t="shared" si="14"/>
        <v>0</v>
      </c>
      <c r="BF142" s="144">
        <f t="shared" si="15"/>
        <v>0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3" t="s">
        <v>121</v>
      </c>
      <c r="BK142" s="144">
        <f t="shared" si="19"/>
        <v>0</v>
      </c>
      <c r="BL142" s="13" t="s">
        <v>120</v>
      </c>
      <c r="BM142" s="143" t="s">
        <v>186</v>
      </c>
    </row>
    <row r="143" spans="2:65" s="1" customFormat="1" ht="24.2" customHeight="1" x14ac:dyDescent="0.2">
      <c r="B143" s="131"/>
      <c r="C143" s="145" t="s">
        <v>187</v>
      </c>
      <c r="D143" s="145" t="s">
        <v>146</v>
      </c>
      <c r="E143" s="146" t="s">
        <v>188</v>
      </c>
      <c r="F143" s="147" t="s">
        <v>189</v>
      </c>
      <c r="G143" s="148" t="s">
        <v>169</v>
      </c>
      <c r="H143" s="149">
        <v>1</v>
      </c>
      <c r="I143" s="150"/>
      <c r="J143" s="150">
        <f t="shared" si="10"/>
        <v>0</v>
      </c>
      <c r="K143" s="151"/>
      <c r="L143" s="152"/>
      <c r="M143" s="153" t="s">
        <v>1</v>
      </c>
      <c r="N143" s="154" t="s">
        <v>35</v>
      </c>
      <c r="O143" s="141">
        <v>0</v>
      </c>
      <c r="P143" s="141">
        <f t="shared" si="11"/>
        <v>0</v>
      </c>
      <c r="Q143" s="141">
        <v>5.6999999999999998E-4</v>
      </c>
      <c r="R143" s="141">
        <f t="shared" si="12"/>
        <v>5.6999999999999998E-4</v>
      </c>
      <c r="S143" s="141">
        <v>0</v>
      </c>
      <c r="T143" s="142">
        <f t="shared" si="13"/>
        <v>0</v>
      </c>
      <c r="AR143" s="143" t="s">
        <v>145</v>
      </c>
      <c r="AT143" s="143" t="s">
        <v>146</v>
      </c>
      <c r="AU143" s="143" t="s">
        <v>121</v>
      </c>
      <c r="AY143" s="13" t="s">
        <v>114</v>
      </c>
      <c r="BE143" s="144">
        <f t="shared" si="14"/>
        <v>0</v>
      </c>
      <c r="BF143" s="144">
        <f t="shared" si="15"/>
        <v>0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3" t="s">
        <v>121</v>
      </c>
      <c r="BK143" s="144">
        <f t="shared" si="19"/>
        <v>0</v>
      </c>
      <c r="BL143" s="13" t="s">
        <v>120</v>
      </c>
      <c r="BM143" s="143" t="s">
        <v>190</v>
      </c>
    </row>
    <row r="144" spans="2:65" s="1" customFormat="1" ht="16.5" customHeight="1" x14ac:dyDescent="0.2">
      <c r="B144" s="131"/>
      <c r="C144" s="132" t="s">
        <v>191</v>
      </c>
      <c r="D144" s="132" t="s">
        <v>116</v>
      </c>
      <c r="E144" s="133" t="s">
        <v>192</v>
      </c>
      <c r="F144" s="134" t="s">
        <v>193</v>
      </c>
      <c r="G144" s="135" t="s">
        <v>164</v>
      </c>
      <c r="H144" s="136">
        <v>8.8000000000000007</v>
      </c>
      <c r="I144" s="137"/>
      <c r="J144" s="137">
        <f t="shared" si="10"/>
        <v>0</v>
      </c>
      <c r="K144" s="138"/>
      <c r="L144" s="25"/>
      <c r="M144" s="139" t="s">
        <v>1</v>
      </c>
      <c r="N144" s="140" t="s">
        <v>35</v>
      </c>
      <c r="O144" s="141">
        <v>5.7000000000000002E-2</v>
      </c>
      <c r="P144" s="141">
        <f t="shared" si="11"/>
        <v>0.50160000000000005</v>
      </c>
      <c r="Q144" s="141">
        <v>0</v>
      </c>
      <c r="R144" s="141">
        <f t="shared" si="12"/>
        <v>0</v>
      </c>
      <c r="S144" s="141">
        <v>0</v>
      </c>
      <c r="T144" s="142">
        <f t="shared" si="13"/>
        <v>0</v>
      </c>
      <c r="AR144" s="143" t="s">
        <v>120</v>
      </c>
      <c r="AT144" s="143" t="s">
        <v>116</v>
      </c>
      <c r="AU144" s="143" t="s">
        <v>121</v>
      </c>
      <c r="AY144" s="13" t="s">
        <v>114</v>
      </c>
      <c r="BE144" s="144">
        <f t="shared" si="14"/>
        <v>0</v>
      </c>
      <c r="BF144" s="144">
        <f t="shared" si="15"/>
        <v>0</v>
      </c>
      <c r="BG144" s="144">
        <f t="shared" si="16"/>
        <v>0</v>
      </c>
      <c r="BH144" s="144">
        <f t="shared" si="17"/>
        <v>0</v>
      </c>
      <c r="BI144" s="144">
        <f t="shared" si="18"/>
        <v>0</v>
      </c>
      <c r="BJ144" s="13" t="s">
        <v>121</v>
      </c>
      <c r="BK144" s="144">
        <f t="shared" si="19"/>
        <v>0</v>
      </c>
      <c r="BL144" s="13" t="s">
        <v>120</v>
      </c>
      <c r="BM144" s="143" t="s">
        <v>194</v>
      </c>
    </row>
    <row r="145" spans="2:65" s="1" customFormat="1" ht="33" customHeight="1" x14ac:dyDescent="0.2">
      <c r="B145" s="131"/>
      <c r="C145" s="132" t="s">
        <v>195</v>
      </c>
      <c r="D145" s="132" t="s">
        <v>116</v>
      </c>
      <c r="E145" s="133" t="s">
        <v>196</v>
      </c>
      <c r="F145" s="134" t="s">
        <v>197</v>
      </c>
      <c r="G145" s="135" t="s">
        <v>169</v>
      </c>
      <c r="H145" s="136">
        <v>1</v>
      </c>
      <c r="I145" s="137"/>
      <c r="J145" s="137">
        <f t="shared" si="10"/>
        <v>0</v>
      </c>
      <c r="K145" s="138"/>
      <c r="L145" s="25"/>
      <c r="M145" s="139" t="s">
        <v>1</v>
      </c>
      <c r="N145" s="140" t="s">
        <v>35</v>
      </c>
      <c r="O145" s="141">
        <v>2.9620000000000002</v>
      </c>
      <c r="P145" s="141">
        <f t="shared" si="11"/>
        <v>2.9620000000000002</v>
      </c>
      <c r="Q145" s="141">
        <v>3.0000000000000001E-5</v>
      </c>
      <c r="R145" s="141">
        <f t="shared" si="12"/>
        <v>3.0000000000000001E-5</v>
      </c>
      <c r="S145" s="141">
        <v>0</v>
      </c>
      <c r="T145" s="142">
        <f t="shared" si="13"/>
        <v>0</v>
      </c>
      <c r="AR145" s="143" t="s">
        <v>120</v>
      </c>
      <c r="AT145" s="143" t="s">
        <v>116</v>
      </c>
      <c r="AU145" s="143" t="s">
        <v>121</v>
      </c>
      <c r="AY145" s="13" t="s">
        <v>114</v>
      </c>
      <c r="BE145" s="144">
        <f t="shared" si="14"/>
        <v>0</v>
      </c>
      <c r="BF145" s="144">
        <f t="shared" si="15"/>
        <v>0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3" t="s">
        <v>121</v>
      </c>
      <c r="BK145" s="144">
        <f t="shared" si="19"/>
        <v>0</v>
      </c>
      <c r="BL145" s="13" t="s">
        <v>120</v>
      </c>
      <c r="BM145" s="143" t="s">
        <v>198</v>
      </c>
    </row>
    <row r="146" spans="2:65" s="1" customFormat="1" ht="33" customHeight="1" x14ac:dyDescent="0.2">
      <c r="B146" s="131"/>
      <c r="C146" s="145" t="s">
        <v>7</v>
      </c>
      <c r="D146" s="145" t="s">
        <v>146</v>
      </c>
      <c r="E146" s="146" t="s">
        <v>199</v>
      </c>
      <c r="F146" s="147" t="s">
        <v>200</v>
      </c>
      <c r="G146" s="148" t="s">
        <v>169</v>
      </c>
      <c r="H146" s="149">
        <v>1</v>
      </c>
      <c r="I146" s="150"/>
      <c r="J146" s="150">
        <f t="shared" si="10"/>
        <v>0</v>
      </c>
      <c r="K146" s="151"/>
      <c r="L146" s="152"/>
      <c r="M146" s="153" t="s">
        <v>1</v>
      </c>
      <c r="N146" s="154" t="s">
        <v>35</v>
      </c>
      <c r="O146" s="141">
        <v>0</v>
      </c>
      <c r="P146" s="141">
        <f t="shared" si="11"/>
        <v>0</v>
      </c>
      <c r="Q146" s="141">
        <v>5.5300000000000002E-3</v>
      </c>
      <c r="R146" s="141">
        <f t="shared" si="12"/>
        <v>5.5300000000000002E-3</v>
      </c>
      <c r="S146" s="141">
        <v>0</v>
      </c>
      <c r="T146" s="142">
        <f t="shared" si="13"/>
        <v>0</v>
      </c>
      <c r="AR146" s="143" t="s">
        <v>145</v>
      </c>
      <c r="AT146" s="143" t="s">
        <v>146</v>
      </c>
      <c r="AU146" s="143" t="s">
        <v>121</v>
      </c>
      <c r="AY146" s="13" t="s">
        <v>114</v>
      </c>
      <c r="BE146" s="144">
        <f t="shared" si="14"/>
        <v>0</v>
      </c>
      <c r="BF146" s="144">
        <f t="shared" si="15"/>
        <v>0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3" t="s">
        <v>121</v>
      </c>
      <c r="BK146" s="144">
        <f t="shared" si="19"/>
        <v>0</v>
      </c>
      <c r="BL146" s="13" t="s">
        <v>120</v>
      </c>
      <c r="BM146" s="143" t="s">
        <v>201</v>
      </c>
    </row>
    <row r="147" spans="2:65" s="1" customFormat="1" ht="24.2" customHeight="1" x14ac:dyDescent="0.2">
      <c r="B147" s="131"/>
      <c r="C147" s="145" t="s">
        <v>202</v>
      </c>
      <c r="D147" s="145" t="s">
        <v>146</v>
      </c>
      <c r="E147" s="146" t="s">
        <v>203</v>
      </c>
      <c r="F147" s="147" t="s">
        <v>204</v>
      </c>
      <c r="G147" s="148" t="s">
        <v>169</v>
      </c>
      <c r="H147" s="149">
        <v>1</v>
      </c>
      <c r="I147" s="150"/>
      <c r="J147" s="150">
        <f t="shared" si="10"/>
        <v>0</v>
      </c>
      <c r="K147" s="151"/>
      <c r="L147" s="152"/>
      <c r="M147" s="153" t="s">
        <v>1</v>
      </c>
      <c r="N147" s="154" t="s">
        <v>35</v>
      </c>
      <c r="O147" s="141">
        <v>0</v>
      </c>
      <c r="P147" s="141">
        <f t="shared" si="11"/>
        <v>0</v>
      </c>
      <c r="Q147" s="141">
        <v>2.8999999999999998E-3</v>
      </c>
      <c r="R147" s="141">
        <f t="shared" si="12"/>
        <v>2.8999999999999998E-3</v>
      </c>
      <c r="S147" s="141">
        <v>0</v>
      </c>
      <c r="T147" s="142">
        <f t="shared" si="13"/>
        <v>0</v>
      </c>
      <c r="AR147" s="143" t="s">
        <v>145</v>
      </c>
      <c r="AT147" s="143" t="s">
        <v>146</v>
      </c>
      <c r="AU147" s="143" t="s">
        <v>121</v>
      </c>
      <c r="AY147" s="13" t="s">
        <v>114</v>
      </c>
      <c r="BE147" s="144">
        <f t="shared" si="14"/>
        <v>0</v>
      </c>
      <c r="BF147" s="144">
        <f t="shared" si="15"/>
        <v>0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3" t="s">
        <v>121</v>
      </c>
      <c r="BK147" s="144">
        <f t="shared" si="19"/>
        <v>0</v>
      </c>
      <c r="BL147" s="13" t="s">
        <v>120</v>
      </c>
      <c r="BM147" s="143" t="s">
        <v>205</v>
      </c>
    </row>
    <row r="148" spans="2:65" s="1" customFormat="1" ht="24.2" customHeight="1" x14ac:dyDescent="0.2">
      <c r="B148" s="131"/>
      <c r="C148" s="132" t="s">
        <v>206</v>
      </c>
      <c r="D148" s="132" t="s">
        <v>116</v>
      </c>
      <c r="E148" s="133" t="s">
        <v>207</v>
      </c>
      <c r="F148" s="134" t="s">
        <v>208</v>
      </c>
      <c r="G148" s="135" t="s">
        <v>164</v>
      </c>
      <c r="H148" s="136">
        <v>8.8000000000000007</v>
      </c>
      <c r="I148" s="137"/>
      <c r="J148" s="137">
        <f t="shared" si="10"/>
        <v>0</v>
      </c>
      <c r="K148" s="138"/>
      <c r="L148" s="25"/>
      <c r="M148" s="139" t="s">
        <v>1</v>
      </c>
      <c r="N148" s="140" t="s">
        <v>35</v>
      </c>
      <c r="O148" s="141">
        <v>5.2499999999999998E-2</v>
      </c>
      <c r="P148" s="141">
        <f t="shared" si="11"/>
        <v>0.46200000000000002</v>
      </c>
      <c r="Q148" s="141">
        <v>1E-4</v>
      </c>
      <c r="R148" s="141">
        <f t="shared" si="12"/>
        <v>8.8000000000000014E-4</v>
      </c>
      <c r="S148" s="141">
        <v>0</v>
      </c>
      <c r="T148" s="142">
        <f t="shared" si="13"/>
        <v>0</v>
      </c>
      <c r="AR148" s="143" t="s">
        <v>120</v>
      </c>
      <c r="AT148" s="143" t="s">
        <v>116</v>
      </c>
      <c r="AU148" s="143" t="s">
        <v>121</v>
      </c>
      <c r="AY148" s="13" t="s">
        <v>114</v>
      </c>
      <c r="BE148" s="144">
        <f t="shared" si="14"/>
        <v>0</v>
      </c>
      <c r="BF148" s="144">
        <f t="shared" si="15"/>
        <v>0</v>
      </c>
      <c r="BG148" s="144">
        <f t="shared" si="16"/>
        <v>0</v>
      </c>
      <c r="BH148" s="144">
        <f t="shared" si="17"/>
        <v>0</v>
      </c>
      <c r="BI148" s="144">
        <f t="shared" si="18"/>
        <v>0</v>
      </c>
      <c r="BJ148" s="13" t="s">
        <v>121</v>
      </c>
      <c r="BK148" s="144">
        <f t="shared" si="19"/>
        <v>0</v>
      </c>
      <c r="BL148" s="13" t="s">
        <v>120</v>
      </c>
      <c r="BM148" s="143" t="s">
        <v>209</v>
      </c>
    </row>
    <row r="149" spans="2:65" s="11" customFormat="1" ht="22.9" customHeight="1" x14ac:dyDescent="0.2">
      <c r="B149" s="120"/>
      <c r="D149" s="121" t="s">
        <v>68</v>
      </c>
      <c r="E149" s="129" t="s">
        <v>214</v>
      </c>
      <c r="F149" s="129" t="s">
        <v>215</v>
      </c>
      <c r="J149" s="130">
        <f>BK149</f>
        <v>0</v>
      </c>
      <c r="L149" s="120"/>
      <c r="M149" s="124"/>
      <c r="P149" s="125">
        <f>P150</f>
        <v>7.8796569999999999</v>
      </c>
      <c r="R149" s="125">
        <f>R150</f>
        <v>0</v>
      </c>
      <c r="T149" s="126">
        <f>T150</f>
        <v>0</v>
      </c>
      <c r="AR149" s="121" t="s">
        <v>69</v>
      </c>
      <c r="AT149" s="127" t="s">
        <v>68</v>
      </c>
      <c r="AU149" s="127" t="s">
        <v>77</v>
      </c>
      <c r="AY149" s="121" t="s">
        <v>114</v>
      </c>
      <c r="BK149" s="128">
        <f>BK150</f>
        <v>0</v>
      </c>
    </row>
    <row r="150" spans="2:65" s="1" customFormat="1" ht="33" customHeight="1" x14ac:dyDescent="0.2">
      <c r="B150" s="131"/>
      <c r="C150" s="132" t="s">
        <v>216</v>
      </c>
      <c r="D150" s="132" t="s">
        <v>116</v>
      </c>
      <c r="E150" s="133" t="s">
        <v>217</v>
      </c>
      <c r="F150" s="134" t="s">
        <v>218</v>
      </c>
      <c r="G150" s="135" t="s">
        <v>149</v>
      </c>
      <c r="H150" s="136">
        <v>6.1130000000000004</v>
      </c>
      <c r="I150" s="137"/>
      <c r="J150" s="137">
        <f>ROUND(I150*H150,2)</f>
        <v>0</v>
      </c>
      <c r="K150" s="138"/>
      <c r="L150" s="25"/>
      <c r="M150" s="139" t="s">
        <v>1</v>
      </c>
      <c r="N150" s="140" t="s">
        <v>35</v>
      </c>
      <c r="O150" s="141">
        <v>1.2889999999999999</v>
      </c>
      <c r="P150" s="141">
        <f>O150*H150</f>
        <v>7.8796569999999999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120</v>
      </c>
      <c r="AT150" s="143" t="s">
        <v>116</v>
      </c>
      <c r="AU150" s="143" t="s">
        <v>121</v>
      </c>
      <c r="AY150" s="13" t="s">
        <v>114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3" t="s">
        <v>121</v>
      </c>
      <c r="BK150" s="144">
        <f>ROUND(I150*H150,2)</f>
        <v>0</v>
      </c>
      <c r="BL150" s="13" t="s">
        <v>120</v>
      </c>
      <c r="BM150" s="143" t="s">
        <v>219</v>
      </c>
    </row>
    <row r="151" spans="2:65" s="11" customFormat="1" ht="25.9" customHeight="1" x14ac:dyDescent="0.2">
      <c r="B151" s="120"/>
      <c r="D151" s="121" t="s">
        <v>68</v>
      </c>
      <c r="E151" s="122" t="s">
        <v>220</v>
      </c>
      <c r="F151" s="122" t="s">
        <v>221</v>
      </c>
      <c r="J151" s="123">
        <f>BK151</f>
        <v>0</v>
      </c>
      <c r="L151" s="120"/>
      <c r="M151" s="124"/>
      <c r="P151" s="125">
        <f>P152</f>
        <v>0</v>
      </c>
      <c r="R151" s="125">
        <f>R152</f>
        <v>0</v>
      </c>
      <c r="T151" s="126">
        <f>T152</f>
        <v>0</v>
      </c>
      <c r="AR151" s="121" t="s">
        <v>133</v>
      </c>
      <c r="AT151" s="127" t="s">
        <v>68</v>
      </c>
      <c r="AU151" s="127" t="s">
        <v>69</v>
      </c>
      <c r="AY151" s="121" t="s">
        <v>114</v>
      </c>
      <c r="BK151" s="128">
        <f>BK152</f>
        <v>0</v>
      </c>
    </row>
    <row r="152" spans="2:65" s="1" customFormat="1" ht="24.2" customHeight="1" x14ac:dyDescent="0.2">
      <c r="B152" s="131"/>
      <c r="C152" s="132" t="s">
        <v>222</v>
      </c>
      <c r="D152" s="132" t="s">
        <v>116</v>
      </c>
      <c r="E152" s="133" t="s">
        <v>223</v>
      </c>
      <c r="F152" s="134" t="s">
        <v>224</v>
      </c>
      <c r="G152" s="135" t="s">
        <v>225</v>
      </c>
      <c r="H152" s="136">
        <v>1</v>
      </c>
      <c r="I152" s="137"/>
      <c r="J152" s="137">
        <f>ROUND(I152*H152,2)</f>
        <v>0</v>
      </c>
      <c r="K152" s="138"/>
      <c r="L152" s="25"/>
      <c r="M152" s="155" t="s">
        <v>1</v>
      </c>
      <c r="N152" s="156" t="s">
        <v>35</v>
      </c>
      <c r="O152" s="157">
        <v>0</v>
      </c>
      <c r="P152" s="157">
        <f>O152*H152</f>
        <v>0</v>
      </c>
      <c r="Q152" s="157">
        <v>0</v>
      </c>
      <c r="R152" s="157">
        <f>Q152*H152</f>
        <v>0</v>
      </c>
      <c r="S152" s="157">
        <v>0</v>
      </c>
      <c r="T152" s="158">
        <f>S152*H152</f>
        <v>0</v>
      </c>
      <c r="AR152" s="143" t="s">
        <v>226</v>
      </c>
      <c r="AT152" s="143" t="s">
        <v>116</v>
      </c>
      <c r="AU152" s="143" t="s">
        <v>77</v>
      </c>
      <c r="AY152" s="13" t="s">
        <v>114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13" t="s">
        <v>121</v>
      </c>
      <c r="BK152" s="144">
        <f>ROUND(I152*H152,2)</f>
        <v>0</v>
      </c>
      <c r="BL152" s="13" t="s">
        <v>226</v>
      </c>
      <c r="BM152" s="143" t="s">
        <v>227</v>
      </c>
    </row>
    <row r="153" spans="2:65" s="1" customFormat="1" ht="6.95" customHeight="1" x14ac:dyDescent="0.2">
      <c r="B153" s="40"/>
      <c r="C153" s="41"/>
      <c r="D153" s="41"/>
      <c r="E153" s="41"/>
      <c r="F153" s="41"/>
      <c r="G153" s="41"/>
      <c r="H153" s="41"/>
      <c r="I153" s="41"/>
      <c r="J153" s="41"/>
      <c r="K153" s="41"/>
      <c r="L153" s="25"/>
    </row>
  </sheetData>
  <autoFilter ref="C121:K152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4"/>
  <sheetViews>
    <sheetView showGridLines="0" topLeftCell="A147" workbookViewId="0">
      <selection activeCell="I131" sqref="I131:I19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60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81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 x14ac:dyDescent="0.2">
      <c r="B4" s="16"/>
      <c r="D4" s="17" t="s">
        <v>85</v>
      </c>
      <c r="L4" s="16"/>
      <c r="M4" s="83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16.5" customHeight="1" x14ac:dyDescent="0.2">
      <c r="B7" s="16"/>
      <c r="E7" s="198" t="str">
        <f>'Rekapitulácia stavby'!K6</f>
        <v>Lechnica - kanalizačná, vodovodná a plynová prípojka</v>
      </c>
      <c r="F7" s="199"/>
      <c r="G7" s="199"/>
      <c r="H7" s="199"/>
      <c r="L7" s="16"/>
    </row>
    <row r="8" spans="2:46" s="1" customFormat="1" ht="12" customHeight="1" x14ac:dyDescent="0.2">
      <c r="B8" s="25"/>
      <c r="D8" s="22" t="s">
        <v>86</v>
      </c>
      <c r="L8" s="25"/>
    </row>
    <row r="9" spans="2:46" s="1" customFormat="1" ht="16.5" customHeight="1" x14ac:dyDescent="0.2">
      <c r="B9" s="25"/>
      <c r="E9" s="165" t="s">
        <v>228</v>
      </c>
      <c r="F9" s="197"/>
      <c r="G9" s="197"/>
      <c r="H9" s="197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17</v>
      </c>
      <c r="F12" s="20" t="s">
        <v>88</v>
      </c>
      <c r="I12" s="22" t="s">
        <v>19</v>
      </c>
      <c r="J12" s="48">
        <f>'Rekapitulácia stavby'!AN8</f>
        <v>45790</v>
      </c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 x14ac:dyDescent="0.2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 x14ac:dyDescent="0.2">
      <c r="B18" s="25"/>
      <c r="E18" s="191" t="str">
        <f>'Rekapitulácia stavby'!E14</f>
        <v xml:space="preserve"> </v>
      </c>
      <c r="F18" s="191"/>
      <c r="G18" s="191"/>
      <c r="H18" s="191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25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 x14ac:dyDescent="0.2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 x14ac:dyDescent="0.2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28</v>
      </c>
      <c r="L26" s="25"/>
    </row>
    <row r="27" spans="2:12" s="7" customFormat="1" ht="16.5" customHeight="1" x14ac:dyDescent="0.2">
      <c r="B27" s="84"/>
      <c r="E27" s="193" t="s">
        <v>1</v>
      </c>
      <c r="F27" s="193"/>
      <c r="G27" s="193"/>
      <c r="H27" s="193"/>
      <c r="L27" s="84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 x14ac:dyDescent="0.2">
      <c r="B30" s="25"/>
      <c r="D30" s="85" t="s">
        <v>29</v>
      </c>
      <c r="J30" s="61">
        <f>ROUND(J128, 2)</f>
        <v>0</v>
      </c>
      <c r="L30" s="25"/>
    </row>
    <row r="31" spans="2:12" s="1" customFormat="1" ht="6.95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 x14ac:dyDescent="0.2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 x14ac:dyDescent="0.2">
      <c r="B33" s="25"/>
      <c r="D33" s="86" t="s">
        <v>33</v>
      </c>
      <c r="E33" s="30" t="s">
        <v>34</v>
      </c>
      <c r="F33" s="87">
        <f>ROUND((SUM(BE128:BE193)),  2)</f>
        <v>0</v>
      </c>
      <c r="G33" s="88"/>
      <c r="H33" s="88"/>
      <c r="I33" s="89">
        <v>0.2</v>
      </c>
      <c r="J33" s="87">
        <f>ROUND(((SUM(BE128:BE193))*I33),  2)</f>
        <v>0</v>
      </c>
      <c r="L33" s="25"/>
    </row>
    <row r="34" spans="2:12" s="1" customFormat="1" ht="14.45" customHeight="1" x14ac:dyDescent="0.2">
      <c r="B34" s="25"/>
      <c r="E34" s="30" t="s">
        <v>35</v>
      </c>
      <c r="F34" s="90">
        <f>ROUND((SUM(BF128:BF193)),  2)</f>
        <v>0</v>
      </c>
      <c r="I34" s="91">
        <v>0.2</v>
      </c>
      <c r="J34" s="90">
        <f>ROUND(((SUM(BF128:BF193))*I34),  2)</f>
        <v>0</v>
      </c>
      <c r="L34" s="25"/>
    </row>
    <row r="35" spans="2:12" s="1" customFormat="1" ht="14.45" hidden="1" customHeight="1" x14ac:dyDescent="0.2">
      <c r="B35" s="25"/>
      <c r="E35" s="22" t="s">
        <v>36</v>
      </c>
      <c r="F35" s="90">
        <f>ROUND((SUM(BG128:BG193)),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 x14ac:dyDescent="0.2">
      <c r="B36" s="25"/>
      <c r="E36" s="22" t="s">
        <v>37</v>
      </c>
      <c r="F36" s="90">
        <f>ROUND((SUM(BH128:BH193)),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 x14ac:dyDescent="0.2">
      <c r="B37" s="25"/>
      <c r="E37" s="30" t="s">
        <v>38</v>
      </c>
      <c r="F37" s="87">
        <f>ROUND((SUM(BI128:BI193)),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 x14ac:dyDescent="0.2">
      <c r="B82" s="25"/>
      <c r="C82" s="17" t="s">
        <v>89</v>
      </c>
      <c r="L82" s="25"/>
    </row>
    <row r="83" spans="2:47" s="1" customFormat="1" ht="6.95" hidden="1" customHeight="1" x14ac:dyDescent="0.2">
      <c r="B83" s="25"/>
      <c r="L83" s="25"/>
    </row>
    <row r="84" spans="2:47" s="1" customFormat="1" ht="12" hidden="1" customHeight="1" x14ac:dyDescent="0.2">
      <c r="B84" s="25"/>
      <c r="C84" s="22" t="s">
        <v>13</v>
      </c>
      <c r="L84" s="25"/>
    </row>
    <row r="85" spans="2:47" s="1" customFormat="1" ht="16.5" hidden="1" customHeight="1" x14ac:dyDescent="0.2">
      <c r="B85" s="25"/>
      <c r="E85" s="198" t="str">
        <f>E7</f>
        <v>Lechnica - kanalizačná, vodovodná a plynová prípojka</v>
      </c>
      <c r="F85" s="199"/>
      <c r="G85" s="199"/>
      <c r="H85" s="199"/>
      <c r="L85" s="25"/>
    </row>
    <row r="86" spans="2:47" s="1" customFormat="1" ht="12" hidden="1" customHeight="1" x14ac:dyDescent="0.2">
      <c r="B86" s="25"/>
      <c r="C86" s="22" t="s">
        <v>86</v>
      </c>
      <c r="L86" s="25"/>
    </row>
    <row r="87" spans="2:47" s="1" customFormat="1" ht="16.5" hidden="1" customHeight="1" x14ac:dyDescent="0.2">
      <c r="B87" s="25"/>
      <c r="E87" s="165" t="str">
        <f>E9</f>
        <v>b - Vodovodná prípojka</v>
      </c>
      <c r="F87" s="197"/>
      <c r="G87" s="197"/>
      <c r="H87" s="197"/>
      <c r="L87" s="25"/>
    </row>
    <row r="88" spans="2:47" s="1" customFormat="1" ht="6.95" hidden="1" customHeight="1" x14ac:dyDescent="0.2">
      <c r="B88" s="25"/>
      <c r="L88" s="25"/>
    </row>
    <row r="89" spans="2:47" s="1" customFormat="1" ht="12" hidden="1" customHeight="1" x14ac:dyDescent="0.2">
      <c r="B89" s="25"/>
      <c r="C89" s="22" t="s">
        <v>17</v>
      </c>
      <c r="F89" s="20" t="str">
        <f>F12</f>
        <v>Lechnica</v>
      </c>
      <c r="I89" s="22" t="s">
        <v>19</v>
      </c>
      <c r="J89" s="48">
        <f>IF(J12="","",J12)</f>
        <v>45790</v>
      </c>
      <c r="L89" s="25"/>
    </row>
    <row r="90" spans="2:47" s="1" customFormat="1" ht="6.95" hidden="1" customHeight="1" x14ac:dyDescent="0.2">
      <c r="B90" s="25"/>
      <c r="L90" s="25"/>
    </row>
    <row r="91" spans="2:47" s="1" customFormat="1" ht="15.2" hidden="1" customHeight="1" x14ac:dyDescent="0.2">
      <c r="B91" s="25"/>
      <c r="C91" s="22" t="s">
        <v>20</v>
      </c>
      <c r="F91" s="20" t="str">
        <f>E15</f>
        <v>SANCTA s.r.o.</v>
      </c>
      <c r="I91" s="22" t="s">
        <v>25</v>
      </c>
      <c r="J91" s="23" t="str">
        <f>E21</f>
        <v xml:space="preserve"> </v>
      </c>
      <c r="L91" s="25"/>
    </row>
    <row r="92" spans="2:47" s="1" customFormat="1" ht="15.2" hidden="1" customHeight="1" x14ac:dyDescent="0.2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hidden="1" customHeight="1" x14ac:dyDescent="0.2">
      <c r="B93" s="25"/>
      <c r="L93" s="25"/>
    </row>
    <row r="94" spans="2:47" s="1" customFormat="1" ht="29.25" hidden="1" customHeight="1" x14ac:dyDescent="0.2">
      <c r="B94" s="25"/>
      <c r="C94" s="100" t="s">
        <v>90</v>
      </c>
      <c r="D94" s="92"/>
      <c r="E94" s="92"/>
      <c r="F94" s="92"/>
      <c r="G94" s="92"/>
      <c r="H94" s="92"/>
      <c r="I94" s="92"/>
      <c r="J94" s="101" t="s">
        <v>91</v>
      </c>
      <c r="K94" s="92"/>
      <c r="L94" s="25"/>
    </row>
    <row r="95" spans="2:47" s="1" customFormat="1" ht="10.35" hidden="1" customHeight="1" x14ac:dyDescent="0.2">
      <c r="B95" s="25"/>
      <c r="L95" s="25"/>
    </row>
    <row r="96" spans="2:47" s="1" customFormat="1" ht="22.9" hidden="1" customHeight="1" x14ac:dyDescent="0.2">
      <c r="B96" s="25"/>
      <c r="C96" s="102" t="s">
        <v>92</v>
      </c>
      <c r="J96" s="61">
        <f>J128</f>
        <v>0</v>
      </c>
      <c r="L96" s="25"/>
      <c r="AU96" s="13" t="s">
        <v>93</v>
      </c>
    </row>
    <row r="97" spans="2:12" s="8" customFormat="1" ht="24.95" hidden="1" customHeight="1" x14ac:dyDescent="0.2">
      <c r="B97" s="103"/>
      <c r="D97" s="104" t="s">
        <v>94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2:12" s="9" customFormat="1" ht="19.899999999999999" hidden="1" customHeight="1" x14ac:dyDescent="0.2">
      <c r="B98" s="107"/>
      <c r="D98" s="108" t="s">
        <v>95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2:12" s="9" customFormat="1" ht="19.899999999999999" hidden="1" customHeight="1" x14ac:dyDescent="0.2">
      <c r="B99" s="107"/>
      <c r="D99" s="108" t="s">
        <v>96</v>
      </c>
      <c r="E99" s="109"/>
      <c r="F99" s="109"/>
      <c r="G99" s="109"/>
      <c r="H99" s="109"/>
      <c r="I99" s="109"/>
      <c r="J99" s="110">
        <f>J140</f>
        <v>0</v>
      </c>
      <c r="L99" s="107"/>
    </row>
    <row r="100" spans="2:12" s="9" customFormat="1" ht="19.899999999999999" hidden="1" customHeight="1" x14ac:dyDescent="0.2">
      <c r="B100" s="107"/>
      <c r="D100" s="108" t="s">
        <v>97</v>
      </c>
      <c r="E100" s="109"/>
      <c r="F100" s="109"/>
      <c r="G100" s="109"/>
      <c r="H100" s="109"/>
      <c r="I100" s="109"/>
      <c r="J100" s="110">
        <f>J143</f>
        <v>0</v>
      </c>
      <c r="L100" s="107"/>
    </row>
    <row r="101" spans="2:12" s="9" customFormat="1" ht="19.899999999999999" hidden="1" customHeight="1" x14ac:dyDescent="0.2">
      <c r="B101" s="107"/>
      <c r="D101" s="108" t="s">
        <v>98</v>
      </c>
      <c r="E101" s="109"/>
      <c r="F101" s="109"/>
      <c r="G101" s="109"/>
      <c r="H101" s="109"/>
      <c r="I101" s="109"/>
      <c r="J101" s="110">
        <f>J161</f>
        <v>0</v>
      </c>
      <c r="L101" s="107"/>
    </row>
    <row r="102" spans="2:12" s="9" customFormat="1" ht="19.899999999999999" hidden="1" customHeight="1" x14ac:dyDescent="0.2">
      <c r="B102" s="107"/>
      <c r="D102" s="108" t="s">
        <v>229</v>
      </c>
      <c r="E102" s="109"/>
      <c r="F102" s="109"/>
      <c r="G102" s="109"/>
      <c r="H102" s="109"/>
      <c r="I102" s="109"/>
      <c r="J102" s="110">
        <f>J163</f>
        <v>0</v>
      </c>
      <c r="L102" s="107"/>
    </row>
    <row r="103" spans="2:12" s="9" customFormat="1" ht="19.899999999999999" hidden="1" customHeight="1" x14ac:dyDescent="0.2">
      <c r="B103" s="107"/>
      <c r="D103" s="108" t="s">
        <v>230</v>
      </c>
      <c r="E103" s="109"/>
      <c r="F103" s="109"/>
      <c r="G103" s="109"/>
      <c r="H103" s="109"/>
      <c r="I103" s="109"/>
      <c r="J103" s="110">
        <f>J169</f>
        <v>0</v>
      </c>
      <c r="L103" s="107"/>
    </row>
    <row r="104" spans="2:12" s="8" customFormat="1" ht="24.95" hidden="1" customHeight="1" x14ac:dyDescent="0.2">
      <c r="B104" s="103"/>
      <c r="D104" s="104" t="s">
        <v>231</v>
      </c>
      <c r="E104" s="105"/>
      <c r="F104" s="105"/>
      <c r="G104" s="105"/>
      <c r="H104" s="105"/>
      <c r="I104" s="105"/>
      <c r="J104" s="106">
        <f>J177</f>
        <v>0</v>
      </c>
      <c r="L104" s="103"/>
    </row>
    <row r="105" spans="2:12" s="9" customFormat="1" ht="19.899999999999999" hidden="1" customHeight="1" x14ac:dyDescent="0.2">
      <c r="B105" s="107"/>
      <c r="D105" s="108" t="s">
        <v>232</v>
      </c>
      <c r="E105" s="109"/>
      <c r="F105" s="109"/>
      <c r="G105" s="109"/>
      <c r="H105" s="109"/>
      <c r="I105" s="109"/>
      <c r="J105" s="110">
        <f>J178</f>
        <v>0</v>
      </c>
      <c r="L105" s="107"/>
    </row>
    <row r="106" spans="2:12" s="8" customFormat="1" ht="24.95" hidden="1" customHeight="1" x14ac:dyDescent="0.2">
      <c r="B106" s="103"/>
      <c r="D106" s="104" t="s">
        <v>233</v>
      </c>
      <c r="E106" s="105"/>
      <c r="F106" s="105"/>
      <c r="G106" s="105"/>
      <c r="H106" s="105"/>
      <c r="I106" s="105"/>
      <c r="J106" s="106">
        <f>J189</f>
        <v>0</v>
      </c>
      <c r="L106" s="103"/>
    </row>
    <row r="107" spans="2:12" s="9" customFormat="1" ht="19.899999999999999" hidden="1" customHeight="1" x14ac:dyDescent="0.2">
      <c r="B107" s="107"/>
      <c r="D107" s="108" t="s">
        <v>234</v>
      </c>
      <c r="E107" s="109"/>
      <c r="F107" s="109"/>
      <c r="G107" s="109"/>
      <c r="H107" s="109"/>
      <c r="I107" s="109"/>
      <c r="J107" s="110">
        <f>J190</f>
        <v>0</v>
      </c>
      <c r="L107" s="107"/>
    </row>
    <row r="108" spans="2:12" s="8" customFormat="1" ht="24.95" hidden="1" customHeight="1" x14ac:dyDescent="0.2">
      <c r="B108" s="103"/>
      <c r="D108" s="104" t="s">
        <v>99</v>
      </c>
      <c r="E108" s="105"/>
      <c r="F108" s="105"/>
      <c r="G108" s="105"/>
      <c r="H108" s="105"/>
      <c r="I108" s="105"/>
      <c r="J108" s="106">
        <f>J192</f>
        <v>0</v>
      </c>
      <c r="L108" s="103"/>
    </row>
    <row r="109" spans="2:12" s="1" customFormat="1" ht="21.75" hidden="1" customHeight="1" x14ac:dyDescent="0.2">
      <c r="B109" s="25"/>
      <c r="L109" s="25"/>
    </row>
    <row r="110" spans="2:12" s="1" customFormat="1" ht="6.95" hidden="1" customHeight="1" x14ac:dyDescent="0.2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5"/>
    </row>
    <row r="111" spans="2:12" hidden="1" x14ac:dyDescent="0.2"/>
    <row r="112" spans="2:12" hidden="1" x14ac:dyDescent="0.2"/>
    <row r="113" spans="2:63" hidden="1" x14ac:dyDescent="0.2"/>
    <row r="114" spans="2:63" s="1" customFormat="1" ht="6.95" customHeight="1" x14ac:dyDescent="0.2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5"/>
    </row>
    <row r="115" spans="2:63" s="1" customFormat="1" ht="24.95" customHeight="1" x14ac:dyDescent="0.2">
      <c r="B115" s="25"/>
      <c r="C115" s="17" t="s">
        <v>100</v>
      </c>
      <c r="L115" s="25"/>
    </row>
    <row r="116" spans="2:63" s="1" customFormat="1" ht="6.95" customHeight="1" x14ac:dyDescent="0.2">
      <c r="B116" s="25"/>
      <c r="L116" s="25"/>
    </row>
    <row r="117" spans="2:63" s="1" customFormat="1" ht="12" customHeight="1" x14ac:dyDescent="0.2">
      <c r="B117" s="25"/>
      <c r="C117" s="22" t="s">
        <v>13</v>
      </c>
      <c r="L117" s="25"/>
    </row>
    <row r="118" spans="2:63" s="1" customFormat="1" ht="16.5" customHeight="1" x14ac:dyDescent="0.2">
      <c r="B118" s="25"/>
      <c r="E118" s="198" t="str">
        <f>E7</f>
        <v>Lechnica - kanalizačná, vodovodná a plynová prípojka</v>
      </c>
      <c r="F118" s="199"/>
      <c r="G118" s="199"/>
      <c r="H118" s="199"/>
      <c r="L118" s="25"/>
    </row>
    <row r="119" spans="2:63" s="1" customFormat="1" ht="12" customHeight="1" x14ac:dyDescent="0.2">
      <c r="B119" s="25"/>
      <c r="C119" s="22" t="s">
        <v>86</v>
      </c>
      <c r="L119" s="25"/>
    </row>
    <row r="120" spans="2:63" s="1" customFormat="1" ht="16.5" customHeight="1" x14ac:dyDescent="0.2">
      <c r="B120" s="25"/>
      <c r="E120" s="165" t="str">
        <f>E9</f>
        <v>b - Vodovodná prípojka</v>
      </c>
      <c r="F120" s="197"/>
      <c r="G120" s="197"/>
      <c r="H120" s="197"/>
      <c r="L120" s="25"/>
    </row>
    <row r="121" spans="2:63" s="1" customFormat="1" ht="6.95" customHeight="1" x14ac:dyDescent="0.2">
      <c r="B121" s="25"/>
      <c r="L121" s="25"/>
    </row>
    <row r="122" spans="2:63" s="1" customFormat="1" ht="12" customHeight="1" x14ac:dyDescent="0.2">
      <c r="B122" s="25"/>
      <c r="C122" s="22" t="s">
        <v>17</v>
      </c>
      <c r="F122" s="20" t="str">
        <f>F12</f>
        <v>Lechnica</v>
      </c>
      <c r="I122" s="22" t="s">
        <v>19</v>
      </c>
      <c r="J122" s="48">
        <f>IF(J12="","",J12)</f>
        <v>45790</v>
      </c>
      <c r="L122" s="25"/>
    </row>
    <row r="123" spans="2:63" s="1" customFormat="1" ht="6.95" customHeight="1" x14ac:dyDescent="0.2">
      <c r="B123" s="25"/>
      <c r="L123" s="25"/>
    </row>
    <row r="124" spans="2:63" s="1" customFormat="1" ht="15.2" customHeight="1" x14ac:dyDescent="0.2">
      <c r="B124" s="25"/>
      <c r="C124" s="22" t="s">
        <v>20</v>
      </c>
      <c r="F124" s="20" t="str">
        <f>E15</f>
        <v>SANCTA s.r.o.</v>
      </c>
      <c r="I124" s="22" t="s">
        <v>25</v>
      </c>
      <c r="J124" s="23" t="str">
        <f>E21</f>
        <v xml:space="preserve"> </v>
      </c>
      <c r="L124" s="25"/>
    </row>
    <row r="125" spans="2:63" s="1" customFormat="1" ht="15.2" customHeight="1" x14ac:dyDescent="0.2">
      <c r="B125" s="25"/>
      <c r="C125" s="22" t="s">
        <v>24</v>
      </c>
      <c r="F125" s="20" t="str">
        <f>IF(E18="","",E18)</f>
        <v xml:space="preserve"> </v>
      </c>
      <c r="I125" s="22" t="s">
        <v>27</v>
      </c>
      <c r="J125" s="23" t="str">
        <f>E24</f>
        <v xml:space="preserve"> </v>
      </c>
      <c r="L125" s="25"/>
    </row>
    <row r="126" spans="2:63" s="1" customFormat="1" ht="10.35" customHeight="1" x14ac:dyDescent="0.2">
      <c r="B126" s="25"/>
      <c r="L126" s="25"/>
    </row>
    <row r="127" spans="2:63" s="10" customFormat="1" ht="29.25" customHeight="1" x14ac:dyDescent="0.2">
      <c r="B127" s="111"/>
      <c r="C127" s="112" t="s">
        <v>101</v>
      </c>
      <c r="D127" s="113" t="s">
        <v>54</v>
      </c>
      <c r="E127" s="113" t="s">
        <v>50</v>
      </c>
      <c r="F127" s="113" t="s">
        <v>51</v>
      </c>
      <c r="G127" s="113" t="s">
        <v>102</v>
      </c>
      <c r="H127" s="113" t="s">
        <v>103</v>
      </c>
      <c r="I127" s="113" t="s">
        <v>104</v>
      </c>
      <c r="J127" s="114" t="s">
        <v>91</v>
      </c>
      <c r="K127" s="115" t="s">
        <v>105</v>
      </c>
      <c r="L127" s="111"/>
      <c r="M127" s="54" t="s">
        <v>1</v>
      </c>
      <c r="N127" s="55" t="s">
        <v>33</v>
      </c>
      <c r="O127" s="55" t="s">
        <v>106</v>
      </c>
      <c r="P127" s="55" t="s">
        <v>107</v>
      </c>
      <c r="Q127" s="55" t="s">
        <v>108</v>
      </c>
      <c r="R127" s="55" t="s">
        <v>109</v>
      </c>
      <c r="S127" s="55" t="s">
        <v>110</v>
      </c>
      <c r="T127" s="56" t="s">
        <v>111</v>
      </c>
    </row>
    <row r="128" spans="2:63" s="1" customFormat="1" ht="22.9" customHeight="1" x14ac:dyDescent="0.25">
      <c r="B128" s="25"/>
      <c r="C128" s="59" t="s">
        <v>92</v>
      </c>
      <c r="J128" s="116">
        <f>BK128</f>
        <v>0</v>
      </c>
      <c r="L128" s="25"/>
      <c r="M128" s="57"/>
      <c r="N128" s="49"/>
      <c r="O128" s="49"/>
      <c r="P128" s="117">
        <f>P129+P177+P189+P192</f>
        <v>49.89550460000001</v>
      </c>
      <c r="Q128" s="49"/>
      <c r="R128" s="117">
        <f>R129+R177+R189+R192</f>
        <v>8.3673514199999985</v>
      </c>
      <c r="S128" s="49"/>
      <c r="T128" s="118">
        <f>T129+T177+T189+T192</f>
        <v>0.71000000000000008</v>
      </c>
      <c r="AT128" s="13" t="s">
        <v>68</v>
      </c>
      <c r="AU128" s="13" t="s">
        <v>93</v>
      </c>
      <c r="BK128" s="119">
        <f>BK129+BK177+BK189+BK192</f>
        <v>0</v>
      </c>
    </row>
    <row r="129" spans="2:65" s="11" customFormat="1" ht="25.9" customHeight="1" x14ac:dyDescent="0.2">
      <c r="B129" s="120"/>
      <c r="D129" s="121" t="s">
        <v>68</v>
      </c>
      <c r="E129" s="122" t="s">
        <v>112</v>
      </c>
      <c r="F129" s="122" t="s">
        <v>113</v>
      </c>
      <c r="J129" s="123">
        <f>BK129</f>
        <v>0</v>
      </c>
      <c r="L129" s="120"/>
      <c r="M129" s="124"/>
      <c r="P129" s="125">
        <f>P130+P140+P143+P161+P163+P169</f>
        <v>47.369504600000006</v>
      </c>
      <c r="R129" s="125">
        <f>R130+R140+R143+R161+R163+R169</f>
        <v>8.2172214199999996</v>
      </c>
      <c r="T129" s="126">
        <f>T130+T140+T143+T161+T163+T169</f>
        <v>0.71000000000000008</v>
      </c>
      <c r="AR129" s="121" t="s">
        <v>69</v>
      </c>
      <c r="AT129" s="127" t="s">
        <v>68</v>
      </c>
      <c r="AU129" s="127" t="s">
        <v>69</v>
      </c>
      <c r="AY129" s="121" t="s">
        <v>114</v>
      </c>
      <c r="BK129" s="128">
        <f>BK130+BK140+BK143+BK161+BK163+BK169</f>
        <v>0</v>
      </c>
    </row>
    <row r="130" spans="2:65" s="11" customFormat="1" ht="22.9" customHeight="1" x14ac:dyDescent="0.2">
      <c r="B130" s="120"/>
      <c r="D130" s="121" t="s">
        <v>68</v>
      </c>
      <c r="E130" s="129" t="s">
        <v>77</v>
      </c>
      <c r="F130" s="129" t="s">
        <v>115</v>
      </c>
      <c r="J130" s="130">
        <f>BK130</f>
        <v>0</v>
      </c>
      <c r="L130" s="120"/>
      <c r="M130" s="124"/>
      <c r="P130" s="125">
        <f>SUM(P131:P139)</f>
        <v>19.931524000000003</v>
      </c>
      <c r="R130" s="125">
        <f>SUM(R131:R139)</f>
        <v>1.571</v>
      </c>
      <c r="T130" s="126">
        <f>SUM(T131:T139)</f>
        <v>0.71000000000000008</v>
      </c>
      <c r="AR130" s="121" t="s">
        <v>69</v>
      </c>
      <c r="AT130" s="127" t="s">
        <v>68</v>
      </c>
      <c r="AU130" s="127" t="s">
        <v>77</v>
      </c>
      <c r="AY130" s="121" t="s">
        <v>114</v>
      </c>
      <c r="BK130" s="128">
        <f>SUM(BK131:BK139)</f>
        <v>0</v>
      </c>
    </row>
    <row r="131" spans="2:65" s="1" customFormat="1" ht="33" customHeight="1" x14ac:dyDescent="0.2">
      <c r="B131" s="131"/>
      <c r="C131" s="132" t="s">
        <v>77</v>
      </c>
      <c r="D131" s="132" t="s">
        <v>116</v>
      </c>
      <c r="E131" s="133" t="s">
        <v>235</v>
      </c>
      <c r="F131" s="134" t="s">
        <v>236</v>
      </c>
      <c r="G131" s="135" t="s">
        <v>237</v>
      </c>
      <c r="H131" s="136">
        <v>1</v>
      </c>
      <c r="I131" s="137"/>
      <c r="J131" s="137">
        <f t="shared" ref="J131:J139" si="0">ROUND(I131*H131,2)</f>
        <v>0</v>
      </c>
      <c r="K131" s="138"/>
      <c r="L131" s="25"/>
      <c r="M131" s="139" t="s">
        <v>1</v>
      </c>
      <c r="N131" s="140" t="s">
        <v>35</v>
      </c>
      <c r="O131" s="141">
        <v>1.1890000000000001</v>
      </c>
      <c r="P131" s="141">
        <f t="shared" ref="P131:P139" si="1">O131*H131</f>
        <v>1.1890000000000001</v>
      </c>
      <c r="Q131" s="141">
        <v>0</v>
      </c>
      <c r="R131" s="141">
        <f t="shared" ref="R131:R139" si="2">Q131*H131</f>
        <v>0</v>
      </c>
      <c r="S131" s="141">
        <v>0.56000000000000005</v>
      </c>
      <c r="T131" s="142">
        <f t="shared" ref="T131:T139" si="3">S131*H131</f>
        <v>0.56000000000000005</v>
      </c>
      <c r="AR131" s="143" t="s">
        <v>120</v>
      </c>
      <c r="AT131" s="143" t="s">
        <v>116</v>
      </c>
      <c r="AU131" s="143" t="s">
        <v>121</v>
      </c>
      <c r="AY131" s="13" t="s">
        <v>114</v>
      </c>
      <c r="BE131" s="144">
        <f t="shared" ref="BE131:BE139" si="4">IF(N131="základná",J131,0)</f>
        <v>0</v>
      </c>
      <c r="BF131" s="144">
        <f t="shared" ref="BF131:BF139" si="5">IF(N131="znížená",J131,0)</f>
        <v>0</v>
      </c>
      <c r="BG131" s="144">
        <f t="shared" ref="BG131:BG139" si="6">IF(N131="zákl. prenesená",J131,0)</f>
        <v>0</v>
      </c>
      <c r="BH131" s="144">
        <f t="shared" ref="BH131:BH139" si="7">IF(N131="zníž. prenesená",J131,0)</f>
        <v>0</v>
      </c>
      <c r="BI131" s="144">
        <f t="shared" ref="BI131:BI139" si="8">IF(N131="nulová",J131,0)</f>
        <v>0</v>
      </c>
      <c r="BJ131" s="13" t="s">
        <v>121</v>
      </c>
      <c r="BK131" s="144">
        <f t="shared" ref="BK131:BK139" si="9">ROUND(I131*H131,2)</f>
        <v>0</v>
      </c>
      <c r="BL131" s="13" t="s">
        <v>120</v>
      </c>
      <c r="BM131" s="143" t="s">
        <v>238</v>
      </c>
    </row>
    <row r="132" spans="2:65" s="1" customFormat="1" ht="24.2" customHeight="1" x14ac:dyDescent="0.2">
      <c r="B132" s="131"/>
      <c r="C132" s="132" t="s">
        <v>121</v>
      </c>
      <c r="D132" s="132" t="s">
        <v>116</v>
      </c>
      <c r="E132" s="133" t="s">
        <v>239</v>
      </c>
      <c r="F132" s="134" t="s">
        <v>240</v>
      </c>
      <c r="G132" s="135" t="s">
        <v>237</v>
      </c>
      <c r="H132" s="136">
        <v>0.6</v>
      </c>
      <c r="I132" s="137"/>
      <c r="J132" s="137">
        <f t="shared" si="0"/>
        <v>0</v>
      </c>
      <c r="K132" s="138"/>
      <c r="L132" s="25"/>
      <c r="M132" s="139" t="s">
        <v>1</v>
      </c>
      <c r="N132" s="140" t="s">
        <v>35</v>
      </c>
      <c r="O132" s="141">
        <v>0.35499999999999998</v>
      </c>
      <c r="P132" s="141">
        <f t="shared" si="1"/>
        <v>0.21299999999999999</v>
      </c>
      <c r="Q132" s="141">
        <v>0</v>
      </c>
      <c r="R132" s="141">
        <f t="shared" si="2"/>
        <v>0</v>
      </c>
      <c r="S132" s="141">
        <v>0.25</v>
      </c>
      <c r="T132" s="142">
        <f t="shared" si="3"/>
        <v>0.15</v>
      </c>
      <c r="AR132" s="143" t="s">
        <v>120</v>
      </c>
      <c r="AT132" s="143" t="s">
        <v>116</v>
      </c>
      <c r="AU132" s="143" t="s">
        <v>121</v>
      </c>
      <c r="AY132" s="13" t="s">
        <v>114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121</v>
      </c>
      <c r="BK132" s="144">
        <f t="shared" si="9"/>
        <v>0</v>
      </c>
      <c r="BL132" s="13" t="s">
        <v>120</v>
      </c>
      <c r="BM132" s="143" t="s">
        <v>241</v>
      </c>
    </row>
    <row r="133" spans="2:65" s="1" customFormat="1" ht="21.75" customHeight="1" x14ac:dyDescent="0.2">
      <c r="B133" s="131"/>
      <c r="C133" s="132" t="s">
        <v>126</v>
      </c>
      <c r="D133" s="132" t="s">
        <v>116</v>
      </c>
      <c r="E133" s="133" t="s">
        <v>117</v>
      </c>
      <c r="F133" s="134" t="s">
        <v>118</v>
      </c>
      <c r="G133" s="135" t="s">
        <v>119</v>
      </c>
      <c r="H133" s="136">
        <v>12.06</v>
      </c>
      <c r="I133" s="137"/>
      <c r="J133" s="137">
        <f t="shared" si="0"/>
        <v>0</v>
      </c>
      <c r="K133" s="138"/>
      <c r="L133" s="25"/>
      <c r="M133" s="139" t="s">
        <v>1</v>
      </c>
      <c r="N133" s="140" t="s">
        <v>35</v>
      </c>
      <c r="O133" s="141">
        <v>0.83799999999999997</v>
      </c>
      <c r="P133" s="141">
        <f t="shared" si="1"/>
        <v>10.10628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120</v>
      </c>
      <c r="AT133" s="143" t="s">
        <v>116</v>
      </c>
      <c r="AU133" s="143" t="s">
        <v>121</v>
      </c>
      <c r="AY133" s="13" t="s">
        <v>114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121</v>
      </c>
      <c r="BK133" s="144">
        <f t="shared" si="9"/>
        <v>0</v>
      </c>
      <c r="BL133" s="13" t="s">
        <v>120</v>
      </c>
      <c r="BM133" s="143" t="s">
        <v>242</v>
      </c>
    </row>
    <row r="134" spans="2:65" s="1" customFormat="1" ht="37.9" customHeight="1" x14ac:dyDescent="0.2">
      <c r="B134" s="131"/>
      <c r="C134" s="132" t="s">
        <v>120</v>
      </c>
      <c r="D134" s="132" t="s">
        <v>116</v>
      </c>
      <c r="E134" s="133" t="s">
        <v>243</v>
      </c>
      <c r="F134" s="134" t="s">
        <v>244</v>
      </c>
      <c r="G134" s="135" t="s">
        <v>164</v>
      </c>
      <c r="H134" s="136">
        <v>5.5</v>
      </c>
      <c r="I134" s="137"/>
      <c r="J134" s="137">
        <f t="shared" si="0"/>
        <v>0</v>
      </c>
      <c r="K134" s="138"/>
      <c r="L134" s="25"/>
      <c r="M134" s="139" t="s">
        <v>1</v>
      </c>
      <c r="N134" s="140" t="s">
        <v>35</v>
      </c>
      <c r="O134" s="141">
        <v>1.0269999999999999</v>
      </c>
      <c r="P134" s="141">
        <f t="shared" si="1"/>
        <v>5.6484999999999994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120</v>
      </c>
      <c r="AT134" s="143" t="s">
        <v>116</v>
      </c>
      <c r="AU134" s="143" t="s">
        <v>121</v>
      </c>
      <c r="AY134" s="13" t="s">
        <v>114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121</v>
      </c>
      <c r="BK134" s="144">
        <f t="shared" si="9"/>
        <v>0</v>
      </c>
      <c r="BL134" s="13" t="s">
        <v>120</v>
      </c>
      <c r="BM134" s="143" t="s">
        <v>245</v>
      </c>
    </row>
    <row r="135" spans="2:65" s="1" customFormat="1" ht="37.9" customHeight="1" x14ac:dyDescent="0.2">
      <c r="B135" s="131"/>
      <c r="C135" s="132" t="s">
        <v>133</v>
      </c>
      <c r="D135" s="132" t="s">
        <v>116</v>
      </c>
      <c r="E135" s="133" t="s">
        <v>130</v>
      </c>
      <c r="F135" s="134" t="s">
        <v>131</v>
      </c>
      <c r="G135" s="135" t="s">
        <v>119</v>
      </c>
      <c r="H135" s="136">
        <v>2.7879999999999998</v>
      </c>
      <c r="I135" s="137"/>
      <c r="J135" s="137">
        <f t="shared" si="0"/>
        <v>0</v>
      </c>
      <c r="K135" s="138"/>
      <c r="L135" s="25"/>
      <c r="M135" s="139" t="s">
        <v>1</v>
      </c>
      <c r="N135" s="140" t="s">
        <v>35</v>
      </c>
      <c r="O135" s="141">
        <v>5.3999999999999999E-2</v>
      </c>
      <c r="P135" s="141">
        <f t="shared" si="1"/>
        <v>0.15055199999999999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120</v>
      </c>
      <c r="AT135" s="143" t="s">
        <v>116</v>
      </c>
      <c r="AU135" s="143" t="s">
        <v>121</v>
      </c>
      <c r="AY135" s="13" t="s">
        <v>114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121</v>
      </c>
      <c r="BK135" s="144">
        <f t="shared" si="9"/>
        <v>0</v>
      </c>
      <c r="BL135" s="13" t="s">
        <v>120</v>
      </c>
      <c r="BM135" s="143" t="s">
        <v>246</v>
      </c>
    </row>
    <row r="136" spans="2:65" s="1" customFormat="1" ht="16.5" customHeight="1" x14ac:dyDescent="0.2">
      <c r="B136" s="131"/>
      <c r="C136" s="132" t="s">
        <v>137</v>
      </c>
      <c r="D136" s="132" t="s">
        <v>116</v>
      </c>
      <c r="E136" s="133" t="s">
        <v>134</v>
      </c>
      <c r="F136" s="134" t="s">
        <v>135</v>
      </c>
      <c r="G136" s="135" t="s">
        <v>119</v>
      </c>
      <c r="H136" s="136">
        <v>2.7879999999999998</v>
      </c>
      <c r="I136" s="137"/>
      <c r="J136" s="137">
        <f t="shared" si="0"/>
        <v>0</v>
      </c>
      <c r="K136" s="138"/>
      <c r="L136" s="25"/>
      <c r="M136" s="139" t="s">
        <v>1</v>
      </c>
      <c r="N136" s="140" t="s">
        <v>35</v>
      </c>
      <c r="O136" s="141">
        <v>8.9999999999999993E-3</v>
      </c>
      <c r="P136" s="141">
        <f t="shared" si="1"/>
        <v>2.5091999999999996E-2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120</v>
      </c>
      <c r="AT136" s="143" t="s">
        <v>116</v>
      </c>
      <c r="AU136" s="143" t="s">
        <v>121</v>
      </c>
      <c r="AY136" s="13" t="s">
        <v>114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121</v>
      </c>
      <c r="BK136" s="144">
        <f t="shared" si="9"/>
        <v>0</v>
      </c>
      <c r="BL136" s="13" t="s">
        <v>120</v>
      </c>
      <c r="BM136" s="143" t="s">
        <v>247</v>
      </c>
    </row>
    <row r="137" spans="2:65" s="1" customFormat="1" ht="24.2" customHeight="1" x14ac:dyDescent="0.2">
      <c r="B137" s="131"/>
      <c r="C137" s="132" t="s">
        <v>141</v>
      </c>
      <c r="D137" s="132" t="s">
        <v>116</v>
      </c>
      <c r="E137" s="133" t="s">
        <v>138</v>
      </c>
      <c r="F137" s="134" t="s">
        <v>248</v>
      </c>
      <c r="G137" s="135" t="s">
        <v>119</v>
      </c>
      <c r="H137" s="136">
        <v>5.53</v>
      </c>
      <c r="I137" s="137"/>
      <c r="J137" s="137">
        <f t="shared" si="0"/>
        <v>0</v>
      </c>
      <c r="K137" s="138"/>
      <c r="L137" s="25"/>
      <c r="M137" s="139" t="s">
        <v>1</v>
      </c>
      <c r="N137" s="140" t="s">
        <v>35</v>
      </c>
      <c r="O137" s="141">
        <v>0.24199999999999999</v>
      </c>
      <c r="P137" s="141">
        <f t="shared" si="1"/>
        <v>1.33826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120</v>
      </c>
      <c r="AT137" s="143" t="s">
        <v>116</v>
      </c>
      <c r="AU137" s="143" t="s">
        <v>121</v>
      </c>
      <c r="AY137" s="13" t="s">
        <v>114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121</v>
      </c>
      <c r="BK137" s="144">
        <f t="shared" si="9"/>
        <v>0</v>
      </c>
      <c r="BL137" s="13" t="s">
        <v>120</v>
      </c>
      <c r="BM137" s="143" t="s">
        <v>249</v>
      </c>
    </row>
    <row r="138" spans="2:65" s="1" customFormat="1" ht="24.2" customHeight="1" x14ac:dyDescent="0.2">
      <c r="B138" s="131"/>
      <c r="C138" s="132" t="s">
        <v>145</v>
      </c>
      <c r="D138" s="132" t="s">
        <v>116</v>
      </c>
      <c r="E138" s="133" t="s">
        <v>142</v>
      </c>
      <c r="F138" s="134" t="s">
        <v>143</v>
      </c>
      <c r="G138" s="135" t="s">
        <v>119</v>
      </c>
      <c r="H138" s="136">
        <v>0.84</v>
      </c>
      <c r="I138" s="137"/>
      <c r="J138" s="137">
        <f t="shared" si="0"/>
        <v>0</v>
      </c>
      <c r="K138" s="138"/>
      <c r="L138" s="25"/>
      <c r="M138" s="139" t="s">
        <v>1</v>
      </c>
      <c r="N138" s="140" t="s">
        <v>35</v>
      </c>
      <c r="O138" s="141">
        <v>1.5009999999999999</v>
      </c>
      <c r="P138" s="141">
        <f t="shared" si="1"/>
        <v>1.26084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120</v>
      </c>
      <c r="AT138" s="143" t="s">
        <v>116</v>
      </c>
      <c r="AU138" s="143" t="s">
        <v>121</v>
      </c>
      <c r="AY138" s="13" t="s">
        <v>114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121</v>
      </c>
      <c r="BK138" s="144">
        <f t="shared" si="9"/>
        <v>0</v>
      </c>
      <c r="BL138" s="13" t="s">
        <v>120</v>
      </c>
      <c r="BM138" s="143" t="s">
        <v>250</v>
      </c>
    </row>
    <row r="139" spans="2:65" s="1" customFormat="1" ht="16.5" customHeight="1" x14ac:dyDescent="0.2">
      <c r="B139" s="131"/>
      <c r="C139" s="145" t="s">
        <v>152</v>
      </c>
      <c r="D139" s="145" t="s">
        <v>146</v>
      </c>
      <c r="E139" s="146" t="s">
        <v>147</v>
      </c>
      <c r="F139" s="147" t="s">
        <v>148</v>
      </c>
      <c r="G139" s="148" t="s">
        <v>149</v>
      </c>
      <c r="H139" s="149">
        <v>1.571</v>
      </c>
      <c r="I139" s="150"/>
      <c r="J139" s="150">
        <f t="shared" si="0"/>
        <v>0</v>
      </c>
      <c r="K139" s="151"/>
      <c r="L139" s="152"/>
      <c r="M139" s="153" t="s">
        <v>1</v>
      </c>
      <c r="N139" s="154" t="s">
        <v>35</v>
      </c>
      <c r="O139" s="141">
        <v>0</v>
      </c>
      <c r="P139" s="141">
        <f t="shared" si="1"/>
        <v>0</v>
      </c>
      <c r="Q139" s="141">
        <v>1</v>
      </c>
      <c r="R139" s="141">
        <f t="shared" si="2"/>
        <v>1.571</v>
      </c>
      <c r="S139" s="141">
        <v>0</v>
      </c>
      <c r="T139" s="142">
        <f t="shared" si="3"/>
        <v>0</v>
      </c>
      <c r="AR139" s="143" t="s">
        <v>145</v>
      </c>
      <c r="AT139" s="143" t="s">
        <v>146</v>
      </c>
      <c r="AU139" s="143" t="s">
        <v>121</v>
      </c>
      <c r="AY139" s="13" t="s">
        <v>114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121</v>
      </c>
      <c r="BK139" s="144">
        <f t="shared" si="9"/>
        <v>0</v>
      </c>
      <c r="BL139" s="13" t="s">
        <v>120</v>
      </c>
      <c r="BM139" s="143" t="s">
        <v>251</v>
      </c>
    </row>
    <row r="140" spans="2:65" s="11" customFormat="1" ht="22.9" customHeight="1" x14ac:dyDescent="0.2">
      <c r="B140" s="120"/>
      <c r="D140" s="121" t="s">
        <v>68</v>
      </c>
      <c r="E140" s="129" t="s">
        <v>120</v>
      </c>
      <c r="F140" s="129" t="s">
        <v>151</v>
      </c>
      <c r="J140" s="130">
        <f>BK140</f>
        <v>0</v>
      </c>
      <c r="L140" s="120"/>
      <c r="M140" s="124"/>
      <c r="P140" s="125">
        <f>SUM(P141:P142)</f>
        <v>1.6497040000000001</v>
      </c>
      <c r="R140" s="125">
        <f>SUM(R141:R142)</f>
        <v>2.5033927199999999</v>
      </c>
      <c r="T140" s="126">
        <f>SUM(T141:T142)</f>
        <v>0</v>
      </c>
      <c r="AR140" s="121" t="s">
        <v>69</v>
      </c>
      <c r="AT140" s="127" t="s">
        <v>68</v>
      </c>
      <c r="AU140" s="127" t="s">
        <v>77</v>
      </c>
      <c r="AY140" s="121" t="s">
        <v>114</v>
      </c>
      <c r="BK140" s="128">
        <f>SUM(BK141:BK142)</f>
        <v>0</v>
      </c>
    </row>
    <row r="141" spans="2:65" s="1" customFormat="1" ht="33" customHeight="1" x14ac:dyDescent="0.2">
      <c r="B141" s="131"/>
      <c r="C141" s="132" t="s">
        <v>156</v>
      </c>
      <c r="D141" s="132" t="s">
        <v>116</v>
      </c>
      <c r="E141" s="133" t="s">
        <v>153</v>
      </c>
      <c r="F141" s="134" t="s">
        <v>154</v>
      </c>
      <c r="G141" s="135" t="s">
        <v>119</v>
      </c>
      <c r="H141" s="136">
        <v>0.32400000000000001</v>
      </c>
      <c r="I141" s="137"/>
      <c r="J141" s="137">
        <f>ROUND(I141*H141,2)</f>
        <v>0</v>
      </c>
      <c r="K141" s="138"/>
      <c r="L141" s="25"/>
      <c r="M141" s="139" t="s">
        <v>1</v>
      </c>
      <c r="N141" s="140" t="s">
        <v>35</v>
      </c>
      <c r="O141" s="141">
        <v>1.246</v>
      </c>
      <c r="P141" s="141">
        <f>O141*H141</f>
        <v>0.40370400000000001</v>
      </c>
      <c r="Q141" s="141">
        <v>1.8907799999999999</v>
      </c>
      <c r="R141" s="141">
        <f>Q141*H141</f>
        <v>0.61261272</v>
      </c>
      <c r="S141" s="141">
        <v>0</v>
      </c>
      <c r="T141" s="142">
        <f>S141*H141</f>
        <v>0</v>
      </c>
      <c r="AR141" s="143" t="s">
        <v>120</v>
      </c>
      <c r="AT141" s="143" t="s">
        <v>116</v>
      </c>
      <c r="AU141" s="143" t="s">
        <v>121</v>
      </c>
      <c r="AY141" s="13" t="s">
        <v>114</v>
      </c>
      <c r="BE141" s="144">
        <f>IF(N141="základná",J141,0)</f>
        <v>0</v>
      </c>
      <c r="BF141" s="144">
        <f>IF(N141="znížená",J141,0)</f>
        <v>0</v>
      </c>
      <c r="BG141" s="144">
        <f>IF(N141="zákl. prenesená",J141,0)</f>
        <v>0</v>
      </c>
      <c r="BH141" s="144">
        <f>IF(N141="zníž. prenesená",J141,0)</f>
        <v>0</v>
      </c>
      <c r="BI141" s="144">
        <f>IF(N141="nulová",J141,0)</f>
        <v>0</v>
      </c>
      <c r="BJ141" s="13" t="s">
        <v>121</v>
      </c>
      <c r="BK141" s="144">
        <f>ROUND(I141*H141,2)</f>
        <v>0</v>
      </c>
      <c r="BL141" s="13" t="s">
        <v>120</v>
      </c>
      <c r="BM141" s="143" t="s">
        <v>252</v>
      </c>
    </row>
    <row r="142" spans="2:65" s="1" customFormat="1" ht="16.5" customHeight="1" x14ac:dyDescent="0.2">
      <c r="B142" s="131"/>
      <c r="C142" s="132" t="s">
        <v>161</v>
      </c>
      <c r="D142" s="132" t="s">
        <v>116</v>
      </c>
      <c r="E142" s="133" t="s">
        <v>157</v>
      </c>
      <c r="F142" s="134" t="s">
        <v>253</v>
      </c>
      <c r="G142" s="135" t="s">
        <v>119</v>
      </c>
      <c r="H142" s="136">
        <v>1</v>
      </c>
      <c r="I142" s="137"/>
      <c r="J142" s="137">
        <f>ROUND(I142*H142,2)</f>
        <v>0</v>
      </c>
      <c r="K142" s="138"/>
      <c r="L142" s="25"/>
      <c r="M142" s="139" t="s">
        <v>1</v>
      </c>
      <c r="N142" s="140" t="s">
        <v>35</v>
      </c>
      <c r="O142" s="141">
        <v>1.246</v>
      </c>
      <c r="P142" s="141">
        <f>O142*H142</f>
        <v>1.246</v>
      </c>
      <c r="Q142" s="141">
        <v>1.8907799999999999</v>
      </c>
      <c r="R142" s="141">
        <f>Q142*H142</f>
        <v>1.8907799999999999</v>
      </c>
      <c r="S142" s="141">
        <v>0</v>
      </c>
      <c r="T142" s="142">
        <f>S142*H142</f>
        <v>0</v>
      </c>
      <c r="AR142" s="143" t="s">
        <v>120</v>
      </c>
      <c r="AT142" s="143" t="s">
        <v>116</v>
      </c>
      <c r="AU142" s="143" t="s">
        <v>121</v>
      </c>
      <c r="AY142" s="13" t="s">
        <v>114</v>
      </c>
      <c r="BE142" s="144">
        <f>IF(N142="základná",J142,0)</f>
        <v>0</v>
      </c>
      <c r="BF142" s="144">
        <f>IF(N142="znížená",J142,0)</f>
        <v>0</v>
      </c>
      <c r="BG142" s="144">
        <f>IF(N142="zákl. prenesená",J142,0)</f>
        <v>0</v>
      </c>
      <c r="BH142" s="144">
        <f>IF(N142="zníž. prenesená",J142,0)</f>
        <v>0</v>
      </c>
      <c r="BI142" s="144">
        <f>IF(N142="nulová",J142,0)</f>
        <v>0</v>
      </c>
      <c r="BJ142" s="13" t="s">
        <v>121</v>
      </c>
      <c r="BK142" s="144">
        <f>ROUND(I142*H142,2)</f>
        <v>0</v>
      </c>
      <c r="BL142" s="13" t="s">
        <v>120</v>
      </c>
      <c r="BM142" s="143" t="s">
        <v>254</v>
      </c>
    </row>
    <row r="143" spans="2:65" s="11" customFormat="1" ht="22.9" customHeight="1" x14ac:dyDescent="0.2">
      <c r="B143" s="120"/>
      <c r="D143" s="121" t="s">
        <v>68</v>
      </c>
      <c r="E143" s="129" t="s">
        <v>145</v>
      </c>
      <c r="F143" s="129" t="s">
        <v>160</v>
      </c>
      <c r="J143" s="130">
        <f>BK143</f>
        <v>0</v>
      </c>
      <c r="L143" s="120"/>
      <c r="M143" s="124"/>
      <c r="P143" s="125">
        <f>SUM(P144:P160)</f>
        <v>13.060837600000003</v>
      </c>
      <c r="R143" s="125">
        <f>SUM(R144:R160)</f>
        <v>3.3334815999999998</v>
      </c>
      <c r="T143" s="126">
        <f>SUM(T144:T160)</f>
        <v>0</v>
      </c>
      <c r="AR143" s="121" t="s">
        <v>69</v>
      </c>
      <c r="AT143" s="127" t="s">
        <v>68</v>
      </c>
      <c r="AU143" s="127" t="s">
        <v>77</v>
      </c>
      <c r="AY143" s="121" t="s">
        <v>114</v>
      </c>
      <c r="BK143" s="128">
        <f>SUM(BK144:BK160)</f>
        <v>0</v>
      </c>
    </row>
    <row r="144" spans="2:65" s="1" customFormat="1" ht="16.5" customHeight="1" x14ac:dyDescent="0.2">
      <c r="B144" s="131"/>
      <c r="C144" s="132" t="s">
        <v>166</v>
      </c>
      <c r="D144" s="132" t="s">
        <v>116</v>
      </c>
      <c r="E144" s="133" t="s">
        <v>255</v>
      </c>
      <c r="F144" s="134" t="s">
        <v>256</v>
      </c>
      <c r="G144" s="135" t="s">
        <v>119</v>
      </c>
      <c r="H144" s="136">
        <v>0.22</v>
      </c>
      <c r="I144" s="137"/>
      <c r="J144" s="137">
        <f t="shared" ref="J144:J160" si="10">ROUND(I144*H144,2)</f>
        <v>0</v>
      </c>
      <c r="K144" s="138"/>
      <c r="L144" s="25"/>
      <c r="M144" s="139" t="s">
        <v>1</v>
      </c>
      <c r="N144" s="140" t="s">
        <v>35</v>
      </c>
      <c r="O144" s="141">
        <v>1.45608</v>
      </c>
      <c r="P144" s="141">
        <f t="shared" ref="P144:P160" si="11">O144*H144</f>
        <v>0.3203376</v>
      </c>
      <c r="Q144" s="141">
        <v>2.1922799999999998</v>
      </c>
      <c r="R144" s="141">
        <f t="shared" ref="R144:R160" si="12">Q144*H144</f>
        <v>0.48230159999999994</v>
      </c>
      <c r="S144" s="141">
        <v>0</v>
      </c>
      <c r="T144" s="142">
        <f t="shared" ref="T144:T160" si="13">S144*H144</f>
        <v>0</v>
      </c>
      <c r="AR144" s="143" t="s">
        <v>120</v>
      </c>
      <c r="AT144" s="143" t="s">
        <v>116</v>
      </c>
      <c r="AU144" s="143" t="s">
        <v>121</v>
      </c>
      <c r="AY144" s="13" t="s">
        <v>114</v>
      </c>
      <c r="BE144" s="144">
        <f t="shared" ref="BE144:BE160" si="14">IF(N144="základná",J144,0)</f>
        <v>0</v>
      </c>
      <c r="BF144" s="144">
        <f t="shared" ref="BF144:BF160" si="15">IF(N144="znížená",J144,0)</f>
        <v>0</v>
      </c>
      <c r="BG144" s="144">
        <f t="shared" ref="BG144:BG160" si="16">IF(N144="zákl. prenesená",J144,0)</f>
        <v>0</v>
      </c>
      <c r="BH144" s="144">
        <f t="shared" ref="BH144:BH160" si="17">IF(N144="zníž. prenesená",J144,0)</f>
        <v>0</v>
      </c>
      <c r="BI144" s="144">
        <f t="shared" ref="BI144:BI160" si="18">IF(N144="nulová",J144,0)</f>
        <v>0</v>
      </c>
      <c r="BJ144" s="13" t="s">
        <v>121</v>
      </c>
      <c r="BK144" s="144">
        <f t="shared" ref="BK144:BK160" si="19">ROUND(I144*H144,2)</f>
        <v>0</v>
      </c>
      <c r="BL144" s="13" t="s">
        <v>120</v>
      </c>
      <c r="BM144" s="143" t="s">
        <v>257</v>
      </c>
    </row>
    <row r="145" spans="2:65" s="1" customFormat="1" ht="16.5" customHeight="1" x14ac:dyDescent="0.2">
      <c r="B145" s="131"/>
      <c r="C145" s="145" t="s">
        <v>171</v>
      </c>
      <c r="D145" s="145" t="s">
        <v>146</v>
      </c>
      <c r="E145" s="146" t="s">
        <v>258</v>
      </c>
      <c r="F145" s="147" t="s">
        <v>259</v>
      </c>
      <c r="G145" s="148" t="s">
        <v>169</v>
      </c>
      <c r="H145" s="149">
        <v>3</v>
      </c>
      <c r="I145" s="150"/>
      <c r="J145" s="150">
        <f t="shared" si="10"/>
        <v>0</v>
      </c>
      <c r="K145" s="151"/>
      <c r="L145" s="152"/>
      <c r="M145" s="153" t="s">
        <v>1</v>
      </c>
      <c r="N145" s="154" t="s">
        <v>35</v>
      </c>
      <c r="O145" s="141">
        <v>0</v>
      </c>
      <c r="P145" s="141">
        <f t="shared" si="11"/>
        <v>0</v>
      </c>
      <c r="Q145" s="141">
        <v>6.0000000000000002E-5</v>
      </c>
      <c r="R145" s="141">
        <f t="shared" si="12"/>
        <v>1.8000000000000001E-4</v>
      </c>
      <c r="S145" s="141">
        <v>0</v>
      </c>
      <c r="T145" s="142">
        <f t="shared" si="13"/>
        <v>0</v>
      </c>
      <c r="AR145" s="143" t="s">
        <v>145</v>
      </c>
      <c r="AT145" s="143" t="s">
        <v>146</v>
      </c>
      <c r="AU145" s="143" t="s">
        <v>121</v>
      </c>
      <c r="AY145" s="13" t="s">
        <v>114</v>
      </c>
      <c r="BE145" s="144">
        <f t="shared" si="14"/>
        <v>0</v>
      </c>
      <c r="BF145" s="144">
        <f t="shared" si="15"/>
        <v>0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3" t="s">
        <v>121</v>
      </c>
      <c r="BK145" s="144">
        <f t="shared" si="19"/>
        <v>0</v>
      </c>
      <c r="BL145" s="13" t="s">
        <v>120</v>
      </c>
      <c r="BM145" s="143" t="s">
        <v>260</v>
      </c>
    </row>
    <row r="146" spans="2:65" s="1" customFormat="1" ht="33" customHeight="1" x14ac:dyDescent="0.2">
      <c r="B146" s="131"/>
      <c r="C146" s="132" t="s">
        <v>175</v>
      </c>
      <c r="D146" s="132" t="s">
        <v>116</v>
      </c>
      <c r="E146" s="133" t="s">
        <v>261</v>
      </c>
      <c r="F146" s="134" t="s">
        <v>262</v>
      </c>
      <c r="G146" s="135" t="s">
        <v>169</v>
      </c>
      <c r="H146" s="136">
        <v>1</v>
      </c>
      <c r="I146" s="137"/>
      <c r="J146" s="137">
        <f t="shared" si="10"/>
        <v>0</v>
      </c>
      <c r="K146" s="138"/>
      <c r="L146" s="25"/>
      <c r="M146" s="139" t="s">
        <v>1</v>
      </c>
      <c r="N146" s="140" t="s">
        <v>35</v>
      </c>
      <c r="O146" s="141">
        <v>1.1180000000000001</v>
      </c>
      <c r="P146" s="141">
        <f t="shared" si="11"/>
        <v>1.1180000000000001</v>
      </c>
      <c r="Q146" s="141">
        <v>6.8000000000000005E-4</v>
      </c>
      <c r="R146" s="141">
        <f t="shared" si="12"/>
        <v>6.8000000000000005E-4</v>
      </c>
      <c r="S146" s="141">
        <v>0</v>
      </c>
      <c r="T146" s="142">
        <f t="shared" si="13"/>
        <v>0</v>
      </c>
      <c r="AR146" s="143" t="s">
        <v>120</v>
      </c>
      <c r="AT146" s="143" t="s">
        <v>116</v>
      </c>
      <c r="AU146" s="143" t="s">
        <v>121</v>
      </c>
      <c r="AY146" s="13" t="s">
        <v>114</v>
      </c>
      <c r="BE146" s="144">
        <f t="shared" si="14"/>
        <v>0</v>
      </c>
      <c r="BF146" s="144">
        <f t="shared" si="15"/>
        <v>0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3" t="s">
        <v>121</v>
      </c>
      <c r="BK146" s="144">
        <f t="shared" si="19"/>
        <v>0</v>
      </c>
      <c r="BL146" s="13" t="s">
        <v>120</v>
      </c>
      <c r="BM146" s="143" t="s">
        <v>263</v>
      </c>
    </row>
    <row r="147" spans="2:65" s="1" customFormat="1" ht="16.5" customHeight="1" x14ac:dyDescent="0.2">
      <c r="B147" s="131"/>
      <c r="C147" s="145" t="s">
        <v>179</v>
      </c>
      <c r="D147" s="145" t="s">
        <v>146</v>
      </c>
      <c r="E147" s="146" t="s">
        <v>264</v>
      </c>
      <c r="F147" s="147" t="s">
        <v>265</v>
      </c>
      <c r="G147" s="148" t="s">
        <v>169</v>
      </c>
      <c r="H147" s="149">
        <v>1</v>
      </c>
      <c r="I147" s="150"/>
      <c r="J147" s="150">
        <f t="shared" si="10"/>
        <v>0</v>
      </c>
      <c r="K147" s="151"/>
      <c r="L147" s="152"/>
      <c r="M147" s="153" t="s">
        <v>1</v>
      </c>
      <c r="N147" s="154" t="s">
        <v>35</v>
      </c>
      <c r="O147" s="141">
        <v>0</v>
      </c>
      <c r="P147" s="141">
        <f t="shared" si="11"/>
        <v>0</v>
      </c>
      <c r="Q147" s="141">
        <v>6.3E-3</v>
      </c>
      <c r="R147" s="141">
        <f t="shared" si="12"/>
        <v>6.3E-3</v>
      </c>
      <c r="S147" s="141">
        <v>0</v>
      </c>
      <c r="T147" s="142">
        <f t="shared" si="13"/>
        <v>0</v>
      </c>
      <c r="AR147" s="143" t="s">
        <v>145</v>
      </c>
      <c r="AT147" s="143" t="s">
        <v>146</v>
      </c>
      <c r="AU147" s="143" t="s">
        <v>121</v>
      </c>
      <c r="AY147" s="13" t="s">
        <v>114</v>
      </c>
      <c r="BE147" s="144">
        <f t="shared" si="14"/>
        <v>0</v>
      </c>
      <c r="BF147" s="144">
        <f t="shared" si="15"/>
        <v>0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3" t="s">
        <v>121</v>
      </c>
      <c r="BK147" s="144">
        <f t="shared" si="19"/>
        <v>0</v>
      </c>
      <c r="BL147" s="13" t="s">
        <v>120</v>
      </c>
      <c r="BM147" s="143" t="s">
        <v>266</v>
      </c>
    </row>
    <row r="148" spans="2:65" s="1" customFormat="1" ht="16.5" customHeight="1" x14ac:dyDescent="0.2">
      <c r="B148" s="131"/>
      <c r="C148" s="145" t="s">
        <v>183</v>
      </c>
      <c r="D148" s="145" t="s">
        <v>146</v>
      </c>
      <c r="E148" s="146" t="s">
        <v>267</v>
      </c>
      <c r="F148" s="147" t="s">
        <v>268</v>
      </c>
      <c r="G148" s="148" t="s">
        <v>169</v>
      </c>
      <c r="H148" s="149">
        <v>1</v>
      </c>
      <c r="I148" s="150"/>
      <c r="J148" s="150">
        <f t="shared" si="10"/>
        <v>0</v>
      </c>
      <c r="K148" s="151"/>
      <c r="L148" s="152"/>
      <c r="M148" s="153" t="s">
        <v>1</v>
      </c>
      <c r="N148" s="154" t="s">
        <v>35</v>
      </c>
      <c r="O148" s="141">
        <v>0</v>
      </c>
      <c r="P148" s="141">
        <f t="shared" si="11"/>
        <v>0</v>
      </c>
      <c r="Q148" s="141">
        <v>7.4999999999999997E-3</v>
      </c>
      <c r="R148" s="141">
        <f t="shared" si="12"/>
        <v>7.4999999999999997E-3</v>
      </c>
      <c r="S148" s="141">
        <v>0</v>
      </c>
      <c r="T148" s="142">
        <f t="shared" si="13"/>
        <v>0</v>
      </c>
      <c r="AR148" s="143" t="s">
        <v>145</v>
      </c>
      <c r="AT148" s="143" t="s">
        <v>146</v>
      </c>
      <c r="AU148" s="143" t="s">
        <v>121</v>
      </c>
      <c r="AY148" s="13" t="s">
        <v>114</v>
      </c>
      <c r="BE148" s="144">
        <f t="shared" si="14"/>
        <v>0</v>
      </c>
      <c r="BF148" s="144">
        <f t="shared" si="15"/>
        <v>0</v>
      </c>
      <c r="BG148" s="144">
        <f t="shared" si="16"/>
        <v>0</v>
      </c>
      <c r="BH148" s="144">
        <f t="shared" si="17"/>
        <v>0</v>
      </c>
      <c r="BI148" s="144">
        <f t="shared" si="18"/>
        <v>0</v>
      </c>
      <c r="BJ148" s="13" t="s">
        <v>121</v>
      </c>
      <c r="BK148" s="144">
        <f t="shared" si="19"/>
        <v>0</v>
      </c>
      <c r="BL148" s="13" t="s">
        <v>120</v>
      </c>
      <c r="BM148" s="143" t="s">
        <v>269</v>
      </c>
    </row>
    <row r="149" spans="2:65" s="1" customFormat="1" ht="16.5" customHeight="1" x14ac:dyDescent="0.2">
      <c r="B149" s="131"/>
      <c r="C149" s="132" t="s">
        <v>187</v>
      </c>
      <c r="D149" s="132" t="s">
        <v>116</v>
      </c>
      <c r="E149" s="133" t="s">
        <v>270</v>
      </c>
      <c r="F149" s="134" t="s">
        <v>271</v>
      </c>
      <c r="G149" s="135" t="s">
        <v>169</v>
      </c>
      <c r="H149" s="136">
        <v>1</v>
      </c>
      <c r="I149" s="137"/>
      <c r="J149" s="137">
        <f t="shared" si="10"/>
        <v>0</v>
      </c>
      <c r="K149" s="138"/>
      <c r="L149" s="25"/>
      <c r="M149" s="139" t="s">
        <v>1</v>
      </c>
      <c r="N149" s="140" t="s">
        <v>35</v>
      </c>
      <c r="O149" s="141">
        <v>1.7649999999999999</v>
      </c>
      <c r="P149" s="141">
        <f t="shared" si="11"/>
        <v>1.7649999999999999</v>
      </c>
      <c r="Q149" s="141">
        <v>1.58E-3</v>
      </c>
      <c r="R149" s="141">
        <f t="shared" si="12"/>
        <v>1.58E-3</v>
      </c>
      <c r="S149" s="141">
        <v>0</v>
      </c>
      <c r="T149" s="142">
        <f t="shared" si="13"/>
        <v>0</v>
      </c>
      <c r="AR149" s="143" t="s">
        <v>120</v>
      </c>
      <c r="AT149" s="143" t="s">
        <v>116</v>
      </c>
      <c r="AU149" s="143" t="s">
        <v>121</v>
      </c>
      <c r="AY149" s="13" t="s">
        <v>114</v>
      </c>
      <c r="BE149" s="144">
        <f t="shared" si="14"/>
        <v>0</v>
      </c>
      <c r="BF149" s="144">
        <f t="shared" si="15"/>
        <v>0</v>
      </c>
      <c r="BG149" s="144">
        <f t="shared" si="16"/>
        <v>0</v>
      </c>
      <c r="BH149" s="144">
        <f t="shared" si="17"/>
        <v>0</v>
      </c>
      <c r="BI149" s="144">
        <f t="shared" si="18"/>
        <v>0</v>
      </c>
      <c r="BJ149" s="13" t="s">
        <v>121</v>
      </c>
      <c r="BK149" s="144">
        <f t="shared" si="19"/>
        <v>0</v>
      </c>
      <c r="BL149" s="13" t="s">
        <v>120</v>
      </c>
      <c r="BM149" s="143" t="s">
        <v>272</v>
      </c>
    </row>
    <row r="150" spans="2:65" s="1" customFormat="1" ht="24.2" customHeight="1" x14ac:dyDescent="0.2">
      <c r="B150" s="131"/>
      <c r="C150" s="145" t="s">
        <v>191</v>
      </c>
      <c r="D150" s="145" t="s">
        <v>146</v>
      </c>
      <c r="E150" s="146" t="s">
        <v>273</v>
      </c>
      <c r="F150" s="147" t="s">
        <v>274</v>
      </c>
      <c r="G150" s="148" t="s">
        <v>169</v>
      </c>
      <c r="H150" s="149">
        <v>1</v>
      </c>
      <c r="I150" s="150"/>
      <c r="J150" s="150">
        <f t="shared" si="10"/>
        <v>0</v>
      </c>
      <c r="K150" s="151"/>
      <c r="L150" s="152"/>
      <c r="M150" s="153" t="s">
        <v>1</v>
      </c>
      <c r="N150" s="154" t="s">
        <v>35</v>
      </c>
      <c r="O150" s="141">
        <v>0</v>
      </c>
      <c r="P150" s="141">
        <f t="shared" si="11"/>
        <v>0</v>
      </c>
      <c r="Q150" s="141">
        <v>1.1000000000000001E-3</v>
      </c>
      <c r="R150" s="141">
        <f t="shared" si="12"/>
        <v>1.1000000000000001E-3</v>
      </c>
      <c r="S150" s="141">
        <v>0</v>
      </c>
      <c r="T150" s="142">
        <f t="shared" si="13"/>
        <v>0</v>
      </c>
      <c r="AR150" s="143" t="s">
        <v>145</v>
      </c>
      <c r="AT150" s="143" t="s">
        <v>146</v>
      </c>
      <c r="AU150" s="143" t="s">
        <v>121</v>
      </c>
      <c r="AY150" s="13" t="s">
        <v>114</v>
      </c>
      <c r="BE150" s="144">
        <f t="shared" si="14"/>
        <v>0</v>
      </c>
      <c r="BF150" s="144">
        <f t="shared" si="15"/>
        <v>0</v>
      </c>
      <c r="BG150" s="144">
        <f t="shared" si="16"/>
        <v>0</v>
      </c>
      <c r="BH150" s="144">
        <f t="shared" si="17"/>
        <v>0</v>
      </c>
      <c r="BI150" s="144">
        <f t="shared" si="18"/>
        <v>0</v>
      </c>
      <c r="BJ150" s="13" t="s">
        <v>121</v>
      </c>
      <c r="BK150" s="144">
        <f t="shared" si="19"/>
        <v>0</v>
      </c>
      <c r="BL150" s="13" t="s">
        <v>120</v>
      </c>
      <c r="BM150" s="143" t="s">
        <v>275</v>
      </c>
    </row>
    <row r="151" spans="2:65" s="1" customFormat="1" ht="33" customHeight="1" x14ac:dyDescent="0.2">
      <c r="B151" s="131"/>
      <c r="C151" s="132" t="s">
        <v>195</v>
      </c>
      <c r="D151" s="132" t="s">
        <v>116</v>
      </c>
      <c r="E151" s="133" t="s">
        <v>276</v>
      </c>
      <c r="F151" s="134" t="s">
        <v>277</v>
      </c>
      <c r="G151" s="135" t="s">
        <v>169</v>
      </c>
      <c r="H151" s="136">
        <v>1</v>
      </c>
      <c r="I151" s="137"/>
      <c r="J151" s="137">
        <f t="shared" si="10"/>
        <v>0</v>
      </c>
      <c r="K151" s="138"/>
      <c r="L151" s="25"/>
      <c r="M151" s="139" t="s">
        <v>1</v>
      </c>
      <c r="N151" s="140" t="s">
        <v>35</v>
      </c>
      <c r="O151" s="141">
        <v>3.3210000000000002</v>
      </c>
      <c r="P151" s="141">
        <f t="shared" si="11"/>
        <v>3.3210000000000002</v>
      </c>
      <c r="Q151" s="141">
        <v>0</v>
      </c>
      <c r="R151" s="141">
        <f t="shared" si="12"/>
        <v>0</v>
      </c>
      <c r="S151" s="141">
        <v>0</v>
      </c>
      <c r="T151" s="142">
        <f t="shared" si="13"/>
        <v>0</v>
      </c>
      <c r="AR151" s="143" t="s">
        <v>120</v>
      </c>
      <c r="AT151" s="143" t="s">
        <v>116</v>
      </c>
      <c r="AU151" s="143" t="s">
        <v>121</v>
      </c>
      <c r="AY151" s="13" t="s">
        <v>114</v>
      </c>
      <c r="BE151" s="144">
        <f t="shared" si="14"/>
        <v>0</v>
      </c>
      <c r="BF151" s="144">
        <f t="shared" si="15"/>
        <v>0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3" t="s">
        <v>121</v>
      </c>
      <c r="BK151" s="144">
        <f t="shared" si="19"/>
        <v>0</v>
      </c>
      <c r="BL151" s="13" t="s">
        <v>120</v>
      </c>
      <c r="BM151" s="143" t="s">
        <v>278</v>
      </c>
    </row>
    <row r="152" spans="2:65" s="1" customFormat="1" ht="33" customHeight="1" x14ac:dyDescent="0.2">
      <c r="B152" s="131"/>
      <c r="C152" s="145" t="s">
        <v>7</v>
      </c>
      <c r="D152" s="145" t="s">
        <v>146</v>
      </c>
      <c r="E152" s="146" t="s">
        <v>279</v>
      </c>
      <c r="F152" s="147" t="s">
        <v>280</v>
      </c>
      <c r="G152" s="148" t="s">
        <v>169</v>
      </c>
      <c r="H152" s="149">
        <v>1</v>
      </c>
      <c r="I152" s="150"/>
      <c r="J152" s="150">
        <f t="shared" si="10"/>
        <v>0</v>
      </c>
      <c r="K152" s="151"/>
      <c r="L152" s="152"/>
      <c r="M152" s="153" t="s">
        <v>1</v>
      </c>
      <c r="N152" s="154" t="s">
        <v>35</v>
      </c>
      <c r="O152" s="141">
        <v>0</v>
      </c>
      <c r="P152" s="141">
        <f t="shared" si="11"/>
        <v>0</v>
      </c>
      <c r="Q152" s="141">
        <v>6.6E-3</v>
      </c>
      <c r="R152" s="141">
        <f t="shared" si="12"/>
        <v>6.6E-3</v>
      </c>
      <c r="S152" s="141">
        <v>0</v>
      </c>
      <c r="T152" s="142">
        <f t="shared" si="13"/>
        <v>0</v>
      </c>
      <c r="AR152" s="143" t="s">
        <v>145</v>
      </c>
      <c r="AT152" s="143" t="s">
        <v>146</v>
      </c>
      <c r="AU152" s="143" t="s">
        <v>121</v>
      </c>
      <c r="AY152" s="13" t="s">
        <v>114</v>
      </c>
      <c r="BE152" s="144">
        <f t="shared" si="14"/>
        <v>0</v>
      </c>
      <c r="BF152" s="144">
        <f t="shared" si="15"/>
        <v>0</v>
      </c>
      <c r="BG152" s="144">
        <f t="shared" si="16"/>
        <v>0</v>
      </c>
      <c r="BH152" s="144">
        <f t="shared" si="17"/>
        <v>0</v>
      </c>
      <c r="BI152" s="144">
        <f t="shared" si="18"/>
        <v>0</v>
      </c>
      <c r="BJ152" s="13" t="s">
        <v>121</v>
      </c>
      <c r="BK152" s="144">
        <f t="shared" si="19"/>
        <v>0</v>
      </c>
      <c r="BL152" s="13" t="s">
        <v>120</v>
      </c>
      <c r="BM152" s="143" t="s">
        <v>281</v>
      </c>
    </row>
    <row r="153" spans="2:65" s="1" customFormat="1" ht="24.2" customHeight="1" x14ac:dyDescent="0.2">
      <c r="B153" s="131"/>
      <c r="C153" s="132" t="s">
        <v>202</v>
      </c>
      <c r="D153" s="132" t="s">
        <v>116</v>
      </c>
      <c r="E153" s="133" t="s">
        <v>282</v>
      </c>
      <c r="F153" s="134" t="s">
        <v>283</v>
      </c>
      <c r="G153" s="135" t="s">
        <v>164</v>
      </c>
      <c r="H153" s="136">
        <v>5.5</v>
      </c>
      <c r="I153" s="137"/>
      <c r="J153" s="137">
        <f t="shared" si="10"/>
        <v>0</v>
      </c>
      <c r="K153" s="138"/>
      <c r="L153" s="25"/>
      <c r="M153" s="139" t="s">
        <v>1</v>
      </c>
      <c r="N153" s="140" t="s">
        <v>35</v>
      </c>
      <c r="O153" s="141">
        <v>0.19</v>
      </c>
      <c r="P153" s="141">
        <f t="shared" si="11"/>
        <v>1.0449999999999999</v>
      </c>
      <c r="Q153" s="141">
        <v>0</v>
      </c>
      <c r="R153" s="141">
        <f t="shared" si="12"/>
        <v>0</v>
      </c>
      <c r="S153" s="141">
        <v>0</v>
      </c>
      <c r="T153" s="142">
        <f t="shared" si="13"/>
        <v>0</v>
      </c>
      <c r="AR153" s="143" t="s">
        <v>120</v>
      </c>
      <c r="AT153" s="143" t="s">
        <v>116</v>
      </c>
      <c r="AU153" s="143" t="s">
        <v>121</v>
      </c>
      <c r="AY153" s="13" t="s">
        <v>114</v>
      </c>
      <c r="BE153" s="144">
        <f t="shared" si="14"/>
        <v>0</v>
      </c>
      <c r="BF153" s="144">
        <f t="shared" si="15"/>
        <v>0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3" t="s">
        <v>121</v>
      </c>
      <c r="BK153" s="144">
        <f t="shared" si="19"/>
        <v>0</v>
      </c>
      <c r="BL153" s="13" t="s">
        <v>120</v>
      </c>
      <c r="BM153" s="143" t="s">
        <v>284</v>
      </c>
    </row>
    <row r="154" spans="2:65" s="1" customFormat="1" ht="24.2" customHeight="1" x14ac:dyDescent="0.2">
      <c r="B154" s="131"/>
      <c r="C154" s="132" t="s">
        <v>206</v>
      </c>
      <c r="D154" s="132" t="s">
        <v>116</v>
      </c>
      <c r="E154" s="133" t="s">
        <v>285</v>
      </c>
      <c r="F154" s="134" t="s">
        <v>286</v>
      </c>
      <c r="G154" s="135" t="s">
        <v>164</v>
      </c>
      <c r="H154" s="136">
        <v>5.5</v>
      </c>
      <c r="I154" s="137"/>
      <c r="J154" s="137">
        <f t="shared" si="10"/>
        <v>0</v>
      </c>
      <c r="K154" s="138"/>
      <c r="L154" s="25"/>
      <c r="M154" s="139" t="s">
        <v>1</v>
      </c>
      <c r="N154" s="140" t="s">
        <v>35</v>
      </c>
      <c r="O154" s="141">
        <v>4.1000000000000002E-2</v>
      </c>
      <c r="P154" s="141">
        <f t="shared" si="11"/>
        <v>0.22550000000000001</v>
      </c>
      <c r="Q154" s="141">
        <v>0</v>
      </c>
      <c r="R154" s="141">
        <f t="shared" si="12"/>
        <v>0</v>
      </c>
      <c r="S154" s="141">
        <v>0</v>
      </c>
      <c r="T154" s="142">
        <f t="shared" si="13"/>
        <v>0</v>
      </c>
      <c r="AR154" s="143" t="s">
        <v>120</v>
      </c>
      <c r="AT154" s="143" t="s">
        <v>116</v>
      </c>
      <c r="AU154" s="143" t="s">
        <v>121</v>
      </c>
      <c r="AY154" s="13" t="s">
        <v>114</v>
      </c>
      <c r="BE154" s="144">
        <f t="shared" si="14"/>
        <v>0</v>
      </c>
      <c r="BF154" s="144">
        <f t="shared" si="15"/>
        <v>0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3" t="s">
        <v>121</v>
      </c>
      <c r="BK154" s="144">
        <f t="shared" si="19"/>
        <v>0</v>
      </c>
      <c r="BL154" s="13" t="s">
        <v>120</v>
      </c>
      <c r="BM154" s="143" t="s">
        <v>287</v>
      </c>
    </row>
    <row r="155" spans="2:65" s="1" customFormat="1" ht="24.2" customHeight="1" x14ac:dyDescent="0.2">
      <c r="B155" s="131"/>
      <c r="C155" s="132" t="s">
        <v>216</v>
      </c>
      <c r="D155" s="132" t="s">
        <v>116</v>
      </c>
      <c r="E155" s="133" t="s">
        <v>288</v>
      </c>
      <c r="F155" s="134" t="s">
        <v>289</v>
      </c>
      <c r="G155" s="135" t="s">
        <v>169</v>
      </c>
      <c r="H155" s="136">
        <v>1</v>
      </c>
      <c r="I155" s="137"/>
      <c r="J155" s="137">
        <f t="shared" si="10"/>
        <v>0</v>
      </c>
      <c r="K155" s="138"/>
      <c r="L155" s="25"/>
      <c r="M155" s="139" t="s">
        <v>1</v>
      </c>
      <c r="N155" s="140" t="s">
        <v>35</v>
      </c>
      <c r="O155" s="141">
        <v>3.7789999999999999</v>
      </c>
      <c r="P155" s="141">
        <f t="shared" si="11"/>
        <v>3.7789999999999999</v>
      </c>
      <c r="Q155" s="141">
        <v>0</v>
      </c>
      <c r="R155" s="141">
        <f t="shared" si="12"/>
        <v>0</v>
      </c>
      <c r="S155" s="141">
        <v>0</v>
      </c>
      <c r="T155" s="142">
        <f t="shared" si="13"/>
        <v>0</v>
      </c>
      <c r="AR155" s="143" t="s">
        <v>120</v>
      </c>
      <c r="AT155" s="143" t="s">
        <v>116</v>
      </c>
      <c r="AU155" s="143" t="s">
        <v>121</v>
      </c>
      <c r="AY155" s="13" t="s">
        <v>114</v>
      </c>
      <c r="BE155" s="144">
        <f t="shared" si="14"/>
        <v>0</v>
      </c>
      <c r="BF155" s="144">
        <f t="shared" si="15"/>
        <v>0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3" t="s">
        <v>121</v>
      </c>
      <c r="BK155" s="144">
        <f t="shared" si="19"/>
        <v>0</v>
      </c>
      <c r="BL155" s="13" t="s">
        <v>120</v>
      </c>
      <c r="BM155" s="143" t="s">
        <v>290</v>
      </c>
    </row>
    <row r="156" spans="2:65" s="1" customFormat="1" ht="78" customHeight="1" x14ac:dyDescent="0.2">
      <c r="B156" s="131"/>
      <c r="C156" s="145" t="s">
        <v>222</v>
      </c>
      <c r="D156" s="145" t="s">
        <v>146</v>
      </c>
      <c r="E156" s="146" t="s">
        <v>291</v>
      </c>
      <c r="F156" s="147" t="s">
        <v>292</v>
      </c>
      <c r="G156" s="148" t="s">
        <v>169</v>
      </c>
      <c r="H156" s="149">
        <v>1</v>
      </c>
      <c r="I156" s="150"/>
      <c r="J156" s="150">
        <f t="shared" si="10"/>
        <v>0</v>
      </c>
      <c r="K156" s="151"/>
      <c r="L156" s="152"/>
      <c r="M156" s="153" t="s">
        <v>1</v>
      </c>
      <c r="N156" s="154" t="s">
        <v>35</v>
      </c>
      <c r="O156" s="141">
        <v>0</v>
      </c>
      <c r="P156" s="141">
        <f t="shared" si="11"/>
        <v>0</v>
      </c>
      <c r="Q156" s="141">
        <v>2.8</v>
      </c>
      <c r="R156" s="141">
        <f t="shared" si="12"/>
        <v>2.8</v>
      </c>
      <c r="S156" s="141">
        <v>0</v>
      </c>
      <c r="T156" s="142">
        <f t="shared" si="13"/>
        <v>0</v>
      </c>
      <c r="AR156" s="143" t="s">
        <v>145</v>
      </c>
      <c r="AT156" s="143" t="s">
        <v>146</v>
      </c>
      <c r="AU156" s="143" t="s">
        <v>121</v>
      </c>
      <c r="AY156" s="13" t="s">
        <v>114</v>
      </c>
      <c r="BE156" s="144">
        <f t="shared" si="14"/>
        <v>0</v>
      </c>
      <c r="BF156" s="144">
        <f t="shared" si="15"/>
        <v>0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3" t="s">
        <v>121</v>
      </c>
      <c r="BK156" s="144">
        <f t="shared" si="19"/>
        <v>0</v>
      </c>
      <c r="BL156" s="13" t="s">
        <v>120</v>
      </c>
      <c r="BM156" s="143" t="s">
        <v>293</v>
      </c>
    </row>
    <row r="157" spans="2:65" s="1" customFormat="1" ht="16.5" customHeight="1" x14ac:dyDescent="0.2">
      <c r="B157" s="131"/>
      <c r="C157" s="132" t="s">
        <v>210</v>
      </c>
      <c r="D157" s="132" t="s">
        <v>116</v>
      </c>
      <c r="E157" s="133" t="s">
        <v>294</v>
      </c>
      <c r="F157" s="134" t="s">
        <v>295</v>
      </c>
      <c r="G157" s="135" t="s">
        <v>169</v>
      </c>
      <c r="H157" s="136">
        <v>1</v>
      </c>
      <c r="I157" s="137"/>
      <c r="J157" s="137">
        <f t="shared" si="10"/>
        <v>0</v>
      </c>
      <c r="K157" s="138"/>
      <c r="L157" s="25"/>
      <c r="M157" s="139" t="s">
        <v>1</v>
      </c>
      <c r="N157" s="140" t="s">
        <v>35</v>
      </c>
      <c r="O157" s="141">
        <v>1.002</v>
      </c>
      <c r="P157" s="141">
        <f t="shared" si="11"/>
        <v>1.002</v>
      </c>
      <c r="Q157" s="141">
        <v>6.3E-3</v>
      </c>
      <c r="R157" s="141">
        <f t="shared" si="12"/>
        <v>6.3E-3</v>
      </c>
      <c r="S157" s="141">
        <v>0</v>
      </c>
      <c r="T157" s="142">
        <f t="shared" si="13"/>
        <v>0</v>
      </c>
      <c r="AR157" s="143" t="s">
        <v>120</v>
      </c>
      <c r="AT157" s="143" t="s">
        <v>116</v>
      </c>
      <c r="AU157" s="143" t="s">
        <v>121</v>
      </c>
      <c r="AY157" s="13" t="s">
        <v>114</v>
      </c>
      <c r="BE157" s="144">
        <f t="shared" si="14"/>
        <v>0</v>
      </c>
      <c r="BF157" s="144">
        <f t="shared" si="15"/>
        <v>0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3" t="s">
        <v>121</v>
      </c>
      <c r="BK157" s="144">
        <f t="shared" si="19"/>
        <v>0</v>
      </c>
      <c r="BL157" s="13" t="s">
        <v>120</v>
      </c>
      <c r="BM157" s="143" t="s">
        <v>296</v>
      </c>
    </row>
    <row r="158" spans="2:65" s="1" customFormat="1" ht="24.2" customHeight="1" x14ac:dyDescent="0.2">
      <c r="B158" s="131"/>
      <c r="C158" s="145" t="s">
        <v>211</v>
      </c>
      <c r="D158" s="145" t="s">
        <v>146</v>
      </c>
      <c r="E158" s="146" t="s">
        <v>297</v>
      </c>
      <c r="F158" s="147" t="s">
        <v>298</v>
      </c>
      <c r="G158" s="148" t="s">
        <v>169</v>
      </c>
      <c r="H158" s="149">
        <v>1</v>
      </c>
      <c r="I158" s="150"/>
      <c r="J158" s="150">
        <f t="shared" si="10"/>
        <v>0</v>
      </c>
      <c r="K158" s="151"/>
      <c r="L158" s="152"/>
      <c r="M158" s="153" t="s">
        <v>1</v>
      </c>
      <c r="N158" s="154" t="s">
        <v>35</v>
      </c>
      <c r="O158" s="141">
        <v>0</v>
      </c>
      <c r="P158" s="141">
        <f t="shared" si="11"/>
        <v>0</v>
      </c>
      <c r="Q158" s="141">
        <v>2.01E-2</v>
      </c>
      <c r="R158" s="141">
        <f t="shared" si="12"/>
        <v>2.01E-2</v>
      </c>
      <c r="S158" s="141">
        <v>0</v>
      </c>
      <c r="T158" s="142">
        <f t="shared" si="13"/>
        <v>0</v>
      </c>
      <c r="AR158" s="143" t="s">
        <v>145</v>
      </c>
      <c r="AT158" s="143" t="s">
        <v>146</v>
      </c>
      <c r="AU158" s="143" t="s">
        <v>121</v>
      </c>
      <c r="AY158" s="13" t="s">
        <v>114</v>
      </c>
      <c r="BE158" s="144">
        <f t="shared" si="14"/>
        <v>0</v>
      </c>
      <c r="BF158" s="144">
        <f t="shared" si="15"/>
        <v>0</v>
      </c>
      <c r="BG158" s="144">
        <f t="shared" si="16"/>
        <v>0</v>
      </c>
      <c r="BH158" s="144">
        <f t="shared" si="17"/>
        <v>0</v>
      </c>
      <c r="BI158" s="144">
        <f t="shared" si="18"/>
        <v>0</v>
      </c>
      <c r="BJ158" s="13" t="s">
        <v>121</v>
      </c>
      <c r="BK158" s="144">
        <f t="shared" si="19"/>
        <v>0</v>
      </c>
      <c r="BL158" s="13" t="s">
        <v>120</v>
      </c>
      <c r="BM158" s="143" t="s">
        <v>299</v>
      </c>
    </row>
    <row r="159" spans="2:65" s="1" customFormat="1" ht="24.2" customHeight="1" x14ac:dyDescent="0.2">
      <c r="B159" s="131"/>
      <c r="C159" s="132" t="s">
        <v>212</v>
      </c>
      <c r="D159" s="132" t="s">
        <v>116</v>
      </c>
      <c r="E159" s="133" t="s">
        <v>300</v>
      </c>
      <c r="F159" s="134" t="s">
        <v>301</v>
      </c>
      <c r="G159" s="135" t="s">
        <v>164</v>
      </c>
      <c r="H159" s="136">
        <v>4</v>
      </c>
      <c r="I159" s="137"/>
      <c r="J159" s="137">
        <f t="shared" si="10"/>
        <v>0</v>
      </c>
      <c r="K159" s="138"/>
      <c r="L159" s="25"/>
      <c r="M159" s="139" t="s">
        <v>1</v>
      </c>
      <c r="N159" s="140" t="s">
        <v>35</v>
      </c>
      <c r="O159" s="141">
        <v>5.2499999999999998E-2</v>
      </c>
      <c r="P159" s="141">
        <f t="shared" si="11"/>
        <v>0.21</v>
      </c>
      <c r="Q159" s="141">
        <v>1E-4</v>
      </c>
      <c r="R159" s="141">
        <f t="shared" si="12"/>
        <v>4.0000000000000002E-4</v>
      </c>
      <c r="S159" s="141">
        <v>0</v>
      </c>
      <c r="T159" s="142">
        <f t="shared" si="13"/>
        <v>0</v>
      </c>
      <c r="AR159" s="143" t="s">
        <v>120</v>
      </c>
      <c r="AT159" s="143" t="s">
        <v>116</v>
      </c>
      <c r="AU159" s="143" t="s">
        <v>121</v>
      </c>
      <c r="AY159" s="13" t="s">
        <v>114</v>
      </c>
      <c r="BE159" s="144">
        <f t="shared" si="14"/>
        <v>0</v>
      </c>
      <c r="BF159" s="144">
        <f t="shared" si="15"/>
        <v>0</v>
      </c>
      <c r="BG159" s="144">
        <f t="shared" si="16"/>
        <v>0</v>
      </c>
      <c r="BH159" s="144">
        <f t="shared" si="17"/>
        <v>0</v>
      </c>
      <c r="BI159" s="144">
        <f t="shared" si="18"/>
        <v>0</v>
      </c>
      <c r="BJ159" s="13" t="s">
        <v>121</v>
      </c>
      <c r="BK159" s="144">
        <f t="shared" si="19"/>
        <v>0</v>
      </c>
      <c r="BL159" s="13" t="s">
        <v>120</v>
      </c>
      <c r="BM159" s="143" t="s">
        <v>302</v>
      </c>
    </row>
    <row r="160" spans="2:65" s="1" customFormat="1" ht="16.5" customHeight="1" x14ac:dyDescent="0.2">
      <c r="B160" s="131"/>
      <c r="C160" s="132" t="s">
        <v>213</v>
      </c>
      <c r="D160" s="132" t="s">
        <v>116</v>
      </c>
      <c r="E160" s="133" t="s">
        <v>303</v>
      </c>
      <c r="F160" s="134" t="s">
        <v>304</v>
      </c>
      <c r="G160" s="135" t="s">
        <v>164</v>
      </c>
      <c r="H160" s="136">
        <v>5.5</v>
      </c>
      <c r="I160" s="137"/>
      <c r="J160" s="137">
        <f t="shared" si="10"/>
        <v>0</v>
      </c>
      <c r="K160" s="138"/>
      <c r="L160" s="25"/>
      <c r="M160" s="139" t="s">
        <v>1</v>
      </c>
      <c r="N160" s="140" t="s">
        <v>35</v>
      </c>
      <c r="O160" s="141">
        <v>0.05</v>
      </c>
      <c r="P160" s="141">
        <f t="shared" si="11"/>
        <v>0.27500000000000002</v>
      </c>
      <c r="Q160" s="141">
        <v>8.0000000000000007E-5</v>
      </c>
      <c r="R160" s="141">
        <f t="shared" si="12"/>
        <v>4.4000000000000002E-4</v>
      </c>
      <c r="S160" s="141">
        <v>0</v>
      </c>
      <c r="T160" s="142">
        <f t="shared" si="13"/>
        <v>0</v>
      </c>
      <c r="AR160" s="143" t="s">
        <v>120</v>
      </c>
      <c r="AT160" s="143" t="s">
        <v>116</v>
      </c>
      <c r="AU160" s="143" t="s">
        <v>121</v>
      </c>
      <c r="AY160" s="13" t="s">
        <v>114</v>
      </c>
      <c r="BE160" s="144">
        <f t="shared" si="14"/>
        <v>0</v>
      </c>
      <c r="BF160" s="144">
        <f t="shared" si="15"/>
        <v>0</v>
      </c>
      <c r="BG160" s="144">
        <f t="shared" si="16"/>
        <v>0</v>
      </c>
      <c r="BH160" s="144">
        <f t="shared" si="17"/>
        <v>0</v>
      </c>
      <c r="BI160" s="144">
        <f t="shared" si="18"/>
        <v>0</v>
      </c>
      <c r="BJ160" s="13" t="s">
        <v>121</v>
      </c>
      <c r="BK160" s="144">
        <f t="shared" si="19"/>
        <v>0</v>
      </c>
      <c r="BL160" s="13" t="s">
        <v>120</v>
      </c>
      <c r="BM160" s="143" t="s">
        <v>305</v>
      </c>
    </row>
    <row r="161" spans="2:65" s="11" customFormat="1" ht="22.9" customHeight="1" x14ac:dyDescent="0.2">
      <c r="B161" s="120"/>
      <c r="D161" s="121" t="s">
        <v>68</v>
      </c>
      <c r="E161" s="129" t="s">
        <v>214</v>
      </c>
      <c r="F161" s="129" t="s">
        <v>215</v>
      </c>
      <c r="J161" s="130">
        <f>BK161</f>
        <v>0</v>
      </c>
      <c r="L161" s="120"/>
      <c r="M161" s="124"/>
      <c r="P161" s="125">
        <f>P162</f>
        <v>10.612337</v>
      </c>
      <c r="R161" s="125">
        <f>R162</f>
        <v>0</v>
      </c>
      <c r="T161" s="126">
        <f>T162</f>
        <v>0</v>
      </c>
      <c r="AR161" s="121" t="s">
        <v>69</v>
      </c>
      <c r="AT161" s="127" t="s">
        <v>68</v>
      </c>
      <c r="AU161" s="127" t="s">
        <v>77</v>
      </c>
      <c r="AY161" s="121" t="s">
        <v>114</v>
      </c>
      <c r="BK161" s="128">
        <f>BK162</f>
        <v>0</v>
      </c>
    </row>
    <row r="162" spans="2:65" s="1" customFormat="1" ht="33" customHeight="1" x14ac:dyDescent="0.2">
      <c r="B162" s="131"/>
      <c r="C162" s="132">
        <v>29</v>
      </c>
      <c r="D162" s="132" t="s">
        <v>116</v>
      </c>
      <c r="E162" s="133" t="s">
        <v>217</v>
      </c>
      <c r="F162" s="134" t="s">
        <v>218</v>
      </c>
      <c r="G162" s="135" t="s">
        <v>149</v>
      </c>
      <c r="H162" s="136">
        <v>8.2330000000000005</v>
      </c>
      <c r="I162" s="137"/>
      <c r="J162" s="137">
        <f>ROUND(I162*H162,2)</f>
        <v>0</v>
      </c>
      <c r="K162" s="138"/>
      <c r="L162" s="25"/>
      <c r="M162" s="139" t="s">
        <v>1</v>
      </c>
      <c r="N162" s="140" t="s">
        <v>35</v>
      </c>
      <c r="O162" s="141">
        <v>1.2889999999999999</v>
      </c>
      <c r="P162" s="141">
        <f>O162*H162</f>
        <v>10.612337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120</v>
      </c>
      <c r="AT162" s="143" t="s">
        <v>116</v>
      </c>
      <c r="AU162" s="143" t="s">
        <v>121</v>
      </c>
      <c r="AY162" s="13" t="s">
        <v>114</v>
      </c>
      <c r="BE162" s="144">
        <f>IF(N162="základná",J162,0)</f>
        <v>0</v>
      </c>
      <c r="BF162" s="144">
        <f>IF(N162="znížená",J162,0)</f>
        <v>0</v>
      </c>
      <c r="BG162" s="144">
        <f>IF(N162="zákl. prenesená",J162,0)</f>
        <v>0</v>
      </c>
      <c r="BH162" s="144">
        <f>IF(N162="zníž. prenesená",J162,0)</f>
        <v>0</v>
      </c>
      <c r="BI162" s="144">
        <f>IF(N162="nulová",J162,0)</f>
        <v>0</v>
      </c>
      <c r="BJ162" s="13" t="s">
        <v>121</v>
      </c>
      <c r="BK162" s="144">
        <f>ROUND(I162*H162,2)</f>
        <v>0</v>
      </c>
      <c r="BL162" s="13" t="s">
        <v>120</v>
      </c>
      <c r="BM162" s="143" t="s">
        <v>306</v>
      </c>
    </row>
    <row r="163" spans="2:65" s="11" customFormat="1" ht="22.9" customHeight="1" x14ac:dyDescent="0.2">
      <c r="B163" s="120"/>
      <c r="D163" s="121" t="s">
        <v>68</v>
      </c>
      <c r="E163" s="129" t="s">
        <v>133</v>
      </c>
      <c r="F163" s="129" t="s">
        <v>307</v>
      </c>
      <c r="J163" s="130">
        <f>BK163</f>
        <v>0</v>
      </c>
      <c r="L163" s="120"/>
      <c r="M163" s="124"/>
      <c r="P163" s="125">
        <f>SUM(P164:P168)</f>
        <v>0.15019199999999999</v>
      </c>
      <c r="R163" s="125">
        <f>SUM(R164:R168)</f>
        <v>0.80934600000000001</v>
      </c>
      <c r="T163" s="126">
        <f>SUM(T164:T168)</f>
        <v>0</v>
      </c>
      <c r="AR163" s="121" t="s">
        <v>77</v>
      </c>
      <c r="AT163" s="127" t="s">
        <v>68</v>
      </c>
      <c r="AU163" s="127" t="s">
        <v>77</v>
      </c>
      <c r="AY163" s="121" t="s">
        <v>114</v>
      </c>
      <c r="BK163" s="128">
        <f>SUM(BK164:BK168)</f>
        <v>0</v>
      </c>
    </row>
    <row r="164" spans="2:65" s="1" customFormat="1" ht="33" customHeight="1" x14ac:dyDescent="0.2">
      <c r="B164" s="131"/>
      <c r="C164" s="132">
        <v>30</v>
      </c>
      <c r="D164" s="132" t="s">
        <v>116</v>
      </c>
      <c r="E164" s="133" t="s">
        <v>308</v>
      </c>
      <c r="F164" s="134" t="s">
        <v>309</v>
      </c>
      <c r="G164" s="135" t="s">
        <v>237</v>
      </c>
      <c r="H164" s="136">
        <v>0.6</v>
      </c>
      <c r="I164" s="137"/>
      <c r="J164" s="137">
        <f>ROUND(I164*H164,2)</f>
        <v>0</v>
      </c>
      <c r="K164" s="138"/>
      <c r="L164" s="25"/>
      <c r="M164" s="139" t="s">
        <v>1</v>
      </c>
      <c r="N164" s="140" t="s">
        <v>35</v>
      </c>
      <c r="O164" s="141">
        <v>1.512E-2</v>
      </c>
      <c r="P164" s="141">
        <f>O164*H164</f>
        <v>9.0720000000000002E-3</v>
      </c>
      <c r="Q164" s="141">
        <v>0.30360999999999999</v>
      </c>
      <c r="R164" s="141">
        <f>Q164*H164</f>
        <v>0.18216599999999999</v>
      </c>
      <c r="S164" s="141">
        <v>0</v>
      </c>
      <c r="T164" s="142">
        <f>S164*H164</f>
        <v>0</v>
      </c>
      <c r="AR164" s="143" t="s">
        <v>120</v>
      </c>
      <c r="AT164" s="143" t="s">
        <v>116</v>
      </c>
      <c r="AU164" s="143" t="s">
        <v>121</v>
      </c>
      <c r="AY164" s="13" t="s">
        <v>114</v>
      </c>
      <c r="BE164" s="144">
        <f>IF(N164="základná",J164,0)</f>
        <v>0</v>
      </c>
      <c r="BF164" s="144">
        <f>IF(N164="znížená",J164,0)</f>
        <v>0</v>
      </c>
      <c r="BG164" s="144">
        <f>IF(N164="zákl. prenesená",J164,0)</f>
        <v>0</v>
      </c>
      <c r="BH164" s="144">
        <f>IF(N164="zníž. prenesená",J164,0)</f>
        <v>0</v>
      </c>
      <c r="BI164" s="144">
        <f>IF(N164="nulová",J164,0)</f>
        <v>0</v>
      </c>
      <c r="BJ164" s="13" t="s">
        <v>121</v>
      </c>
      <c r="BK164" s="144">
        <f>ROUND(I164*H164,2)</f>
        <v>0</v>
      </c>
      <c r="BL164" s="13" t="s">
        <v>120</v>
      </c>
      <c r="BM164" s="143" t="s">
        <v>310</v>
      </c>
    </row>
    <row r="165" spans="2:65" s="1" customFormat="1" ht="24.2" customHeight="1" x14ac:dyDescent="0.2">
      <c r="B165" s="131"/>
      <c r="C165" s="132">
        <v>31</v>
      </c>
      <c r="D165" s="132" t="s">
        <v>116</v>
      </c>
      <c r="E165" s="133" t="s">
        <v>311</v>
      </c>
      <c r="F165" s="134" t="s">
        <v>312</v>
      </c>
      <c r="G165" s="135" t="s">
        <v>237</v>
      </c>
      <c r="H165" s="136">
        <v>1</v>
      </c>
      <c r="I165" s="137"/>
      <c r="J165" s="137">
        <f>ROUND(I165*H165,2)</f>
        <v>0</v>
      </c>
      <c r="K165" s="138"/>
      <c r="L165" s="25"/>
      <c r="M165" s="139" t="s">
        <v>1</v>
      </c>
      <c r="N165" s="140" t="s">
        <v>35</v>
      </c>
      <c r="O165" s="141">
        <v>2.7119999999999998E-2</v>
      </c>
      <c r="P165" s="141">
        <f>O165*H165</f>
        <v>2.7119999999999998E-2</v>
      </c>
      <c r="Q165" s="141">
        <v>0.37080000000000002</v>
      </c>
      <c r="R165" s="141">
        <f>Q165*H165</f>
        <v>0.37080000000000002</v>
      </c>
      <c r="S165" s="141">
        <v>0</v>
      </c>
      <c r="T165" s="142">
        <f>S165*H165</f>
        <v>0</v>
      </c>
      <c r="AR165" s="143" t="s">
        <v>120</v>
      </c>
      <c r="AT165" s="143" t="s">
        <v>116</v>
      </c>
      <c r="AU165" s="143" t="s">
        <v>121</v>
      </c>
      <c r="AY165" s="13" t="s">
        <v>114</v>
      </c>
      <c r="BE165" s="144">
        <f>IF(N165="základná",J165,0)</f>
        <v>0</v>
      </c>
      <c r="BF165" s="144">
        <f>IF(N165="znížená",J165,0)</f>
        <v>0</v>
      </c>
      <c r="BG165" s="144">
        <f>IF(N165="zákl. prenesená",J165,0)</f>
        <v>0</v>
      </c>
      <c r="BH165" s="144">
        <f>IF(N165="zníž. prenesená",J165,0)</f>
        <v>0</v>
      </c>
      <c r="BI165" s="144">
        <f>IF(N165="nulová",J165,0)</f>
        <v>0</v>
      </c>
      <c r="BJ165" s="13" t="s">
        <v>121</v>
      </c>
      <c r="BK165" s="144">
        <f>ROUND(I165*H165,2)</f>
        <v>0</v>
      </c>
      <c r="BL165" s="13" t="s">
        <v>120</v>
      </c>
      <c r="BM165" s="143" t="s">
        <v>313</v>
      </c>
    </row>
    <row r="166" spans="2:65" s="1" customFormat="1" ht="33" customHeight="1" x14ac:dyDescent="0.2">
      <c r="B166" s="131"/>
      <c r="C166" s="132">
        <v>32</v>
      </c>
      <c r="D166" s="132" t="s">
        <v>116</v>
      </c>
      <c r="E166" s="133" t="s">
        <v>314</v>
      </c>
      <c r="F166" s="134" t="s">
        <v>315</v>
      </c>
      <c r="G166" s="135" t="s">
        <v>237</v>
      </c>
      <c r="H166" s="136">
        <v>0.6</v>
      </c>
      <c r="I166" s="137"/>
      <c r="J166" s="137">
        <f>ROUND(I166*H166,2)</f>
        <v>0</v>
      </c>
      <c r="K166" s="138"/>
      <c r="L166" s="25"/>
      <c r="M166" s="139" t="s">
        <v>1</v>
      </c>
      <c r="N166" s="140" t="s">
        <v>35</v>
      </c>
      <c r="O166" s="141">
        <v>0.115</v>
      </c>
      <c r="P166" s="141">
        <f>O166*H166</f>
        <v>6.9000000000000006E-2</v>
      </c>
      <c r="Q166" s="141">
        <v>0.29010999999999998</v>
      </c>
      <c r="R166" s="141">
        <f>Q166*H166</f>
        <v>0.17406599999999997</v>
      </c>
      <c r="S166" s="141">
        <v>0</v>
      </c>
      <c r="T166" s="142">
        <f>S166*H166</f>
        <v>0</v>
      </c>
      <c r="AR166" s="143" t="s">
        <v>120</v>
      </c>
      <c r="AT166" s="143" t="s">
        <v>116</v>
      </c>
      <c r="AU166" s="143" t="s">
        <v>121</v>
      </c>
      <c r="AY166" s="13" t="s">
        <v>114</v>
      </c>
      <c r="BE166" s="144">
        <f>IF(N166="základná",J166,0)</f>
        <v>0</v>
      </c>
      <c r="BF166" s="144">
        <f>IF(N166="znížená",J166,0)</f>
        <v>0</v>
      </c>
      <c r="BG166" s="144">
        <f>IF(N166="zákl. prenesená",J166,0)</f>
        <v>0</v>
      </c>
      <c r="BH166" s="144">
        <f>IF(N166="zníž. prenesená",J166,0)</f>
        <v>0</v>
      </c>
      <c r="BI166" s="144">
        <f>IF(N166="nulová",J166,0)</f>
        <v>0</v>
      </c>
      <c r="BJ166" s="13" t="s">
        <v>121</v>
      </c>
      <c r="BK166" s="144">
        <f>ROUND(I166*H166,2)</f>
        <v>0</v>
      </c>
      <c r="BL166" s="13" t="s">
        <v>120</v>
      </c>
      <c r="BM166" s="143" t="s">
        <v>316</v>
      </c>
    </row>
    <row r="167" spans="2:65" s="1" customFormat="1" ht="24.2" customHeight="1" x14ac:dyDescent="0.2">
      <c r="B167" s="131"/>
      <c r="C167" s="132">
        <v>33</v>
      </c>
      <c r="D167" s="132" t="s">
        <v>116</v>
      </c>
      <c r="E167" s="133" t="s">
        <v>317</v>
      </c>
      <c r="F167" s="134" t="s">
        <v>318</v>
      </c>
      <c r="G167" s="135" t="s">
        <v>237</v>
      </c>
      <c r="H167" s="136">
        <v>0.6</v>
      </c>
      <c r="I167" s="137"/>
      <c r="J167" s="137">
        <f>ROUND(I167*H167,2)</f>
        <v>0</v>
      </c>
      <c r="K167" s="138"/>
      <c r="L167" s="25"/>
      <c r="M167" s="139" t="s">
        <v>1</v>
      </c>
      <c r="N167" s="140" t="s">
        <v>35</v>
      </c>
      <c r="O167" s="141">
        <v>4.0000000000000001E-3</v>
      </c>
      <c r="P167" s="141">
        <f>O167*H167</f>
        <v>2.3999999999999998E-3</v>
      </c>
      <c r="Q167" s="141">
        <v>7.5300000000000002E-3</v>
      </c>
      <c r="R167" s="141">
        <f>Q167*H167</f>
        <v>4.5180000000000003E-3</v>
      </c>
      <c r="S167" s="141">
        <v>0</v>
      </c>
      <c r="T167" s="142">
        <f>S167*H167</f>
        <v>0</v>
      </c>
      <c r="AR167" s="143" t="s">
        <v>120</v>
      </c>
      <c r="AT167" s="143" t="s">
        <v>116</v>
      </c>
      <c r="AU167" s="143" t="s">
        <v>121</v>
      </c>
      <c r="AY167" s="13" t="s">
        <v>114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13" t="s">
        <v>121</v>
      </c>
      <c r="BK167" s="144">
        <f>ROUND(I167*H167,2)</f>
        <v>0</v>
      </c>
      <c r="BL167" s="13" t="s">
        <v>120</v>
      </c>
      <c r="BM167" s="143" t="s">
        <v>319</v>
      </c>
    </row>
    <row r="168" spans="2:65" s="1" customFormat="1" ht="33" customHeight="1" x14ac:dyDescent="0.2">
      <c r="B168" s="131"/>
      <c r="C168" s="132">
        <v>34</v>
      </c>
      <c r="D168" s="132" t="s">
        <v>116</v>
      </c>
      <c r="E168" s="133" t="s">
        <v>320</v>
      </c>
      <c r="F168" s="134" t="s">
        <v>321</v>
      </c>
      <c r="G168" s="135" t="s">
        <v>237</v>
      </c>
      <c r="H168" s="136">
        <v>0.6</v>
      </c>
      <c r="I168" s="137"/>
      <c r="J168" s="137">
        <f>ROUND(I168*H168,2)</f>
        <v>0</v>
      </c>
      <c r="K168" s="138"/>
      <c r="L168" s="25"/>
      <c r="M168" s="139" t="s">
        <v>1</v>
      </c>
      <c r="N168" s="140" t="s">
        <v>35</v>
      </c>
      <c r="O168" s="141">
        <v>7.0999999999999994E-2</v>
      </c>
      <c r="P168" s="141">
        <f>O168*H168</f>
        <v>4.2599999999999992E-2</v>
      </c>
      <c r="Q168" s="141">
        <v>0.12966</v>
      </c>
      <c r="R168" s="141">
        <f>Q168*H168</f>
        <v>7.779599999999999E-2</v>
      </c>
      <c r="S168" s="141">
        <v>0</v>
      </c>
      <c r="T168" s="142">
        <f>S168*H168</f>
        <v>0</v>
      </c>
      <c r="AR168" s="143" t="s">
        <v>120</v>
      </c>
      <c r="AT168" s="143" t="s">
        <v>116</v>
      </c>
      <c r="AU168" s="143" t="s">
        <v>121</v>
      </c>
      <c r="AY168" s="13" t="s">
        <v>114</v>
      </c>
      <c r="BE168" s="144">
        <f>IF(N168="základná",J168,0)</f>
        <v>0</v>
      </c>
      <c r="BF168" s="144">
        <f>IF(N168="znížená",J168,0)</f>
        <v>0</v>
      </c>
      <c r="BG168" s="144">
        <f>IF(N168="zákl. prenesená",J168,0)</f>
        <v>0</v>
      </c>
      <c r="BH168" s="144">
        <f>IF(N168="zníž. prenesená",J168,0)</f>
        <v>0</v>
      </c>
      <c r="BI168" s="144">
        <f>IF(N168="nulová",J168,0)</f>
        <v>0</v>
      </c>
      <c r="BJ168" s="13" t="s">
        <v>121</v>
      </c>
      <c r="BK168" s="144">
        <f>ROUND(I168*H168,2)</f>
        <v>0</v>
      </c>
      <c r="BL168" s="13" t="s">
        <v>120</v>
      </c>
      <c r="BM168" s="143" t="s">
        <v>322</v>
      </c>
    </row>
    <row r="169" spans="2:65" s="11" customFormat="1" ht="22.9" customHeight="1" x14ac:dyDescent="0.2">
      <c r="B169" s="120"/>
      <c r="D169" s="121" t="s">
        <v>68</v>
      </c>
      <c r="E169" s="129" t="s">
        <v>152</v>
      </c>
      <c r="F169" s="129" t="s">
        <v>323</v>
      </c>
      <c r="J169" s="130">
        <f>BK169</f>
        <v>0</v>
      </c>
      <c r="L169" s="120"/>
      <c r="M169" s="124"/>
      <c r="P169" s="125">
        <f>SUM(P170:P176)</f>
        <v>1.9649100000000002</v>
      </c>
      <c r="R169" s="125">
        <f>SUM(R170:R176)</f>
        <v>1.1000000000000001E-6</v>
      </c>
      <c r="T169" s="126">
        <f>SUM(T170:T176)</f>
        <v>0</v>
      </c>
      <c r="AR169" s="121" t="s">
        <v>77</v>
      </c>
      <c r="AT169" s="127" t="s">
        <v>68</v>
      </c>
      <c r="AU169" s="127" t="s">
        <v>77</v>
      </c>
      <c r="AY169" s="121" t="s">
        <v>114</v>
      </c>
      <c r="BK169" s="128">
        <f>SUM(BK170:BK176)</f>
        <v>0</v>
      </c>
    </row>
    <row r="170" spans="2:65" s="1" customFormat="1" ht="24.2" customHeight="1" x14ac:dyDescent="0.2">
      <c r="B170" s="131"/>
      <c r="C170" s="132">
        <v>35</v>
      </c>
      <c r="D170" s="132" t="s">
        <v>116</v>
      </c>
      <c r="E170" s="133" t="s">
        <v>324</v>
      </c>
      <c r="F170" s="134" t="s">
        <v>325</v>
      </c>
      <c r="G170" s="135" t="s">
        <v>164</v>
      </c>
      <c r="H170" s="136">
        <v>4.4000000000000004</v>
      </c>
      <c r="I170" s="137"/>
      <c r="J170" s="137">
        <f t="shared" ref="J170:J176" si="20">ROUND(I170*H170,2)</f>
        <v>0</v>
      </c>
      <c r="K170" s="138"/>
      <c r="L170" s="25"/>
      <c r="M170" s="139" t="s">
        <v>1</v>
      </c>
      <c r="N170" s="140" t="s">
        <v>35</v>
      </c>
      <c r="O170" s="141">
        <v>0.185</v>
      </c>
      <c r="P170" s="141">
        <f t="shared" ref="P170:P176" si="21">O170*H170</f>
        <v>0.81400000000000006</v>
      </c>
      <c r="Q170" s="141">
        <v>2.4999999999999999E-7</v>
      </c>
      <c r="R170" s="141">
        <f t="shared" ref="R170:R176" si="22">Q170*H170</f>
        <v>1.1000000000000001E-6</v>
      </c>
      <c r="S170" s="141">
        <v>0</v>
      </c>
      <c r="T170" s="142">
        <f t="shared" ref="T170:T176" si="23">S170*H170</f>
        <v>0</v>
      </c>
      <c r="AR170" s="143" t="s">
        <v>120</v>
      </c>
      <c r="AT170" s="143" t="s">
        <v>116</v>
      </c>
      <c r="AU170" s="143" t="s">
        <v>121</v>
      </c>
      <c r="AY170" s="13" t="s">
        <v>114</v>
      </c>
      <c r="BE170" s="144">
        <f t="shared" ref="BE170:BE176" si="24">IF(N170="základná",J170,0)</f>
        <v>0</v>
      </c>
      <c r="BF170" s="144">
        <f t="shared" ref="BF170:BF176" si="25">IF(N170="znížená",J170,0)</f>
        <v>0</v>
      </c>
      <c r="BG170" s="144">
        <f t="shared" ref="BG170:BG176" si="26">IF(N170="zákl. prenesená",J170,0)</f>
        <v>0</v>
      </c>
      <c r="BH170" s="144">
        <f t="shared" ref="BH170:BH176" si="27">IF(N170="zníž. prenesená",J170,0)</f>
        <v>0</v>
      </c>
      <c r="BI170" s="144">
        <f t="shared" ref="BI170:BI176" si="28">IF(N170="nulová",J170,0)</f>
        <v>0</v>
      </c>
      <c r="BJ170" s="13" t="s">
        <v>121</v>
      </c>
      <c r="BK170" s="144">
        <f t="shared" ref="BK170:BK176" si="29">ROUND(I170*H170,2)</f>
        <v>0</v>
      </c>
      <c r="BL170" s="13" t="s">
        <v>120</v>
      </c>
      <c r="BM170" s="143" t="s">
        <v>326</v>
      </c>
    </row>
    <row r="171" spans="2:65" s="1" customFormat="1" ht="24.2" customHeight="1" x14ac:dyDescent="0.2">
      <c r="B171" s="131"/>
      <c r="C171" s="132">
        <v>36</v>
      </c>
      <c r="D171" s="132" t="s">
        <v>116</v>
      </c>
      <c r="E171" s="133" t="s">
        <v>327</v>
      </c>
      <c r="F171" s="134" t="s">
        <v>328</v>
      </c>
      <c r="G171" s="135" t="s">
        <v>149</v>
      </c>
      <c r="H171" s="136">
        <v>0.71</v>
      </c>
      <c r="I171" s="137"/>
      <c r="J171" s="137">
        <f t="shared" si="20"/>
        <v>0</v>
      </c>
      <c r="K171" s="138"/>
      <c r="L171" s="25"/>
      <c r="M171" s="139" t="s">
        <v>1</v>
      </c>
      <c r="N171" s="140" t="s">
        <v>35</v>
      </c>
      <c r="O171" s="141">
        <v>0.78100000000000003</v>
      </c>
      <c r="P171" s="141">
        <f t="shared" si="21"/>
        <v>0.55450999999999995</v>
      </c>
      <c r="Q171" s="141">
        <v>0</v>
      </c>
      <c r="R171" s="141">
        <f t="shared" si="22"/>
        <v>0</v>
      </c>
      <c r="S171" s="141">
        <v>0</v>
      </c>
      <c r="T171" s="142">
        <f t="shared" si="23"/>
        <v>0</v>
      </c>
      <c r="AR171" s="143" t="s">
        <v>120</v>
      </c>
      <c r="AT171" s="143" t="s">
        <v>116</v>
      </c>
      <c r="AU171" s="143" t="s">
        <v>121</v>
      </c>
      <c r="AY171" s="13" t="s">
        <v>114</v>
      </c>
      <c r="BE171" s="144">
        <f t="shared" si="24"/>
        <v>0</v>
      </c>
      <c r="BF171" s="144">
        <f t="shared" si="25"/>
        <v>0</v>
      </c>
      <c r="BG171" s="144">
        <f t="shared" si="26"/>
        <v>0</v>
      </c>
      <c r="BH171" s="144">
        <f t="shared" si="27"/>
        <v>0</v>
      </c>
      <c r="BI171" s="144">
        <f t="shared" si="28"/>
        <v>0</v>
      </c>
      <c r="BJ171" s="13" t="s">
        <v>121</v>
      </c>
      <c r="BK171" s="144">
        <f t="shared" si="29"/>
        <v>0</v>
      </c>
      <c r="BL171" s="13" t="s">
        <v>120</v>
      </c>
      <c r="BM171" s="143" t="s">
        <v>329</v>
      </c>
    </row>
    <row r="172" spans="2:65" s="1" customFormat="1" ht="24.2" customHeight="1" x14ac:dyDescent="0.2">
      <c r="B172" s="131"/>
      <c r="C172" s="132">
        <v>37</v>
      </c>
      <c r="D172" s="132" t="s">
        <v>116</v>
      </c>
      <c r="E172" s="133" t="s">
        <v>330</v>
      </c>
      <c r="F172" s="134" t="s">
        <v>331</v>
      </c>
      <c r="G172" s="135" t="s">
        <v>149</v>
      </c>
      <c r="H172" s="136">
        <v>0.71</v>
      </c>
      <c r="I172" s="137"/>
      <c r="J172" s="137">
        <f t="shared" si="20"/>
        <v>0</v>
      </c>
      <c r="K172" s="138"/>
      <c r="L172" s="25"/>
      <c r="M172" s="139" t="s">
        <v>1</v>
      </c>
      <c r="N172" s="140" t="s">
        <v>35</v>
      </c>
      <c r="O172" s="141">
        <v>3.1E-2</v>
      </c>
      <c r="P172" s="141">
        <f t="shared" si="21"/>
        <v>2.2009999999999998E-2</v>
      </c>
      <c r="Q172" s="141">
        <v>0</v>
      </c>
      <c r="R172" s="141">
        <f t="shared" si="22"/>
        <v>0</v>
      </c>
      <c r="S172" s="141">
        <v>0</v>
      </c>
      <c r="T172" s="142">
        <f t="shared" si="23"/>
        <v>0</v>
      </c>
      <c r="AR172" s="143" t="s">
        <v>120</v>
      </c>
      <c r="AT172" s="143" t="s">
        <v>116</v>
      </c>
      <c r="AU172" s="143" t="s">
        <v>121</v>
      </c>
      <c r="AY172" s="13" t="s">
        <v>114</v>
      </c>
      <c r="BE172" s="144">
        <f t="shared" si="24"/>
        <v>0</v>
      </c>
      <c r="BF172" s="144">
        <f t="shared" si="25"/>
        <v>0</v>
      </c>
      <c r="BG172" s="144">
        <f t="shared" si="26"/>
        <v>0</v>
      </c>
      <c r="BH172" s="144">
        <f t="shared" si="27"/>
        <v>0</v>
      </c>
      <c r="BI172" s="144">
        <f t="shared" si="28"/>
        <v>0</v>
      </c>
      <c r="BJ172" s="13" t="s">
        <v>121</v>
      </c>
      <c r="BK172" s="144">
        <f t="shared" si="29"/>
        <v>0</v>
      </c>
      <c r="BL172" s="13" t="s">
        <v>120</v>
      </c>
      <c r="BM172" s="143" t="s">
        <v>332</v>
      </c>
    </row>
    <row r="173" spans="2:65" s="1" customFormat="1" ht="24.2" customHeight="1" x14ac:dyDescent="0.2">
      <c r="B173" s="131"/>
      <c r="C173" s="132">
        <v>38</v>
      </c>
      <c r="D173" s="132" t="s">
        <v>116</v>
      </c>
      <c r="E173" s="133" t="s">
        <v>333</v>
      </c>
      <c r="F173" s="134" t="s">
        <v>334</v>
      </c>
      <c r="G173" s="135" t="s">
        <v>149</v>
      </c>
      <c r="H173" s="136">
        <v>7.1</v>
      </c>
      <c r="I173" s="137"/>
      <c r="J173" s="137">
        <f t="shared" si="20"/>
        <v>0</v>
      </c>
      <c r="K173" s="138"/>
      <c r="L173" s="25"/>
      <c r="M173" s="139" t="s">
        <v>1</v>
      </c>
      <c r="N173" s="140" t="s">
        <v>35</v>
      </c>
      <c r="O173" s="141">
        <v>6.0000000000000001E-3</v>
      </c>
      <c r="P173" s="141">
        <f t="shared" si="21"/>
        <v>4.2599999999999999E-2</v>
      </c>
      <c r="Q173" s="141">
        <v>0</v>
      </c>
      <c r="R173" s="141">
        <f t="shared" si="22"/>
        <v>0</v>
      </c>
      <c r="S173" s="141">
        <v>0</v>
      </c>
      <c r="T173" s="142">
        <f t="shared" si="23"/>
        <v>0</v>
      </c>
      <c r="AR173" s="143" t="s">
        <v>120</v>
      </c>
      <c r="AT173" s="143" t="s">
        <v>116</v>
      </c>
      <c r="AU173" s="143" t="s">
        <v>121</v>
      </c>
      <c r="AY173" s="13" t="s">
        <v>114</v>
      </c>
      <c r="BE173" s="144">
        <f t="shared" si="24"/>
        <v>0</v>
      </c>
      <c r="BF173" s="144">
        <f t="shared" si="25"/>
        <v>0</v>
      </c>
      <c r="BG173" s="144">
        <f t="shared" si="26"/>
        <v>0</v>
      </c>
      <c r="BH173" s="144">
        <f t="shared" si="27"/>
        <v>0</v>
      </c>
      <c r="BI173" s="144">
        <f t="shared" si="28"/>
        <v>0</v>
      </c>
      <c r="BJ173" s="13" t="s">
        <v>121</v>
      </c>
      <c r="BK173" s="144">
        <f t="shared" si="29"/>
        <v>0</v>
      </c>
      <c r="BL173" s="13" t="s">
        <v>120</v>
      </c>
      <c r="BM173" s="143" t="s">
        <v>335</v>
      </c>
    </row>
    <row r="174" spans="2:65" s="1" customFormat="1" ht="24.2" customHeight="1" x14ac:dyDescent="0.2">
      <c r="B174" s="131"/>
      <c r="C174" s="132">
        <v>39</v>
      </c>
      <c r="D174" s="132" t="s">
        <v>116</v>
      </c>
      <c r="E174" s="133" t="s">
        <v>336</v>
      </c>
      <c r="F174" s="134" t="s">
        <v>337</v>
      </c>
      <c r="G174" s="135" t="s">
        <v>149</v>
      </c>
      <c r="H174" s="136">
        <v>0.71</v>
      </c>
      <c r="I174" s="137"/>
      <c r="J174" s="137">
        <f t="shared" si="20"/>
        <v>0</v>
      </c>
      <c r="K174" s="138"/>
      <c r="L174" s="25"/>
      <c r="M174" s="139" t="s">
        <v>1</v>
      </c>
      <c r="N174" s="140" t="s">
        <v>35</v>
      </c>
      <c r="O174" s="141">
        <v>0.749</v>
      </c>
      <c r="P174" s="141">
        <f t="shared" si="21"/>
        <v>0.53178999999999998</v>
      </c>
      <c r="Q174" s="141">
        <v>0</v>
      </c>
      <c r="R174" s="141">
        <f t="shared" si="22"/>
        <v>0</v>
      </c>
      <c r="S174" s="141">
        <v>0</v>
      </c>
      <c r="T174" s="142">
        <f t="shared" si="23"/>
        <v>0</v>
      </c>
      <c r="AR174" s="143" t="s">
        <v>120</v>
      </c>
      <c r="AT174" s="143" t="s">
        <v>116</v>
      </c>
      <c r="AU174" s="143" t="s">
        <v>121</v>
      </c>
      <c r="AY174" s="13" t="s">
        <v>114</v>
      </c>
      <c r="BE174" s="144">
        <f t="shared" si="24"/>
        <v>0</v>
      </c>
      <c r="BF174" s="144">
        <f t="shared" si="25"/>
        <v>0</v>
      </c>
      <c r="BG174" s="144">
        <f t="shared" si="26"/>
        <v>0</v>
      </c>
      <c r="BH174" s="144">
        <f t="shared" si="27"/>
        <v>0</v>
      </c>
      <c r="BI174" s="144">
        <f t="shared" si="28"/>
        <v>0</v>
      </c>
      <c r="BJ174" s="13" t="s">
        <v>121</v>
      </c>
      <c r="BK174" s="144">
        <f t="shared" si="29"/>
        <v>0</v>
      </c>
      <c r="BL174" s="13" t="s">
        <v>120</v>
      </c>
      <c r="BM174" s="143" t="s">
        <v>338</v>
      </c>
    </row>
    <row r="175" spans="2:65" s="1" customFormat="1" ht="24.2" customHeight="1" x14ac:dyDescent="0.2">
      <c r="B175" s="131"/>
      <c r="C175" s="132">
        <v>40</v>
      </c>
      <c r="D175" s="132" t="s">
        <v>116</v>
      </c>
      <c r="E175" s="133" t="s">
        <v>339</v>
      </c>
      <c r="F175" s="134" t="s">
        <v>340</v>
      </c>
      <c r="G175" s="135" t="s">
        <v>149</v>
      </c>
      <c r="H175" s="136">
        <v>0.56000000000000005</v>
      </c>
      <c r="I175" s="137"/>
      <c r="J175" s="137">
        <f t="shared" si="20"/>
        <v>0</v>
      </c>
      <c r="K175" s="138"/>
      <c r="L175" s="25"/>
      <c r="M175" s="139" t="s">
        <v>1</v>
      </c>
      <c r="N175" s="140" t="s">
        <v>35</v>
      </c>
      <c r="O175" s="141">
        <v>0</v>
      </c>
      <c r="P175" s="141">
        <f t="shared" si="21"/>
        <v>0</v>
      </c>
      <c r="Q175" s="141">
        <v>0</v>
      </c>
      <c r="R175" s="141">
        <f t="shared" si="22"/>
        <v>0</v>
      </c>
      <c r="S175" s="141">
        <v>0</v>
      </c>
      <c r="T175" s="142">
        <f t="shared" si="23"/>
        <v>0</v>
      </c>
      <c r="AR175" s="143" t="s">
        <v>120</v>
      </c>
      <c r="AT175" s="143" t="s">
        <v>116</v>
      </c>
      <c r="AU175" s="143" t="s">
        <v>121</v>
      </c>
      <c r="AY175" s="13" t="s">
        <v>114</v>
      </c>
      <c r="BE175" s="144">
        <f t="shared" si="24"/>
        <v>0</v>
      </c>
      <c r="BF175" s="144">
        <f t="shared" si="25"/>
        <v>0</v>
      </c>
      <c r="BG175" s="144">
        <f t="shared" si="26"/>
        <v>0</v>
      </c>
      <c r="BH175" s="144">
        <f t="shared" si="27"/>
        <v>0</v>
      </c>
      <c r="BI175" s="144">
        <f t="shared" si="28"/>
        <v>0</v>
      </c>
      <c r="BJ175" s="13" t="s">
        <v>121</v>
      </c>
      <c r="BK175" s="144">
        <f t="shared" si="29"/>
        <v>0</v>
      </c>
      <c r="BL175" s="13" t="s">
        <v>120</v>
      </c>
      <c r="BM175" s="143" t="s">
        <v>341</v>
      </c>
    </row>
    <row r="176" spans="2:65" s="1" customFormat="1" ht="24.2" customHeight="1" x14ac:dyDescent="0.2">
      <c r="B176" s="131"/>
      <c r="C176" s="132">
        <v>41</v>
      </c>
      <c r="D176" s="132" t="s">
        <v>116</v>
      </c>
      <c r="E176" s="133" t="s">
        <v>342</v>
      </c>
      <c r="F176" s="134" t="s">
        <v>343</v>
      </c>
      <c r="G176" s="135" t="s">
        <v>149</v>
      </c>
      <c r="H176" s="136">
        <v>0.15</v>
      </c>
      <c r="I176" s="137"/>
      <c r="J176" s="137">
        <f t="shared" si="20"/>
        <v>0</v>
      </c>
      <c r="K176" s="138"/>
      <c r="L176" s="25"/>
      <c r="M176" s="139" t="s">
        <v>1</v>
      </c>
      <c r="N176" s="140" t="s">
        <v>35</v>
      </c>
      <c r="O176" s="141">
        <v>0</v>
      </c>
      <c r="P176" s="141">
        <f t="shared" si="21"/>
        <v>0</v>
      </c>
      <c r="Q176" s="141">
        <v>0</v>
      </c>
      <c r="R176" s="141">
        <f t="shared" si="22"/>
        <v>0</v>
      </c>
      <c r="S176" s="141">
        <v>0</v>
      </c>
      <c r="T176" s="142">
        <f t="shared" si="23"/>
        <v>0</v>
      </c>
      <c r="AR176" s="143" t="s">
        <v>120</v>
      </c>
      <c r="AT176" s="143" t="s">
        <v>116</v>
      </c>
      <c r="AU176" s="143" t="s">
        <v>121</v>
      </c>
      <c r="AY176" s="13" t="s">
        <v>114</v>
      </c>
      <c r="BE176" s="144">
        <f t="shared" si="24"/>
        <v>0</v>
      </c>
      <c r="BF176" s="144">
        <f t="shared" si="25"/>
        <v>0</v>
      </c>
      <c r="BG176" s="144">
        <f t="shared" si="26"/>
        <v>0</v>
      </c>
      <c r="BH176" s="144">
        <f t="shared" si="27"/>
        <v>0</v>
      </c>
      <c r="BI176" s="144">
        <f t="shared" si="28"/>
        <v>0</v>
      </c>
      <c r="BJ176" s="13" t="s">
        <v>121</v>
      </c>
      <c r="BK176" s="144">
        <f t="shared" si="29"/>
        <v>0</v>
      </c>
      <c r="BL176" s="13" t="s">
        <v>120</v>
      </c>
      <c r="BM176" s="143" t="s">
        <v>344</v>
      </c>
    </row>
    <row r="177" spans="2:65" s="11" customFormat="1" ht="25.9" customHeight="1" x14ac:dyDescent="0.2">
      <c r="B177" s="120"/>
      <c r="D177" s="121" t="s">
        <v>68</v>
      </c>
      <c r="E177" s="122" t="s">
        <v>345</v>
      </c>
      <c r="F177" s="122" t="s">
        <v>346</v>
      </c>
      <c r="J177" s="123">
        <f>BK177</f>
        <v>0</v>
      </c>
      <c r="L177" s="120"/>
      <c r="M177" s="124"/>
      <c r="P177" s="125">
        <f>P178</f>
        <v>0.38100000000000001</v>
      </c>
      <c r="R177" s="125">
        <f>R178</f>
        <v>1.7470000000000003E-2</v>
      </c>
      <c r="T177" s="126">
        <f>T178</f>
        <v>0</v>
      </c>
      <c r="AR177" s="121" t="s">
        <v>121</v>
      </c>
      <c r="AT177" s="127" t="s">
        <v>68</v>
      </c>
      <c r="AU177" s="127" t="s">
        <v>69</v>
      </c>
      <c r="AY177" s="121" t="s">
        <v>114</v>
      </c>
      <c r="BK177" s="128">
        <f>BK178</f>
        <v>0</v>
      </c>
    </row>
    <row r="178" spans="2:65" s="11" customFormat="1" ht="22.9" customHeight="1" x14ac:dyDescent="0.2">
      <c r="B178" s="120"/>
      <c r="D178" s="121" t="s">
        <v>68</v>
      </c>
      <c r="E178" s="129" t="s">
        <v>347</v>
      </c>
      <c r="F178" s="129" t="s">
        <v>348</v>
      </c>
      <c r="J178" s="130">
        <f>BK178</f>
        <v>0</v>
      </c>
      <c r="L178" s="120"/>
      <c r="M178" s="124"/>
      <c r="P178" s="125">
        <f>SUM(P179:P188)</f>
        <v>0.38100000000000001</v>
      </c>
      <c r="R178" s="125">
        <f>SUM(R179:R188)</f>
        <v>1.7470000000000003E-2</v>
      </c>
      <c r="T178" s="126">
        <f>SUM(T179:T188)</f>
        <v>0</v>
      </c>
      <c r="AR178" s="121" t="s">
        <v>121</v>
      </c>
      <c r="AT178" s="127" t="s">
        <v>68</v>
      </c>
      <c r="AU178" s="127" t="s">
        <v>77</v>
      </c>
      <c r="AY178" s="121" t="s">
        <v>114</v>
      </c>
      <c r="BK178" s="128">
        <f>SUM(BK179:BK188)</f>
        <v>0</v>
      </c>
    </row>
    <row r="179" spans="2:65" s="1" customFormat="1" ht="16.5" customHeight="1" x14ac:dyDescent="0.2">
      <c r="B179" s="131"/>
      <c r="C179" s="132">
        <v>42</v>
      </c>
      <c r="D179" s="132" t="s">
        <v>116</v>
      </c>
      <c r="E179" s="133" t="s">
        <v>349</v>
      </c>
      <c r="F179" s="134" t="s">
        <v>350</v>
      </c>
      <c r="G179" s="135" t="s">
        <v>169</v>
      </c>
      <c r="H179" s="136">
        <v>1</v>
      </c>
      <c r="I179" s="137"/>
      <c r="J179" s="137">
        <f t="shared" ref="J179:J188" si="30">ROUND(I179*H179,2)</f>
        <v>0</v>
      </c>
      <c r="K179" s="138"/>
      <c r="L179" s="25"/>
      <c r="M179" s="139" t="s">
        <v>1</v>
      </c>
      <c r="N179" s="140" t="s">
        <v>35</v>
      </c>
      <c r="O179" s="141">
        <v>0.38100000000000001</v>
      </c>
      <c r="P179" s="141">
        <f t="shared" ref="P179:P188" si="31">O179*H179</f>
        <v>0.38100000000000001</v>
      </c>
      <c r="Q179" s="141">
        <v>1.91E-3</v>
      </c>
      <c r="R179" s="141">
        <f t="shared" ref="R179:R188" si="32">Q179*H179</f>
        <v>1.91E-3</v>
      </c>
      <c r="S179" s="141">
        <v>0</v>
      </c>
      <c r="T179" s="142">
        <f t="shared" ref="T179:T188" si="33">S179*H179</f>
        <v>0</v>
      </c>
      <c r="AR179" s="143" t="s">
        <v>183</v>
      </c>
      <c r="AT179" s="143" t="s">
        <v>116</v>
      </c>
      <c r="AU179" s="143" t="s">
        <v>121</v>
      </c>
      <c r="AY179" s="13" t="s">
        <v>114</v>
      </c>
      <c r="BE179" s="144">
        <f t="shared" ref="BE179:BE188" si="34">IF(N179="základná",J179,0)</f>
        <v>0</v>
      </c>
      <c r="BF179" s="144">
        <f t="shared" ref="BF179:BF188" si="35">IF(N179="znížená",J179,0)</f>
        <v>0</v>
      </c>
      <c r="BG179" s="144">
        <f t="shared" ref="BG179:BG188" si="36">IF(N179="zákl. prenesená",J179,0)</f>
        <v>0</v>
      </c>
      <c r="BH179" s="144">
        <f t="shared" ref="BH179:BH188" si="37">IF(N179="zníž. prenesená",J179,0)</f>
        <v>0</v>
      </c>
      <c r="BI179" s="144">
        <f t="shared" ref="BI179:BI188" si="38">IF(N179="nulová",J179,0)</f>
        <v>0</v>
      </c>
      <c r="BJ179" s="13" t="s">
        <v>121</v>
      </c>
      <c r="BK179" s="144">
        <f t="shared" ref="BK179:BK188" si="39">ROUND(I179*H179,2)</f>
        <v>0</v>
      </c>
      <c r="BL179" s="13" t="s">
        <v>183</v>
      </c>
      <c r="BM179" s="143" t="s">
        <v>351</v>
      </c>
    </row>
    <row r="180" spans="2:65" s="1" customFormat="1" ht="16.5" customHeight="1" x14ac:dyDescent="0.2">
      <c r="B180" s="131"/>
      <c r="C180" s="145">
        <v>43</v>
      </c>
      <c r="D180" s="145" t="s">
        <v>146</v>
      </c>
      <c r="E180" s="146" t="s">
        <v>352</v>
      </c>
      <c r="F180" s="147" t="s">
        <v>353</v>
      </c>
      <c r="G180" s="148" t="s">
        <v>169</v>
      </c>
      <c r="H180" s="149">
        <v>1</v>
      </c>
      <c r="I180" s="150"/>
      <c r="J180" s="150">
        <f t="shared" si="30"/>
        <v>0</v>
      </c>
      <c r="K180" s="151"/>
      <c r="L180" s="152"/>
      <c r="M180" s="153" t="s">
        <v>1</v>
      </c>
      <c r="N180" s="154" t="s">
        <v>35</v>
      </c>
      <c r="O180" s="141">
        <v>0</v>
      </c>
      <c r="P180" s="141">
        <f t="shared" si="31"/>
        <v>0</v>
      </c>
      <c r="Q180" s="141">
        <v>6.9999999999999994E-5</v>
      </c>
      <c r="R180" s="141">
        <f t="shared" si="32"/>
        <v>6.9999999999999994E-5</v>
      </c>
      <c r="S180" s="141">
        <v>0</v>
      </c>
      <c r="T180" s="142">
        <f t="shared" si="33"/>
        <v>0</v>
      </c>
      <c r="AR180" s="143" t="s">
        <v>145</v>
      </c>
      <c r="AT180" s="143" t="s">
        <v>146</v>
      </c>
      <c r="AU180" s="143" t="s">
        <v>121</v>
      </c>
      <c r="AY180" s="13" t="s">
        <v>114</v>
      </c>
      <c r="BE180" s="144">
        <f t="shared" si="34"/>
        <v>0</v>
      </c>
      <c r="BF180" s="144">
        <f t="shared" si="35"/>
        <v>0</v>
      </c>
      <c r="BG180" s="144">
        <f t="shared" si="36"/>
        <v>0</v>
      </c>
      <c r="BH180" s="144">
        <f t="shared" si="37"/>
        <v>0</v>
      </c>
      <c r="BI180" s="144">
        <f t="shared" si="38"/>
        <v>0</v>
      </c>
      <c r="BJ180" s="13" t="s">
        <v>121</v>
      </c>
      <c r="BK180" s="144">
        <f t="shared" si="39"/>
        <v>0</v>
      </c>
      <c r="BL180" s="13" t="s">
        <v>120</v>
      </c>
      <c r="BM180" s="143" t="s">
        <v>354</v>
      </c>
    </row>
    <row r="181" spans="2:65" s="1" customFormat="1" ht="16.5" customHeight="1" x14ac:dyDescent="0.2">
      <c r="B181" s="131"/>
      <c r="C181" s="145">
        <v>44</v>
      </c>
      <c r="D181" s="145" t="s">
        <v>146</v>
      </c>
      <c r="E181" s="146" t="s">
        <v>355</v>
      </c>
      <c r="F181" s="147" t="s">
        <v>356</v>
      </c>
      <c r="G181" s="148" t="s">
        <v>169</v>
      </c>
      <c r="H181" s="149">
        <v>1</v>
      </c>
      <c r="I181" s="150"/>
      <c r="J181" s="150">
        <f t="shared" si="30"/>
        <v>0</v>
      </c>
      <c r="K181" s="151"/>
      <c r="L181" s="152"/>
      <c r="M181" s="153" t="s">
        <v>1</v>
      </c>
      <c r="N181" s="154" t="s">
        <v>35</v>
      </c>
      <c r="O181" s="141">
        <v>0</v>
      </c>
      <c r="P181" s="141">
        <f t="shared" si="31"/>
        <v>0</v>
      </c>
      <c r="Q181" s="141">
        <v>7.6000000000000004E-4</v>
      </c>
      <c r="R181" s="141">
        <f t="shared" si="32"/>
        <v>7.6000000000000004E-4</v>
      </c>
      <c r="S181" s="141">
        <v>0</v>
      </c>
      <c r="T181" s="142">
        <f t="shared" si="33"/>
        <v>0</v>
      </c>
      <c r="AR181" s="143" t="s">
        <v>145</v>
      </c>
      <c r="AT181" s="143" t="s">
        <v>146</v>
      </c>
      <c r="AU181" s="143" t="s">
        <v>121</v>
      </c>
      <c r="AY181" s="13" t="s">
        <v>114</v>
      </c>
      <c r="BE181" s="144">
        <f t="shared" si="34"/>
        <v>0</v>
      </c>
      <c r="BF181" s="144">
        <f t="shared" si="35"/>
        <v>0</v>
      </c>
      <c r="BG181" s="144">
        <f t="shared" si="36"/>
        <v>0</v>
      </c>
      <c r="BH181" s="144">
        <f t="shared" si="37"/>
        <v>0</v>
      </c>
      <c r="BI181" s="144">
        <f t="shared" si="38"/>
        <v>0</v>
      </c>
      <c r="BJ181" s="13" t="s">
        <v>121</v>
      </c>
      <c r="BK181" s="144">
        <f t="shared" si="39"/>
        <v>0</v>
      </c>
      <c r="BL181" s="13" t="s">
        <v>120</v>
      </c>
      <c r="BM181" s="143" t="s">
        <v>357</v>
      </c>
    </row>
    <row r="182" spans="2:65" s="1" customFormat="1" ht="16.5" customHeight="1" x14ac:dyDescent="0.2">
      <c r="B182" s="131"/>
      <c r="C182" s="145">
        <v>45</v>
      </c>
      <c r="D182" s="145" t="s">
        <v>146</v>
      </c>
      <c r="E182" s="146" t="s">
        <v>358</v>
      </c>
      <c r="F182" s="147" t="s">
        <v>359</v>
      </c>
      <c r="G182" s="148" t="s">
        <v>169</v>
      </c>
      <c r="H182" s="149">
        <v>1</v>
      </c>
      <c r="I182" s="150"/>
      <c r="J182" s="150">
        <f t="shared" si="30"/>
        <v>0</v>
      </c>
      <c r="K182" s="151"/>
      <c r="L182" s="152"/>
      <c r="M182" s="153" t="s">
        <v>1</v>
      </c>
      <c r="N182" s="154" t="s">
        <v>35</v>
      </c>
      <c r="O182" s="141">
        <v>0</v>
      </c>
      <c r="P182" s="141">
        <f t="shared" si="31"/>
        <v>0</v>
      </c>
      <c r="Q182" s="141">
        <v>7.6000000000000004E-4</v>
      </c>
      <c r="R182" s="141">
        <f t="shared" si="32"/>
        <v>7.6000000000000004E-4</v>
      </c>
      <c r="S182" s="141">
        <v>0</v>
      </c>
      <c r="T182" s="142">
        <f t="shared" si="33"/>
        <v>0</v>
      </c>
      <c r="AR182" s="143" t="s">
        <v>145</v>
      </c>
      <c r="AT182" s="143" t="s">
        <v>146</v>
      </c>
      <c r="AU182" s="143" t="s">
        <v>121</v>
      </c>
      <c r="AY182" s="13" t="s">
        <v>114</v>
      </c>
      <c r="BE182" s="144">
        <f t="shared" si="34"/>
        <v>0</v>
      </c>
      <c r="BF182" s="144">
        <f t="shared" si="35"/>
        <v>0</v>
      </c>
      <c r="BG182" s="144">
        <f t="shared" si="36"/>
        <v>0</v>
      </c>
      <c r="BH182" s="144">
        <f t="shared" si="37"/>
        <v>0</v>
      </c>
      <c r="BI182" s="144">
        <f t="shared" si="38"/>
        <v>0</v>
      </c>
      <c r="BJ182" s="13" t="s">
        <v>121</v>
      </c>
      <c r="BK182" s="144">
        <f t="shared" si="39"/>
        <v>0</v>
      </c>
      <c r="BL182" s="13" t="s">
        <v>120</v>
      </c>
      <c r="BM182" s="143" t="s">
        <v>360</v>
      </c>
    </row>
    <row r="183" spans="2:65" s="1" customFormat="1" ht="16.5" customHeight="1" x14ac:dyDescent="0.2">
      <c r="B183" s="131"/>
      <c r="C183" s="145">
        <v>46</v>
      </c>
      <c r="D183" s="145" t="s">
        <v>146</v>
      </c>
      <c r="E183" s="146" t="s">
        <v>361</v>
      </c>
      <c r="F183" s="147" t="s">
        <v>362</v>
      </c>
      <c r="G183" s="148" t="s">
        <v>169</v>
      </c>
      <c r="H183" s="149">
        <v>1</v>
      </c>
      <c r="I183" s="150"/>
      <c r="J183" s="150">
        <f t="shared" si="30"/>
        <v>0</v>
      </c>
      <c r="K183" s="151"/>
      <c r="L183" s="152"/>
      <c r="M183" s="153" t="s">
        <v>1</v>
      </c>
      <c r="N183" s="154" t="s">
        <v>35</v>
      </c>
      <c r="O183" s="141">
        <v>0</v>
      </c>
      <c r="P183" s="141">
        <f t="shared" si="31"/>
        <v>0</v>
      </c>
      <c r="Q183" s="141">
        <v>1.9000000000000001E-4</v>
      </c>
      <c r="R183" s="141">
        <f t="shared" si="32"/>
        <v>1.9000000000000001E-4</v>
      </c>
      <c r="S183" s="141">
        <v>0</v>
      </c>
      <c r="T183" s="142">
        <f t="shared" si="33"/>
        <v>0</v>
      </c>
      <c r="AR183" s="143" t="s">
        <v>145</v>
      </c>
      <c r="AT183" s="143" t="s">
        <v>146</v>
      </c>
      <c r="AU183" s="143" t="s">
        <v>121</v>
      </c>
      <c r="AY183" s="13" t="s">
        <v>114</v>
      </c>
      <c r="BE183" s="144">
        <f t="shared" si="34"/>
        <v>0</v>
      </c>
      <c r="BF183" s="144">
        <f t="shared" si="35"/>
        <v>0</v>
      </c>
      <c r="BG183" s="144">
        <f t="shared" si="36"/>
        <v>0</v>
      </c>
      <c r="BH183" s="144">
        <f t="shared" si="37"/>
        <v>0</v>
      </c>
      <c r="BI183" s="144">
        <f t="shared" si="38"/>
        <v>0</v>
      </c>
      <c r="BJ183" s="13" t="s">
        <v>121</v>
      </c>
      <c r="BK183" s="144">
        <f t="shared" si="39"/>
        <v>0</v>
      </c>
      <c r="BL183" s="13" t="s">
        <v>120</v>
      </c>
      <c r="BM183" s="143" t="s">
        <v>363</v>
      </c>
    </row>
    <row r="184" spans="2:65" s="1" customFormat="1" ht="16.5" customHeight="1" x14ac:dyDescent="0.2">
      <c r="B184" s="131"/>
      <c r="C184" s="145">
        <v>47</v>
      </c>
      <c r="D184" s="145" t="s">
        <v>146</v>
      </c>
      <c r="E184" s="146" t="s">
        <v>364</v>
      </c>
      <c r="F184" s="147" t="s">
        <v>365</v>
      </c>
      <c r="G184" s="148" t="s">
        <v>169</v>
      </c>
      <c r="H184" s="149">
        <v>2</v>
      </c>
      <c r="I184" s="150"/>
      <c r="J184" s="150">
        <f t="shared" si="30"/>
        <v>0</v>
      </c>
      <c r="K184" s="151"/>
      <c r="L184" s="152"/>
      <c r="M184" s="153" t="s">
        <v>1</v>
      </c>
      <c r="N184" s="154" t="s">
        <v>35</v>
      </c>
      <c r="O184" s="141">
        <v>0</v>
      </c>
      <c r="P184" s="141">
        <f t="shared" si="31"/>
        <v>0</v>
      </c>
      <c r="Q184" s="141">
        <v>7.6000000000000004E-4</v>
      </c>
      <c r="R184" s="141">
        <f t="shared" si="32"/>
        <v>1.5200000000000001E-3</v>
      </c>
      <c r="S184" s="141">
        <v>0</v>
      </c>
      <c r="T184" s="142">
        <f t="shared" si="33"/>
        <v>0</v>
      </c>
      <c r="AR184" s="143" t="s">
        <v>145</v>
      </c>
      <c r="AT184" s="143" t="s">
        <v>146</v>
      </c>
      <c r="AU184" s="143" t="s">
        <v>121</v>
      </c>
      <c r="AY184" s="13" t="s">
        <v>114</v>
      </c>
      <c r="BE184" s="144">
        <f t="shared" si="34"/>
        <v>0</v>
      </c>
      <c r="BF184" s="144">
        <f t="shared" si="35"/>
        <v>0</v>
      </c>
      <c r="BG184" s="144">
        <f t="shared" si="36"/>
        <v>0</v>
      </c>
      <c r="BH184" s="144">
        <f t="shared" si="37"/>
        <v>0</v>
      </c>
      <c r="BI184" s="144">
        <f t="shared" si="38"/>
        <v>0</v>
      </c>
      <c r="BJ184" s="13" t="s">
        <v>121</v>
      </c>
      <c r="BK184" s="144">
        <f t="shared" si="39"/>
        <v>0</v>
      </c>
      <c r="BL184" s="13" t="s">
        <v>120</v>
      </c>
      <c r="BM184" s="143" t="s">
        <v>366</v>
      </c>
    </row>
    <row r="185" spans="2:65" s="1" customFormat="1" ht="16.5" customHeight="1" x14ac:dyDescent="0.2">
      <c r="B185" s="131"/>
      <c r="C185" s="145">
        <v>48</v>
      </c>
      <c r="D185" s="145" t="s">
        <v>146</v>
      </c>
      <c r="E185" s="146" t="s">
        <v>367</v>
      </c>
      <c r="F185" s="147" t="s">
        <v>368</v>
      </c>
      <c r="G185" s="148" t="s">
        <v>169</v>
      </c>
      <c r="H185" s="149">
        <v>1</v>
      </c>
      <c r="I185" s="150"/>
      <c r="J185" s="150">
        <f t="shared" si="30"/>
        <v>0</v>
      </c>
      <c r="K185" s="151"/>
      <c r="L185" s="152"/>
      <c r="M185" s="153" t="s">
        <v>1</v>
      </c>
      <c r="N185" s="154" t="s">
        <v>35</v>
      </c>
      <c r="O185" s="141">
        <v>0</v>
      </c>
      <c r="P185" s="141">
        <f t="shared" si="31"/>
        <v>0</v>
      </c>
      <c r="Q185" s="141">
        <v>1.2E-2</v>
      </c>
      <c r="R185" s="141">
        <f t="shared" si="32"/>
        <v>1.2E-2</v>
      </c>
      <c r="S185" s="141">
        <v>0</v>
      </c>
      <c r="T185" s="142">
        <f t="shared" si="33"/>
        <v>0</v>
      </c>
      <c r="AR185" s="143" t="s">
        <v>145</v>
      </c>
      <c r="AT185" s="143" t="s">
        <v>146</v>
      </c>
      <c r="AU185" s="143" t="s">
        <v>121</v>
      </c>
      <c r="AY185" s="13" t="s">
        <v>114</v>
      </c>
      <c r="BE185" s="144">
        <f t="shared" si="34"/>
        <v>0</v>
      </c>
      <c r="BF185" s="144">
        <f t="shared" si="35"/>
        <v>0</v>
      </c>
      <c r="BG185" s="144">
        <f t="shared" si="36"/>
        <v>0</v>
      </c>
      <c r="BH185" s="144">
        <f t="shared" si="37"/>
        <v>0</v>
      </c>
      <c r="BI185" s="144">
        <f t="shared" si="38"/>
        <v>0</v>
      </c>
      <c r="BJ185" s="13" t="s">
        <v>121</v>
      </c>
      <c r="BK185" s="144">
        <f t="shared" si="39"/>
        <v>0</v>
      </c>
      <c r="BL185" s="13" t="s">
        <v>120</v>
      </c>
      <c r="BM185" s="143" t="s">
        <v>369</v>
      </c>
    </row>
    <row r="186" spans="2:65" s="1" customFormat="1" ht="16.5" customHeight="1" x14ac:dyDescent="0.2">
      <c r="B186" s="131"/>
      <c r="C186" s="145">
        <v>49</v>
      </c>
      <c r="D186" s="145" t="s">
        <v>146</v>
      </c>
      <c r="E186" s="146" t="s">
        <v>370</v>
      </c>
      <c r="F186" s="147" t="s">
        <v>371</v>
      </c>
      <c r="G186" s="148" t="s">
        <v>169</v>
      </c>
      <c r="H186" s="149">
        <v>1</v>
      </c>
      <c r="I186" s="150"/>
      <c r="J186" s="150">
        <f t="shared" si="30"/>
        <v>0</v>
      </c>
      <c r="K186" s="151"/>
      <c r="L186" s="152"/>
      <c r="M186" s="153" t="s">
        <v>1</v>
      </c>
      <c r="N186" s="154" t="s">
        <v>35</v>
      </c>
      <c r="O186" s="141">
        <v>0</v>
      </c>
      <c r="P186" s="141">
        <f t="shared" si="31"/>
        <v>0</v>
      </c>
      <c r="Q186" s="141">
        <v>1.9000000000000001E-4</v>
      </c>
      <c r="R186" s="141">
        <f t="shared" si="32"/>
        <v>1.9000000000000001E-4</v>
      </c>
      <c r="S186" s="141">
        <v>0</v>
      </c>
      <c r="T186" s="142">
        <f t="shared" si="33"/>
        <v>0</v>
      </c>
      <c r="AR186" s="143" t="s">
        <v>145</v>
      </c>
      <c r="AT186" s="143" t="s">
        <v>146</v>
      </c>
      <c r="AU186" s="143" t="s">
        <v>121</v>
      </c>
      <c r="AY186" s="13" t="s">
        <v>114</v>
      </c>
      <c r="BE186" s="144">
        <f t="shared" si="34"/>
        <v>0</v>
      </c>
      <c r="BF186" s="144">
        <f t="shared" si="35"/>
        <v>0</v>
      </c>
      <c r="BG186" s="144">
        <f t="shared" si="36"/>
        <v>0</v>
      </c>
      <c r="BH186" s="144">
        <f t="shared" si="37"/>
        <v>0</v>
      </c>
      <c r="BI186" s="144">
        <f t="shared" si="38"/>
        <v>0</v>
      </c>
      <c r="BJ186" s="13" t="s">
        <v>121</v>
      </c>
      <c r="BK186" s="144">
        <f t="shared" si="39"/>
        <v>0</v>
      </c>
      <c r="BL186" s="13" t="s">
        <v>120</v>
      </c>
      <c r="BM186" s="143" t="s">
        <v>372</v>
      </c>
    </row>
    <row r="187" spans="2:65" s="1" customFormat="1" ht="16.5" customHeight="1" x14ac:dyDescent="0.2">
      <c r="B187" s="131"/>
      <c r="C187" s="145">
        <v>50</v>
      </c>
      <c r="D187" s="145" t="s">
        <v>146</v>
      </c>
      <c r="E187" s="146" t="s">
        <v>373</v>
      </c>
      <c r="F187" s="147" t="s">
        <v>374</v>
      </c>
      <c r="G187" s="148" t="s">
        <v>169</v>
      </c>
      <c r="H187" s="149">
        <v>1</v>
      </c>
      <c r="I187" s="150"/>
      <c r="J187" s="150">
        <f t="shared" si="30"/>
        <v>0</v>
      </c>
      <c r="K187" s="151"/>
      <c r="L187" s="152"/>
      <c r="M187" s="153" t="s">
        <v>1</v>
      </c>
      <c r="N187" s="154" t="s">
        <v>35</v>
      </c>
      <c r="O187" s="141">
        <v>0</v>
      </c>
      <c r="P187" s="141">
        <f t="shared" si="31"/>
        <v>0</v>
      </c>
      <c r="Q187" s="141">
        <v>6.9999999999999994E-5</v>
      </c>
      <c r="R187" s="141">
        <f t="shared" si="32"/>
        <v>6.9999999999999994E-5</v>
      </c>
      <c r="S187" s="141">
        <v>0</v>
      </c>
      <c r="T187" s="142">
        <f t="shared" si="33"/>
        <v>0</v>
      </c>
      <c r="AR187" s="143" t="s">
        <v>145</v>
      </c>
      <c r="AT187" s="143" t="s">
        <v>146</v>
      </c>
      <c r="AU187" s="143" t="s">
        <v>121</v>
      </c>
      <c r="AY187" s="13" t="s">
        <v>114</v>
      </c>
      <c r="BE187" s="144">
        <f t="shared" si="34"/>
        <v>0</v>
      </c>
      <c r="BF187" s="144">
        <f t="shared" si="35"/>
        <v>0</v>
      </c>
      <c r="BG187" s="144">
        <f t="shared" si="36"/>
        <v>0</v>
      </c>
      <c r="BH187" s="144">
        <f t="shared" si="37"/>
        <v>0</v>
      </c>
      <c r="BI187" s="144">
        <f t="shared" si="38"/>
        <v>0</v>
      </c>
      <c r="BJ187" s="13" t="s">
        <v>121</v>
      </c>
      <c r="BK187" s="144">
        <f t="shared" si="39"/>
        <v>0</v>
      </c>
      <c r="BL187" s="13" t="s">
        <v>120</v>
      </c>
      <c r="BM187" s="143" t="s">
        <v>375</v>
      </c>
    </row>
    <row r="188" spans="2:65" s="1" customFormat="1" ht="24.2" customHeight="1" x14ac:dyDescent="0.2">
      <c r="B188" s="131"/>
      <c r="C188" s="132">
        <v>51</v>
      </c>
      <c r="D188" s="132" t="s">
        <v>116</v>
      </c>
      <c r="E188" s="133" t="s">
        <v>376</v>
      </c>
      <c r="F188" s="134" t="s">
        <v>377</v>
      </c>
      <c r="G188" s="135" t="s">
        <v>378</v>
      </c>
      <c r="H188" s="136">
        <v>2.8</v>
      </c>
      <c r="I188" s="137"/>
      <c r="J188" s="137">
        <f t="shared" si="30"/>
        <v>0</v>
      </c>
      <c r="K188" s="138"/>
      <c r="L188" s="25"/>
      <c r="M188" s="139" t="s">
        <v>1</v>
      </c>
      <c r="N188" s="140" t="s">
        <v>35</v>
      </c>
      <c r="O188" s="141">
        <v>0</v>
      </c>
      <c r="P188" s="141">
        <f t="shared" si="31"/>
        <v>0</v>
      </c>
      <c r="Q188" s="141">
        <v>0</v>
      </c>
      <c r="R188" s="141">
        <f t="shared" si="32"/>
        <v>0</v>
      </c>
      <c r="S188" s="141">
        <v>0</v>
      </c>
      <c r="T188" s="142">
        <f t="shared" si="33"/>
        <v>0</v>
      </c>
      <c r="AR188" s="143" t="s">
        <v>120</v>
      </c>
      <c r="AT188" s="143" t="s">
        <v>116</v>
      </c>
      <c r="AU188" s="143" t="s">
        <v>121</v>
      </c>
      <c r="AY188" s="13" t="s">
        <v>114</v>
      </c>
      <c r="BE188" s="144">
        <f t="shared" si="34"/>
        <v>0</v>
      </c>
      <c r="BF188" s="144">
        <f t="shared" si="35"/>
        <v>0</v>
      </c>
      <c r="BG188" s="144">
        <f t="shared" si="36"/>
        <v>0</v>
      </c>
      <c r="BH188" s="144">
        <f t="shared" si="37"/>
        <v>0</v>
      </c>
      <c r="BI188" s="144">
        <f t="shared" si="38"/>
        <v>0</v>
      </c>
      <c r="BJ188" s="13" t="s">
        <v>121</v>
      </c>
      <c r="BK188" s="144">
        <f t="shared" si="39"/>
        <v>0</v>
      </c>
      <c r="BL188" s="13" t="s">
        <v>120</v>
      </c>
      <c r="BM188" s="143" t="s">
        <v>379</v>
      </c>
    </row>
    <row r="189" spans="2:65" s="11" customFormat="1" ht="25.9" customHeight="1" x14ac:dyDescent="0.2">
      <c r="B189" s="120"/>
      <c r="D189" s="121" t="s">
        <v>68</v>
      </c>
      <c r="E189" s="122" t="s">
        <v>146</v>
      </c>
      <c r="F189" s="122" t="s">
        <v>380</v>
      </c>
      <c r="J189" s="123">
        <f>BK189</f>
        <v>0</v>
      </c>
      <c r="L189" s="120"/>
      <c r="M189" s="124"/>
      <c r="P189" s="125">
        <f>P190</f>
        <v>2.145</v>
      </c>
      <c r="R189" s="125">
        <f>R190</f>
        <v>0.13266</v>
      </c>
      <c r="T189" s="126">
        <f>T190</f>
        <v>0</v>
      </c>
      <c r="AR189" s="121" t="s">
        <v>126</v>
      </c>
      <c r="AT189" s="127" t="s">
        <v>68</v>
      </c>
      <c r="AU189" s="127" t="s">
        <v>69</v>
      </c>
      <c r="AY189" s="121" t="s">
        <v>114</v>
      </c>
      <c r="BK189" s="128">
        <f>BK190</f>
        <v>0</v>
      </c>
    </row>
    <row r="190" spans="2:65" s="11" customFormat="1" ht="22.9" customHeight="1" x14ac:dyDescent="0.2">
      <c r="B190" s="120"/>
      <c r="D190" s="121" t="s">
        <v>68</v>
      </c>
      <c r="E190" s="129" t="s">
        <v>381</v>
      </c>
      <c r="F190" s="129" t="s">
        <v>382</v>
      </c>
      <c r="J190" s="130">
        <f>BK190</f>
        <v>0</v>
      </c>
      <c r="L190" s="120"/>
      <c r="M190" s="124"/>
      <c r="P190" s="125">
        <f>P191</f>
        <v>2.145</v>
      </c>
      <c r="R190" s="125">
        <f>R191</f>
        <v>0.13266</v>
      </c>
      <c r="T190" s="126">
        <f>T191</f>
        <v>0</v>
      </c>
      <c r="AR190" s="121" t="s">
        <v>126</v>
      </c>
      <c r="AT190" s="127" t="s">
        <v>68</v>
      </c>
      <c r="AU190" s="127" t="s">
        <v>77</v>
      </c>
      <c r="AY190" s="121" t="s">
        <v>114</v>
      </c>
      <c r="BK190" s="128">
        <f>BK191</f>
        <v>0</v>
      </c>
    </row>
    <row r="191" spans="2:65" s="1" customFormat="1" ht="16.5" customHeight="1" x14ac:dyDescent="0.2">
      <c r="B191" s="131"/>
      <c r="C191" s="132">
        <v>52</v>
      </c>
      <c r="D191" s="132" t="s">
        <v>116</v>
      </c>
      <c r="E191" s="133" t="s">
        <v>383</v>
      </c>
      <c r="F191" s="134" t="s">
        <v>384</v>
      </c>
      <c r="G191" s="135" t="s">
        <v>164</v>
      </c>
      <c r="H191" s="136">
        <v>5.5</v>
      </c>
      <c r="I191" s="137"/>
      <c r="J191" s="137">
        <f>ROUND(I191*H191,2)</f>
        <v>0</v>
      </c>
      <c r="K191" s="138"/>
      <c r="L191" s="25"/>
      <c r="M191" s="139" t="s">
        <v>1</v>
      </c>
      <c r="N191" s="140" t="s">
        <v>35</v>
      </c>
      <c r="O191" s="141">
        <v>0.39</v>
      </c>
      <c r="P191" s="141">
        <f>O191*H191</f>
        <v>2.145</v>
      </c>
      <c r="Q191" s="141">
        <v>2.4119999999999999E-2</v>
      </c>
      <c r="R191" s="141">
        <f>Q191*H191</f>
        <v>0.13266</v>
      </c>
      <c r="S191" s="141">
        <v>0</v>
      </c>
      <c r="T191" s="142">
        <f>S191*H191</f>
        <v>0</v>
      </c>
      <c r="AR191" s="143" t="s">
        <v>385</v>
      </c>
      <c r="AT191" s="143" t="s">
        <v>116</v>
      </c>
      <c r="AU191" s="143" t="s">
        <v>121</v>
      </c>
      <c r="AY191" s="13" t="s">
        <v>114</v>
      </c>
      <c r="BE191" s="144">
        <f>IF(N191="základná",J191,0)</f>
        <v>0</v>
      </c>
      <c r="BF191" s="144">
        <f>IF(N191="znížená",J191,0)</f>
        <v>0</v>
      </c>
      <c r="BG191" s="144">
        <f>IF(N191="zákl. prenesená",J191,0)</f>
        <v>0</v>
      </c>
      <c r="BH191" s="144">
        <f>IF(N191="zníž. prenesená",J191,0)</f>
        <v>0</v>
      </c>
      <c r="BI191" s="144">
        <f>IF(N191="nulová",J191,0)</f>
        <v>0</v>
      </c>
      <c r="BJ191" s="13" t="s">
        <v>121</v>
      </c>
      <c r="BK191" s="144">
        <f>ROUND(I191*H191,2)</f>
        <v>0</v>
      </c>
      <c r="BL191" s="13" t="s">
        <v>385</v>
      </c>
      <c r="BM191" s="143" t="s">
        <v>386</v>
      </c>
    </row>
    <row r="192" spans="2:65" s="11" customFormat="1" ht="25.9" customHeight="1" x14ac:dyDescent="0.2">
      <c r="B192" s="120"/>
      <c r="D192" s="121" t="s">
        <v>68</v>
      </c>
      <c r="E192" s="122" t="s">
        <v>220</v>
      </c>
      <c r="F192" s="122" t="s">
        <v>221</v>
      </c>
      <c r="J192" s="123">
        <f>BK192</f>
        <v>0</v>
      </c>
      <c r="L192" s="120"/>
      <c r="M192" s="124"/>
      <c r="P192" s="125">
        <f>P193</f>
        <v>0</v>
      </c>
      <c r="R192" s="125">
        <f>R193</f>
        <v>0</v>
      </c>
      <c r="T192" s="126">
        <f>T193</f>
        <v>0</v>
      </c>
      <c r="AR192" s="121" t="s">
        <v>133</v>
      </c>
      <c r="AT192" s="127" t="s">
        <v>68</v>
      </c>
      <c r="AU192" s="127" t="s">
        <v>69</v>
      </c>
      <c r="AY192" s="121" t="s">
        <v>114</v>
      </c>
      <c r="BK192" s="128">
        <f>BK193</f>
        <v>0</v>
      </c>
    </row>
    <row r="193" spans="2:65" s="1" customFormat="1" ht="37.9" customHeight="1" x14ac:dyDescent="0.2">
      <c r="B193" s="131"/>
      <c r="C193" s="132">
        <v>53</v>
      </c>
      <c r="D193" s="132" t="s">
        <v>116</v>
      </c>
      <c r="E193" s="133" t="s">
        <v>223</v>
      </c>
      <c r="F193" s="134" t="s">
        <v>387</v>
      </c>
      <c r="G193" s="135" t="s">
        <v>225</v>
      </c>
      <c r="H193" s="136">
        <v>1</v>
      </c>
      <c r="I193" s="137"/>
      <c r="J193" s="137">
        <f>ROUND(I193*H193,2)</f>
        <v>0</v>
      </c>
      <c r="K193" s="138"/>
      <c r="L193" s="25"/>
      <c r="M193" s="155" t="s">
        <v>1</v>
      </c>
      <c r="N193" s="156" t="s">
        <v>35</v>
      </c>
      <c r="O193" s="157">
        <v>0</v>
      </c>
      <c r="P193" s="157">
        <f>O193*H193</f>
        <v>0</v>
      </c>
      <c r="Q193" s="157">
        <v>0</v>
      </c>
      <c r="R193" s="157">
        <f>Q193*H193</f>
        <v>0</v>
      </c>
      <c r="S193" s="157">
        <v>0</v>
      </c>
      <c r="T193" s="158">
        <f>S193*H193</f>
        <v>0</v>
      </c>
      <c r="AR193" s="143" t="s">
        <v>226</v>
      </c>
      <c r="AT193" s="143" t="s">
        <v>116</v>
      </c>
      <c r="AU193" s="143" t="s">
        <v>77</v>
      </c>
      <c r="AY193" s="13" t="s">
        <v>114</v>
      </c>
      <c r="BE193" s="144">
        <f>IF(N193="základná",J193,0)</f>
        <v>0</v>
      </c>
      <c r="BF193" s="144">
        <f>IF(N193="znížená",J193,0)</f>
        <v>0</v>
      </c>
      <c r="BG193" s="144">
        <f>IF(N193="zákl. prenesená",J193,0)</f>
        <v>0</v>
      </c>
      <c r="BH193" s="144">
        <f>IF(N193="zníž. prenesená",J193,0)</f>
        <v>0</v>
      </c>
      <c r="BI193" s="144">
        <f>IF(N193="nulová",J193,0)</f>
        <v>0</v>
      </c>
      <c r="BJ193" s="13" t="s">
        <v>121</v>
      </c>
      <c r="BK193" s="144">
        <f>ROUND(I193*H193,2)</f>
        <v>0</v>
      </c>
      <c r="BL193" s="13" t="s">
        <v>226</v>
      </c>
      <c r="BM193" s="143" t="s">
        <v>388</v>
      </c>
    </row>
    <row r="194" spans="2:65" s="1" customFormat="1" ht="6.95" customHeight="1" x14ac:dyDescent="0.2">
      <c r="B194" s="40"/>
      <c r="C194" s="41"/>
      <c r="D194" s="41"/>
      <c r="E194" s="41"/>
      <c r="F194" s="41"/>
      <c r="G194" s="41"/>
      <c r="H194" s="41"/>
      <c r="I194" s="41"/>
      <c r="J194" s="41"/>
      <c r="K194" s="41"/>
      <c r="L194" s="25"/>
    </row>
  </sheetData>
  <autoFilter ref="C127:K193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87"/>
  <sheetViews>
    <sheetView showGridLines="0" tabSelected="1" workbookViewId="0">
      <selection activeCell="X21" sqref="X21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60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84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 x14ac:dyDescent="0.2">
      <c r="B4" s="16"/>
      <c r="D4" s="17" t="s">
        <v>85</v>
      </c>
      <c r="L4" s="16"/>
      <c r="M4" s="83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16.5" customHeight="1" x14ac:dyDescent="0.2">
      <c r="B7" s="16"/>
      <c r="E7" s="198" t="str">
        <f>'Rekapitulácia stavby'!K6</f>
        <v>Lechnica - kanalizačná, vodovodná a plynová prípojka</v>
      </c>
      <c r="F7" s="199"/>
      <c r="G7" s="199"/>
      <c r="H7" s="199"/>
      <c r="L7" s="16"/>
    </row>
    <row r="8" spans="2:46" s="1" customFormat="1" ht="12" customHeight="1" x14ac:dyDescent="0.2">
      <c r="B8" s="25"/>
      <c r="D8" s="22" t="s">
        <v>86</v>
      </c>
      <c r="L8" s="25"/>
    </row>
    <row r="9" spans="2:46" s="1" customFormat="1" ht="16.5" customHeight="1" x14ac:dyDescent="0.2">
      <c r="B9" s="25"/>
      <c r="E9" s="165" t="s">
        <v>389</v>
      </c>
      <c r="F9" s="197"/>
      <c r="G9" s="197"/>
      <c r="H9" s="197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17</v>
      </c>
      <c r="F12" s="20" t="s">
        <v>88</v>
      </c>
      <c r="I12" s="22" t="s">
        <v>19</v>
      </c>
      <c r="J12" s="48">
        <f>'Rekapitulácia stavby'!AN8</f>
        <v>45790</v>
      </c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 x14ac:dyDescent="0.2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 x14ac:dyDescent="0.2">
      <c r="B18" s="25"/>
      <c r="E18" s="191" t="str">
        <f>'Rekapitulácia stavby'!E14</f>
        <v xml:space="preserve"> </v>
      </c>
      <c r="F18" s="191"/>
      <c r="G18" s="191"/>
      <c r="H18" s="191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25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 x14ac:dyDescent="0.2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 x14ac:dyDescent="0.2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28</v>
      </c>
      <c r="L26" s="25"/>
    </row>
    <row r="27" spans="2:12" s="7" customFormat="1" ht="16.5" customHeight="1" x14ac:dyDescent="0.2">
      <c r="B27" s="84"/>
      <c r="E27" s="193" t="s">
        <v>1</v>
      </c>
      <c r="F27" s="193"/>
      <c r="G27" s="193"/>
      <c r="H27" s="193"/>
      <c r="L27" s="84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 x14ac:dyDescent="0.2">
      <c r="B30" s="25"/>
      <c r="D30" s="85" t="s">
        <v>29</v>
      </c>
      <c r="J30" s="61">
        <f>ROUND(J128, 2)</f>
        <v>0</v>
      </c>
      <c r="L30" s="25"/>
    </row>
    <row r="31" spans="2:12" s="1" customFormat="1" ht="6.95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 x14ac:dyDescent="0.2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 x14ac:dyDescent="0.2">
      <c r="B33" s="25"/>
      <c r="D33" s="86" t="s">
        <v>33</v>
      </c>
      <c r="E33" s="30" t="s">
        <v>34</v>
      </c>
      <c r="F33" s="87">
        <f>ROUND((SUM(BE128:BE186)),  2)</f>
        <v>0</v>
      </c>
      <c r="G33" s="88"/>
      <c r="H33" s="88"/>
      <c r="I33" s="89">
        <v>0.2</v>
      </c>
      <c r="J33" s="87">
        <f>ROUND(((SUM(BE128:BE186))*I33),  2)</f>
        <v>0</v>
      </c>
      <c r="L33" s="25"/>
    </row>
    <row r="34" spans="2:12" s="1" customFormat="1" ht="14.45" customHeight="1" x14ac:dyDescent="0.2">
      <c r="B34" s="25"/>
      <c r="E34" s="30" t="s">
        <v>35</v>
      </c>
      <c r="F34" s="90">
        <f>ROUND((SUM(BF128:BF186)),  2)</f>
        <v>0</v>
      </c>
      <c r="I34" s="91">
        <v>0.2</v>
      </c>
      <c r="J34" s="90">
        <f>ROUND(((SUM(BF128:BF186))*I34),  2)</f>
        <v>0</v>
      </c>
      <c r="L34" s="25"/>
    </row>
    <row r="35" spans="2:12" s="1" customFormat="1" ht="14.45" hidden="1" customHeight="1" x14ac:dyDescent="0.2">
      <c r="B35" s="25"/>
      <c r="E35" s="22" t="s">
        <v>36</v>
      </c>
      <c r="F35" s="90">
        <f>ROUND((SUM(BG128:BG186)),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 x14ac:dyDescent="0.2">
      <c r="B36" s="25"/>
      <c r="E36" s="22" t="s">
        <v>37</v>
      </c>
      <c r="F36" s="90">
        <f>ROUND((SUM(BH128:BH186)),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 x14ac:dyDescent="0.2">
      <c r="B37" s="25"/>
      <c r="E37" s="30" t="s">
        <v>38</v>
      </c>
      <c r="F37" s="87">
        <f>ROUND((SUM(BI128:BI186)),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 x14ac:dyDescent="0.2">
      <c r="B82" s="25"/>
      <c r="C82" s="17" t="s">
        <v>89</v>
      </c>
      <c r="L82" s="25"/>
    </row>
    <row r="83" spans="2:47" s="1" customFormat="1" ht="6.95" hidden="1" customHeight="1" x14ac:dyDescent="0.2">
      <c r="B83" s="25"/>
      <c r="L83" s="25"/>
    </row>
    <row r="84" spans="2:47" s="1" customFormat="1" ht="12" hidden="1" customHeight="1" x14ac:dyDescent="0.2">
      <c r="B84" s="25"/>
      <c r="C84" s="22" t="s">
        <v>13</v>
      </c>
      <c r="L84" s="25"/>
    </row>
    <row r="85" spans="2:47" s="1" customFormat="1" ht="16.5" hidden="1" customHeight="1" x14ac:dyDescent="0.2">
      <c r="B85" s="25"/>
      <c r="E85" s="198" t="str">
        <f>E7</f>
        <v>Lechnica - kanalizačná, vodovodná a plynová prípojka</v>
      </c>
      <c r="F85" s="199"/>
      <c r="G85" s="199"/>
      <c r="H85" s="199"/>
      <c r="L85" s="25"/>
    </row>
    <row r="86" spans="2:47" s="1" customFormat="1" ht="12" hidden="1" customHeight="1" x14ac:dyDescent="0.2">
      <c r="B86" s="25"/>
      <c r="C86" s="22" t="s">
        <v>86</v>
      </c>
      <c r="L86" s="25"/>
    </row>
    <row r="87" spans="2:47" s="1" customFormat="1" ht="16.5" hidden="1" customHeight="1" x14ac:dyDescent="0.2">
      <c r="B87" s="25"/>
      <c r="E87" s="165" t="str">
        <f>E9</f>
        <v>c - Plynová prípojka</v>
      </c>
      <c r="F87" s="197"/>
      <c r="G87" s="197"/>
      <c r="H87" s="197"/>
      <c r="L87" s="25"/>
    </row>
    <row r="88" spans="2:47" s="1" customFormat="1" ht="6.95" hidden="1" customHeight="1" x14ac:dyDescent="0.2">
      <c r="B88" s="25"/>
      <c r="L88" s="25"/>
    </row>
    <row r="89" spans="2:47" s="1" customFormat="1" ht="12" hidden="1" customHeight="1" x14ac:dyDescent="0.2">
      <c r="B89" s="25"/>
      <c r="C89" s="22" t="s">
        <v>17</v>
      </c>
      <c r="F89" s="20" t="str">
        <f>F12</f>
        <v>Lechnica</v>
      </c>
      <c r="I89" s="22" t="s">
        <v>19</v>
      </c>
      <c r="J89" s="48">
        <f>IF(J12="","",J12)</f>
        <v>45790</v>
      </c>
      <c r="L89" s="25"/>
    </row>
    <row r="90" spans="2:47" s="1" customFormat="1" ht="6.95" hidden="1" customHeight="1" x14ac:dyDescent="0.2">
      <c r="B90" s="25"/>
      <c r="L90" s="25"/>
    </row>
    <row r="91" spans="2:47" s="1" customFormat="1" ht="15.2" hidden="1" customHeight="1" x14ac:dyDescent="0.2">
      <c r="B91" s="25"/>
      <c r="C91" s="22" t="s">
        <v>20</v>
      </c>
      <c r="F91" s="20" t="str">
        <f>E15</f>
        <v>SANCTA s.r.o.</v>
      </c>
      <c r="I91" s="22" t="s">
        <v>25</v>
      </c>
      <c r="J91" s="23" t="str">
        <f>E21</f>
        <v xml:space="preserve"> </v>
      </c>
      <c r="L91" s="25"/>
    </row>
    <row r="92" spans="2:47" s="1" customFormat="1" ht="15.2" hidden="1" customHeight="1" x14ac:dyDescent="0.2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hidden="1" customHeight="1" x14ac:dyDescent="0.2">
      <c r="B93" s="25"/>
      <c r="L93" s="25"/>
    </row>
    <row r="94" spans="2:47" s="1" customFormat="1" ht="29.25" hidden="1" customHeight="1" x14ac:dyDescent="0.2">
      <c r="B94" s="25"/>
      <c r="C94" s="100" t="s">
        <v>90</v>
      </c>
      <c r="D94" s="92"/>
      <c r="E94" s="92"/>
      <c r="F94" s="92"/>
      <c r="G94" s="92"/>
      <c r="H94" s="92"/>
      <c r="I94" s="92"/>
      <c r="J94" s="101" t="s">
        <v>91</v>
      </c>
      <c r="K94" s="92"/>
      <c r="L94" s="25"/>
    </row>
    <row r="95" spans="2:47" s="1" customFormat="1" ht="10.35" hidden="1" customHeight="1" x14ac:dyDescent="0.2">
      <c r="B95" s="25"/>
      <c r="L95" s="25"/>
    </row>
    <row r="96" spans="2:47" s="1" customFormat="1" ht="22.9" hidden="1" customHeight="1" x14ac:dyDescent="0.2">
      <c r="B96" s="25"/>
      <c r="C96" s="102" t="s">
        <v>92</v>
      </c>
      <c r="J96" s="61">
        <f>J128</f>
        <v>0</v>
      </c>
      <c r="L96" s="25"/>
      <c r="AU96" s="13" t="s">
        <v>93</v>
      </c>
    </row>
    <row r="97" spans="2:12" s="8" customFormat="1" ht="24.95" hidden="1" customHeight="1" x14ac:dyDescent="0.2">
      <c r="B97" s="103"/>
      <c r="D97" s="104" t="s">
        <v>94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2:12" s="9" customFormat="1" ht="19.899999999999999" hidden="1" customHeight="1" x14ac:dyDescent="0.2">
      <c r="B98" s="107"/>
      <c r="D98" s="108" t="s">
        <v>95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2:12" s="9" customFormat="1" ht="19.899999999999999" hidden="1" customHeight="1" x14ac:dyDescent="0.2">
      <c r="B99" s="107"/>
      <c r="D99" s="108" t="s">
        <v>96</v>
      </c>
      <c r="E99" s="109"/>
      <c r="F99" s="109"/>
      <c r="G99" s="109"/>
      <c r="H99" s="109"/>
      <c r="I99" s="109"/>
      <c r="J99" s="110">
        <f>J141</f>
        <v>0</v>
      </c>
      <c r="L99" s="107"/>
    </row>
    <row r="100" spans="2:12" s="9" customFormat="1" ht="19.899999999999999" hidden="1" customHeight="1" x14ac:dyDescent="0.2">
      <c r="B100" s="107"/>
      <c r="D100" s="108" t="s">
        <v>97</v>
      </c>
      <c r="E100" s="109"/>
      <c r="F100" s="109"/>
      <c r="G100" s="109"/>
      <c r="H100" s="109"/>
      <c r="I100" s="109"/>
      <c r="J100" s="110">
        <f>J143</f>
        <v>0</v>
      </c>
      <c r="L100" s="107"/>
    </row>
    <row r="101" spans="2:12" s="9" customFormat="1" ht="19.899999999999999" hidden="1" customHeight="1" x14ac:dyDescent="0.2">
      <c r="B101" s="107"/>
      <c r="D101" s="108" t="s">
        <v>98</v>
      </c>
      <c r="E101" s="109"/>
      <c r="F101" s="109"/>
      <c r="G101" s="109"/>
      <c r="H101" s="109"/>
      <c r="I101" s="109"/>
      <c r="J101" s="110">
        <f>J158</f>
        <v>0</v>
      </c>
      <c r="L101" s="107"/>
    </row>
    <row r="102" spans="2:12" s="9" customFormat="1" ht="19.899999999999999" hidden="1" customHeight="1" x14ac:dyDescent="0.2">
      <c r="B102" s="107"/>
      <c r="D102" s="108" t="s">
        <v>229</v>
      </c>
      <c r="E102" s="109"/>
      <c r="F102" s="109"/>
      <c r="G102" s="109"/>
      <c r="H102" s="109"/>
      <c r="I102" s="109"/>
      <c r="J102" s="110">
        <f>J160</f>
        <v>0</v>
      </c>
      <c r="L102" s="107"/>
    </row>
    <row r="103" spans="2:12" s="9" customFormat="1" ht="19.899999999999999" hidden="1" customHeight="1" x14ac:dyDescent="0.2">
      <c r="B103" s="107"/>
      <c r="D103" s="108" t="s">
        <v>230</v>
      </c>
      <c r="E103" s="109"/>
      <c r="F103" s="109"/>
      <c r="G103" s="109"/>
      <c r="H103" s="109"/>
      <c r="I103" s="109"/>
      <c r="J103" s="110">
        <f>J166</f>
        <v>0</v>
      </c>
      <c r="L103" s="107"/>
    </row>
    <row r="104" spans="2:12" s="8" customFormat="1" ht="24.95" hidden="1" customHeight="1" x14ac:dyDescent="0.2">
      <c r="B104" s="103"/>
      <c r="D104" s="104" t="s">
        <v>231</v>
      </c>
      <c r="E104" s="105"/>
      <c r="F104" s="105"/>
      <c r="G104" s="105"/>
      <c r="H104" s="105"/>
      <c r="I104" s="105"/>
      <c r="J104" s="106">
        <f>J174</f>
        <v>0</v>
      </c>
      <c r="L104" s="103"/>
    </row>
    <row r="105" spans="2:12" s="9" customFormat="1" ht="19.899999999999999" hidden="1" customHeight="1" x14ac:dyDescent="0.2">
      <c r="B105" s="107"/>
      <c r="D105" s="108" t="s">
        <v>390</v>
      </c>
      <c r="E105" s="109"/>
      <c r="F105" s="109"/>
      <c r="G105" s="109"/>
      <c r="H105" s="109"/>
      <c r="I105" s="109"/>
      <c r="J105" s="110">
        <f>J175</f>
        <v>0</v>
      </c>
      <c r="L105" s="107"/>
    </row>
    <row r="106" spans="2:12" s="8" customFormat="1" ht="24.95" hidden="1" customHeight="1" x14ac:dyDescent="0.2">
      <c r="B106" s="103"/>
      <c r="D106" s="104" t="s">
        <v>233</v>
      </c>
      <c r="E106" s="105"/>
      <c r="F106" s="105"/>
      <c r="G106" s="105"/>
      <c r="H106" s="105"/>
      <c r="I106" s="105"/>
      <c r="J106" s="106">
        <f>J179</f>
        <v>0</v>
      </c>
      <c r="L106" s="103"/>
    </row>
    <row r="107" spans="2:12" s="9" customFormat="1" ht="19.899999999999999" hidden="1" customHeight="1" x14ac:dyDescent="0.2">
      <c r="B107" s="107"/>
      <c r="D107" s="108" t="s">
        <v>391</v>
      </c>
      <c r="E107" s="109"/>
      <c r="F107" s="109"/>
      <c r="G107" s="109"/>
      <c r="H107" s="109"/>
      <c r="I107" s="109"/>
      <c r="J107" s="110">
        <f>J180</f>
        <v>0</v>
      </c>
      <c r="L107" s="107"/>
    </row>
    <row r="108" spans="2:12" s="8" customFormat="1" ht="24.95" hidden="1" customHeight="1" x14ac:dyDescent="0.2">
      <c r="B108" s="103"/>
      <c r="D108" s="104" t="s">
        <v>99</v>
      </c>
      <c r="E108" s="105"/>
      <c r="F108" s="105"/>
      <c r="G108" s="105"/>
      <c r="H108" s="105"/>
      <c r="I108" s="105"/>
      <c r="J108" s="106">
        <f>J185</f>
        <v>0</v>
      </c>
      <c r="L108" s="103"/>
    </row>
    <row r="109" spans="2:12" s="1" customFormat="1" ht="21.75" hidden="1" customHeight="1" x14ac:dyDescent="0.2">
      <c r="B109" s="25"/>
      <c r="L109" s="25"/>
    </row>
    <row r="110" spans="2:12" s="1" customFormat="1" ht="6.95" hidden="1" customHeight="1" x14ac:dyDescent="0.2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5"/>
    </row>
    <row r="111" spans="2:12" hidden="1" x14ac:dyDescent="0.2"/>
    <row r="112" spans="2:12" hidden="1" x14ac:dyDescent="0.2"/>
    <row r="113" spans="2:63" hidden="1" x14ac:dyDescent="0.2"/>
    <row r="114" spans="2:63" s="1" customFormat="1" ht="6.95" customHeight="1" x14ac:dyDescent="0.2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5"/>
    </row>
    <row r="115" spans="2:63" s="1" customFormat="1" ht="24.95" customHeight="1" x14ac:dyDescent="0.2">
      <c r="B115" s="25"/>
      <c r="C115" s="17" t="s">
        <v>100</v>
      </c>
      <c r="L115" s="25"/>
    </row>
    <row r="116" spans="2:63" s="1" customFormat="1" ht="6.95" customHeight="1" x14ac:dyDescent="0.2">
      <c r="B116" s="25"/>
      <c r="L116" s="25"/>
    </row>
    <row r="117" spans="2:63" s="1" customFormat="1" ht="12" customHeight="1" x14ac:dyDescent="0.2">
      <c r="B117" s="25"/>
      <c r="C117" s="22" t="s">
        <v>13</v>
      </c>
      <c r="L117" s="25"/>
    </row>
    <row r="118" spans="2:63" s="1" customFormat="1" ht="16.5" customHeight="1" x14ac:dyDescent="0.2">
      <c r="B118" s="25"/>
      <c r="E118" s="198" t="str">
        <f>E7</f>
        <v>Lechnica - kanalizačná, vodovodná a plynová prípojka</v>
      </c>
      <c r="F118" s="199"/>
      <c r="G118" s="199"/>
      <c r="H118" s="199"/>
      <c r="L118" s="25"/>
    </row>
    <row r="119" spans="2:63" s="1" customFormat="1" ht="12" customHeight="1" x14ac:dyDescent="0.2">
      <c r="B119" s="25"/>
      <c r="C119" s="22" t="s">
        <v>86</v>
      </c>
      <c r="L119" s="25"/>
    </row>
    <row r="120" spans="2:63" s="1" customFormat="1" ht="16.5" customHeight="1" x14ac:dyDescent="0.2">
      <c r="B120" s="25"/>
      <c r="E120" s="165" t="str">
        <f>E9</f>
        <v>c - Plynová prípojka</v>
      </c>
      <c r="F120" s="197"/>
      <c r="G120" s="197"/>
      <c r="H120" s="197"/>
      <c r="L120" s="25"/>
    </row>
    <row r="121" spans="2:63" s="1" customFormat="1" ht="6.95" customHeight="1" x14ac:dyDescent="0.2">
      <c r="B121" s="25"/>
      <c r="L121" s="25"/>
    </row>
    <row r="122" spans="2:63" s="1" customFormat="1" ht="12" customHeight="1" x14ac:dyDescent="0.2">
      <c r="B122" s="25"/>
      <c r="C122" s="22" t="s">
        <v>17</v>
      </c>
      <c r="F122" s="20" t="str">
        <f>F12</f>
        <v>Lechnica</v>
      </c>
      <c r="I122" s="22" t="s">
        <v>19</v>
      </c>
      <c r="J122" s="48">
        <f>IF(J12="","",J12)</f>
        <v>45790</v>
      </c>
      <c r="L122" s="25"/>
    </row>
    <row r="123" spans="2:63" s="1" customFormat="1" ht="6.95" customHeight="1" x14ac:dyDescent="0.2">
      <c r="B123" s="25"/>
      <c r="L123" s="25"/>
    </row>
    <row r="124" spans="2:63" s="1" customFormat="1" ht="15.2" customHeight="1" x14ac:dyDescent="0.2">
      <c r="B124" s="25"/>
      <c r="C124" s="22" t="s">
        <v>20</v>
      </c>
      <c r="F124" s="20" t="str">
        <f>E15</f>
        <v>SANCTA s.r.o.</v>
      </c>
      <c r="I124" s="22" t="s">
        <v>25</v>
      </c>
      <c r="J124" s="23" t="str">
        <f>E21</f>
        <v xml:space="preserve"> </v>
      </c>
      <c r="L124" s="25"/>
    </row>
    <row r="125" spans="2:63" s="1" customFormat="1" ht="15.2" customHeight="1" x14ac:dyDescent="0.2">
      <c r="B125" s="25"/>
      <c r="C125" s="22" t="s">
        <v>24</v>
      </c>
      <c r="F125" s="20" t="str">
        <f>IF(E18="","",E18)</f>
        <v xml:space="preserve"> </v>
      </c>
      <c r="I125" s="22" t="s">
        <v>27</v>
      </c>
      <c r="J125" s="23" t="str">
        <f>E24</f>
        <v xml:space="preserve"> </v>
      </c>
      <c r="L125" s="25"/>
    </row>
    <row r="126" spans="2:63" s="1" customFormat="1" ht="10.35" customHeight="1" x14ac:dyDescent="0.2">
      <c r="B126" s="25"/>
      <c r="L126" s="25"/>
    </row>
    <row r="127" spans="2:63" s="10" customFormat="1" ht="29.25" customHeight="1" x14ac:dyDescent="0.2">
      <c r="B127" s="111"/>
      <c r="C127" s="112" t="s">
        <v>101</v>
      </c>
      <c r="D127" s="113" t="s">
        <v>54</v>
      </c>
      <c r="E127" s="113" t="s">
        <v>50</v>
      </c>
      <c r="F127" s="113" t="s">
        <v>51</v>
      </c>
      <c r="G127" s="113" t="s">
        <v>102</v>
      </c>
      <c r="H127" s="113" t="s">
        <v>103</v>
      </c>
      <c r="I127" s="113" t="s">
        <v>104</v>
      </c>
      <c r="J127" s="114" t="s">
        <v>91</v>
      </c>
      <c r="K127" s="115" t="s">
        <v>105</v>
      </c>
      <c r="L127" s="111"/>
      <c r="M127" s="54" t="s">
        <v>1</v>
      </c>
      <c r="N127" s="55" t="s">
        <v>33</v>
      </c>
      <c r="O127" s="55" t="s">
        <v>106</v>
      </c>
      <c r="P127" s="55" t="s">
        <v>107</v>
      </c>
      <c r="Q127" s="55" t="s">
        <v>108</v>
      </c>
      <c r="R127" s="55" t="s">
        <v>109</v>
      </c>
      <c r="S127" s="55" t="s">
        <v>110</v>
      </c>
      <c r="T127" s="56" t="s">
        <v>111</v>
      </c>
    </row>
    <row r="128" spans="2:63" s="1" customFormat="1" ht="22.9" customHeight="1" x14ac:dyDescent="0.25">
      <c r="B128" s="25"/>
      <c r="C128" s="59" t="s">
        <v>92</v>
      </c>
      <c r="J128" s="116">
        <f>BK128</f>
        <v>0</v>
      </c>
      <c r="L128" s="25"/>
      <c r="M128" s="57"/>
      <c r="N128" s="49"/>
      <c r="O128" s="49"/>
      <c r="P128" s="117">
        <f>P129+P174+P179+P185</f>
        <v>26.829770799999999</v>
      </c>
      <c r="Q128" s="49"/>
      <c r="R128" s="117">
        <f>R129+R174+R179+R185</f>
        <v>4.2281128399999988</v>
      </c>
      <c r="S128" s="49"/>
      <c r="T128" s="118">
        <f>T129+T174+T179+T185</f>
        <v>1.48</v>
      </c>
      <c r="AT128" s="13" t="s">
        <v>68</v>
      </c>
      <c r="AU128" s="13" t="s">
        <v>93</v>
      </c>
      <c r="BK128" s="119">
        <f>BK129+BK174+BK179+BK185</f>
        <v>0</v>
      </c>
    </row>
    <row r="129" spans="2:65" s="11" customFormat="1" ht="25.9" customHeight="1" x14ac:dyDescent="0.2">
      <c r="B129" s="120"/>
      <c r="D129" s="121" t="s">
        <v>68</v>
      </c>
      <c r="E129" s="122" t="s">
        <v>112</v>
      </c>
      <c r="F129" s="122" t="s">
        <v>113</v>
      </c>
      <c r="J129" s="123">
        <f>BK129</f>
        <v>0</v>
      </c>
      <c r="L129" s="120"/>
      <c r="M129" s="124"/>
      <c r="P129" s="125">
        <f>P130+P141+P143+P158+P160+P166</f>
        <v>25.828770799999997</v>
      </c>
      <c r="R129" s="125">
        <f>R130+R141+R143+R158+R160+R166</f>
        <v>4.2222528399999995</v>
      </c>
      <c r="T129" s="126">
        <f>T130+T141+T143+T158+T160+T166</f>
        <v>1.48</v>
      </c>
      <c r="AR129" s="121" t="s">
        <v>69</v>
      </c>
      <c r="AT129" s="127" t="s">
        <v>68</v>
      </c>
      <c r="AU129" s="127" t="s">
        <v>69</v>
      </c>
      <c r="AY129" s="121" t="s">
        <v>114</v>
      </c>
      <c r="BK129" s="128">
        <f>BK130+BK141+BK143+BK158+BK160+BK166</f>
        <v>0</v>
      </c>
    </row>
    <row r="130" spans="2:65" s="11" customFormat="1" ht="22.9" customHeight="1" x14ac:dyDescent="0.2">
      <c r="B130" s="120"/>
      <c r="D130" s="121" t="s">
        <v>68</v>
      </c>
      <c r="E130" s="129" t="s">
        <v>77</v>
      </c>
      <c r="F130" s="129" t="s">
        <v>115</v>
      </c>
      <c r="J130" s="130">
        <f>BK130</f>
        <v>0</v>
      </c>
      <c r="L130" s="120"/>
      <c r="M130" s="124"/>
      <c r="P130" s="125">
        <f>SUM(P131:P140)</f>
        <v>16.897105999999997</v>
      </c>
      <c r="R130" s="125">
        <f>SUM(R131:R140)</f>
        <v>1.9259999999999999</v>
      </c>
      <c r="T130" s="126">
        <f>SUM(T131:T140)</f>
        <v>1.48</v>
      </c>
      <c r="AR130" s="121" t="s">
        <v>69</v>
      </c>
      <c r="AT130" s="127" t="s">
        <v>68</v>
      </c>
      <c r="AU130" s="127" t="s">
        <v>77</v>
      </c>
      <c r="AY130" s="121" t="s">
        <v>114</v>
      </c>
      <c r="BK130" s="128">
        <f>SUM(BK131:BK140)</f>
        <v>0</v>
      </c>
    </row>
    <row r="131" spans="2:65" s="1" customFormat="1" ht="33" customHeight="1" x14ac:dyDescent="0.2">
      <c r="B131" s="131"/>
      <c r="C131" s="132" t="s">
        <v>77</v>
      </c>
      <c r="D131" s="132" t="s">
        <v>116</v>
      </c>
      <c r="E131" s="133" t="s">
        <v>235</v>
      </c>
      <c r="F131" s="134" t="s">
        <v>236</v>
      </c>
      <c r="G131" s="135" t="s">
        <v>237</v>
      </c>
      <c r="H131" s="136">
        <v>2</v>
      </c>
      <c r="I131" s="137"/>
      <c r="J131" s="137">
        <f t="shared" ref="J131:J140" si="0">ROUND(I131*H131,2)</f>
        <v>0</v>
      </c>
      <c r="K131" s="138"/>
      <c r="L131" s="25"/>
      <c r="M131" s="139" t="s">
        <v>1</v>
      </c>
      <c r="N131" s="140" t="s">
        <v>35</v>
      </c>
      <c r="O131" s="141">
        <v>1.1890000000000001</v>
      </c>
      <c r="P131" s="141">
        <f t="shared" ref="P131:P140" si="1">O131*H131</f>
        <v>2.3780000000000001</v>
      </c>
      <c r="Q131" s="141">
        <v>0</v>
      </c>
      <c r="R131" s="141">
        <f t="shared" ref="R131:R140" si="2">Q131*H131</f>
        <v>0</v>
      </c>
      <c r="S131" s="141">
        <v>0.56000000000000005</v>
      </c>
      <c r="T131" s="142">
        <f t="shared" ref="T131:T140" si="3">S131*H131</f>
        <v>1.1200000000000001</v>
      </c>
      <c r="AR131" s="143" t="s">
        <v>120</v>
      </c>
      <c r="AT131" s="143" t="s">
        <v>116</v>
      </c>
      <c r="AU131" s="143" t="s">
        <v>121</v>
      </c>
      <c r="AY131" s="13" t="s">
        <v>114</v>
      </c>
      <c r="BE131" s="144">
        <f t="shared" ref="BE131:BE140" si="4">IF(N131="základná",J131,0)</f>
        <v>0</v>
      </c>
      <c r="BF131" s="144">
        <f t="shared" ref="BF131:BF140" si="5">IF(N131="znížená",J131,0)</f>
        <v>0</v>
      </c>
      <c r="BG131" s="144">
        <f t="shared" ref="BG131:BG140" si="6">IF(N131="zákl. prenesená",J131,0)</f>
        <v>0</v>
      </c>
      <c r="BH131" s="144">
        <f t="shared" ref="BH131:BH140" si="7">IF(N131="zníž. prenesená",J131,0)</f>
        <v>0</v>
      </c>
      <c r="BI131" s="144">
        <f t="shared" ref="BI131:BI140" si="8">IF(N131="nulová",J131,0)</f>
        <v>0</v>
      </c>
      <c r="BJ131" s="13" t="s">
        <v>121</v>
      </c>
      <c r="BK131" s="144">
        <f t="shared" ref="BK131:BK140" si="9">ROUND(I131*H131,2)</f>
        <v>0</v>
      </c>
      <c r="BL131" s="13" t="s">
        <v>120</v>
      </c>
      <c r="BM131" s="143" t="s">
        <v>392</v>
      </c>
    </row>
    <row r="132" spans="2:65" s="1" customFormat="1" ht="24.2" customHeight="1" x14ac:dyDescent="0.2">
      <c r="B132" s="131"/>
      <c r="C132" s="132" t="s">
        <v>121</v>
      </c>
      <c r="D132" s="132" t="s">
        <v>116</v>
      </c>
      <c r="E132" s="133" t="s">
        <v>239</v>
      </c>
      <c r="F132" s="134" t="s">
        <v>240</v>
      </c>
      <c r="G132" s="135" t="s">
        <v>237</v>
      </c>
      <c r="H132" s="136">
        <v>1.44</v>
      </c>
      <c r="I132" s="137"/>
      <c r="J132" s="137">
        <f t="shared" si="0"/>
        <v>0</v>
      </c>
      <c r="K132" s="138"/>
      <c r="L132" s="25"/>
      <c r="M132" s="139" t="s">
        <v>1</v>
      </c>
      <c r="N132" s="140" t="s">
        <v>35</v>
      </c>
      <c r="O132" s="141">
        <v>0.35499999999999998</v>
      </c>
      <c r="P132" s="141">
        <f t="shared" si="1"/>
        <v>0.51119999999999999</v>
      </c>
      <c r="Q132" s="141">
        <v>0</v>
      </c>
      <c r="R132" s="141">
        <f t="shared" si="2"/>
        <v>0</v>
      </c>
      <c r="S132" s="141">
        <v>0.25</v>
      </c>
      <c r="T132" s="142">
        <f t="shared" si="3"/>
        <v>0.36</v>
      </c>
      <c r="AR132" s="143" t="s">
        <v>120</v>
      </c>
      <c r="AT132" s="143" t="s">
        <v>116</v>
      </c>
      <c r="AU132" s="143" t="s">
        <v>121</v>
      </c>
      <c r="AY132" s="13" t="s">
        <v>114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121</v>
      </c>
      <c r="BK132" s="144">
        <f t="shared" si="9"/>
        <v>0</v>
      </c>
      <c r="BL132" s="13" t="s">
        <v>120</v>
      </c>
      <c r="BM132" s="143" t="s">
        <v>393</v>
      </c>
    </row>
    <row r="133" spans="2:65" s="1" customFormat="1" ht="21.75" customHeight="1" x14ac:dyDescent="0.2">
      <c r="B133" s="131"/>
      <c r="C133" s="132" t="s">
        <v>126</v>
      </c>
      <c r="D133" s="132" t="s">
        <v>116</v>
      </c>
      <c r="E133" s="133" t="s">
        <v>117</v>
      </c>
      <c r="F133" s="134" t="s">
        <v>118</v>
      </c>
      <c r="G133" s="135" t="s">
        <v>119</v>
      </c>
      <c r="H133" s="136">
        <v>1.8720000000000001</v>
      </c>
      <c r="I133" s="137"/>
      <c r="J133" s="137">
        <f t="shared" si="0"/>
        <v>0</v>
      </c>
      <c r="K133" s="138"/>
      <c r="L133" s="25"/>
      <c r="M133" s="139" t="s">
        <v>1</v>
      </c>
      <c r="N133" s="140" t="s">
        <v>35</v>
      </c>
      <c r="O133" s="141">
        <v>0.83799999999999997</v>
      </c>
      <c r="P133" s="141">
        <f t="shared" si="1"/>
        <v>1.5687360000000001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120</v>
      </c>
      <c r="AT133" s="143" t="s">
        <v>116</v>
      </c>
      <c r="AU133" s="143" t="s">
        <v>121</v>
      </c>
      <c r="AY133" s="13" t="s">
        <v>114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121</v>
      </c>
      <c r="BK133" s="144">
        <f t="shared" si="9"/>
        <v>0</v>
      </c>
      <c r="BL133" s="13" t="s">
        <v>120</v>
      </c>
      <c r="BM133" s="143" t="s">
        <v>394</v>
      </c>
    </row>
    <row r="134" spans="2:65" s="1" customFormat="1" ht="21.75" customHeight="1" x14ac:dyDescent="0.2">
      <c r="B134" s="131"/>
      <c r="C134" s="132" t="s">
        <v>120</v>
      </c>
      <c r="D134" s="132" t="s">
        <v>116</v>
      </c>
      <c r="E134" s="133" t="s">
        <v>123</v>
      </c>
      <c r="F134" s="134" t="s">
        <v>124</v>
      </c>
      <c r="G134" s="135" t="s">
        <v>119</v>
      </c>
      <c r="H134" s="136">
        <v>3.1</v>
      </c>
      <c r="I134" s="137"/>
      <c r="J134" s="137">
        <f t="shared" si="0"/>
        <v>0</v>
      </c>
      <c r="K134" s="138"/>
      <c r="L134" s="25"/>
      <c r="M134" s="139" t="s">
        <v>1</v>
      </c>
      <c r="N134" s="140" t="s">
        <v>35</v>
      </c>
      <c r="O134" s="141">
        <v>2.5139999999999998</v>
      </c>
      <c r="P134" s="141">
        <f t="shared" si="1"/>
        <v>7.7933999999999992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120</v>
      </c>
      <c r="AT134" s="143" t="s">
        <v>116</v>
      </c>
      <c r="AU134" s="143" t="s">
        <v>121</v>
      </c>
      <c r="AY134" s="13" t="s">
        <v>114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121</v>
      </c>
      <c r="BK134" s="144">
        <f t="shared" si="9"/>
        <v>0</v>
      </c>
      <c r="BL134" s="13" t="s">
        <v>120</v>
      </c>
      <c r="BM134" s="143" t="s">
        <v>395</v>
      </c>
    </row>
    <row r="135" spans="2:65" s="1" customFormat="1" ht="37.9" customHeight="1" x14ac:dyDescent="0.2">
      <c r="B135" s="131"/>
      <c r="C135" s="132" t="s">
        <v>133</v>
      </c>
      <c r="D135" s="132" t="s">
        <v>116</v>
      </c>
      <c r="E135" s="133" t="s">
        <v>127</v>
      </c>
      <c r="F135" s="134" t="s">
        <v>128</v>
      </c>
      <c r="G135" s="135" t="s">
        <v>119</v>
      </c>
      <c r="H135" s="136">
        <v>3.1</v>
      </c>
      <c r="I135" s="137"/>
      <c r="J135" s="137">
        <f t="shared" si="0"/>
        <v>0</v>
      </c>
      <c r="K135" s="138"/>
      <c r="L135" s="25"/>
      <c r="M135" s="139" t="s">
        <v>1</v>
      </c>
      <c r="N135" s="140" t="s">
        <v>35</v>
      </c>
      <c r="O135" s="141">
        <v>0.61299999999999999</v>
      </c>
      <c r="P135" s="141">
        <f t="shared" si="1"/>
        <v>1.9003000000000001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120</v>
      </c>
      <c r="AT135" s="143" t="s">
        <v>116</v>
      </c>
      <c r="AU135" s="143" t="s">
        <v>121</v>
      </c>
      <c r="AY135" s="13" t="s">
        <v>114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121</v>
      </c>
      <c r="BK135" s="144">
        <f t="shared" si="9"/>
        <v>0</v>
      </c>
      <c r="BL135" s="13" t="s">
        <v>120</v>
      </c>
      <c r="BM135" s="143" t="s">
        <v>396</v>
      </c>
    </row>
    <row r="136" spans="2:65" s="1" customFormat="1" ht="37.9" customHeight="1" x14ac:dyDescent="0.2">
      <c r="B136" s="131"/>
      <c r="C136" s="132" t="s">
        <v>137</v>
      </c>
      <c r="D136" s="132" t="s">
        <v>116</v>
      </c>
      <c r="E136" s="133" t="s">
        <v>130</v>
      </c>
      <c r="F136" s="134" t="s">
        <v>131</v>
      </c>
      <c r="G136" s="135" t="s">
        <v>119</v>
      </c>
      <c r="H136" s="136">
        <v>4.9720000000000004</v>
      </c>
      <c r="I136" s="137"/>
      <c r="J136" s="137">
        <f t="shared" si="0"/>
        <v>0</v>
      </c>
      <c r="K136" s="138"/>
      <c r="L136" s="25"/>
      <c r="M136" s="139" t="s">
        <v>1</v>
      </c>
      <c r="N136" s="140" t="s">
        <v>35</v>
      </c>
      <c r="O136" s="141">
        <v>5.3999999999999999E-2</v>
      </c>
      <c r="P136" s="141">
        <f t="shared" si="1"/>
        <v>0.268488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120</v>
      </c>
      <c r="AT136" s="143" t="s">
        <v>116</v>
      </c>
      <c r="AU136" s="143" t="s">
        <v>121</v>
      </c>
      <c r="AY136" s="13" t="s">
        <v>114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121</v>
      </c>
      <c r="BK136" s="144">
        <f t="shared" si="9"/>
        <v>0</v>
      </c>
      <c r="BL136" s="13" t="s">
        <v>120</v>
      </c>
      <c r="BM136" s="143" t="s">
        <v>397</v>
      </c>
    </row>
    <row r="137" spans="2:65" s="1" customFormat="1" ht="16.5" customHeight="1" x14ac:dyDescent="0.2">
      <c r="B137" s="131"/>
      <c r="C137" s="132" t="s">
        <v>141</v>
      </c>
      <c r="D137" s="132" t="s">
        <v>116</v>
      </c>
      <c r="E137" s="133" t="s">
        <v>134</v>
      </c>
      <c r="F137" s="134" t="s">
        <v>135</v>
      </c>
      <c r="G137" s="135" t="s">
        <v>119</v>
      </c>
      <c r="H137" s="136">
        <v>4.9720000000000004</v>
      </c>
      <c r="I137" s="137"/>
      <c r="J137" s="137">
        <f t="shared" si="0"/>
        <v>0</v>
      </c>
      <c r="K137" s="138"/>
      <c r="L137" s="25"/>
      <c r="M137" s="139" t="s">
        <v>1</v>
      </c>
      <c r="N137" s="140" t="s">
        <v>35</v>
      </c>
      <c r="O137" s="141">
        <v>8.9999999999999993E-3</v>
      </c>
      <c r="P137" s="141">
        <f t="shared" si="1"/>
        <v>4.4748000000000003E-2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120</v>
      </c>
      <c r="AT137" s="143" t="s">
        <v>116</v>
      </c>
      <c r="AU137" s="143" t="s">
        <v>121</v>
      </c>
      <c r="AY137" s="13" t="s">
        <v>114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121</v>
      </c>
      <c r="BK137" s="144">
        <f t="shared" si="9"/>
        <v>0</v>
      </c>
      <c r="BL137" s="13" t="s">
        <v>120</v>
      </c>
      <c r="BM137" s="143" t="s">
        <v>398</v>
      </c>
    </row>
    <row r="138" spans="2:65" s="1" customFormat="1" ht="21.75" customHeight="1" x14ac:dyDescent="0.2">
      <c r="B138" s="131"/>
      <c r="C138" s="132" t="s">
        <v>145</v>
      </c>
      <c r="D138" s="132" t="s">
        <v>116</v>
      </c>
      <c r="E138" s="133" t="s">
        <v>138</v>
      </c>
      <c r="F138" s="134" t="s">
        <v>139</v>
      </c>
      <c r="G138" s="135" t="s">
        <v>119</v>
      </c>
      <c r="H138" s="136">
        <v>3.6619999999999999</v>
      </c>
      <c r="I138" s="137"/>
      <c r="J138" s="137">
        <f t="shared" si="0"/>
        <v>0</v>
      </c>
      <c r="K138" s="138"/>
      <c r="L138" s="25"/>
      <c r="M138" s="139" t="s">
        <v>1</v>
      </c>
      <c r="N138" s="140" t="s">
        <v>35</v>
      </c>
      <c r="O138" s="141">
        <v>0.24199999999999999</v>
      </c>
      <c r="P138" s="141">
        <f t="shared" si="1"/>
        <v>0.88620399999999999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120</v>
      </c>
      <c r="AT138" s="143" t="s">
        <v>116</v>
      </c>
      <c r="AU138" s="143" t="s">
        <v>121</v>
      </c>
      <c r="AY138" s="13" t="s">
        <v>114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121</v>
      </c>
      <c r="BK138" s="144">
        <f t="shared" si="9"/>
        <v>0</v>
      </c>
      <c r="BL138" s="13" t="s">
        <v>120</v>
      </c>
      <c r="BM138" s="143" t="s">
        <v>399</v>
      </c>
    </row>
    <row r="139" spans="2:65" s="1" customFormat="1" ht="24.2" customHeight="1" x14ac:dyDescent="0.2">
      <c r="B139" s="131"/>
      <c r="C139" s="132" t="s">
        <v>152</v>
      </c>
      <c r="D139" s="132" t="s">
        <v>116</v>
      </c>
      <c r="E139" s="133" t="s">
        <v>142</v>
      </c>
      <c r="F139" s="134" t="s">
        <v>143</v>
      </c>
      <c r="G139" s="135" t="s">
        <v>119</v>
      </c>
      <c r="H139" s="136">
        <v>1.03</v>
      </c>
      <c r="I139" s="137"/>
      <c r="J139" s="137">
        <f t="shared" si="0"/>
        <v>0</v>
      </c>
      <c r="K139" s="138"/>
      <c r="L139" s="25"/>
      <c r="M139" s="139" t="s">
        <v>1</v>
      </c>
      <c r="N139" s="140" t="s">
        <v>35</v>
      </c>
      <c r="O139" s="141">
        <v>1.5009999999999999</v>
      </c>
      <c r="P139" s="141">
        <f t="shared" si="1"/>
        <v>1.54603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120</v>
      </c>
      <c r="AT139" s="143" t="s">
        <v>116</v>
      </c>
      <c r="AU139" s="143" t="s">
        <v>121</v>
      </c>
      <c r="AY139" s="13" t="s">
        <v>114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121</v>
      </c>
      <c r="BK139" s="144">
        <f t="shared" si="9"/>
        <v>0</v>
      </c>
      <c r="BL139" s="13" t="s">
        <v>120</v>
      </c>
      <c r="BM139" s="143" t="s">
        <v>400</v>
      </c>
    </row>
    <row r="140" spans="2:65" s="1" customFormat="1" ht="16.5" customHeight="1" x14ac:dyDescent="0.2">
      <c r="B140" s="131"/>
      <c r="C140" s="145" t="s">
        <v>156</v>
      </c>
      <c r="D140" s="145" t="s">
        <v>146</v>
      </c>
      <c r="E140" s="146" t="s">
        <v>147</v>
      </c>
      <c r="F140" s="147" t="s">
        <v>148</v>
      </c>
      <c r="G140" s="148" t="s">
        <v>149</v>
      </c>
      <c r="H140" s="149">
        <v>1.9259999999999999</v>
      </c>
      <c r="I140" s="150"/>
      <c r="J140" s="150">
        <f t="shared" si="0"/>
        <v>0</v>
      </c>
      <c r="K140" s="151"/>
      <c r="L140" s="152"/>
      <c r="M140" s="153" t="s">
        <v>1</v>
      </c>
      <c r="N140" s="154" t="s">
        <v>35</v>
      </c>
      <c r="O140" s="141">
        <v>0</v>
      </c>
      <c r="P140" s="141">
        <f t="shared" si="1"/>
        <v>0</v>
      </c>
      <c r="Q140" s="141">
        <v>1</v>
      </c>
      <c r="R140" s="141">
        <f t="shared" si="2"/>
        <v>1.9259999999999999</v>
      </c>
      <c r="S140" s="141">
        <v>0</v>
      </c>
      <c r="T140" s="142">
        <f t="shared" si="3"/>
        <v>0</v>
      </c>
      <c r="AR140" s="143" t="s">
        <v>145</v>
      </c>
      <c r="AT140" s="143" t="s">
        <v>146</v>
      </c>
      <c r="AU140" s="143" t="s">
        <v>121</v>
      </c>
      <c r="AY140" s="13" t="s">
        <v>114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121</v>
      </c>
      <c r="BK140" s="144">
        <f t="shared" si="9"/>
        <v>0</v>
      </c>
      <c r="BL140" s="13" t="s">
        <v>120</v>
      </c>
      <c r="BM140" s="143" t="s">
        <v>401</v>
      </c>
    </row>
    <row r="141" spans="2:65" s="11" customFormat="1" ht="22.9" customHeight="1" x14ac:dyDescent="0.2">
      <c r="B141" s="120"/>
      <c r="D141" s="121" t="s">
        <v>68</v>
      </c>
      <c r="E141" s="129" t="s">
        <v>120</v>
      </c>
      <c r="F141" s="129" t="s">
        <v>151</v>
      </c>
      <c r="J141" s="130">
        <f>BK141</f>
        <v>0</v>
      </c>
      <c r="L141" s="120"/>
      <c r="M141" s="124"/>
      <c r="P141" s="125">
        <f>P142</f>
        <v>0.32146800000000003</v>
      </c>
      <c r="R141" s="125">
        <f>R142</f>
        <v>0.48782123999999999</v>
      </c>
      <c r="T141" s="126">
        <f>T142</f>
        <v>0</v>
      </c>
      <c r="AR141" s="121" t="s">
        <v>69</v>
      </c>
      <c r="AT141" s="127" t="s">
        <v>68</v>
      </c>
      <c r="AU141" s="127" t="s">
        <v>77</v>
      </c>
      <c r="AY141" s="121" t="s">
        <v>114</v>
      </c>
      <c r="BK141" s="128">
        <f>BK142</f>
        <v>0</v>
      </c>
    </row>
    <row r="142" spans="2:65" s="1" customFormat="1" ht="33" customHeight="1" x14ac:dyDescent="0.2">
      <c r="B142" s="131"/>
      <c r="C142" s="132" t="s">
        <v>161</v>
      </c>
      <c r="D142" s="132" t="s">
        <v>116</v>
      </c>
      <c r="E142" s="133" t="s">
        <v>153</v>
      </c>
      <c r="F142" s="134" t="s">
        <v>154</v>
      </c>
      <c r="G142" s="135" t="s">
        <v>119</v>
      </c>
      <c r="H142" s="136">
        <v>0.25800000000000001</v>
      </c>
      <c r="I142" s="137"/>
      <c r="J142" s="137">
        <f>ROUND(I142*H142,2)</f>
        <v>0</v>
      </c>
      <c r="K142" s="138"/>
      <c r="L142" s="25"/>
      <c r="M142" s="139" t="s">
        <v>1</v>
      </c>
      <c r="N142" s="140" t="s">
        <v>35</v>
      </c>
      <c r="O142" s="141">
        <v>1.246</v>
      </c>
      <c r="P142" s="141">
        <f>O142*H142</f>
        <v>0.32146800000000003</v>
      </c>
      <c r="Q142" s="141">
        <v>1.8907799999999999</v>
      </c>
      <c r="R142" s="141">
        <f>Q142*H142</f>
        <v>0.48782123999999999</v>
      </c>
      <c r="S142" s="141">
        <v>0</v>
      </c>
      <c r="T142" s="142">
        <f>S142*H142</f>
        <v>0</v>
      </c>
      <c r="AR142" s="143" t="s">
        <v>120</v>
      </c>
      <c r="AT142" s="143" t="s">
        <v>116</v>
      </c>
      <c r="AU142" s="143" t="s">
        <v>121</v>
      </c>
      <c r="AY142" s="13" t="s">
        <v>114</v>
      </c>
      <c r="BE142" s="144">
        <f>IF(N142="základná",J142,0)</f>
        <v>0</v>
      </c>
      <c r="BF142" s="144">
        <f>IF(N142="znížená",J142,0)</f>
        <v>0</v>
      </c>
      <c r="BG142" s="144">
        <f>IF(N142="zákl. prenesená",J142,0)</f>
        <v>0</v>
      </c>
      <c r="BH142" s="144">
        <f>IF(N142="zníž. prenesená",J142,0)</f>
        <v>0</v>
      </c>
      <c r="BI142" s="144">
        <f>IF(N142="nulová",J142,0)</f>
        <v>0</v>
      </c>
      <c r="BJ142" s="13" t="s">
        <v>121</v>
      </c>
      <c r="BK142" s="144">
        <f>ROUND(I142*H142,2)</f>
        <v>0</v>
      </c>
      <c r="BL142" s="13" t="s">
        <v>120</v>
      </c>
      <c r="BM142" s="143" t="s">
        <v>402</v>
      </c>
    </row>
    <row r="143" spans="2:65" s="11" customFormat="1" ht="22.9" customHeight="1" x14ac:dyDescent="0.2">
      <c r="B143" s="120"/>
      <c r="D143" s="121" t="s">
        <v>68</v>
      </c>
      <c r="E143" s="129" t="s">
        <v>145</v>
      </c>
      <c r="F143" s="129" t="s">
        <v>160</v>
      </c>
      <c r="J143" s="130">
        <f>BK143</f>
        <v>0</v>
      </c>
      <c r="L143" s="120"/>
      <c r="M143" s="124"/>
      <c r="P143" s="125">
        <f>SUM(P144:P157)</f>
        <v>3.5948500000000001</v>
      </c>
      <c r="R143" s="125">
        <f>SUM(R144:R157)</f>
        <v>1.4320000000000001E-2</v>
      </c>
      <c r="T143" s="126">
        <f>SUM(T144:T157)</f>
        <v>0</v>
      </c>
      <c r="AR143" s="121" t="s">
        <v>69</v>
      </c>
      <c r="AT143" s="127" t="s">
        <v>68</v>
      </c>
      <c r="AU143" s="127" t="s">
        <v>77</v>
      </c>
      <c r="AY143" s="121" t="s">
        <v>114</v>
      </c>
      <c r="BK143" s="128">
        <f>SUM(BK144:BK157)</f>
        <v>0</v>
      </c>
    </row>
    <row r="144" spans="2:65" s="1" customFormat="1" ht="16.5" customHeight="1" x14ac:dyDescent="0.2">
      <c r="B144" s="131"/>
      <c r="C144" s="132" t="s">
        <v>166</v>
      </c>
      <c r="D144" s="132" t="s">
        <v>116</v>
      </c>
      <c r="E144" s="133" t="s">
        <v>403</v>
      </c>
      <c r="F144" s="134" t="s">
        <v>404</v>
      </c>
      <c r="G144" s="135" t="s">
        <v>169</v>
      </c>
      <c r="H144" s="136">
        <v>1</v>
      </c>
      <c r="I144" s="137"/>
      <c r="J144" s="137">
        <f t="shared" ref="J144:J157" si="10">ROUND(I144*H144,2)</f>
        <v>0</v>
      </c>
      <c r="K144" s="138"/>
      <c r="L144" s="25"/>
      <c r="M144" s="139" t="s">
        <v>1</v>
      </c>
      <c r="N144" s="140" t="s">
        <v>35</v>
      </c>
      <c r="O144" s="141">
        <v>2.5999999999999999E-2</v>
      </c>
      <c r="P144" s="141">
        <f t="shared" ref="P144:P157" si="11">O144*H144</f>
        <v>2.5999999999999999E-2</v>
      </c>
      <c r="Q144" s="141">
        <v>0</v>
      </c>
      <c r="R144" s="141">
        <f t="shared" ref="R144:R157" si="12">Q144*H144</f>
        <v>0</v>
      </c>
      <c r="S144" s="141">
        <v>0</v>
      </c>
      <c r="T144" s="142">
        <f t="shared" ref="T144:T157" si="13">S144*H144</f>
        <v>0</v>
      </c>
      <c r="AR144" s="143" t="s">
        <v>120</v>
      </c>
      <c r="AT144" s="143" t="s">
        <v>116</v>
      </c>
      <c r="AU144" s="143" t="s">
        <v>121</v>
      </c>
      <c r="AY144" s="13" t="s">
        <v>114</v>
      </c>
      <c r="BE144" s="144">
        <f t="shared" ref="BE144:BE157" si="14">IF(N144="základná",J144,0)</f>
        <v>0</v>
      </c>
      <c r="BF144" s="144">
        <f t="shared" ref="BF144:BF157" si="15">IF(N144="znížená",J144,0)</f>
        <v>0</v>
      </c>
      <c r="BG144" s="144">
        <f t="shared" ref="BG144:BG157" si="16">IF(N144="zákl. prenesená",J144,0)</f>
        <v>0</v>
      </c>
      <c r="BH144" s="144">
        <f t="shared" ref="BH144:BH157" si="17">IF(N144="zníž. prenesená",J144,0)</f>
        <v>0</v>
      </c>
      <c r="BI144" s="144">
        <f t="shared" ref="BI144:BI157" si="18">IF(N144="nulová",J144,0)</f>
        <v>0</v>
      </c>
      <c r="BJ144" s="13" t="s">
        <v>121</v>
      </c>
      <c r="BK144" s="144">
        <f t="shared" ref="BK144:BK157" si="19">ROUND(I144*H144,2)</f>
        <v>0</v>
      </c>
      <c r="BL144" s="13" t="s">
        <v>120</v>
      </c>
      <c r="BM144" s="143" t="s">
        <v>405</v>
      </c>
    </row>
    <row r="145" spans="2:65" s="1" customFormat="1" ht="33" customHeight="1" x14ac:dyDescent="0.2">
      <c r="B145" s="131"/>
      <c r="C145" s="132" t="s">
        <v>171</v>
      </c>
      <c r="D145" s="132" t="s">
        <v>116</v>
      </c>
      <c r="E145" s="133" t="s">
        <v>406</v>
      </c>
      <c r="F145" s="134" t="s">
        <v>407</v>
      </c>
      <c r="G145" s="135" t="s">
        <v>164</v>
      </c>
      <c r="H145" s="136">
        <v>4.3</v>
      </c>
      <c r="I145" s="137"/>
      <c r="J145" s="137">
        <f t="shared" si="10"/>
        <v>0</v>
      </c>
      <c r="K145" s="138"/>
      <c r="L145" s="25"/>
      <c r="M145" s="139" t="s">
        <v>1</v>
      </c>
      <c r="N145" s="140" t="s">
        <v>35</v>
      </c>
      <c r="O145" s="141">
        <v>1.6E-2</v>
      </c>
      <c r="P145" s="141">
        <f t="shared" si="11"/>
        <v>6.88E-2</v>
      </c>
      <c r="Q145" s="141">
        <v>0</v>
      </c>
      <c r="R145" s="141">
        <f t="shared" si="12"/>
        <v>0</v>
      </c>
      <c r="S145" s="141">
        <v>0</v>
      </c>
      <c r="T145" s="142">
        <f t="shared" si="13"/>
        <v>0</v>
      </c>
      <c r="AR145" s="143" t="s">
        <v>120</v>
      </c>
      <c r="AT145" s="143" t="s">
        <v>116</v>
      </c>
      <c r="AU145" s="143" t="s">
        <v>121</v>
      </c>
      <c r="AY145" s="13" t="s">
        <v>114</v>
      </c>
      <c r="BE145" s="144">
        <f t="shared" si="14"/>
        <v>0</v>
      </c>
      <c r="BF145" s="144">
        <f t="shared" si="15"/>
        <v>0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3" t="s">
        <v>121</v>
      </c>
      <c r="BK145" s="144">
        <f t="shared" si="19"/>
        <v>0</v>
      </c>
      <c r="BL145" s="13" t="s">
        <v>120</v>
      </c>
      <c r="BM145" s="143" t="s">
        <v>408</v>
      </c>
    </row>
    <row r="146" spans="2:65" s="1" customFormat="1" ht="21.75" customHeight="1" x14ac:dyDescent="0.2">
      <c r="B146" s="131"/>
      <c r="C146" s="145" t="s">
        <v>175</v>
      </c>
      <c r="D146" s="145" t="s">
        <v>146</v>
      </c>
      <c r="E146" s="146" t="s">
        <v>409</v>
      </c>
      <c r="F146" s="147" t="s">
        <v>410</v>
      </c>
      <c r="G146" s="148" t="s">
        <v>164</v>
      </c>
      <c r="H146" s="149">
        <v>4.3</v>
      </c>
      <c r="I146" s="150"/>
      <c r="J146" s="150">
        <f t="shared" si="10"/>
        <v>0</v>
      </c>
      <c r="K146" s="151"/>
      <c r="L146" s="152"/>
      <c r="M146" s="153" t="s">
        <v>1</v>
      </c>
      <c r="N146" s="154" t="s">
        <v>35</v>
      </c>
      <c r="O146" s="141">
        <v>0</v>
      </c>
      <c r="P146" s="141">
        <f t="shared" si="11"/>
        <v>0</v>
      </c>
      <c r="Q146" s="141">
        <v>2.7999999999999998E-4</v>
      </c>
      <c r="R146" s="141">
        <f t="shared" si="12"/>
        <v>1.2039999999999998E-3</v>
      </c>
      <c r="S146" s="141">
        <v>0</v>
      </c>
      <c r="T146" s="142">
        <f t="shared" si="13"/>
        <v>0</v>
      </c>
      <c r="AR146" s="143" t="s">
        <v>145</v>
      </c>
      <c r="AT146" s="143" t="s">
        <v>146</v>
      </c>
      <c r="AU146" s="143" t="s">
        <v>121</v>
      </c>
      <c r="AY146" s="13" t="s">
        <v>114</v>
      </c>
      <c r="BE146" s="144">
        <f t="shared" si="14"/>
        <v>0</v>
      </c>
      <c r="BF146" s="144">
        <f t="shared" si="15"/>
        <v>0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3" t="s">
        <v>121</v>
      </c>
      <c r="BK146" s="144">
        <f t="shared" si="19"/>
        <v>0</v>
      </c>
      <c r="BL146" s="13" t="s">
        <v>120</v>
      </c>
      <c r="BM146" s="143" t="s">
        <v>411</v>
      </c>
    </row>
    <row r="147" spans="2:65" s="1" customFormat="1" ht="24.2" customHeight="1" x14ac:dyDescent="0.2">
      <c r="B147" s="131"/>
      <c r="C147" s="145" t="s">
        <v>179</v>
      </c>
      <c r="D147" s="145" t="s">
        <v>146</v>
      </c>
      <c r="E147" s="146" t="s">
        <v>412</v>
      </c>
      <c r="F147" s="147" t="s">
        <v>413</v>
      </c>
      <c r="G147" s="148" t="s">
        <v>169</v>
      </c>
      <c r="H147" s="149">
        <v>2</v>
      </c>
      <c r="I147" s="150"/>
      <c r="J147" s="150">
        <f t="shared" si="10"/>
        <v>0</v>
      </c>
      <c r="K147" s="151"/>
      <c r="L147" s="152"/>
      <c r="M147" s="153" t="s">
        <v>1</v>
      </c>
      <c r="N147" s="154" t="s">
        <v>35</v>
      </c>
      <c r="O147" s="141">
        <v>0</v>
      </c>
      <c r="P147" s="141">
        <f t="shared" si="11"/>
        <v>0</v>
      </c>
      <c r="Q147" s="141">
        <v>5.0000000000000002E-5</v>
      </c>
      <c r="R147" s="141">
        <f t="shared" si="12"/>
        <v>1E-4</v>
      </c>
      <c r="S147" s="141">
        <v>0</v>
      </c>
      <c r="T147" s="142">
        <f t="shared" si="13"/>
        <v>0</v>
      </c>
      <c r="AR147" s="143" t="s">
        <v>145</v>
      </c>
      <c r="AT147" s="143" t="s">
        <v>146</v>
      </c>
      <c r="AU147" s="143" t="s">
        <v>121</v>
      </c>
      <c r="AY147" s="13" t="s">
        <v>114</v>
      </c>
      <c r="BE147" s="144">
        <f t="shared" si="14"/>
        <v>0</v>
      </c>
      <c r="BF147" s="144">
        <f t="shared" si="15"/>
        <v>0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3" t="s">
        <v>121</v>
      </c>
      <c r="BK147" s="144">
        <f t="shared" si="19"/>
        <v>0</v>
      </c>
      <c r="BL147" s="13" t="s">
        <v>120</v>
      </c>
      <c r="BM147" s="143" t="s">
        <v>414</v>
      </c>
    </row>
    <row r="148" spans="2:65" s="1" customFormat="1" ht="16.5" customHeight="1" x14ac:dyDescent="0.2">
      <c r="B148" s="131"/>
      <c r="C148" s="145" t="s">
        <v>183</v>
      </c>
      <c r="D148" s="145" t="s">
        <v>146</v>
      </c>
      <c r="E148" s="146" t="s">
        <v>415</v>
      </c>
      <c r="F148" s="147" t="s">
        <v>416</v>
      </c>
      <c r="G148" s="148" t="s">
        <v>164</v>
      </c>
      <c r="H148" s="149">
        <v>1</v>
      </c>
      <c r="I148" s="150"/>
      <c r="J148" s="150">
        <f t="shared" si="10"/>
        <v>0</v>
      </c>
      <c r="K148" s="151"/>
      <c r="L148" s="152"/>
      <c r="M148" s="153" t="s">
        <v>1</v>
      </c>
      <c r="N148" s="154" t="s">
        <v>35</v>
      </c>
      <c r="O148" s="141">
        <v>0</v>
      </c>
      <c r="P148" s="141">
        <f t="shared" si="11"/>
        <v>0</v>
      </c>
      <c r="Q148" s="141">
        <v>2.7999999999999998E-4</v>
      </c>
      <c r="R148" s="141">
        <f t="shared" si="12"/>
        <v>2.7999999999999998E-4</v>
      </c>
      <c r="S148" s="141">
        <v>0</v>
      </c>
      <c r="T148" s="142">
        <f t="shared" si="13"/>
        <v>0</v>
      </c>
      <c r="AR148" s="143" t="s">
        <v>145</v>
      </c>
      <c r="AT148" s="143" t="s">
        <v>146</v>
      </c>
      <c r="AU148" s="143" t="s">
        <v>121</v>
      </c>
      <c r="AY148" s="13" t="s">
        <v>114</v>
      </c>
      <c r="BE148" s="144">
        <f t="shared" si="14"/>
        <v>0</v>
      </c>
      <c r="BF148" s="144">
        <f t="shared" si="15"/>
        <v>0</v>
      </c>
      <c r="BG148" s="144">
        <f t="shared" si="16"/>
        <v>0</v>
      </c>
      <c r="BH148" s="144">
        <f t="shared" si="17"/>
        <v>0</v>
      </c>
      <c r="BI148" s="144">
        <f t="shared" si="18"/>
        <v>0</v>
      </c>
      <c r="BJ148" s="13" t="s">
        <v>121</v>
      </c>
      <c r="BK148" s="144">
        <f t="shared" si="19"/>
        <v>0</v>
      </c>
      <c r="BL148" s="13" t="s">
        <v>120</v>
      </c>
      <c r="BM148" s="143" t="s">
        <v>417</v>
      </c>
    </row>
    <row r="149" spans="2:65" s="1" customFormat="1" ht="24.2" customHeight="1" x14ac:dyDescent="0.2">
      <c r="B149" s="131"/>
      <c r="C149" s="132" t="s">
        <v>187</v>
      </c>
      <c r="D149" s="132" t="s">
        <v>116</v>
      </c>
      <c r="E149" s="133" t="s">
        <v>261</v>
      </c>
      <c r="F149" s="134" t="s">
        <v>418</v>
      </c>
      <c r="G149" s="135" t="s">
        <v>169</v>
      </c>
      <c r="H149" s="136">
        <v>1</v>
      </c>
      <c r="I149" s="137"/>
      <c r="J149" s="137">
        <f t="shared" si="10"/>
        <v>0</v>
      </c>
      <c r="K149" s="138"/>
      <c r="L149" s="25"/>
      <c r="M149" s="139" t="s">
        <v>1</v>
      </c>
      <c r="N149" s="140" t="s">
        <v>35</v>
      </c>
      <c r="O149" s="141">
        <v>1.1180000000000001</v>
      </c>
      <c r="P149" s="141">
        <f t="shared" si="11"/>
        <v>1.1180000000000001</v>
      </c>
      <c r="Q149" s="141">
        <v>6.8000000000000005E-4</v>
      </c>
      <c r="R149" s="141">
        <f t="shared" si="12"/>
        <v>6.8000000000000005E-4</v>
      </c>
      <c r="S149" s="141">
        <v>0</v>
      </c>
      <c r="T149" s="142">
        <f t="shared" si="13"/>
        <v>0</v>
      </c>
      <c r="AR149" s="143" t="s">
        <v>120</v>
      </c>
      <c r="AT149" s="143" t="s">
        <v>116</v>
      </c>
      <c r="AU149" s="143" t="s">
        <v>121</v>
      </c>
      <c r="AY149" s="13" t="s">
        <v>114</v>
      </c>
      <c r="BE149" s="144">
        <f t="shared" si="14"/>
        <v>0</v>
      </c>
      <c r="BF149" s="144">
        <f t="shared" si="15"/>
        <v>0</v>
      </c>
      <c r="BG149" s="144">
        <f t="shared" si="16"/>
        <v>0</v>
      </c>
      <c r="BH149" s="144">
        <f t="shared" si="17"/>
        <v>0</v>
      </c>
      <c r="BI149" s="144">
        <f t="shared" si="18"/>
        <v>0</v>
      </c>
      <c r="BJ149" s="13" t="s">
        <v>121</v>
      </c>
      <c r="BK149" s="144">
        <f t="shared" si="19"/>
        <v>0</v>
      </c>
      <c r="BL149" s="13" t="s">
        <v>120</v>
      </c>
      <c r="BM149" s="143" t="s">
        <v>419</v>
      </c>
    </row>
    <row r="150" spans="2:65" s="1" customFormat="1" ht="37.9" customHeight="1" x14ac:dyDescent="0.2">
      <c r="B150" s="131"/>
      <c r="C150" s="145" t="s">
        <v>191</v>
      </c>
      <c r="D150" s="145" t="s">
        <v>146</v>
      </c>
      <c r="E150" s="146" t="s">
        <v>420</v>
      </c>
      <c r="F150" s="147" t="s">
        <v>421</v>
      </c>
      <c r="G150" s="148" t="s">
        <v>169</v>
      </c>
      <c r="H150" s="149">
        <v>1</v>
      </c>
      <c r="I150" s="150"/>
      <c r="J150" s="150">
        <f t="shared" si="10"/>
        <v>0</v>
      </c>
      <c r="K150" s="151"/>
      <c r="L150" s="152"/>
      <c r="M150" s="153" t="s">
        <v>1</v>
      </c>
      <c r="N150" s="154" t="s">
        <v>35</v>
      </c>
      <c r="O150" s="141">
        <v>0</v>
      </c>
      <c r="P150" s="141">
        <f t="shared" si="11"/>
        <v>0</v>
      </c>
      <c r="Q150" s="141">
        <v>5.0000000000000001E-4</v>
      </c>
      <c r="R150" s="141">
        <f t="shared" si="12"/>
        <v>5.0000000000000001E-4</v>
      </c>
      <c r="S150" s="141">
        <v>0</v>
      </c>
      <c r="T150" s="142">
        <f t="shared" si="13"/>
        <v>0</v>
      </c>
      <c r="AR150" s="143" t="s">
        <v>145</v>
      </c>
      <c r="AT150" s="143" t="s">
        <v>146</v>
      </c>
      <c r="AU150" s="143" t="s">
        <v>121</v>
      </c>
      <c r="AY150" s="13" t="s">
        <v>114</v>
      </c>
      <c r="BE150" s="144">
        <f t="shared" si="14"/>
        <v>0</v>
      </c>
      <c r="BF150" s="144">
        <f t="shared" si="15"/>
        <v>0</v>
      </c>
      <c r="BG150" s="144">
        <f t="shared" si="16"/>
        <v>0</v>
      </c>
      <c r="BH150" s="144">
        <f t="shared" si="17"/>
        <v>0</v>
      </c>
      <c r="BI150" s="144">
        <f t="shared" si="18"/>
        <v>0</v>
      </c>
      <c r="BJ150" s="13" t="s">
        <v>121</v>
      </c>
      <c r="BK150" s="144">
        <f t="shared" si="19"/>
        <v>0</v>
      </c>
      <c r="BL150" s="13" t="s">
        <v>120</v>
      </c>
      <c r="BM150" s="143" t="s">
        <v>422</v>
      </c>
    </row>
    <row r="151" spans="2:65" s="1" customFormat="1" ht="24.2" customHeight="1" x14ac:dyDescent="0.2">
      <c r="B151" s="131"/>
      <c r="C151" s="145" t="s">
        <v>195</v>
      </c>
      <c r="D151" s="145" t="s">
        <v>146</v>
      </c>
      <c r="E151" s="146" t="s">
        <v>423</v>
      </c>
      <c r="F151" s="147" t="s">
        <v>424</v>
      </c>
      <c r="G151" s="148" t="s">
        <v>164</v>
      </c>
      <c r="H151" s="149">
        <v>4.3</v>
      </c>
      <c r="I151" s="150"/>
      <c r="J151" s="150">
        <f t="shared" si="10"/>
        <v>0</v>
      </c>
      <c r="K151" s="151"/>
      <c r="L151" s="152"/>
      <c r="M151" s="153" t="s">
        <v>1</v>
      </c>
      <c r="N151" s="154" t="s">
        <v>35</v>
      </c>
      <c r="O151" s="141">
        <v>0</v>
      </c>
      <c r="P151" s="141">
        <f t="shared" si="11"/>
        <v>0</v>
      </c>
      <c r="Q151" s="141">
        <v>1.3999999999999999E-4</v>
      </c>
      <c r="R151" s="141">
        <f t="shared" si="12"/>
        <v>6.0199999999999989E-4</v>
      </c>
      <c r="S151" s="141">
        <v>0</v>
      </c>
      <c r="T151" s="142">
        <f t="shared" si="13"/>
        <v>0</v>
      </c>
      <c r="AR151" s="143" t="s">
        <v>145</v>
      </c>
      <c r="AT151" s="143" t="s">
        <v>146</v>
      </c>
      <c r="AU151" s="143" t="s">
        <v>121</v>
      </c>
      <c r="AY151" s="13" t="s">
        <v>114</v>
      </c>
      <c r="BE151" s="144">
        <f t="shared" si="14"/>
        <v>0</v>
      </c>
      <c r="BF151" s="144">
        <f t="shared" si="15"/>
        <v>0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3" t="s">
        <v>121</v>
      </c>
      <c r="BK151" s="144">
        <f t="shared" si="19"/>
        <v>0</v>
      </c>
      <c r="BL151" s="13" t="s">
        <v>120</v>
      </c>
      <c r="BM151" s="143" t="s">
        <v>425</v>
      </c>
    </row>
    <row r="152" spans="2:65" s="1" customFormat="1" ht="16.5" customHeight="1" x14ac:dyDescent="0.2">
      <c r="B152" s="131"/>
      <c r="C152" s="145" t="s">
        <v>7</v>
      </c>
      <c r="D152" s="145" t="s">
        <v>146</v>
      </c>
      <c r="E152" s="146" t="s">
        <v>267</v>
      </c>
      <c r="F152" s="147" t="s">
        <v>268</v>
      </c>
      <c r="G152" s="148" t="s">
        <v>169</v>
      </c>
      <c r="H152" s="149">
        <v>1</v>
      </c>
      <c r="I152" s="150"/>
      <c r="J152" s="150">
        <f t="shared" si="10"/>
        <v>0</v>
      </c>
      <c r="K152" s="151"/>
      <c r="L152" s="152"/>
      <c r="M152" s="153" t="s">
        <v>1</v>
      </c>
      <c r="N152" s="154" t="s">
        <v>35</v>
      </c>
      <c r="O152" s="141">
        <v>0</v>
      </c>
      <c r="P152" s="141">
        <f t="shared" si="11"/>
        <v>0</v>
      </c>
      <c r="Q152" s="141">
        <v>7.4999999999999997E-3</v>
      </c>
      <c r="R152" s="141">
        <f t="shared" si="12"/>
        <v>7.4999999999999997E-3</v>
      </c>
      <c r="S152" s="141">
        <v>0</v>
      </c>
      <c r="T152" s="142">
        <f t="shared" si="13"/>
        <v>0</v>
      </c>
      <c r="AR152" s="143" t="s">
        <v>145</v>
      </c>
      <c r="AT152" s="143" t="s">
        <v>146</v>
      </c>
      <c r="AU152" s="143" t="s">
        <v>121</v>
      </c>
      <c r="AY152" s="13" t="s">
        <v>114</v>
      </c>
      <c r="BE152" s="144">
        <f t="shared" si="14"/>
        <v>0</v>
      </c>
      <c r="BF152" s="144">
        <f t="shared" si="15"/>
        <v>0</v>
      </c>
      <c r="BG152" s="144">
        <f t="shared" si="16"/>
        <v>0</v>
      </c>
      <c r="BH152" s="144">
        <f t="shared" si="17"/>
        <v>0</v>
      </c>
      <c r="BI152" s="144">
        <f t="shared" si="18"/>
        <v>0</v>
      </c>
      <c r="BJ152" s="13" t="s">
        <v>121</v>
      </c>
      <c r="BK152" s="144">
        <f t="shared" si="19"/>
        <v>0</v>
      </c>
      <c r="BL152" s="13" t="s">
        <v>120</v>
      </c>
      <c r="BM152" s="143" t="s">
        <v>426</v>
      </c>
    </row>
    <row r="153" spans="2:65" s="1" customFormat="1" ht="16.5" customHeight="1" x14ac:dyDescent="0.2">
      <c r="B153" s="131"/>
      <c r="C153" s="132" t="s">
        <v>202</v>
      </c>
      <c r="D153" s="132" t="s">
        <v>116</v>
      </c>
      <c r="E153" s="133" t="s">
        <v>270</v>
      </c>
      <c r="F153" s="134" t="s">
        <v>271</v>
      </c>
      <c r="G153" s="135" t="s">
        <v>169</v>
      </c>
      <c r="H153" s="136">
        <v>1</v>
      </c>
      <c r="I153" s="137"/>
      <c r="J153" s="137">
        <f t="shared" si="10"/>
        <v>0</v>
      </c>
      <c r="K153" s="138"/>
      <c r="L153" s="25"/>
      <c r="M153" s="139" t="s">
        <v>1</v>
      </c>
      <c r="N153" s="140" t="s">
        <v>35</v>
      </c>
      <c r="O153" s="141">
        <v>1.7649999999999999</v>
      </c>
      <c r="P153" s="141">
        <f t="shared" si="11"/>
        <v>1.7649999999999999</v>
      </c>
      <c r="Q153" s="141">
        <v>1.58E-3</v>
      </c>
      <c r="R153" s="141">
        <f t="shared" si="12"/>
        <v>1.58E-3</v>
      </c>
      <c r="S153" s="141">
        <v>0</v>
      </c>
      <c r="T153" s="142">
        <f t="shared" si="13"/>
        <v>0</v>
      </c>
      <c r="AR153" s="143" t="s">
        <v>120</v>
      </c>
      <c r="AT153" s="143" t="s">
        <v>116</v>
      </c>
      <c r="AU153" s="143" t="s">
        <v>121</v>
      </c>
      <c r="AY153" s="13" t="s">
        <v>114</v>
      </c>
      <c r="BE153" s="144">
        <f t="shared" si="14"/>
        <v>0</v>
      </c>
      <c r="BF153" s="144">
        <f t="shared" si="15"/>
        <v>0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3" t="s">
        <v>121</v>
      </c>
      <c r="BK153" s="144">
        <f t="shared" si="19"/>
        <v>0</v>
      </c>
      <c r="BL153" s="13" t="s">
        <v>120</v>
      </c>
      <c r="BM153" s="143" t="s">
        <v>427</v>
      </c>
    </row>
    <row r="154" spans="2:65" s="1" customFormat="1" ht="24.2" customHeight="1" x14ac:dyDescent="0.2">
      <c r="B154" s="131"/>
      <c r="C154" s="145" t="s">
        <v>206</v>
      </c>
      <c r="D154" s="145" t="s">
        <v>146</v>
      </c>
      <c r="E154" s="146" t="s">
        <v>273</v>
      </c>
      <c r="F154" s="147" t="s">
        <v>274</v>
      </c>
      <c r="G154" s="148" t="s">
        <v>169</v>
      </c>
      <c r="H154" s="149">
        <v>1</v>
      </c>
      <c r="I154" s="150"/>
      <c r="J154" s="150">
        <f t="shared" si="10"/>
        <v>0</v>
      </c>
      <c r="K154" s="151"/>
      <c r="L154" s="152"/>
      <c r="M154" s="153" t="s">
        <v>1</v>
      </c>
      <c r="N154" s="154" t="s">
        <v>35</v>
      </c>
      <c r="O154" s="141">
        <v>0</v>
      </c>
      <c r="P154" s="141">
        <f t="shared" si="11"/>
        <v>0</v>
      </c>
      <c r="Q154" s="141">
        <v>1.1000000000000001E-3</v>
      </c>
      <c r="R154" s="141">
        <f t="shared" si="12"/>
        <v>1.1000000000000001E-3</v>
      </c>
      <c r="S154" s="141">
        <v>0</v>
      </c>
      <c r="T154" s="142">
        <f t="shared" si="13"/>
        <v>0</v>
      </c>
      <c r="AR154" s="143" t="s">
        <v>145</v>
      </c>
      <c r="AT154" s="143" t="s">
        <v>146</v>
      </c>
      <c r="AU154" s="143" t="s">
        <v>121</v>
      </c>
      <c r="AY154" s="13" t="s">
        <v>114</v>
      </c>
      <c r="BE154" s="144">
        <f t="shared" si="14"/>
        <v>0</v>
      </c>
      <c r="BF154" s="144">
        <f t="shared" si="15"/>
        <v>0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3" t="s">
        <v>121</v>
      </c>
      <c r="BK154" s="144">
        <f t="shared" si="19"/>
        <v>0</v>
      </c>
      <c r="BL154" s="13" t="s">
        <v>120</v>
      </c>
      <c r="BM154" s="143" t="s">
        <v>428</v>
      </c>
    </row>
    <row r="155" spans="2:65" s="1" customFormat="1" ht="24.2" customHeight="1" x14ac:dyDescent="0.2">
      <c r="B155" s="131"/>
      <c r="C155" s="132" t="s">
        <v>216</v>
      </c>
      <c r="D155" s="132" t="s">
        <v>116</v>
      </c>
      <c r="E155" s="133" t="s">
        <v>285</v>
      </c>
      <c r="F155" s="134" t="s">
        <v>429</v>
      </c>
      <c r="G155" s="135" t="s">
        <v>164</v>
      </c>
      <c r="H155" s="136">
        <v>4.3</v>
      </c>
      <c r="I155" s="137"/>
      <c r="J155" s="137">
        <f t="shared" si="10"/>
        <v>0</v>
      </c>
      <c r="K155" s="138"/>
      <c r="L155" s="25"/>
      <c r="M155" s="139" t="s">
        <v>1</v>
      </c>
      <c r="N155" s="140" t="s">
        <v>35</v>
      </c>
      <c r="O155" s="141">
        <v>4.1000000000000002E-2</v>
      </c>
      <c r="P155" s="141">
        <f t="shared" si="11"/>
        <v>0.17630000000000001</v>
      </c>
      <c r="Q155" s="141">
        <v>0</v>
      </c>
      <c r="R155" s="141">
        <f t="shared" si="12"/>
        <v>0</v>
      </c>
      <c r="S155" s="141">
        <v>0</v>
      </c>
      <c r="T155" s="142">
        <f t="shared" si="13"/>
        <v>0</v>
      </c>
      <c r="AR155" s="143" t="s">
        <v>120</v>
      </c>
      <c r="AT155" s="143" t="s">
        <v>116</v>
      </c>
      <c r="AU155" s="143" t="s">
        <v>121</v>
      </c>
      <c r="AY155" s="13" t="s">
        <v>114</v>
      </c>
      <c r="BE155" s="144">
        <f t="shared" si="14"/>
        <v>0</v>
      </c>
      <c r="BF155" s="144">
        <f t="shared" si="15"/>
        <v>0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3" t="s">
        <v>121</v>
      </c>
      <c r="BK155" s="144">
        <f t="shared" si="19"/>
        <v>0</v>
      </c>
      <c r="BL155" s="13" t="s">
        <v>120</v>
      </c>
      <c r="BM155" s="143" t="s">
        <v>430</v>
      </c>
    </row>
    <row r="156" spans="2:65" s="1" customFormat="1" ht="24.2" customHeight="1" x14ac:dyDescent="0.2">
      <c r="B156" s="131"/>
      <c r="C156" s="132" t="s">
        <v>222</v>
      </c>
      <c r="D156" s="132" t="s">
        <v>116</v>
      </c>
      <c r="E156" s="133" t="s">
        <v>431</v>
      </c>
      <c r="F156" s="134" t="s">
        <v>432</v>
      </c>
      <c r="G156" s="135" t="s">
        <v>164</v>
      </c>
      <c r="H156" s="136">
        <v>4.3</v>
      </c>
      <c r="I156" s="137"/>
      <c r="J156" s="137">
        <f t="shared" si="10"/>
        <v>0</v>
      </c>
      <c r="K156" s="138"/>
      <c r="L156" s="25"/>
      <c r="M156" s="139" t="s">
        <v>1</v>
      </c>
      <c r="N156" s="140" t="s">
        <v>35</v>
      </c>
      <c r="O156" s="141">
        <v>5.2499999999999998E-2</v>
      </c>
      <c r="P156" s="141">
        <f t="shared" si="11"/>
        <v>0.22574999999999998</v>
      </c>
      <c r="Q156" s="141">
        <v>1E-4</v>
      </c>
      <c r="R156" s="141">
        <f t="shared" si="12"/>
        <v>4.2999999999999999E-4</v>
      </c>
      <c r="S156" s="141">
        <v>0</v>
      </c>
      <c r="T156" s="142">
        <f t="shared" si="13"/>
        <v>0</v>
      </c>
      <c r="AR156" s="143" t="s">
        <v>120</v>
      </c>
      <c r="AT156" s="143" t="s">
        <v>116</v>
      </c>
      <c r="AU156" s="143" t="s">
        <v>121</v>
      </c>
      <c r="AY156" s="13" t="s">
        <v>114</v>
      </c>
      <c r="BE156" s="144">
        <f t="shared" si="14"/>
        <v>0</v>
      </c>
      <c r="BF156" s="144">
        <f t="shared" si="15"/>
        <v>0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3" t="s">
        <v>121</v>
      </c>
      <c r="BK156" s="144">
        <f t="shared" si="19"/>
        <v>0</v>
      </c>
      <c r="BL156" s="13" t="s">
        <v>120</v>
      </c>
      <c r="BM156" s="143" t="s">
        <v>433</v>
      </c>
    </row>
    <row r="157" spans="2:65" s="1" customFormat="1" ht="16.5" customHeight="1" x14ac:dyDescent="0.2">
      <c r="B157" s="131"/>
      <c r="C157" s="132" t="s">
        <v>210</v>
      </c>
      <c r="D157" s="132" t="s">
        <v>116</v>
      </c>
      <c r="E157" s="133" t="s">
        <v>303</v>
      </c>
      <c r="F157" s="134" t="s">
        <v>304</v>
      </c>
      <c r="G157" s="135" t="s">
        <v>164</v>
      </c>
      <c r="H157" s="136">
        <v>4.3</v>
      </c>
      <c r="I157" s="137"/>
      <c r="J157" s="137">
        <f t="shared" si="10"/>
        <v>0</v>
      </c>
      <c r="K157" s="138"/>
      <c r="L157" s="25"/>
      <c r="M157" s="139" t="s">
        <v>1</v>
      </c>
      <c r="N157" s="140" t="s">
        <v>35</v>
      </c>
      <c r="O157" s="141">
        <v>0.05</v>
      </c>
      <c r="P157" s="141">
        <f t="shared" si="11"/>
        <v>0.215</v>
      </c>
      <c r="Q157" s="141">
        <v>8.0000000000000007E-5</v>
      </c>
      <c r="R157" s="141">
        <f t="shared" si="12"/>
        <v>3.4400000000000001E-4</v>
      </c>
      <c r="S157" s="141">
        <v>0</v>
      </c>
      <c r="T157" s="142">
        <f t="shared" si="13"/>
        <v>0</v>
      </c>
      <c r="AR157" s="143" t="s">
        <v>120</v>
      </c>
      <c r="AT157" s="143" t="s">
        <v>116</v>
      </c>
      <c r="AU157" s="143" t="s">
        <v>121</v>
      </c>
      <c r="AY157" s="13" t="s">
        <v>114</v>
      </c>
      <c r="BE157" s="144">
        <f t="shared" si="14"/>
        <v>0</v>
      </c>
      <c r="BF157" s="144">
        <f t="shared" si="15"/>
        <v>0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3" t="s">
        <v>121</v>
      </c>
      <c r="BK157" s="144">
        <f t="shared" si="19"/>
        <v>0</v>
      </c>
      <c r="BL157" s="13" t="s">
        <v>120</v>
      </c>
      <c r="BM157" s="143" t="s">
        <v>434</v>
      </c>
    </row>
    <row r="158" spans="2:65" s="11" customFormat="1" ht="22.9" customHeight="1" x14ac:dyDescent="0.2">
      <c r="B158" s="120"/>
      <c r="D158" s="121" t="s">
        <v>68</v>
      </c>
      <c r="E158" s="129" t="s">
        <v>214</v>
      </c>
      <c r="F158" s="129" t="s">
        <v>215</v>
      </c>
      <c r="J158" s="130">
        <f>BK158</f>
        <v>0</v>
      </c>
      <c r="L158" s="120"/>
      <c r="M158" s="124"/>
      <c r="P158" s="125">
        <f>P159</f>
        <v>1.378654</v>
      </c>
      <c r="R158" s="125">
        <f>R159</f>
        <v>0</v>
      </c>
      <c r="T158" s="126">
        <f>T159</f>
        <v>0</v>
      </c>
      <c r="AR158" s="121" t="s">
        <v>69</v>
      </c>
      <c r="AT158" s="127" t="s">
        <v>68</v>
      </c>
      <c r="AU158" s="127" t="s">
        <v>77</v>
      </c>
      <c r="AY158" s="121" t="s">
        <v>114</v>
      </c>
      <c r="BK158" s="128">
        <f>BK159</f>
        <v>0</v>
      </c>
    </row>
    <row r="159" spans="2:65" s="1" customFormat="1" ht="24.2" customHeight="1" x14ac:dyDescent="0.2">
      <c r="B159" s="131"/>
      <c r="C159" s="132">
        <v>26</v>
      </c>
      <c r="D159" s="132" t="s">
        <v>116</v>
      </c>
      <c r="E159" s="133" t="s">
        <v>435</v>
      </c>
      <c r="F159" s="134" t="s">
        <v>436</v>
      </c>
      <c r="G159" s="135" t="s">
        <v>149</v>
      </c>
      <c r="H159" s="136">
        <v>4.2290000000000001</v>
      </c>
      <c r="I159" s="137"/>
      <c r="J159" s="137">
        <f>ROUND(I159*H159,2)</f>
        <v>0</v>
      </c>
      <c r="K159" s="138"/>
      <c r="L159" s="25"/>
      <c r="M159" s="139" t="s">
        <v>1</v>
      </c>
      <c r="N159" s="140" t="s">
        <v>35</v>
      </c>
      <c r="O159" s="141">
        <v>0.32600000000000001</v>
      </c>
      <c r="P159" s="141">
        <f>O159*H159</f>
        <v>1.378654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120</v>
      </c>
      <c r="AT159" s="143" t="s">
        <v>116</v>
      </c>
      <c r="AU159" s="143" t="s">
        <v>121</v>
      </c>
      <c r="AY159" s="13" t="s">
        <v>114</v>
      </c>
      <c r="BE159" s="144">
        <f>IF(N159="základná",J159,0)</f>
        <v>0</v>
      </c>
      <c r="BF159" s="144">
        <f>IF(N159="znížená",J159,0)</f>
        <v>0</v>
      </c>
      <c r="BG159" s="144">
        <f>IF(N159="zákl. prenesená",J159,0)</f>
        <v>0</v>
      </c>
      <c r="BH159" s="144">
        <f>IF(N159="zníž. prenesená",J159,0)</f>
        <v>0</v>
      </c>
      <c r="BI159" s="144">
        <f>IF(N159="nulová",J159,0)</f>
        <v>0</v>
      </c>
      <c r="BJ159" s="13" t="s">
        <v>121</v>
      </c>
      <c r="BK159" s="144">
        <f>ROUND(I159*H159,2)</f>
        <v>0</v>
      </c>
      <c r="BL159" s="13" t="s">
        <v>120</v>
      </c>
      <c r="BM159" s="143" t="s">
        <v>437</v>
      </c>
    </row>
    <row r="160" spans="2:65" s="11" customFormat="1" ht="22.9" customHeight="1" x14ac:dyDescent="0.2">
      <c r="B160" s="120"/>
      <c r="D160" s="121" t="s">
        <v>68</v>
      </c>
      <c r="E160" s="129" t="s">
        <v>133</v>
      </c>
      <c r="F160" s="129" t="s">
        <v>307</v>
      </c>
      <c r="J160" s="130">
        <f>BK160</f>
        <v>0</v>
      </c>
      <c r="L160" s="120"/>
      <c r="M160" s="124"/>
      <c r="P160" s="125">
        <f>SUM(P161:P165)</f>
        <v>0.34961279999999995</v>
      </c>
      <c r="R160" s="125">
        <f>SUM(R161:R165)</f>
        <v>1.7941104000000001</v>
      </c>
      <c r="T160" s="126">
        <f>SUM(T161:T165)</f>
        <v>0</v>
      </c>
      <c r="AR160" s="121" t="s">
        <v>77</v>
      </c>
      <c r="AT160" s="127" t="s">
        <v>68</v>
      </c>
      <c r="AU160" s="127" t="s">
        <v>77</v>
      </c>
      <c r="AY160" s="121" t="s">
        <v>114</v>
      </c>
      <c r="BK160" s="128">
        <f>SUM(BK161:BK165)</f>
        <v>0</v>
      </c>
    </row>
    <row r="161" spans="2:65" s="1" customFormat="1" ht="33" customHeight="1" x14ac:dyDescent="0.2">
      <c r="B161" s="131"/>
      <c r="C161" s="132">
        <v>27</v>
      </c>
      <c r="D161" s="132" t="s">
        <v>116</v>
      </c>
      <c r="E161" s="133" t="s">
        <v>308</v>
      </c>
      <c r="F161" s="134" t="s">
        <v>309</v>
      </c>
      <c r="G161" s="135" t="s">
        <v>237</v>
      </c>
      <c r="H161" s="136">
        <v>1.44</v>
      </c>
      <c r="I161" s="137"/>
      <c r="J161" s="137">
        <f>ROUND(I161*H161,2)</f>
        <v>0</v>
      </c>
      <c r="K161" s="138"/>
      <c r="L161" s="25"/>
      <c r="M161" s="139" t="s">
        <v>1</v>
      </c>
      <c r="N161" s="140" t="s">
        <v>35</v>
      </c>
      <c r="O161" s="141">
        <v>1.512E-2</v>
      </c>
      <c r="P161" s="141">
        <f>O161*H161</f>
        <v>2.1772799999999998E-2</v>
      </c>
      <c r="Q161" s="141">
        <v>0.30360999999999999</v>
      </c>
      <c r="R161" s="141">
        <f>Q161*H161</f>
        <v>0.43719839999999999</v>
      </c>
      <c r="S161" s="141">
        <v>0</v>
      </c>
      <c r="T161" s="142">
        <f>S161*H161</f>
        <v>0</v>
      </c>
      <c r="AR161" s="143" t="s">
        <v>120</v>
      </c>
      <c r="AT161" s="143" t="s">
        <v>116</v>
      </c>
      <c r="AU161" s="143" t="s">
        <v>121</v>
      </c>
      <c r="AY161" s="13" t="s">
        <v>114</v>
      </c>
      <c r="BE161" s="144">
        <f>IF(N161="základná",J161,0)</f>
        <v>0</v>
      </c>
      <c r="BF161" s="144">
        <f>IF(N161="znížená",J161,0)</f>
        <v>0</v>
      </c>
      <c r="BG161" s="144">
        <f>IF(N161="zákl. prenesená",J161,0)</f>
        <v>0</v>
      </c>
      <c r="BH161" s="144">
        <f>IF(N161="zníž. prenesená",J161,0)</f>
        <v>0</v>
      </c>
      <c r="BI161" s="144">
        <f>IF(N161="nulová",J161,0)</f>
        <v>0</v>
      </c>
      <c r="BJ161" s="13" t="s">
        <v>121</v>
      </c>
      <c r="BK161" s="144">
        <f>ROUND(I161*H161,2)</f>
        <v>0</v>
      </c>
      <c r="BL161" s="13" t="s">
        <v>120</v>
      </c>
      <c r="BM161" s="143" t="s">
        <v>438</v>
      </c>
    </row>
    <row r="162" spans="2:65" s="1" customFormat="1" ht="24.2" customHeight="1" x14ac:dyDescent="0.2">
      <c r="B162" s="131"/>
      <c r="C162" s="132">
        <v>28</v>
      </c>
      <c r="D162" s="132" t="s">
        <v>116</v>
      </c>
      <c r="E162" s="133" t="s">
        <v>311</v>
      </c>
      <c r="F162" s="134" t="s">
        <v>312</v>
      </c>
      <c r="G162" s="135" t="s">
        <v>237</v>
      </c>
      <c r="H162" s="136">
        <v>2</v>
      </c>
      <c r="I162" s="137"/>
      <c r="J162" s="137">
        <f>ROUND(I162*H162,2)</f>
        <v>0</v>
      </c>
      <c r="K162" s="138"/>
      <c r="L162" s="25"/>
      <c r="M162" s="139" t="s">
        <v>1</v>
      </c>
      <c r="N162" s="140" t="s">
        <v>35</v>
      </c>
      <c r="O162" s="141">
        <v>2.7119999999999998E-2</v>
      </c>
      <c r="P162" s="141">
        <f>O162*H162</f>
        <v>5.4239999999999997E-2</v>
      </c>
      <c r="Q162" s="141">
        <v>0.37080000000000002</v>
      </c>
      <c r="R162" s="141">
        <f>Q162*H162</f>
        <v>0.74160000000000004</v>
      </c>
      <c r="S162" s="141">
        <v>0</v>
      </c>
      <c r="T162" s="142">
        <f>S162*H162</f>
        <v>0</v>
      </c>
      <c r="AR162" s="143" t="s">
        <v>120</v>
      </c>
      <c r="AT162" s="143" t="s">
        <v>116</v>
      </c>
      <c r="AU162" s="143" t="s">
        <v>121</v>
      </c>
      <c r="AY162" s="13" t="s">
        <v>114</v>
      </c>
      <c r="BE162" s="144">
        <f>IF(N162="základná",J162,0)</f>
        <v>0</v>
      </c>
      <c r="BF162" s="144">
        <f>IF(N162="znížená",J162,0)</f>
        <v>0</v>
      </c>
      <c r="BG162" s="144">
        <f>IF(N162="zákl. prenesená",J162,0)</f>
        <v>0</v>
      </c>
      <c r="BH162" s="144">
        <f>IF(N162="zníž. prenesená",J162,0)</f>
        <v>0</v>
      </c>
      <c r="BI162" s="144">
        <f>IF(N162="nulová",J162,0)</f>
        <v>0</v>
      </c>
      <c r="BJ162" s="13" t="s">
        <v>121</v>
      </c>
      <c r="BK162" s="144">
        <f>ROUND(I162*H162,2)</f>
        <v>0</v>
      </c>
      <c r="BL162" s="13" t="s">
        <v>120</v>
      </c>
      <c r="BM162" s="143" t="s">
        <v>439</v>
      </c>
    </row>
    <row r="163" spans="2:65" s="1" customFormat="1" ht="33" customHeight="1" x14ac:dyDescent="0.2">
      <c r="B163" s="131"/>
      <c r="C163" s="132">
        <v>29</v>
      </c>
      <c r="D163" s="132" t="s">
        <v>116</v>
      </c>
      <c r="E163" s="133" t="s">
        <v>314</v>
      </c>
      <c r="F163" s="134" t="s">
        <v>315</v>
      </c>
      <c r="G163" s="135" t="s">
        <v>237</v>
      </c>
      <c r="H163" s="136">
        <v>1.44</v>
      </c>
      <c r="I163" s="137"/>
      <c r="J163" s="137">
        <f>ROUND(I163*H163,2)</f>
        <v>0</v>
      </c>
      <c r="K163" s="138"/>
      <c r="L163" s="25"/>
      <c r="M163" s="139" t="s">
        <v>1</v>
      </c>
      <c r="N163" s="140" t="s">
        <v>35</v>
      </c>
      <c r="O163" s="141">
        <v>0.115</v>
      </c>
      <c r="P163" s="141">
        <f>O163*H163</f>
        <v>0.1656</v>
      </c>
      <c r="Q163" s="141">
        <v>0.29010999999999998</v>
      </c>
      <c r="R163" s="141">
        <f>Q163*H163</f>
        <v>0.41775839999999997</v>
      </c>
      <c r="S163" s="141">
        <v>0</v>
      </c>
      <c r="T163" s="142">
        <f>S163*H163</f>
        <v>0</v>
      </c>
      <c r="AR163" s="143" t="s">
        <v>120</v>
      </c>
      <c r="AT163" s="143" t="s">
        <v>116</v>
      </c>
      <c r="AU163" s="143" t="s">
        <v>121</v>
      </c>
      <c r="AY163" s="13" t="s">
        <v>114</v>
      </c>
      <c r="BE163" s="144">
        <f>IF(N163="základná",J163,0)</f>
        <v>0</v>
      </c>
      <c r="BF163" s="144">
        <f>IF(N163="znížená",J163,0)</f>
        <v>0</v>
      </c>
      <c r="BG163" s="144">
        <f>IF(N163="zákl. prenesená",J163,0)</f>
        <v>0</v>
      </c>
      <c r="BH163" s="144">
        <f>IF(N163="zníž. prenesená",J163,0)</f>
        <v>0</v>
      </c>
      <c r="BI163" s="144">
        <f>IF(N163="nulová",J163,0)</f>
        <v>0</v>
      </c>
      <c r="BJ163" s="13" t="s">
        <v>121</v>
      </c>
      <c r="BK163" s="144">
        <f>ROUND(I163*H163,2)</f>
        <v>0</v>
      </c>
      <c r="BL163" s="13" t="s">
        <v>120</v>
      </c>
      <c r="BM163" s="143" t="s">
        <v>440</v>
      </c>
    </row>
    <row r="164" spans="2:65" s="1" customFormat="1" ht="24.2" customHeight="1" x14ac:dyDescent="0.2">
      <c r="B164" s="131"/>
      <c r="C164" s="132">
        <v>30</v>
      </c>
      <c r="D164" s="132" t="s">
        <v>116</v>
      </c>
      <c r="E164" s="133" t="s">
        <v>317</v>
      </c>
      <c r="F164" s="134" t="s">
        <v>318</v>
      </c>
      <c r="G164" s="135" t="s">
        <v>237</v>
      </c>
      <c r="H164" s="136">
        <v>1.44</v>
      </c>
      <c r="I164" s="137"/>
      <c r="J164" s="137">
        <f>ROUND(I164*H164,2)</f>
        <v>0</v>
      </c>
      <c r="K164" s="138"/>
      <c r="L164" s="25"/>
      <c r="M164" s="139" t="s">
        <v>1</v>
      </c>
      <c r="N164" s="140" t="s">
        <v>35</v>
      </c>
      <c r="O164" s="141">
        <v>4.0000000000000001E-3</v>
      </c>
      <c r="P164" s="141">
        <f>O164*H164</f>
        <v>5.7599999999999995E-3</v>
      </c>
      <c r="Q164" s="141">
        <v>7.5300000000000002E-3</v>
      </c>
      <c r="R164" s="141">
        <f>Q164*H164</f>
        <v>1.0843200000000001E-2</v>
      </c>
      <c r="S164" s="141">
        <v>0</v>
      </c>
      <c r="T164" s="142">
        <f>S164*H164</f>
        <v>0</v>
      </c>
      <c r="AR164" s="143" t="s">
        <v>120</v>
      </c>
      <c r="AT164" s="143" t="s">
        <v>116</v>
      </c>
      <c r="AU164" s="143" t="s">
        <v>121</v>
      </c>
      <c r="AY164" s="13" t="s">
        <v>114</v>
      </c>
      <c r="BE164" s="144">
        <f>IF(N164="základná",J164,0)</f>
        <v>0</v>
      </c>
      <c r="BF164" s="144">
        <f>IF(N164="znížená",J164,0)</f>
        <v>0</v>
      </c>
      <c r="BG164" s="144">
        <f>IF(N164="zákl. prenesená",J164,0)</f>
        <v>0</v>
      </c>
      <c r="BH164" s="144">
        <f>IF(N164="zníž. prenesená",J164,0)</f>
        <v>0</v>
      </c>
      <c r="BI164" s="144">
        <f>IF(N164="nulová",J164,0)</f>
        <v>0</v>
      </c>
      <c r="BJ164" s="13" t="s">
        <v>121</v>
      </c>
      <c r="BK164" s="144">
        <f>ROUND(I164*H164,2)</f>
        <v>0</v>
      </c>
      <c r="BL164" s="13" t="s">
        <v>120</v>
      </c>
      <c r="BM164" s="143" t="s">
        <v>441</v>
      </c>
    </row>
    <row r="165" spans="2:65" s="1" customFormat="1" ht="33" customHeight="1" x14ac:dyDescent="0.2">
      <c r="B165" s="131"/>
      <c r="C165" s="132">
        <v>31</v>
      </c>
      <c r="D165" s="132" t="s">
        <v>116</v>
      </c>
      <c r="E165" s="133" t="s">
        <v>320</v>
      </c>
      <c r="F165" s="134" t="s">
        <v>321</v>
      </c>
      <c r="G165" s="135" t="s">
        <v>237</v>
      </c>
      <c r="H165" s="136">
        <v>1.44</v>
      </c>
      <c r="I165" s="137"/>
      <c r="J165" s="137">
        <f>ROUND(I165*H165,2)</f>
        <v>0</v>
      </c>
      <c r="K165" s="138"/>
      <c r="L165" s="25"/>
      <c r="M165" s="139" t="s">
        <v>1</v>
      </c>
      <c r="N165" s="140" t="s">
        <v>35</v>
      </c>
      <c r="O165" s="141">
        <v>7.0999999999999994E-2</v>
      </c>
      <c r="P165" s="141">
        <f>O165*H165</f>
        <v>0.10223999999999998</v>
      </c>
      <c r="Q165" s="141">
        <v>0.12966</v>
      </c>
      <c r="R165" s="141">
        <f>Q165*H165</f>
        <v>0.1867104</v>
      </c>
      <c r="S165" s="141">
        <v>0</v>
      </c>
      <c r="T165" s="142">
        <f>S165*H165</f>
        <v>0</v>
      </c>
      <c r="AR165" s="143" t="s">
        <v>120</v>
      </c>
      <c r="AT165" s="143" t="s">
        <v>116</v>
      </c>
      <c r="AU165" s="143" t="s">
        <v>121</v>
      </c>
      <c r="AY165" s="13" t="s">
        <v>114</v>
      </c>
      <c r="BE165" s="144">
        <f>IF(N165="základná",J165,0)</f>
        <v>0</v>
      </c>
      <c r="BF165" s="144">
        <f>IF(N165="znížená",J165,0)</f>
        <v>0</v>
      </c>
      <c r="BG165" s="144">
        <f>IF(N165="zákl. prenesená",J165,0)</f>
        <v>0</v>
      </c>
      <c r="BH165" s="144">
        <f>IF(N165="zníž. prenesená",J165,0)</f>
        <v>0</v>
      </c>
      <c r="BI165" s="144">
        <f>IF(N165="nulová",J165,0)</f>
        <v>0</v>
      </c>
      <c r="BJ165" s="13" t="s">
        <v>121</v>
      </c>
      <c r="BK165" s="144">
        <f>ROUND(I165*H165,2)</f>
        <v>0</v>
      </c>
      <c r="BL165" s="13" t="s">
        <v>120</v>
      </c>
      <c r="BM165" s="143" t="s">
        <v>442</v>
      </c>
    </row>
    <row r="166" spans="2:65" s="11" customFormat="1" ht="22.9" customHeight="1" x14ac:dyDescent="0.2">
      <c r="B166" s="120"/>
      <c r="D166" s="121" t="s">
        <v>68</v>
      </c>
      <c r="E166" s="129" t="s">
        <v>152</v>
      </c>
      <c r="F166" s="129" t="s">
        <v>323</v>
      </c>
      <c r="J166" s="130">
        <f>BK166</f>
        <v>0</v>
      </c>
      <c r="L166" s="120"/>
      <c r="M166" s="124"/>
      <c r="P166" s="125">
        <f>SUM(P167:P173)</f>
        <v>3.28708</v>
      </c>
      <c r="R166" s="125">
        <f>SUM(R167:R173)</f>
        <v>1.1999999999999999E-6</v>
      </c>
      <c r="T166" s="126">
        <f>SUM(T167:T173)</f>
        <v>0</v>
      </c>
      <c r="AR166" s="121" t="s">
        <v>77</v>
      </c>
      <c r="AT166" s="127" t="s">
        <v>68</v>
      </c>
      <c r="AU166" s="127" t="s">
        <v>77</v>
      </c>
      <c r="AY166" s="121" t="s">
        <v>114</v>
      </c>
      <c r="BK166" s="128">
        <f>SUM(BK167:BK173)</f>
        <v>0</v>
      </c>
    </row>
    <row r="167" spans="2:65" s="1" customFormat="1" ht="24.2" customHeight="1" x14ac:dyDescent="0.2">
      <c r="B167" s="131"/>
      <c r="C167" s="132">
        <v>32</v>
      </c>
      <c r="D167" s="132" t="s">
        <v>116</v>
      </c>
      <c r="E167" s="133" t="s">
        <v>324</v>
      </c>
      <c r="F167" s="134" t="s">
        <v>325</v>
      </c>
      <c r="G167" s="135" t="s">
        <v>164</v>
      </c>
      <c r="H167" s="136">
        <v>4.8</v>
      </c>
      <c r="I167" s="137"/>
      <c r="J167" s="137">
        <f t="shared" ref="J167:J173" si="20">ROUND(I167*H167,2)</f>
        <v>0</v>
      </c>
      <c r="K167" s="138"/>
      <c r="L167" s="25"/>
      <c r="M167" s="139" t="s">
        <v>1</v>
      </c>
      <c r="N167" s="140" t="s">
        <v>35</v>
      </c>
      <c r="O167" s="141">
        <v>0.185</v>
      </c>
      <c r="P167" s="141">
        <f t="shared" ref="P167:P173" si="21">O167*H167</f>
        <v>0.88800000000000001</v>
      </c>
      <c r="Q167" s="141">
        <v>2.4999999999999999E-7</v>
      </c>
      <c r="R167" s="141">
        <f t="shared" ref="R167:R173" si="22">Q167*H167</f>
        <v>1.1999999999999999E-6</v>
      </c>
      <c r="S167" s="141">
        <v>0</v>
      </c>
      <c r="T167" s="142">
        <f t="shared" ref="T167:T173" si="23">S167*H167</f>
        <v>0</v>
      </c>
      <c r="AR167" s="143" t="s">
        <v>120</v>
      </c>
      <c r="AT167" s="143" t="s">
        <v>116</v>
      </c>
      <c r="AU167" s="143" t="s">
        <v>121</v>
      </c>
      <c r="AY167" s="13" t="s">
        <v>114</v>
      </c>
      <c r="BE167" s="144">
        <f t="shared" ref="BE167:BE173" si="24">IF(N167="základná",J167,0)</f>
        <v>0</v>
      </c>
      <c r="BF167" s="144">
        <f t="shared" ref="BF167:BF173" si="25">IF(N167="znížená",J167,0)</f>
        <v>0</v>
      </c>
      <c r="BG167" s="144">
        <f t="shared" ref="BG167:BG173" si="26">IF(N167="zákl. prenesená",J167,0)</f>
        <v>0</v>
      </c>
      <c r="BH167" s="144">
        <f t="shared" ref="BH167:BH173" si="27">IF(N167="zníž. prenesená",J167,0)</f>
        <v>0</v>
      </c>
      <c r="BI167" s="144">
        <f t="shared" ref="BI167:BI173" si="28">IF(N167="nulová",J167,0)</f>
        <v>0</v>
      </c>
      <c r="BJ167" s="13" t="s">
        <v>121</v>
      </c>
      <c r="BK167" s="144">
        <f t="shared" ref="BK167:BK173" si="29">ROUND(I167*H167,2)</f>
        <v>0</v>
      </c>
      <c r="BL167" s="13" t="s">
        <v>120</v>
      </c>
      <c r="BM167" s="143" t="s">
        <v>443</v>
      </c>
    </row>
    <row r="168" spans="2:65" s="1" customFormat="1" ht="24.2" customHeight="1" x14ac:dyDescent="0.2">
      <c r="B168" s="131"/>
      <c r="C168" s="132">
        <v>33</v>
      </c>
      <c r="D168" s="132" t="s">
        <v>116</v>
      </c>
      <c r="E168" s="133" t="s">
        <v>327</v>
      </c>
      <c r="F168" s="134" t="s">
        <v>328</v>
      </c>
      <c r="G168" s="135" t="s">
        <v>149</v>
      </c>
      <c r="H168" s="136">
        <v>1.48</v>
      </c>
      <c r="I168" s="137"/>
      <c r="J168" s="137">
        <f t="shared" si="20"/>
        <v>0</v>
      </c>
      <c r="K168" s="138"/>
      <c r="L168" s="25"/>
      <c r="M168" s="139" t="s">
        <v>1</v>
      </c>
      <c r="N168" s="140" t="s">
        <v>35</v>
      </c>
      <c r="O168" s="141">
        <v>0.78100000000000003</v>
      </c>
      <c r="P168" s="141">
        <f t="shared" si="21"/>
        <v>1.15588</v>
      </c>
      <c r="Q168" s="141">
        <v>0</v>
      </c>
      <c r="R168" s="141">
        <f t="shared" si="22"/>
        <v>0</v>
      </c>
      <c r="S168" s="141">
        <v>0</v>
      </c>
      <c r="T168" s="142">
        <f t="shared" si="23"/>
        <v>0</v>
      </c>
      <c r="AR168" s="143" t="s">
        <v>120</v>
      </c>
      <c r="AT168" s="143" t="s">
        <v>116</v>
      </c>
      <c r="AU168" s="143" t="s">
        <v>121</v>
      </c>
      <c r="AY168" s="13" t="s">
        <v>114</v>
      </c>
      <c r="BE168" s="144">
        <f t="shared" si="24"/>
        <v>0</v>
      </c>
      <c r="BF168" s="144">
        <f t="shared" si="25"/>
        <v>0</v>
      </c>
      <c r="BG168" s="144">
        <f t="shared" si="26"/>
        <v>0</v>
      </c>
      <c r="BH168" s="144">
        <f t="shared" si="27"/>
        <v>0</v>
      </c>
      <c r="BI168" s="144">
        <f t="shared" si="28"/>
        <v>0</v>
      </c>
      <c r="BJ168" s="13" t="s">
        <v>121</v>
      </c>
      <c r="BK168" s="144">
        <f t="shared" si="29"/>
        <v>0</v>
      </c>
      <c r="BL168" s="13" t="s">
        <v>120</v>
      </c>
      <c r="BM168" s="143" t="s">
        <v>444</v>
      </c>
    </row>
    <row r="169" spans="2:65" s="1" customFormat="1" ht="24.2" customHeight="1" x14ac:dyDescent="0.2">
      <c r="B169" s="131"/>
      <c r="C169" s="132">
        <v>34</v>
      </c>
      <c r="D169" s="132" t="s">
        <v>116</v>
      </c>
      <c r="E169" s="133" t="s">
        <v>330</v>
      </c>
      <c r="F169" s="134" t="s">
        <v>331</v>
      </c>
      <c r="G169" s="135" t="s">
        <v>149</v>
      </c>
      <c r="H169" s="136">
        <v>1.48</v>
      </c>
      <c r="I169" s="137"/>
      <c r="J169" s="137">
        <f t="shared" si="20"/>
        <v>0</v>
      </c>
      <c r="K169" s="138"/>
      <c r="L169" s="25"/>
      <c r="M169" s="139" t="s">
        <v>1</v>
      </c>
      <c r="N169" s="140" t="s">
        <v>35</v>
      </c>
      <c r="O169" s="141">
        <v>3.1E-2</v>
      </c>
      <c r="P169" s="141">
        <f t="shared" si="21"/>
        <v>4.5879999999999997E-2</v>
      </c>
      <c r="Q169" s="141">
        <v>0</v>
      </c>
      <c r="R169" s="141">
        <f t="shared" si="22"/>
        <v>0</v>
      </c>
      <c r="S169" s="141">
        <v>0</v>
      </c>
      <c r="T169" s="142">
        <f t="shared" si="23"/>
        <v>0</v>
      </c>
      <c r="AR169" s="143" t="s">
        <v>120</v>
      </c>
      <c r="AT169" s="143" t="s">
        <v>116</v>
      </c>
      <c r="AU169" s="143" t="s">
        <v>121</v>
      </c>
      <c r="AY169" s="13" t="s">
        <v>114</v>
      </c>
      <c r="BE169" s="144">
        <f t="shared" si="24"/>
        <v>0</v>
      </c>
      <c r="BF169" s="144">
        <f t="shared" si="25"/>
        <v>0</v>
      </c>
      <c r="BG169" s="144">
        <f t="shared" si="26"/>
        <v>0</v>
      </c>
      <c r="BH169" s="144">
        <f t="shared" si="27"/>
        <v>0</v>
      </c>
      <c r="BI169" s="144">
        <f t="shared" si="28"/>
        <v>0</v>
      </c>
      <c r="BJ169" s="13" t="s">
        <v>121</v>
      </c>
      <c r="BK169" s="144">
        <f t="shared" si="29"/>
        <v>0</v>
      </c>
      <c r="BL169" s="13" t="s">
        <v>120</v>
      </c>
      <c r="BM169" s="143" t="s">
        <v>445</v>
      </c>
    </row>
    <row r="170" spans="2:65" s="1" customFormat="1" ht="24.2" customHeight="1" x14ac:dyDescent="0.2">
      <c r="B170" s="131"/>
      <c r="C170" s="132">
        <v>35</v>
      </c>
      <c r="D170" s="132" t="s">
        <v>116</v>
      </c>
      <c r="E170" s="133" t="s">
        <v>333</v>
      </c>
      <c r="F170" s="134" t="s">
        <v>334</v>
      </c>
      <c r="G170" s="135" t="s">
        <v>149</v>
      </c>
      <c r="H170" s="136">
        <v>14.8</v>
      </c>
      <c r="I170" s="137"/>
      <c r="J170" s="137">
        <f t="shared" si="20"/>
        <v>0</v>
      </c>
      <c r="K170" s="138"/>
      <c r="L170" s="25"/>
      <c r="M170" s="139" t="s">
        <v>1</v>
      </c>
      <c r="N170" s="140" t="s">
        <v>35</v>
      </c>
      <c r="O170" s="141">
        <v>6.0000000000000001E-3</v>
      </c>
      <c r="P170" s="141">
        <f t="shared" si="21"/>
        <v>8.8800000000000004E-2</v>
      </c>
      <c r="Q170" s="141">
        <v>0</v>
      </c>
      <c r="R170" s="141">
        <f t="shared" si="22"/>
        <v>0</v>
      </c>
      <c r="S170" s="141">
        <v>0</v>
      </c>
      <c r="T170" s="142">
        <f t="shared" si="23"/>
        <v>0</v>
      </c>
      <c r="AR170" s="143" t="s">
        <v>120</v>
      </c>
      <c r="AT170" s="143" t="s">
        <v>116</v>
      </c>
      <c r="AU170" s="143" t="s">
        <v>121</v>
      </c>
      <c r="AY170" s="13" t="s">
        <v>114</v>
      </c>
      <c r="BE170" s="144">
        <f t="shared" si="24"/>
        <v>0</v>
      </c>
      <c r="BF170" s="144">
        <f t="shared" si="25"/>
        <v>0</v>
      </c>
      <c r="BG170" s="144">
        <f t="shared" si="26"/>
        <v>0</v>
      </c>
      <c r="BH170" s="144">
        <f t="shared" si="27"/>
        <v>0</v>
      </c>
      <c r="BI170" s="144">
        <f t="shared" si="28"/>
        <v>0</v>
      </c>
      <c r="BJ170" s="13" t="s">
        <v>121</v>
      </c>
      <c r="BK170" s="144">
        <f t="shared" si="29"/>
        <v>0</v>
      </c>
      <c r="BL170" s="13" t="s">
        <v>120</v>
      </c>
      <c r="BM170" s="143" t="s">
        <v>446</v>
      </c>
    </row>
    <row r="171" spans="2:65" s="1" customFormat="1" ht="24.2" customHeight="1" x14ac:dyDescent="0.2">
      <c r="B171" s="131"/>
      <c r="C171" s="132">
        <v>36</v>
      </c>
      <c r="D171" s="132" t="s">
        <v>116</v>
      </c>
      <c r="E171" s="133" t="s">
        <v>336</v>
      </c>
      <c r="F171" s="134" t="s">
        <v>337</v>
      </c>
      <c r="G171" s="135" t="s">
        <v>149</v>
      </c>
      <c r="H171" s="136">
        <v>1.48</v>
      </c>
      <c r="I171" s="137"/>
      <c r="J171" s="137">
        <f t="shared" si="20"/>
        <v>0</v>
      </c>
      <c r="K171" s="138"/>
      <c r="L171" s="25"/>
      <c r="M171" s="139" t="s">
        <v>1</v>
      </c>
      <c r="N171" s="140" t="s">
        <v>35</v>
      </c>
      <c r="O171" s="141">
        <v>0.749</v>
      </c>
      <c r="P171" s="141">
        <f t="shared" si="21"/>
        <v>1.1085199999999999</v>
      </c>
      <c r="Q171" s="141">
        <v>0</v>
      </c>
      <c r="R171" s="141">
        <f t="shared" si="22"/>
        <v>0</v>
      </c>
      <c r="S171" s="141">
        <v>0</v>
      </c>
      <c r="T171" s="142">
        <f t="shared" si="23"/>
        <v>0</v>
      </c>
      <c r="AR171" s="143" t="s">
        <v>120</v>
      </c>
      <c r="AT171" s="143" t="s">
        <v>116</v>
      </c>
      <c r="AU171" s="143" t="s">
        <v>121</v>
      </c>
      <c r="AY171" s="13" t="s">
        <v>114</v>
      </c>
      <c r="BE171" s="144">
        <f t="shared" si="24"/>
        <v>0</v>
      </c>
      <c r="BF171" s="144">
        <f t="shared" si="25"/>
        <v>0</v>
      </c>
      <c r="BG171" s="144">
        <f t="shared" si="26"/>
        <v>0</v>
      </c>
      <c r="BH171" s="144">
        <f t="shared" si="27"/>
        <v>0</v>
      </c>
      <c r="BI171" s="144">
        <f t="shared" si="28"/>
        <v>0</v>
      </c>
      <c r="BJ171" s="13" t="s">
        <v>121</v>
      </c>
      <c r="BK171" s="144">
        <f t="shared" si="29"/>
        <v>0</v>
      </c>
      <c r="BL171" s="13" t="s">
        <v>120</v>
      </c>
      <c r="BM171" s="143" t="s">
        <v>447</v>
      </c>
    </row>
    <row r="172" spans="2:65" s="1" customFormat="1" ht="24.2" customHeight="1" x14ac:dyDescent="0.2">
      <c r="B172" s="131"/>
      <c r="C172" s="132">
        <v>37</v>
      </c>
      <c r="D172" s="132" t="s">
        <v>116</v>
      </c>
      <c r="E172" s="133" t="s">
        <v>339</v>
      </c>
      <c r="F172" s="134" t="s">
        <v>340</v>
      </c>
      <c r="G172" s="135" t="s">
        <v>149</v>
      </c>
      <c r="H172" s="136">
        <v>1.1200000000000001</v>
      </c>
      <c r="I172" s="137"/>
      <c r="J172" s="137">
        <f t="shared" si="20"/>
        <v>0</v>
      </c>
      <c r="K172" s="138"/>
      <c r="L172" s="25"/>
      <c r="M172" s="139" t="s">
        <v>1</v>
      </c>
      <c r="N172" s="140" t="s">
        <v>35</v>
      </c>
      <c r="O172" s="141">
        <v>0</v>
      </c>
      <c r="P172" s="141">
        <f t="shared" si="21"/>
        <v>0</v>
      </c>
      <c r="Q172" s="141">
        <v>0</v>
      </c>
      <c r="R172" s="141">
        <f t="shared" si="22"/>
        <v>0</v>
      </c>
      <c r="S172" s="141">
        <v>0</v>
      </c>
      <c r="T172" s="142">
        <f t="shared" si="23"/>
        <v>0</v>
      </c>
      <c r="AR172" s="143" t="s">
        <v>120</v>
      </c>
      <c r="AT172" s="143" t="s">
        <v>116</v>
      </c>
      <c r="AU172" s="143" t="s">
        <v>121</v>
      </c>
      <c r="AY172" s="13" t="s">
        <v>114</v>
      </c>
      <c r="BE172" s="144">
        <f t="shared" si="24"/>
        <v>0</v>
      </c>
      <c r="BF172" s="144">
        <f t="shared" si="25"/>
        <v>0</v>
      </c>
      <c r="BG172" s="144">
        <f t="shared" si="26"/>
        <v>0</v>
      </c>
      <c r="BH172" s="144">
        <f t="shared" si="27"/>
        <v>0</v>
      </c>
      <c r="BI172" s="144">
        <f t="shared" si="28"/>
        <v>0</v>
      </c>
      <c r="BJ172" s="13" t="s">
        <v>121</v>
      </c>
      <c r="BK172" s="144">
        <f t="shared" si="29"/>
        <v>0</v>
      </c>
      <c r="BL172" s="13" t="s">
        <v>120</v>
      </c>
      <c r="BM172" s="143" t="s">
        <v>448</v>
      </c>
    </row>
    <row r="173" spans="2:65" s="1" customFormat="1" ht="24.2" customHeight="1" x14ac:dyDescent="0.2">
      <c r="B173" s="131"/>
      <c r="C173" s="132">
        <v>38</v>
      </c>
      <c r="D173" s="132" t="s">
        <v>116</v>
      </c>
      <c r="E173" s="133" t="s">
        <v>342</v>
      </c>
      <c r="F173" s="134" t="s">
        <v>343</v>
      </c>
      <c r="G173" s="135" t="s">
        <v>149</v>
      </c>
      <c r="H173" s="136">
        <v>0.36</v>
      </c>
      <c r="I173" s="137"/>
      <c r="J173" s="137">
        <f t="shared" si="20"/>
        <v>0</v>
      </c>
      <c r="K173" s="138"/>
      <c r="L173" s="25"/>
      <c r="M173" s="139" t="s">
        <v>1</v>
      </c>
      <c r="N173" s="140" t="s">
        <v>35</v>
      </c>
      <c r="O173" s="141">
        <v>0</v>
      </c>
      <c r="P173" s="141">
        <f t="shared" si="21"/>
        <v>0</v>
      </c>
      <c r="Q173" s="141">
        <v>0</v>
      </c>
      <c r="R173" s="141">
        <f t="shared" si="22"/>
        <v>0</v>
      </c>
      <c r="S173" s="141">
        <v>0</v>
      </c>
      <c r="T173" s="142">
        <f t="shared" si="23"/>
        <v>0</v>
      </c>
      <c r="AR173" s="143" t="s">
        <v>120</v>
      </c>
      <c r="AT173" s="143" t="s">
        <v>116</v>
      </c>
      <c r="AU173" s="143" t="s">
        <v>121</v>
      </c>
      <c r="AY173" s="13" t="s">
        <v>114</v>
      </c>
      <c r="BE173" s="144">
        <f t="shared" si="24"/>
        <v>0</v>
      </c>
      <c r="BF173" s="144">
        <f t="shared" si="25"/>
        <v>0</v>
      </c>
      <c r="BG173" s="144">
        <f t="shared" si="26"/>
        <v>0</v>
      </c>
      <c r="BH173" s="144">
        <f t="shared" si="27"/>
        <v>0</v>
      </c>
      <c r="BI173" s="144">
        <f t="shared" si="28"/>
        <v>0</v>
      </c>
      <c r="BJ173" s="13" t="s">
        <v>121</v>
      </c>
      <c r="BK173" s="144">
        <f t="shared" si="29"/>
        <v>0</v>
      </c>
      <c r="BL173" s="13" t="s">
        <v>120</v>
      </c>
      <c r="BM173" s="143" t="s">
        <v>449</v>
      </c>
    </row>
    <row r="174" spans="2:65" s="11" customFormat="1" ht="25.9" customHeight="1" x14ac:dyDescent="0.2">
      <c r="B174" s="120"/>
      <c r="D174" s="121" t="s">
        <v>68</v>
      </c>
      <c r="E174" s="122" t="s">
        <v>345</v>
      </c>
      <c r="F174" s="122" t="s">
        <v>346</v>
      </c>
      <c r="J174" s="123">
        <f>BK174</f>
        <v>0</v>
      </c>
      <c r="L174" s="120"/>
      <c r="M174" s="124"/>
      <c r="P174" s="125">
        <f>P175</f>
        <v>0</v>
      </c>
      <c r="R174" s="125">
        <f>R175</f>
        <v>5.7799999999999995E-3</v>
      </c>
      <c r="T174" s="126">
        <f>T175</f>
        <v>0</v>
      </c>
      <c r="AR174" s="121" t="s">
        <v>121</v>
      </c>
      <c r="AT174" s="127" t="s">
        <v>68</v>
      </c>
      <c r="AU174" s="127" t="s">
        <v>69</v>
      </c>
      <c r="AY174" s="121" t="s">
        <v>114</v>
      </c>
      <c r="BK174" s="128">
        <f>BK175</f>
        <v>0</v>
      </c>
    </row>
    <row r="175" spans="2:65" s="11" customFormat="1" ht="22.9" customHeight="1" x14ac:dyDescent="0.2">
      <c r="B175" s="120"/>
      <c r="D175" s="121" t="s">
        <v>68</v>
      </c>
      <c r="E175" s="129" t="s">
        <v>450</v>
      </c>
      <c r="F175" s="129" t="s">
        <v>451</v>
      </c>
      <c r="J175" s="130">
        <f>BK175</f>
        <v>0</v>
      </c>
      <c r="L175" s="120"/>
      <c r="M175" s="124"/>
      <c r="P175" s="125">
        <f>SUM(P176:P178)</f>
        <v>0</v>
      </c>
      <c r="R175" s="125">
        <f>SUM(R176:R178)</f>
        <v>5.7799999999999995E-3</v>
      </c>
      <c r="T175" s="126">
        <f>SUM(T176:T178)</f>
        <v>0</v>
      </c>
      <c r="AR175" s="121" t="s">
        <v>121</v>
      </c>
      <c r="AT175" s="127" t="s">
        <v>68</v>
      </c>
      <c r="AU175" s="127" t="s">
        <v>77</v>
      </c>
      <c r="AY175" s="121" t="s">
        <v>114</v>
      </c>
      <c r="BK175" s="128">
        <f>SUM(BK176:BK178)</f>
        <v>0</v>
      </c>
    </row>
    <row r="176" spans="2:65" s="1" customFormat="1" ht="16.5" customHeight="1" x14ac:dyDescent="0.2">
      <c r="B176" s="131"/>
      <c r="C176" s="145">
        <v>39</v>
      </c>
      <c r="D176" s="145" t="s">
        <v>146</v>
      </c>
      <c r="E176" s="146" t="s">
        <v>452</v>
      </c>
      <c r="F176" s="147" t="s">
        <v>453</v>
      </c>
      <c r="G176" s="148" t="s">
        <v>169</v>
      </c>
      <c r="H176" s="149">
        <v>1</v>
      </c>
      <c r="I176" s="150"/>
      <c r="J176" s="150">
        <f>ROUND(I176*H176,2)</f>
        <v>0</v>
      </c>
      <c r="K176" s="151"/>
      <c r="L176" s="152"/>
      <c r="M176" s="153" t="s">
        <v>1</v>
      </c>
      <c r="N176" s="154" t="s">
        <v>35</v>
      </c>
      <c r="O176" s="141">
        <v>0</v>
      </c>
      <c r="P176" s="141">
        <f>O176*H176</f>
        <v>0</v>
      </c>
      <c r="Q176" s="141">
        <v>2.7E-4</v>
      </c>
      <c r="R176" s="141">
        <f>Q176*H176</f>
        <v>2.7E-4</v>
      </c>
      <c r="S176" s="141">
        <v>0</v>
      </c>
      <c r="T176" s="142">
        <f>S176*H176</f>
        <v>0</v>
      </c>
      <c r="AR176" s="143" t="s">
        <v>145</v>
      </c>
      <c r="AT176" s="143" t="s">
        <v>146</v>
      </c>
      <c r="AU176" s="143" t="s">
        <v>121</v>
      </c>
      <c r="AY176" s="13" t="s">
        <v>114</v>
      </c>
      <c r="BE176" s="144">
        <f>IF(N176="základná",J176,0)</f>
        <v>0</v>
      </c>
      <c r="BF176" s="144">
        <f>IF(N176="znížená",J176,0)</f>
        <v>0</v>
      </c>
      <c r="BG176" s="144">
        <f>IF(N176="zákl. prenesená",J176,0)</f>
        <v>0</v>
      </c>
      <c r="BH176" s="144">
        <f>IF(N176="zníž. prenesená",J176,0)</f>
        <v>0</v>
      </c>
      <c r="BI176" s="144">
        <f>IF(N176="nulová",J176,0)</f>
        <v>0</v>
      </c>
      <c r="BJ176" s="13" t="s">
        <v>121</v>
      </c>
      <c r="BK176" s="144">
        <f>ROUND(I176*H176,2)</f>
        <v>0</v>
      </c>
      <c r="BL176" s="13" t="s">
        <v>120</v>
      </c>
      <c r="BM176" s="143" t="s">
        <v>454</v>
      </c>
    </row>
    <row r="177" spans="2:65" s="1" customFormat="1" ht="16.5" customHeight="1" x14ac:dyDescent="0.2">
      <c r="B177" s="131"/>
      <c r="C177" s="145">
        <v>40</v>
      </c>
      <c r="D177" s="145" t="s">
        <v>146</v>
      </c>
      <c r="E177" s="146" t="s">
        <v>455</v>
      </c>
      <c r="F177" s="147" t="s">
        <v>456</v>
      </c>
      <c r="G177" s="148" t="s">
        <v>169</v>
      </c>
      <c r="H177" s="149">
        <v>1</v>
      </c>
      <c r="I177" s="150"/>
      <c r="J177" s="150">
        <f>ROUND(I177*H177,2)</f>
        <v>0</v>
      </c>
      <c r="K177" s="151"/>
      <c r="L177" s="152"/>
      <c r="M177" s="153" t="s">
        <v>1</v>
      </c>
      <c r="N177" s="154" t="s">
        <v>35</v>
      </c>
      <c r="O177" s="141">
        <v>0</v>
      </c>
      <c r="P177" s="141">
        <f>O177*H177</f>
        <v>0</v>
      </c>
      <c r="Q177" s="141">
        <v>2.7E-4</v>
      </c>
      <c r="R177" s="141">
        <f>Q177*H177</f>
        <v>2.7E-4</v>
      </c>
      <c r="S177" s="141">
        <v>0</v>
      </c>
      <c r="T177" s="142">
        <f>S177*H177</f>
        <v>0</v>
      </c>
      <c r="AR177" s="143" t="s">
        <v>145</v>
      </c>
      <c r="AT177" s="143" t="s">
        <v>146</v>
      </c>
      <c r="AU177" s="143" t="s">
        <v>121</v>
      </c>
      <c r="AY177" s="13" t="s">
        <v>114</v>
      </c>
      <c r="BE177" s="144">
        <f>IF(N177="základná",J177,0)</f>
        <v>0</v>
      </c>
      <c r="BF177" s="144">
        <f>IF(N177="znížená",J177,0)</f>
        <v>0</v>
      </c>
      <c r="BG177" s="144">
        <f>IF(N177="zákl. prenesená",J177,0)</f>
        <v>0</v>
      </c>
      <c r="BH177" s="144">
        <f>IF(N177="zníž. prenesená",J177,0)</f>
        <v>0</v>
      </c>
      <c r="BI177" s="144">
        <f>IF(N177="nulová",J177,0)</f>
        <v>0</v>
      </c>
      <c r="BJ177" s="13" t="s">
        <v>121</v>
      </c>
      <c r="BK177" s="144">
        <f>ROUND(I177*H177,2)</f>
        <v>0</v>
      </c>
      <c r="BL177" s="13" t="s">
        <v>120</v>
      </c>
      <c r="BM177" s="143" t="s">
        <v>457</v>
      </c>
    </row>
    <row r="178" spans="2:65" s="1" customFormat="1" ht="24.2" customHeight="1" x14ac:dyDescent="0.2">
      <c r="B178" s="131"/>
      <c r="C178" s="145">
        <v>41</v>
      </c>
      <c r="D178" s="145" t="s">
        <v>146</v>
      </c>
      <c r="E178" s="146" t="s">
        <v>458</v>
      </c>
      <c r="F178" s="147" t="s">
        <v>459</v>
      </c>
      <c r="G178" s="148" t="s">
        <v>169</v>
      </c>
      <c r="H178" s="149">
        <v>1</v>
      </c>
      <c r="I178" s="150"/>
      <c r="J178" s="150">
        <f>ROUND(I178*H178,2)</f>
        <v>0</v>
      </c>
      <c r="K178" s="151"/>
      <c r="L178" s="152"/>
      <c r="M178" s="153" t="s">
        <v>1</v>
      </c>
      <c r="N178" s="154" t="s">
        <v>35</v>
      </c>
      <c r="O178" s="141">
        <v>0</v>
      </c>
      <c r="P178" s="141">
        <f>O178*H178</f>
        <v>0</v>
      </c>
      <c r="Q178" s="141">
        <v>5.2399999999999999E-3</v>
      </c>
      <c r="R178" s="141">
        <f>Q178*H178</f>
        <v>5.2399999999999999E-3</v>
      </c>
      <c r="S178" s="141">
        <v>0</v>
      </c>
      <c r="T178" s="142">
        <f>S178*H178</f>
        <v>0</v>
      </c>
      <c r="AR178" s="143" t="s">
        <v>145</v>
      </c>
      <c r="AT178" s="143" t="s">
        <v>146</v>
      </c>
      <c r="AU178" s="143" t="s">
        <v>121</v>
      </c>
      <c r="AY178" s="13" t="s">
        <v>114</v>
      </c>
      <c r="BE178" s="144">
        <f>IF(N178="základná",J178,0)</f>
        <v>0</v>
      </c>
      <c r="BF178" s="144">
        <f>IF(N178="znížená",J178,0)</f>
        <v>0</v>
      </c>
      <c r="BG178" s="144">
        <f>IF(N178="zákl. prenesená",J178,0)</f>
        <v>0</v>
      </c>
      <c r="BH178" s="144">
        <f>IF(N178="zníž. prenesená",J178,0)</f>
        <v>0</v>
      </c>
      <c r="BI178" s="144">
        <f>IF(N178="nulová",J178,0)</f>
        <v>0</v>
      </c>
      <c r="BJ178" s="13" t="s">
        <v>121</v>
      </c>
      <c r="BK178" s="144">
        <f>ROUND(I178*H178,2)</f>
        <v>0</v>
      </c>
      <c r="BL178" s="13" t="s">
        <v>120</v>
      </c>
      <c r="BM178" s="143" t="s">
        <v>460</v>
      </c>
    </row>
    <row r="179" spans="2:65" s="11" customFormat="1" ht="25.9" customHeight="1" x14ac:dyDescent="0.2">
      <c r="B179" s="120"/>
      <c r="D179" s="121" t="s">
        <v>68</v>
      </c>
      <c r="E179" s="122" t="s">
        <v>146</v>
      </c>
      <c r="F179" s="122" t="s">
        <v>380</v>
      </c>
      <c r="J179" s="123">
        <f>BK179</f>
        <v>0</v>
      </c>
      <c r="L179" s="120"/>
      <c r="M179" s="124"/>
      <c r="P179" s="125">
        <f>P180</f>
        <v>1.0010000000000001</v>
      </c>
      <c r="R179" s="125">
        <f>R180</f>
        <v>8.0000000000000007E-5</v>
      </c>
      <c r="T179" s="126">
        <f>T180</f>
        <v>0</v>
      </c>
      <c r="AR179" s="121" t="s">
        <v>126</v>
      </c>
      <c r="AT179" s="127" t="s">
        <v>68</v>
      </c>
      <c r="AU179" s="127" t="s">
        <v>69</v>
      </c>
      <c r="AY179" s="121" t="s">
        <v>114</v>
      </c>
      <c r="BK179" s="128">
        <f>BK180</f>
        <v>0</v>
      </c>
    </row>
    <row r="180" spans="2:65" s="11" customFormat="1" ht="22.9" customHeight="1" x14ac:dyDescent="0.2">
      <c r="B180" s="120"/>
      <c r="D180" s="121" t="s">
        <v>68</v>
      </c>
      <c r="E180" s="129" t="s">
        <v>461</v>
      </c>
      <c r="F180" s="129" t="s">
        <v>462</v>
      </c>
      <c r="J180" s="130">
        <f>BK180</f>
        <v>0</v>
      </c>
      <c r="L180" s="120"/>
      <c r="M180" s="124"/>
      <c r="P180" s="125">
        <f>SUM(P181:P184)</f>
        <v>1.0010000000000001</v>
      </c>
      <c r="R180" s="125">
        <f>SUM(R181:R184)</f>
        <v>8.0000000000000007E-5</v>
      </c>
      <c r="T180" s="126">
        <f>SUM(T181:T184)</f>
        <v>0</v>
      </c>
      <c r="AR180" s="121" t="s">
        <v>126</v>
      </c>
      <c r="AT180" s="127" t="s">
        <v>68</v>
      </c>
      <c r="AU180" s="127" t="s">
        <v>77</v>
      </c>
      <c r="AY180" s="121" t="s">
        <v>114</v>
      </c>
      <c r="BK180" s="128">
        <f>SUM(BK181:BK184)</f>
        <v>0</v>
      </c>
    </row>
    <row r="181" spans="2:65" s="1" customFormat="1" ht="16.5" customHeight="1" x14ac:dyDescent="0.2">
      <c r="B181" s="131"/>
      <c r="C181" s="132">
        <v>42</v>
      </c>
      <c r="D181" s="132" t="s">
        <v>116</v>
      </c>
      <c r="E181" s="133" t="s">
        <v>463</v>
      </c>
      <c r="F181" s="134" t="s">
        <v>464</v>
      </c>
      <c r="G181" s="135" t="s">
        <v>465</v>
      </c>
      <c r="H181" s="136">
        <v>1</v>
      </c>
      <c r="I181" s="137"/>
      <c r="J181" s="137">
        <f>ROUND(I181*H181,2)</f>
        <v>0</v>
      </c>
      <c r="K181" s="138"/>
      <c r="L181" s="25"/>
      <c r="M181" s="139" t="s">
        <v>1</v>
      </c>
      <c r="N181" s="140" t="s">
        <v>35</v>
      </c>
      <c r="O181" s="141">
        <v>0.317</v>
      </c>
      <c r="P181" s="141">
        <f>O181*H181</f>
        <v>0.317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385</v>
      </c>
      <c r="AT181" s="143" t="s">
        <v>116</v>
      </c>
      <c r="AU181" s="143" t="s">
        <v>121</v>
      </c>
      <c r="AY181" s="13" t="s">
        <v>114</v>
      </c>
      <c r="BE181" s="144">
        <f>IF(N181="základná",J181,0)</f>
        <v>0</v>
      </c>
      <c r="BF181" s="144">
        <f>IF(N181="znížená",J181,0)</f>
        <v>0</v>
      </c>
      <c r="BG181" s="144">
        <f>IF(N181="zákl. prenesená",J181,0)</f>
        <v>0</v>
      </c>
      <c r="BH181" s="144">
        <f>IF(N181="zníž. prenesená",J181,0)</f>
        <v>0</v>
      </c>
      <c r="BI181" s="144">
        <f>IF(N181="nulová",J181,0)</f>
        <v>0</v>
      </c>
      <c r="BJ181" s="13" t="s">
        <v>121</v>
      </c>
      <c r="BK181" s="144">
        <f>ROUND(I181*H181,2)</f>
        <v>0</v>
      </c>
      <c r="BL181" s="13" t="s">
        <v>385</v>
      </c>
      <c r="BM181" s="143" t="s">
        <v>466</v>
      </c>
    </row>
    <row r="182" spans="2:65" s="1" customFormat="1" ht="16.5" customHeight="1" x14ac:dyDescent="0.2">
      <c r="B182" s="131"/>
      <c r="C182" s="132">
        <v>43</v>
      </c>
      <c r="D182" s="132" t="s">
        <v>116</v>
      </c>
      <c r="E182" s="133" t="s">
        <v>467</v>
      </c>
      <c r="F182" s="134" t="s">
        <v>468</v>
      </c>
      <c r="G182" s="135" t="s">
        <v>465</v>
      </c>
      <c r="H182" s="136">
        <v>1</v>
      </c>
      <c r="I182" s="137"/>
      <c r="J182" s="137">
        <f>ROUND(I182*H182,2)</f>
        <v>0</v>
      </c>
      <c r="K182" s="138"/>
      <c r="L182" s="25"/>
      <c r="M182" s="139" t="s">
        <v>1</v>
      </c>
      <c r="N182" s="140" t="s">
        <v>35</v>
      </c>
      <c r="O182" s="141">
        <v>0.317</v>
      </c>
      <c r="P182" s="141">
        <f>O182*H182</f>
        <v>0.317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385</v>
      </c>
      <c r="AT182" s="143" t="s">
        <v>116</v>
      </c>
      <c r="AU182" s="143" t="s">
        <v>121</v>
      </c>
      <c r="AY182" s="13" t="s">
        <v>114</v>
      </c>
      <c r="BE182" s="144">
        <f>IF(N182="základná",J182,0)</f>
        <v>0</v>
      </c>
      <c r="BF182" s="144">
        <f>IF(N182="znížená",J182,0)</f>
        <v>0</v>
      </c>
      <c r="BG182" s="144">
        <f>IF(N182="zákl. prenesená",J182,0)</f>
        <v>0</v>
      </c>
      <c r="BH182" s="144">
        <f>IF(N182="zníž. prenesená",J182,0)</f>
        <v>0</v>
      </c>
      <c r="BI182" s="144">
        <f>IF(N182="nulová",J182,0)</f>
        <v>0</v>
      </c>
      <c r="BJ182" s="13" t="s">
        <v>121</v>
      </c>
      <c r="BK182" s="144">
        <f>ROUND(I182*H182,2)</f>
        <v>0</v>
      </c>
      <c r="BL182" s="13" t="s">
        <v>385</v>
      </c>
      <c r="BM182" s="143" t="s">
        <v>469</v>
      </c>
    </row>
    <row r="183" spans="2:65" s="1" customFormat="1" ht="16.5" customHeight="1" x14ac:dyDescent="0.2">
      <c r="B183" s="131"/>
      <c r="C183" s="132">
        <v>44</v>
      </c>
      <c r="D183" s="132" t="s">
        <v>116</v>
      </c>
      <c r="E183" s="133" t="s">
        <v>470</v>
      </c>
      <c r="F183" s="134" t="s">
        <v>471</v>
      </c>
      <c r="G183" s="135" t="s">
        <v>465</v>
      </c>
      <c r="H183" s="136">
        <v>1</v>
      </c>
      <c r="I183" s="137"/>
      <c r="J183" s="137">
        <f>ROUND(I183*H183,2)</f>
        <v>0</v>
      </c>
      <c r="K183" s="138"/>
      <c r="L183" s="25"/>
      <c r="M183" s="139" t="s">
        <v>1</v>
      </c>
      <c r="N183" s="140" t="s">
        <v>35</v>
      </c>
      <c r="O183" s="141">
        <v>0.317</v>
      </c>
      <c r="P183" s="141">
        <f>O183*H183</f>
        <v>0.317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385</v>
      </c>
      <c r="AT183" s="143" t="s">
        <v>116</v>
      </c>
      <c r="AU183" s="143" t="s">
        <v>121</v>
      </c>
      <c r="AY183" s="13" t="s">
        <v>114</v>
      </c>
      <c r="BE183" s="144">
        <f>IF(N183="základná",J183,0)</f>
        <v>0</v>
      </c>
      <c r="BF183" s="144">
        <f>IF(N183="znížená",J183,0)</f>
        <v>0</v>
      </c>
      <c r="BG183" s="144">
        <f>IF(N183="zákl. prenesená",J183,0)</f>
        <v>0</v>
      </c>
      <c r="BH183" s="144">
        <f>IF(N183="zníž. prenesená",J183,0)</f>
        <v>0</v>
      </c>
      <c r="BI183" s="144">
        <f>IF(N183="nulová",J183,0)</f>
        <v>0</v>
      </c>
      <c r="BJ183" s="13" t="s">
        <v>121</v>
      </c>
      <c r="BK183" s="144">
        <f>ROUND(I183*H183,2)</f>
        <v>0</v>
      </c>
      <c r="BL183" s="13" t="s">
        <v>385</v>
      </c>
      <c r="BM183" s="143" t="s">
        <v>472</v>
      </c>
    </row>
    <row r="184" spans="2:65" s="1" customFormat="1" ht="16.5" customHeight="1" x14ac:dyDescent="0.2">
      <c r="B184" s="131"/>
      <c r="C184" s="132">
        <v>45</v>
      </c>
      <c r="D184" s="132" t="s">
        <v>116</v>
      </c>
      <c r="E184" s="133" t="s">
        <v>473</v>
      </c>
      <c r="F184" s="134" t="s">
        <v>474</v>
      </c>
      <c r="G184" s="135" t="s">
        <v>475</v>
      </c>
      <c r="H184" s="136">
        <v>1</v>
      </c>
      <c r="I184" s="137"/>
      <c r="J184" s="137">
        <f>ROUND(I184*H184,2)</f>
        <v>0</v>
      </c>
      <c r="K184" s="138"/>
      <c r="L184" s="25"/>
      <c r="M184" s="139" t="s">
        <v>1</v>
      </c>
      <c r="N184" s="140" t="s">
        <v>35</v>
      </c>
      <c r="O184" s="141">
        <v>0.05</v>
      </c>
      <c r="P184" s="141">
        <f>O184*H184</f>
        <v>0.05</v>
      </c>
      <c r="Q184" s="141">
        <v>8.0000000000000007E-5</v>
      </c>
      <c r="R184" s="141">
        <f>Q184*H184</f>
        <v>8.0000000000000007E-5</v>
      </c>
      <c r="S184" s="141">
        <v>0</v>
      </c>
      <c r="T184" s="142">
        <f>S184*H184</f>
        <v>0</v>
      </c>
      <c r="AR184" s="143" t="s">
        <v>120</v>
      </c>
      <c r="AT184" s="143" t="s">
        <v>116</v>
      </c>
      <c r="AU184" s="143" t="s">
        <v>121</v>
      </c>
      <c r="AY184" s="13" t="s">
        <v>114</v>
      </c>
      <c r="BE184" s="144">
        <f>IF(N184="základná",J184,0)</f>
        <v>0</v>
      </c>
      <c r="BF184" s="144">
        <f>IF(N184="znížená",J184,0)</f>
        <v>0</v>
      </c>
      <c r="BG184" s="144">
        <f>IF(N184="zákl. prenesená",J184,0)</f>
        <v>0</v>
      </c>
      <c r="BH184" s="144">
        <f>IF(N184="zníž. prenesená",J184,0)</f>
        <v>0</v>
      </c>
      <c r="BI184" s="144">
        <f>IF(N184="nulová",J184,0)</f>
        <v>0</v>
      </c>
      <c r="BJ184" s="13" t="s">
        <v>121</v>
      </c>
      <c r="BK184" s="144">
        <f>ROUND(I184*H184,2)</f>
        <v>0</v>
      </c>
      <c r="BL184" s="13" t="s">
        <v>120</v>
      </c>
      <c r="BM184" s="143" t="s">
        <v>476</v>
      </c>
    </row>
    <row r="185" spans="2:65" s="11" customFormat="1" ht="25.9" customHeight="1" x14ac:dyDescent="0.2">
      <c r="B185" s="120"/>
      <c r="D185" s="121" t="s">
        <v>68</v>
      </c>
      <c r="E185" s="122" t="s">
        <v>220</v>
      </c>
      <c r="F185" s="122" t="s">
        <v>221</v>
      </c>
      <c r="J185" s="123">
        <f>BK185</f>
        <v>0</v>
      </c>
      <c r="L185" s="120"/>
      <c r="M185" s="124"/>
      <c r="P185" s="125">
        <f>P186</f>
        <v>0</v>
      </c>
      <c r="R185" s="125">
        <f>R186</f>
        <v>0</v>
      </c>
      <c r="T185" s="126">
        <f>T186</f>
        <v>0</v>
      </c>
      <c r="AR185" s="121" t="s">
        <v>133</v>
      </c>
      <c r="AT185" s="127" t="s">
        <v>68</v>
      </c>
      <c r="AU185" s="127" t="s">
        <v>69</v>
      </c>
      <c r="AY185" s="121" t="s">
        <v>114</v>
      </c>
      <c r="BK185" s="128">
        <f>BK186</f>
        <v>0</v>
      </c>
    </row>
    <row r="186" spans="2:65" s="1" customFormat="1" ht="37.9" customHeight="1" x14ac:dyDescent="0.2">
      <c r="B186" s="131"/>
      <c r="C186" s="132">
        <v>46</v>
      </c>
      <c r="D186" s="132" t="s">
        <v>116</v>
      </c>
      <c r="E186" s="133" t="s">
        <v>223</v>
      </c>
      <c r="F186" s="134" t="s">
        <v>387</v>
      </c>
      <c r="G186" s="135" t="s">
        <v>225</v>
      </c>
      <c r="H186" s="136">
        <v>1</v>
      </c>
      <c r="I186" s="137"/>
      <c r="J186" s="137">
        <f>ROUND(I186*H186,2)</f>
        <v>0</v>
      </c>
      <c r="K186" s="138"/>
      <c r="L186" s="25"/>
      <c r="M186" s="155" t="s">
        <v>1</v>
      </c>
      <c r="N186" s="156" t="s">
        <v>35</v>
      </c>
      <c r="O186" s="157">
        <v>0</v>
      </c>
      <c r="P186" s="157">
        <f>O186*H186</f>
        <v>0</v>
      </c>
      <c r="Q186" s="157">
        <v>0</v>
      </c>
      <c r="R186" s="157">
        <f>Q186*H186</f>
        <v>0</v>
      </c>
      <c r="S186" s="157">
        <v>0</v>
      </c>
      <c r="T186" s="158">
        <f>S186*H186</f>
        <v>0</v>
      </c>
      <c r="AR186" s="143" t="s">
        <v>226</v>
      </c>
      <c r="AT186" s="143" t="s">
        <v>116</v>
      </c>
      <c r="AU186" s="143" t="s">
        <v>77</v>
      </c>
      <c r="AY186" s="13" t="s">
        <v>114</v>
      </c>
      <c r="BE186" s="144">
        <f>IF(N186="základná",J186,0)</f>
        <v>0</v>
      </c>
      <c r="BF186" s="144">
        <f>IF(N186="znížená",J186,0)</f>
        <v>0</v>
      </c>
      <c r="BG186" s="144">
        <f>IF(N186="zákl. prenesená",J186,0)</f>
        <v>0</v>
      </c>
      <c r="BH186" s="144">
        <f>IF(N186="zníž. prenesená",J186,0)</f>
        <v>0</v>
      </c>
      <c r="BI186" s="144">
        <f>IF(N186="nulová",J186,0)</f>
        <v>0</v>
      </c>
      <c r="BJ186" s="13" t="s">
        <v>121</v>
      </c>
      <c r="BK186" s="144">
        <f>ROUND(I186*H186,2)</f>
        <v>0</v>
      </c>
      <c r="BL186" s="13" t="s">
        <v>226</v>
      </c>
      <c r="BM186" s="143" t="s">
        <v>477</v>
      </c>
    </row>
    <row r="187" spans="2:65" s="1" customFormat="1" ht="6.95" customHeight="1" x14ac:dyDescent="0.2"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25"/>
    </row>
  </sheetData>
  <autoFilter ref="C127:K186" xr:uid="{00000000-0009-0000-0000-000003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a - Kanalizačná prípojka</vt:lpstr>
      <vt:lpstr>b - Vodovodná prípojka</vt:lpstr>
      <vt:lpstr>c - Plynová prípojka</vt:lpstr>
      <vt:lpstr>'a - Kanalizačná prípojka'!Názvy_tlače</vt:lpstr>
      <vt:lpstr>'b - Vodovodná prípojka'!Názvy_tlače</vt:lpstr>
      <vt:lpstr>'c - Plynová prípojka'!Názvy_tlače</vt:lpstr>
      <vt:lpstr>'Rekapitulácia stavby'!Názvy_tlače</vt:lpstr>
      <vt:lpstr>'a - Kanalizačná prípojka'!Oblasť_tlače</vt:lpstr>
      <vt:lpstr>'b - Vodovodná prípojka'!Oblasť_tlače</vt:lpstr>
      <vt:lpstr>'c - Plynová prípojka'!Oblasť_tlače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DESKTOP-7TP4D94\owner</dc:creator>
  <cp:lastModifiedBy>Miroslav Frišnič</cp:lastModifiedBy>
  <dcterms:created xsi:type="dcterms:W3CDTF">2023-08-18T13:37:23Z</dcterms:created>
  <dcterms:modified xsi:type="dcterms:W3CDTF">2025-08-05T14:04:36Z</dcterms:modified>
</cp:coreProperties>
</file>