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_PDIVEST\Akcie\ZŠ a MŠ Odborarska\ZŠ a MŠ Odborárska-rozšírenie kapacít-527\1_VO\VO_PH stena\VV\V1\"/>
    </mc:Choice>
  </mc:AlternateContent>
  <bookViews>
    <workbookView xWindow="23295" yWindow="405" windowWidth="16020" windowHeight="20445" tabRatio="500" activeTab="1"/>
  </bookViews>
  <sheets>
    <sheet name="Rekapitulácia stavby" sheetId="1" r:id="rId1"/>
    <sheet name="1 - Protihluková stena ZŠ..." sheetId="2" r:id="rId2"/>
  </sheets>
  <definedNames>
    <definedName name="_xlnm._FilterDatabase" localSheetId="1" hidden="1">'1 - Protihluková stena ZŠ...'!$C$119:$K$185</definedName>
    <definedName name="_xlnm.Print_Titles" localSheetId="1">'1 - Protihluková stena ZŠ...'!$119:$119</definedName>
    <definedName name="_xlnm.Print_Titles" localSheetId="0">'Rekapitulácia stavby'!$92:$92</definedName>
    <definedName name="_xlnm.Print_Area" localSheetId="1">'1 - Protihluková stena ZŠ...'!$B$108:$J$189</definedName>
    <definedName name="_xlnm.Print_Area" localSheetId="0">'Rekapitulácia stavby'!$D$4:$AO$76,'Rekapitulácia stavby'!$C$82:$AQ$96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8" i="2" l="1"/>
  <c r="J185" i="2"/>
  <c r="J182" i="2"/>
  <c r="J179" i="2"/>
  <c r="J177" i="2"/>
  <c r="J174" i="2"/>
  <c r="J173" i="2"/>
  <c r="J170" i="2"/>
  <c r="J167" i="2"/>
  <c r="J165" i="2"/>
  <c r="J164" i="2"/>
  <c r="J163" i="2"/>
  <c r="J160" i="2"/>
  <c r="J159" i="2"/>
  <c r="J158" i="2"/>
  <c r="J154" i="2"/>
  <c r="J151" i="2"/>
  <c r="J150" i="2"/>
  <c r="J148" i="2"/>
  <c r="J146" i="2"/>
  <c r="J144" i="2"/>
  <c r="J142" i="2"/>
  <c r="J140" i="2"/>
  <c r="J138" i="2"/>
  <c r="J136" i="2"/>
  <c r="J134" i="2"/>
  <c r="J132" i="2"/>
  <c r="J130" i="2"/>
  <c r="J127" i="2"/>
  <c r="J126" i="2"/>
  <c r="J125" i="2"/>
  <c r="J123" i="2"/>
  <c r="J187" i="2" l="1"/>
  <c r="J186" i="2" s="1"/>
  <c r="BJ185" i="2"/>
  <c r="BJ184" i="2" s="1"/>
  <c r="BH185" i="2"/>
  <c r="BG185" i="2"/>
  <c r="BF185" i="2"/>
  <c r="BE185" i="2"/>
  <c r="BD185" i="2"/>
  <c r="S185" i="2"/>
  <c r="Q185" i="2"/>
  <c r="O185" i="2"/>
  <c r="O184" i="2" s="1"/>
  <c r="O183" i="2" s="1"/>
  <c r="S184" i="2"/>
  <c r="Q184" i="2"/>
  <c r="Q183" i="2" s="1"/>
  <c r="S183" i="2"/>
  <c r="BJ182" i="2"/>
  <c r="BJ181" i="2" s="1"/>
  <c r="J181" i="2" s="1"/>
  <c r="J100" i="2" s="1"/>
  <c r="BH182" i="2"/>
  <c r="BG182" i="2"/>
  <c r="BF182" i="2"/>
  <c r="BD182" i="2"/>
  <c r="S182" i="2"/>
  <c r="Q182" i="2"/>
  <c r="Q181" i="2" s="1"/>
  <c r="O182" i="2"/>
  <c r="O181" i="2" s="1"/>
  <c r="BE182" i="2"/>
  <c r="S181" i="2"/>
  <c r="BJ179" i="2"/>
  <c r="BH179" i="2"/>
  <c r="BG179" i="2"/>
  <c r="BF179" i="2"/>
  <c r="BD179" i="2"/>
  <c r="S179" i="2"/>
  <c r="Q179" i="2"/>
  <c r="O179" i="2"/>
  <c r="BE179" i="2"/>
  <c r="BJ177" i="2"/>
  <c r="BH177" i="2"/>
  <c r="BG177" i="2"/>
  <c r="BF177" i="2"/>
  <c r="BD177" i="2"/>
  <c r="S177" i="2"/>
  <c r="Q177" i="2"/>
  <c r="Q169" i="2" s="1"/>
  <c r="O177" i="2"/>
  <c r="BE177" i="2"/>
  <c r="BJ174" i="2"/>
  <c r="BH174" i="2"/>
  <c r="BG174" i="2"/>
  <c r="BF174" i="2"/>
  <c r="BD174" i="2"/>
  <c r="S174" i="2"/>
  <c r="Q174" i="2"/>
  <c r="O174" i="2"/>
  <c r="BE174" i="2"/>
  <c r="BJ170" i="2"/>
  <c r="BH170" i="2"/>
  <c r="BG170" i="2"/>
  <c r="BF170" i="2"/>
  <c r="BD170" i="2"/>
  <c r="S170" i="2"/>
  <c r="Q170" i="2"/>
  <c r="O170" i="2"/>
  <c r="O169" i="2" s="1"/>
  <c r="BE170" i="2"/>
  <c r="BJ167" i="2"/>
  <c r="BH167" i="2"/>
  <c r="BG167" i="2"/>
  <c r="BF167" i="2"/>
  <c r="BD167" i="2"/>
  <c r="S167" i="2"/>
  <c r="Q167" i="2"/>
  <c r="O167" i="2"/>
  <c r="BE167" i="2"/>
  <c r="BJ165" i="2"/>
  <c r="BH165" i="2"/>
  <c r="BG165" i="2"/>
  <c r="BF165" i="2"/>
  <c r="BD165" i="2"/>
  <c r="S165" i="2"/>
  <c r="Q165" i="2"/>
  <c r="O165" i="2"/>
  <c r="BE165" i="2"/>
  <c r="BJ163" i="2"/>
  <c r="BH163" i="2"/>
  <c r="BG163" i="2"/>
  <c r="BF163" i="2"/>
  <c r="BD163" i="2"/>
  <c r="S163" i="2"/>
  <c r="Q163" i="2"/>
  <c r="O163" i="2"/>
  <c r="BE163" i="2"/>
  <c r="BJ160" i="2"/>
  <c r="BH160" i="2"/>
  <c r="BG160" i="2"/>
  <c r="BF160" i="2"/>
  <c r="BD160" i="2"/>
  <c r="S160" i="2"/>
  <c r="Q160" i="2"/>
  <c r="O160" i="2"/>
  <c r="BE160" i="2"/>
  <c r="BJ158" i="2"/>
  <c r="BH158" i="2"/>
  <c r="BG158" i="2"/>
  <c r="BF158" i="2"/>
  <c r="BD158" i="2"/>
  <c r="S158" i="2"/>
  <c r="Q158" i="2"/>
  <c r="O158" i="2"/>
  <c r="BE158" i="2"/>
  <c r="BJ154" i="2"/>
  <c r="BH154" i="2"/>
  <c r="BG154" i="2"/>
  <c r="BF154" i="2"/>
  <c r="BD154" i="2"/>
  <c r="S154" i="2"/>
  <c r="Q154" i="2"/>
  <c r="O154" i="2"/>
  <c r="O153" i="2" s="1"/>
  <c r="BJ151" i="2"/>
  <c r="BH151" i="2"/>
  <c r="BG151" i="2"/>
  <c r="BF151" i="2"/>
  <c r="BD151" i="2"/>
  <c r="S151" i="2"/>
  <c r="Q151" i="2"/>
  <c r="O151" i="2"/>
  <c r="BE151" i="2"/>
  <c r="BJ150" i="2"/>
  <c r="BH150" i="2"/>
  <c r="BG150" i="2"/>
  <c r="BF150" i="2"/>
  <c r="BE150" i="2"/>
  <c r="BD150" i="2"/>
  <c r="S150" i="2"/>
  <c r="Q150" i="2"/>
  <c r="O150" i="2"/>
  <c r="BH148" i="2"/>
  <c r="BG148" i="2"/>
  <c r="BF148" i="2"/>
  <c r="BD148" i="2"/>
  <c r="S148" i="2"/>
  <c r="Q148" i="2"/>
  <c r="O148" i="2"/>
  <c r="BJ148" i="2"/>
  <c r="BJ146" i="2"/>
  <c r="BH146" i="2"/>
  <c r="BG146" i="2"/>
  <c r="BF146" i="2"/>
  <c r="BD146" i="2"/>
  <c r="S146" i="2"/>
  <c r="Q146" i="2"/>
  <c r="O146" i="2"/>
  <c r="BE146" i="2"/>
  <c r="BJ144" i="2"/>
  <c r="BH144" i="2"/>
  <c r="BG144" i="2"/>
  <c r="BF144" i="2"/>
  <c r="BD144" i="2"/>
  <c r="S144" i="2"/>
  <c r="Q144" i="2"/>
  <c r="O144" i="2"/>
  <c r="BE144" i="2"/>
  <c r="BJ142" i="2"/>
  <c r="BH142" i="2"/>
  <c r="BG142" i="2"/>
  <c r="BF142" i="2"/>
  <c r="BD142" i="2"/>
  <c r="S142" i="2"/>
  <c r="Q142" i="2"/>
  <c r="O142" i="2"/>
  <c r="BE142" i="2"/>
  <c r="BJ140" i="2"/>
  <c r="BH140" i="2"/>
  <c r="BG140" i="2"/>
  <c r="BF140" i="2"/>
  <c r="BD140" i="2"/>
  <c r="S140" i="2"/>
  <c r="S137" i="2" s="1"/>
  <c r="Q140" i="2"/>
  <c r="O140" i="2"/>
  <c r="BE140" i="2"/>
  <c r="BJ138" i="2"/>
  <c r="BH138" i="2"/>
  <c r="BG138" i="2"/>
  <c r="BF138" i="2"/>
  <c r="BD138" i="2"/>
  <c r="S138" i="2"/>
  <c r="Q138" i="2"/>
  <c r="O138" i="2"/>
  <c r="BE138" i="2"/>
  <c r="BJ134" i="2"/>
  <c r="BH134" i="2"/>
  <c r="BG134" i="2"/>
  <c r="BF134" i="2"/>
  <c r="BD134" i="2"/>
  <c r="S134" i="2"/>
  <c r="Q134" i="2"/>
  <c r="O134" i="2"/>
  <c r="BE134" i="2"/>
  <c r="BJ132" i="2"/>
  <c r="BH132" i="2"/>
  <c r="BG132" i="2"/>
  <c r="BF132" i="2"/>
  <c r="BD132" i="2"/>
  <c r="S132" i="2"/>
  <c r="Q132" i="2"/>
  <c r="O132" i="2"/>
  <c r="BE132" i="2"/>
  <c r="BJ130" i="2"/>
  <c r="BH130" i="2"/>
  <c r="BG130" i="2"/>
  <c r="BF130" i="2"/>
  <c r="BD130" i="2"/>
  <c r="S130" i="2"/>
  <c r="Q130" i="2"/>
  <c r="Q122" i="2" s="1"/>
  <c r="O130" i="2"/>
  <c r="BE130" i="2"/>
  <c r="BJ127" i="2"/>
  <c r="BH127" i="2"/>
  <c r="BG127" i="2"/>
  <c r="BF127" i="2"/>
  <c r="BD127" i="2"/>
  <c r="S127" i="2"/>
  <c r="Q127" i="2"/>
  <c r="O127" i="2"/>
  <c r="BE127" i="2"/>
  <c r="BJ123" i="2"/>
  <c r="BH123" i="2"/>
  <c r="BG123" i="2"/>
  <c r="BF123" i="2"/>
  <c r="BD123" i="2"/>
  <c r="S123" i="2"/>
  <c r="Q123" i="2"/>
  <c r="O123" i="2"/>
  <c r="O122" i="2" s="1"/>
  <c r="F114" i="2"/>
  <c r="E112" i="2"/>
  <c r="F89" i="2"/>
  <c r="F87" i="2"/>
  <c r="E85" i="2"/>
  <c r="J35" i="2"/>
  <c r="J34" i="2"/>
  <c r="J33" i="2"/>
  <c r="J22" i="2"/>
  <c r="E22" i="2"/>
  <c r="J117" i="2" s="1"/>
  <c r="J21" i="2"/>
  <c r="J19" i="2"/>
  <c r="E19" i="2"/>
  <c r="J89" i="2" s="1"/>
  <c r="J18" i="2"/>
  <c r="J16" i="2"/>
  <c r="E16" i="2"/>
  <c r="J15" i="2"/>
  <c r="J10" i="2"/>
  <c r="J114" i="2" s="1"/>
  <c r="AY95" i="1"/>
  <c r="AX95" i="1"/>
  <c r="AS94" i="1"/>
  <c r="AM90" i="1"/>
  <c r="L90" i="1"/>
  <c r="AM89" i="1"/>
  <c r="L89" i="1"/>
  <c r="AM87" i="1"/>
  <c r="L87" i="1"/>
  <c r="L85" i="1"/>
  <c r="L84" i="1"/>
  <c r="F33" i="2" l="1"/>
  <c r="BB95" i="1" s="1"/>
  <c r="BB94" i="1" s="1"/>
  <c r="AX94" i="1" s="1"/>
  <c r="J31" i="2"/>
  <c r="AV95" i="1" s="1"/>
  <c r="F31" i="2"/>
  <c r="AZ95" i="1" s="1"/>
  <c r="AZ94" i="1" s="1"/>
  <c r="AV94" i="1" s="1"/>
  <c r="AK29" i="1" s="1"/>
  <c r="F34" i="2"/>
  <c r="BC95" i="1" s="1"/>
  <c r="BC94" i="1" s="1"/>
  <c r="W32" i="1" s="1"/>
  <c r="J169" i="2"/>
  <c r="J99" i="2" s="1"/>
  <c r="F35" i="2"/>
  <c r="BD95" i="1" s="1"/>
  <c r="BD94" i="1" s="1"/>
  <c r="W33" i="1" s="1"/>
  <c r="BJ169" i="2"/>
  <c r="Q153" i="2"/>
  <c r="S122" i="2"/>
  <c r="BJ137" i="2"/>
  <c r="S153" i="2"/>
  <c r="S169" i="2"/>
  <c r="J122" i="2"/>
  <c r="J96" i="2" s="1"/>
  <c r="BJ122" i="2"/>
  <c r="J153" i="2"/>
  <c r="J98" i="2" s="1"/>
  <c r="BJ153" i="2"/>
  <c r="Q137" i="2"/>
  <c r="Q121" i="2" s="1"/>
  <c r="Q120" i="2" s="1"/>
  <c r="O137" i="2"/>
  <c r="O121" i="2" s="1"/>
  <c r="O120" i="2" s="1"/>
  <c r="AU95" i="1" s="1"/>
  <c r="AU94" i="1" s="1"/>
  <c r="J184" i="2"/>
  <c r="J102" i="2" s="1"/>
  <c r="BJ183" i="2"/>
  <c r="J183" i="2" s="1"/>
  <c r="J101" i="2" s="1"/>
  <c r="J87" i="2"/>
  <c r="J90" i="2"/>
  <c r="BE123" i="2"/>
  <c r="BE148" i="2"/>
  <c r="BE154" i="2"/>
  <c r="J116" i="2"/>
  <c r="F90" i="2"/>
  <c r="BJ121" i="2" l="1"/>
  <c r="BJ120" i="2" s="1"/>
  <c r="W31" i="1"/>
  <c r="W29" i="1"/>
  <c r="AY94" i="1"/>
  <c r="S121" i="2"/>
  <c r="S120" i="2" s="1"/>
  <c r="J137" i="2"/>
  <c r="J32" i="2"/>
  <c r="AW95" i="1" s="1"/>
  <c r="AT95" i="1" s="1"/>
  <c r="F32" i="2"/>
  <c r="BA95" i="1" s="1"/>
  <c r="BA94" i="1" s="1"/>
  <c r="AW94" i="1" l="1"/>
  <c r="W30" i="1"/>
  <c r="J97" i="2"/>
  <c r="J121" i="2"/>
  <c r="J95" i="2" l="1"/>
  <c r="J120" i="2"/>
  <c r="AK30" i="1"/>
  <c r="AT94" i="1"/>
  <c r="J94" i="2" l="1"/>
  <c r="J28" i="2"/>
  <c r="AG95" i="1" s="1"/>
  <c r="AN95" i="1" s="1"/>
  <c r="J37" i="2" l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<sst xmlns="http://schemas.openxmlformats.org/spreadsheetml/2006/main" count="821" uniqueCount="241">
  <si>
    <t>Export Komplet</t>
  </si>
  <si>
    <t>2.0</t>
  </si>
  <si>
    <t>False</t>
  </si>
  <si>
    <t>{1b3d5f52-b8ac-4a94-90e4-434639ba8e97}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</si>
  <si>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</si>
  <si>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</si>
  <si>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</si>
  <si>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</si>
  <si>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</si>
  <si>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</si>
  <si>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</si>
  <si>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</t>
  </si>
  <si>
    <t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</si>
  <si>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>Stavba:</t>
  </si>
  <si>
    <t>Protihluková stena ZŠ Odborárska ul.</t>
  </si>
  <si>
    <t>JKSO:</t>
  </si>
  <si>
    <t>KS:</t>
  </si>
  <si>
    <t>Miesto:</t>
  </si>
  <si>
    <t>Bratislava</t>
  </si>
  <si>
    <t>Dátum:</t>
  </si>
  <si>
    <t>Objednávateľ:</t>
  </si>
  <si>
    <t>IČO:</t>
  </si>
  <si>
    <t>ART-KPP, s. r. o.</t>
  </si>
  <si>
    <t>IČ DPH:</t>
  </si>
  <si>
    <t>Zhotoviteľ:</t>
  </si>
  <si>
    <t>Projektant:</t>
  </si>
  <si>
    <t xml:space="preserve"> </t>
  </si>
  <si>
    <t>True</t>
  </si>
  <si>
    <t>0,01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</si>
  <si>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</si>
  <si>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</si>
  <si>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</si>
  <si>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</si>
  <si>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</si>
  <si>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</si>
  <si>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</si>
  <si>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</si>
  <si>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</si>
  <si>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</si>
  <si>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</si>
  <si>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</si>
  <si>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</si>
  <si>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</si>
  <si>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</si>
  <si>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</si>
  <si>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</si>
  <si>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</si>
  <si>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</si>
  <si>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</si>
  <si>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</si>
  <si>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</si>
  <si>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Spracovateľ: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</si>
  <si>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</si>
  <si>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</si>
  <si>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</si>
  <si>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</si>
  <si>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</si>
  <si>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</si>
  <si>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</si>
  <si>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</si>
  <si>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</si>
  <si>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</si>
  <si>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</si>
  <si>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</si>
  <si>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</si>
  <si>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</si>
  <si>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</si>
  <si>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</si>
  <si>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</si>
  <si>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</si>
  <si>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</si>
  <si>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</si>
  <si>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</si>
  <si>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</si>
  <si>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</si>
  <si>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</si>
  <si>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</si>
  <si>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</si>
  <si>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</si>
  <si>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</si>
  <si>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</si>
  <si>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</si>
  <si>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</si>
  <si>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</si>
  <si>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</si>
  <si>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</si>
  <si>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</si>
  <si>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</si>
  <si>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</si>
  <si>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</si>
  <si>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</si>
  <si>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</si>
  <si>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</si>
  <si>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</si>
  <si>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</si>
  <si>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</si>
  <si>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</si>
  <si>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</si>
  <si>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</si>
  <si>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</si>
  <si>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</si>
  <si>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</si>
  <si>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</si>
  <si>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</si>
  <si>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</si>
  <si>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</si>
  <si>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</si>
  <si>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</si>
  <si>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133201202.S</t>
  </si>
  <si>
    <t>Výkop šachty nezapaženej, hornina 3 nad 100 m3</t>
  </si>
  <si>
    <t>m3</t>
  </si>
  <si>
    <t>4</t>
  </si>
  <si>
    <t>2</t>
  </si>
  <si>
    <t>2101488002</t>
  </si>
  <si>
    <t>VV</t>
  </si>
  <si>
    <t>"výkop pre pätky" 2,0*2,0*1,1*25</t>
  </si>
  <si>
    <t>133201209.S</t>
  </si>
  <si>
    <t>Príplatok k cenám za lepivosť horniny tr.3</t>
  </si>
  <si>
    <t>Nakladanie na dopravné prostriedky pre vodorovnú dopravu výkopových zemín</t>
  </si>
  <si>
    <t>t</t>
  </si>
  <si>
    <t>162501102.S</t>
  </si>
  <si>
    <t>Vodorovné premiestnenie výkopku po spevnenej ceste z horniny tr.1-4, do 100 m3 na vzdialenosť do 3000 m</t>
  </si>
  <si>
    <t>772510390</t>
  </si>
  <si>
    <t>"zemina z vrtov" 3,14*0,225*0,225*3,5*25</t>
  </si>
  <si>
    <t>"zemina z pätiek" 14,77</t>
  </si>
  <si>
    <t>162501105.S</t>
  </si>
  <si>
    <t>Vodorovné premiestnenie výkopku po spevnenej ceste z horniny tr.1-4, do 100 m3, príplatok k cene za každých ďalšich a začatých 1000 m</t>
  </si>
  <si>
    <t>-1124437081</t>
  </si>
  <si>
    <t>"predpoklad do 15 km" 28,679*12</t>
  </si>
  <si>
    <t>171209002.S</t>
  </si>
  <si>
    <t>Poplatok za skladovanie - zemina a kamenivo (17 05) ostatné</t>
  </si>
  <si>
    <t>-1067263032</t>
  </si>
  <si>
    <t>28,679*1,8</t>
  </si>
  <si>
    <t>174101001.S</t>
  </si>
  <si>
    <t>Zásyp sypaninou so zhutnením jám, šachiet, rýh, zárezov alebo okolo objektov do 100 m3</t>
  </si>
  <si>
    <t>662405736</t>
  </si>
  <si>
    <t>"spätný zásyp okolo pätiek piloty" 110-14,77</t>
  </si>
  <si>
    <t>Dodávka lomového zásypového kameňa fr.0-32</t>
  </si>
  <si>
    <t>Zakladanie</t>
  </si>
  <si>
    <t>224311222.S</t>
  </si>
  <si>
    <t>Výplň pilót z portlandského betónu vodostavebného tr. C 25/30 z cementu troskoportlandského s pažiacou suspenziou</t>
  </si>
  <si>
    <t>-784197908</t>
  </si>
  <si>
    <t>"objem betónu x počet" 0,75*0,75*1,05*25</t>
  </si>
  <si>
    <t>2243112223.S</t>
  </si>
  <si>
    <t>Výplň pilót z portlandského betónu vodostavebného tr. C 30/37 z cementu troskoportlandského s pažiacou suspenziou</t>
  </si>
  <si>
    <t>219235763</t>
  </si>
  <si>
    <t>"objem betónu x počet" 3,14*0,225*0,225*2,45*25</t>
  </si>
  <si>
    <t>224361114.S</t>
  </si>
  <si>
    <t>Výstuž pilót betónovaných do zeme, s vytiahnutím pažnice, z ocele B500 (10505)</t>
  </si>
  <si>
    <t>-1691890937</t>
  </si>
  <si>
    <t>"odhad 100kg/m3" 0,1*13,909</t>
  </si>
  <si>
    <t>224383110.S</t>
  </si>
  <si>
    <t>Zhotovenie výplne pilót zvislých zapaž. z betónu železového do 10 m, priemer pilót nad 245 do 450 mm</t>
  </si>
  <si>
    <t>m</t>
  </si>
  <si>
    <t>-890679561</t>
  </si>
  <si>
    <t>"dĺžka piloty x počet" 3,5*25</t>
  </si>
  <si>
    <t>264321211.S</t>
  </si>
  <si>
    <t>Vrty pre pilóty zapažené zvislé, priemeru nad 380 do 450 mm, v hĺbke od 0 do 5 m, v hornine III</t>
  </si>
  <si>
    <t>1827337949</t>
  </si>
  <si>
    <t>"dĺžka vrtu x počet" 3,5*25</t>
  </si>
  <si>
    <t>275351215.S</t>
  </si>
  <si>
    <t>Debnenie stien základových pätiek, zhotovenie-dielce</t>
  </si>
  <si>
    <t>m2</t>
  </si>
  <si>
    <t>57647479</t>
  </si>
  <si>
    <t>"debnenie kotevných hláv pilót" 25*4*0,75*1,05</t>
  </si>
  <si>
    <t>275351216.S</t>
  </si>
  <si>
    <t>Debnenie stien základovýcb pätiek, odstránenie-dielce</t>
  </si>
  <si>
    <t>-1684750622</t>
  </si>
  <si>
    <t>275361821.S</t>
  </si>
  <si>
    <t>Výstuž základových pätiek z ocele B500 (10505)</t>
  </si>
  <si>
    <t>-42032121</t>
  </si>
  <si>
    <t>"výstuž kotevnej hlavy - predpoklad 100kg/m3" 0,1*14,77</t>
  </si>
  <si>
    <t>3</t>
  </si>
  <si>
    <t>Zvislé a kompletné konštrukcie</t>
  </si>
  <si>
    <t>319102222.S</t>
  </si>
  <si>
    <t>Stĺpik protihlukovej steny oceľový profil HEA (HEB) zakladaný do pilot výšky nad 3 m</t>
  </si>
  <si>
    <t>1796631522</t>
  </si>
  <si>
    <t>"HEB 180, výšky 6,200 m-20 ks" 6,2*20</t>
  </si>
  <si>
    <t>"HEB 180, výšky 6,350 m-4 ks" 6,35*4</t>
  </si>
  <si>
    <t>"HEB 180, výšky 6,500 m-1 ks" 6,5*1</t>
  </si>
  <si>
    <t>319102313.S</t>
  </si>
  <si>
    <t>Protihluková stena do profilov panel soklový betónový šírky nad 4 do 6 m výšky do 1 m</t>
  </si>
  <si>
    <t>-1765774659</t>
  </si>
  <si>
    <t>"Protihlukový dielec 03 - 24 ks" 4,96*0,500*24</t>
  </si>
  <si>
    <t>319102744.P</t>
  </si>
  <si>
    <t>Osadenie hliníkových panelov PHS obojstranne pohltivých šírky nad 4 m výšky nad 3,5 m</t>
  </si>
  <si>
    <t>542040401</t>
  </si>
  <si>
    <t>"Protihlukový dielec 01 - 192 ks" 4,96*0,5*192</t>
  </si>
  <si>
    <t>"Protihlukový dielec 02 - 24 ks" 4,96*0,622*24</t>
  </si>
  <si>
    <t>M</t>
  </si>
  <si>
    <t>553550004131.S</t>
  </si>
  <si>
    <t>Protihlukový panel hliníkový obojstranne pohltivý dĺžky nad 4960 mm, výška panelu 500 mm</t>
  </si>
  <si>
    <t>8</t>
  </si>
  <si>
    <t>-192246029</t>
  </si>
  <si>
    <t>553550004132.S</t>
  </si>
  <si>
    <t>Protihlukový panel hliníkový obojstranne pohltivý dĺžky nad 4960 mm, výška panelu 500 +122 mm - vrchný diel</t>
  </si>
  <si>
    <t>-597113884</t>
  </si>
  <si>
    <t>3191027441.P</t>
  </si>
  <si>
    <t>Pomocná konštrukcia na upevnenie popínavých rastlín - osadenie a dodávka</t>
  </si>
  <si>
    <t>170480858</t>
  </si>
  <si>
    <t>120,5*5,2</t>
  </si>
  <si>
    <t>9</t>
  </si>
  <si>
    <t>Ostatné konštrukcie a práce-búranie</t>
  </si>
  <si>
    <t>961043111.S</t>
  </si>
  <si>
    <t>Búranie základov alebo vybúranie otvorov plochy nad 4 m2 z betónu prostého alebo preloženého kameňom,  -2,20000t</t>
  </si>
  <si>
    <t>-996060144</t>
  </si>
  <si>
    <t>"vybúranie častí základového pásu" 0,5*0,6*1,0*25</t>
  </si>
  <si>
    <t>"vybúranie betónového múrika oplotenia" 0,3*0,5*120,5</t>
  </si>
  <si>
    <t>979081111.S</t>
  </si>
  <si>
    <t>Odvoz sutiny a vybúraných hmôt na skládku do 1 km</t>
  </si>
  <si>
    <t>-342811369</t>
  </si>
  <si>
    <t>"základy + betónový múrik oplotenia" 25,575*2,2</t>
  </si>
  <si>
    <t>"oplotenie" 120,5*0,05</t>
  </si>
  <si>
    <t>979081121.S</t>
  </si>
  <si>
    <t>Odvoz sutiny a vybúraných hmôt na skládku za každý ďalší 1 km</t>
  </si>
  <si>
    <t>337007739</t>
  </si>
  <si>
    <t>"predpoklad do 15 km" 62,29*14</t>
  </si>
  <si>
    <t>979089012.S</t>
  </si>
  <si>
    <t>Poplatok za skladovanie - betón, tehly, dlaždice (17 01) ostatné</t>
  </si>
  <si>
    <t>1895907987</t>
  </si>
  <si>
    <t>99</t>
  </si>
  <si>
    <t>Presun hmôt HSV</t>
  </si>
  <si>
    <t>998151111.S</t>
  </si>
  <si>
    <t>Presun hmôt pre obj.8152, 8153,8159,zvislá nosná konštr.z tehál,tvárnic,blokov výšky do 10 m</t>
  </si>
  <si>
    <t>1378500573</t>
  </si>
  <si>
    <t>PSV</t>
  </si>
  <si>
    <t>Práce a dodávky PSV</t>
  </si>
  <si>
    <t>767</t>
  </si>
  <si>
    <t>Konštrukcie doplnkové kovové</t>
  </si>
  <si>
    <t>767914830.S</t>
  </si>
  <si>
    <t>Demontáž oplotenia rámového na oceľové stĺpiky, výšky nad 1 do 2 m,  -0,050t</t>
  </si>
  <si>
    <t>16</t>
  </si>
  <si>
    <t>-1891159655</t>
  </si>
  <si>
    <t xml:space="preserve">VRN </t>
  </si>
  <si>
    <t>Ostatné nešpecifikované práce a a dodávky</t>
  </si>
  <si>
    <t>Zariadenie staveniska + oplotenie staveniska</t>
  </si>
  <si>
    <t xml:space="preserve">Spracovateľ: </t>
  </si>
  <si>
    <t>Mgr.art. Rene Kosman</t>
  </si>
  <si>
    <t>Mestská časť  Bratislava - Nové Mesto, Junácka 1, Bratislava</t>
  </si>
  <si>
    <t>ks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</si>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</sst>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[$€]\ * #,##0.00_-;\-[$€]\ * #,##0.00_-;_-[$€]\ * \-??_-;_-@_-"/>
    <numFmt numFmtId="165" formatCode="#,##0.00%"/>
    <numFmt numFmtId="166" formatCode="dd\.mm\.yyyy"/>
    <numFmt numFmtId="167" formatCode="#,##0.00000"/>
    <numFmt numFmtId="168" formatCode="#,##0.000"/>
    <numFmt numFmtId="169" formatCode="_-&quot;€ &quot;* #,##0.00_-;&quot;-€ &quot;* #,##0.00_-;_-&quot;€ &quot;* \-??_-;_-@_-"/>
    <numFmt numFmtId="170" formatCode="_-&quot;€ &quot;* #,##0.000_-;&quot;-€ &quot;* #,##0.000_-;_-&quot;€ &quot;* \-???_-;_-@_-"/>
  </numFmts>
  <fonts count="45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8"/>
      <color rgb="FF0000FF"/>
      <name val="Wingdings 2"/>
      <family val="1"/>
      <charset val="2"/>
    </font>
    <font>
      <u/>
      <sz val="11"/>
      <color rgb="FF0000FF"/>
      <name val="Calibri"/>
      <family val="2"/>
      <charset val="238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name val="Arial CE"/>
      <charset val="1"/>
    </font>
    <font>
      <sz val="8"/>
      <color rgb="FF505050"/>
      <name val="Arial CE"/>
      <charset val="1"/>
    </font>
    <font>
      <sz val="8"/>
      <name val="Tahoma"/>
      <family val="2"/>
      <charset val="238"/>
    </font>
    <font>
      <b/>
      <sz val="10"/>
      <name val="Arial"/>
      <family val="2"/>
      <charset val="1"/>
    </font>
    <font>
      <sz val="8"/>
      <color rgb="FFFF0000"/>
      <name val="Arial CE"/>
      <family val="2"/>
      <charset val="1"/>
    </font>
    <font>
      <i/>
      <sz val="8"/>
      <color rgb="FF0000FF"/>
      <name val="Arial CE"/>
      <charset val="1"/>
    </font>
    <font>
      <i/>
      <sz val="9"/>
      <color rgb="FF0000FF"/>
      <name val="Arial CE"/>
      <charset val="1"/>
    </font>
    <font>
      <sz val="7"/>
      <color rgb="FF969696"/>
      <name val="Arial CE"/>
      <charset val="1"/>
    </font>
    <font>
      <sz val="12"/>
      <color rgb="FF2A6099"/>
      <name val="Arial CE"/>
      <family val="2"/>
      <charset val="1"/>
    </font>
    <font>
      <sz val="10"/>
      <color rgb="FF2A6099"/>
      <name val="Arial CE"/>
      <charset val="1"/>
    </font>
    <font>
      <sz val="8"/>
      <name val="Arial CE"/>
      <family val="2"/>
      <charset val="1"/>
    </font>
    <font>
      <sz val="7"/>
      <name val="Arial CE"/>
      <charset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EEECE1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0" fillId="0" borderId="0" applyBorder="0" applyProtection="0"/>
    <xf numFmtId="164" fontId="43" fillId="0" borderId="0" applyBorder="0" applyProtection="0"/>
  </cellStyleXfs>
  <cellXfs count="29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5" fillId="0" borderId="18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7" fontId="15" fillId="0" borderId="0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9" fillId="0" borderId="0" xfId="1" applyFont="1" applyBorder="1" applyAlignment="1" applyProtection="1">
      <alignment horizontal="center" vertical="center"/>
    </xf>
    <xf numFmtId="0" fontId="21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7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8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4" fontId="1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5" borderId="0" xfId="0" applyFont="1" applyFill="1" applyAlignment="1">
      <alignment vertical="center"/>
    </xf>
    <xf numFmtId="0" fontId="16" fillId="5" borderId="0" xfId="0" applyFont="1" applyFill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6" fontId="6" fillId="0" borderId="23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30" fillId="0" borderId="12" xfId="0" applyNumberFormat="1" applyFont="1" applyBorder="1" applyAlignment="1"/>
    <xf numFmtId="167" fontId="30" fillId="0" borderId="13" xfId="0" applyNumberFormat="1" applyFont="1" applyBorder="1" applyAlignment="1"/>
    <xf numFmtId="168" fontId="31" fillId="0" borderId="0" xfId="0" applyNumberFormat="1" applyFont="1" applyAlignment="1">
      <alignment vertical="center"/>
    </xf>
    <xf numFmtId="0" fontId="32" fillId="0" borderId="0" xfId="0" applyFont="1" applyAlignment="1"/>
    <xf numFmtId="0" fontId="32" fillId="0" borderId="3" xfId="0" applyFont="1" applyBorder="1" applyAlignment="1"/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protection locked="0"/>
    </xf>
    <xf numFmtId="0" fontId="32" fillId="0" borderId="18" xfId="0" applyFont="1" applyBorder="1" applyAlignment="1"/>
    <xf numFmtId="0" fontId="32" fillId="0" borderId="0" xfId="0" applyFont="1" applyBorder="1" applyAlignment="1"/>
    <xf numFmtId="167" fontId="32" fillId="0" borderId="0" xfId="0" applyNumberFormat="1" applyFont="1" applyBorder="1" applyAlignment="1"/>
    <xf numFmtId="167" fontId="32" fillId="0" borderId="14" xfId="0" applyNumberFormat="1" applyFont="1" applyBorder="1" applyAlignment="1"/>
    <xf numFmtId="0" fontId="32" fillId="0" borderId="0" xfId="0" applyFont="1" applyAlignment="1">
      <alignment horizontal="left"/>
    </xf>
    <xf numFmtId="168" fontId="32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32" fillId="6" borderId="0" xfId="0" applyFont="1" applyFill="1" applyAlignment="1"/>
    <xf numFmtId="0" fontId="0" fillId="0" borderId="3" xfId="0" applyFon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8" fontId="33" fillId="0" borderId="25" xfId="0" applyNumberFormat="1" applyFont="1" applyBorder="1" applyAlignment="1" applyProtection="1">
      <alignment vertical="center"/>
      <protection locked="0"/>
    </xf>
    <xf numFmtId="0" fontId="0" fillId="6" borderId="26" xfId="0" applyFont="1" applyFill="1" applyBorder="1" applyAlignment="1" applyProtection="1">
      <alignment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center" vertical="center"/>
    </xf>
    <xf numFmtId="167" fontId="17" fillId="0" borderId="0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8" fontId="0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68" fontId="34" fillId="0" borderId="0" xfId="0" applyNumberFormat="1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 wrapText="1"/>
    </xf>
    <xf numFmtId="168" fontId="33" fillId="0" borderId="25" xfId="0" applyNumberFormat="1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0" fillId="7" borderId="26" xfId="0" applyFont="1" applyFill="1" applyBorder="1" applyAlignment="1" applyProtection="1">
      <alignment vertical="center"/>
      <protection locked="0"/>
    </xf>
    <xf numFmtId="169" fontId="36" fillId="0" borderId="0" xfId="2" applyNumberFormat="1" applyFont="1" applyBorder="1" applyAlignment="1" applyProtection="1">
      <alignment horizontal="center" vertical="center"/>
    </xf>
    <xf numFmtId="170" fontId="0" fillId="0" borderId="0" xfId="0" applyNumberFormat="1" applyFont="1" applyBorder="1" applyAlignment="1">
      <alignment vertical="center"/>
    </xf>
    <xf numFmtId="0" fontId="0" fillId="8" borderId="26" xfId="0" applyFont="1" applyFill="1" applyBorder="1" applyAlignment="1" applyProtection="1">
      <alignment vertical="center"/>
      <protection locked="0"/>
    </xf>
    <xf numFmtId="0" fontId="34" fillId="8" borderId="0" xfId="0" applyFont="1" applyFill="1" applyAlignment="1">
      <alignment vertical="center"/>
    </xf>
    <xf numFmtId="0" fontId="34" fillId="7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2" fillId="9" borderId="0" xfId="0" applyFont="1" applyFill="1" applyAlignment="1"/>
    <xf numFmtId="0" fontId="32" fillId="10" borderId="0" xfId="0" applyFont="1" applyFill="1" applyAlignment="1"/>
    <xf numFmtId="0" fontId="0" fillId="9" borderId="26" xfId="0" applyFont="1" applyFill="1" applyBorder="1" applyAlignment="1" applyProtection="1">
      <alignment vertical="center"/>
      <protection locked="0"/>
    </xf>
    <xf numFmtId="0" fontId="0" fillId="10" borderId="0" xfId="0" applyFont="1" applyFill="1" applyAlignment="1">
      <alignment vertical="center"/>
    </xf>
    <xf numFmtId="0" fontId="34" fillId="9" borderId="0" xfId="0" applyFont="1" applyFill="1" applyAlignment="1">
      <alignment vertical="center"/>
    </xf>
    <xf numFmtId="0" fontId="34" fillId="10" borderId="0" xfId="0" applyFont="1" applyFill="1" applyAlignment="1">
      <alignment vertical="center"/>
    </xf>
    <xf numFmtId="0" fontId="34" fillId="10" borderId="0" xfId="0" applyFont="1" applyFill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8" fontId="38" fillId="0" borderId="25" xfId="0" applyNumberFormat="1" applyFont="1" applyBorder="1" applyAlignment="1" applyProtection="1">
      <alignment vertical="center"/>
      <protection locked="0"/>
    </xf>
    <xf numFmtId="0" fontId="38" fillId="9" borderId="26" xfId="0" applyFont="1" applyFill="1" applyBorder="1" applyAlignment="1" applyProtection="1">
      <alignment vertical="center"/>
      <protection locked="0"/>
    </xf>
    <xf numFmtId="0" fontId="39" fillId="3" borderId="18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vertical="center"/>
    </xf>
    <xf numFmtId="169" fontId="36" fillId="10" borderId="0" xfId="2" applyNumberFormat="1" applyFont="1" applyFill="1" applyBorder="1" applyAlignment="1" applyProtection="1">
      <alignment horizontal="center" vertical="center"/>
    </xf>
    <xf numFmtId="170" fontId="0" fillId="10" borderId="0" xfId="0" applyNumberFormat="1" applyFont="1" applyFill="1" applyBorder="1" applyAlignment="1">
      <alignment vertical="center"/>
    </xf>
    <xf numFmtId="170" fontId="34" fillId="10" borderId="0" xfId="0" applyNumberFormat="1" applyFont="1" applyFill="1" applyBorder="1" applyAlignment="1">
      <alignment vertical="center"/>
    </xf>
    <xf numFmtId="169" fontId="0" fillId="10" borderId="0" xfId="0" applyNumberFormat="1" applyFont="1" applyFill="1" applyBorder="1" applyAlignment="1">
      <alignment vertical="center"/>
    </xf>
    <xf numFmtId="170" fontId="0" fillId="10" borderId="0" xfId="0" applyNumberFormat="1" applyFont="1" applyFill="1" applyAlignment="1">
      <alignment vertical="center"/>
    </xf>
    <xf numFmtId="169" fontId="0" fillId="10" borderId="0" xfId="0" applyNumberFormat="1" applyFill="1" applyAlignment="1">
      <alignment vertical="center"/>
    </xf>
    <xf numFmtId="0" fontId="40" fillId="0" borderId="0" xfId="0" applyFont="1" applyAlignment="1">
      <alignment horizontal="center" vertical="center"/>
    </xf>
    <xf numFmtId="0" fontId="17" fillId="3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7" fontId="17" fillId="0" borderId="20" xfId="0" applyNumberFormat="1" applyFont="1" applyBorder="1" applyAlignment="1">
      <alignment vertical="center"/>
    </xf>
    <xf numFmtId="167" fontId="17" fillId="0" borderId="21" xfId="0" applyNumberFormat="1" applyFont="1" applyBorder="1" applyAlignment="1">
      <alignment vertical="center"/>
    </xf>
    <xf numFmtId="0" fontId="0" fillId="0" borderId="27" xfId="0" applyBorder="1"/>
    <xf numFmtId="0" fontId="41" fillId="0" borderId="0" xfId="0" applyFont="1"/>
    <xf numFmtId="0" fontId="0" fillId="0" borderId="27" xfId="0" applyFont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49" fontId="33" fillId="0" borderId="0" xfId="0" applyNumberFormat="1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168" fontId="33" fillId="0" borderId="0" xfId="0" applyNumberFormat="1" applyFont="1" applyBorder="1" applyAlignment="1" applyProtection="1">
      <alignment vertical="center"/>
      <protection locked="0"/>
    </xf>
    <xf numFmtId="0" fontId="0" fillId="6" borderId="0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0" fillId="0" borderId="0" xfId="0" applyNumberFormat="1"/>
    <xf numFmtId="2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 wrapText="1"/>
    </xf>
    <xf numFmtId="2" fontId="0" fillId="0" borderId="0" xfId="0" applyNumberFormat="1" applyAlignment="1">
      <alignment vertical="center"/>
    </xf>
    <xf numFmtId="2" fontId="28" fillId="0" borderId="0" xfId="0" applyNumberFormat="1" applyFont="1" applyAlignment="1">
      <alignment vertical="center"/>
    </xf>
    <xf numFmtId="2" fontId="29" fillId="0" borderId="0" xfId="0" applyNumberFormat="1" applyFont="1" applyAlignment="1">
      <alignment vertical="center"/>
    </xf>
    <xf numFmtId="2" fontId="0" fillId="0" borderId="0" xfId="0" applyNumberFormat="1" applyFont="1" applyAlignment="1">
      <alignment horizontal="center" vertical="center" wrapText="1"/>
    </xf>
    <xf numFmtId="2" fontId="32" fillId="0" borderId="0" xfId="0" applyNumberFormat="1" applyFont="1" applyAlignment="1"/>
    <xf numFmtId="2" fontId="34" fillId="0" borderId="0" xfId="0" applyNumberFormat="1" applyFont="1" applyAlignment="1">
      <alignment vertical="center"/>
    </xf>
    <xf numFmtId="2" fontId="32" fillId="10" borderId="0" xfId="0" applyNumberFormat="1" applyFont="1" applyFill="1" applyAlignment="1"/>
    <xf numFmtId="2" fontId="34" fillId="10" borderId="0" xfId="0" applyNumberFormat="1" applyFont="1" applyFill="1" applyAlignment="1">
      <alignment vertical="center"/>
    </xf>
    <xf numFmtId="49" fontId="6" fillId="11" borderId="0" xfId="0" applyNumberFormat="1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168" fontId="33" fillId="0" borderId="0" xfId="0" applyNumberFormat="1" applyFont="1" applyAlignment="1">
      <alignment vertical="center"/>
    </xf>
    <xf numFmtId="14" fontId="6" fillId="0" borderId="0" xfId="0" applyNumberFormat="1" applyFont="1" applyFill="1" applyAlignment="1" applyProtection="1">
      <alignment horizontal="left" vertical="center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4" fontId="34" fillId="0" borderId="0" xfId="0" applyNumberFormat="1" applyFont="1" applyAlignment="1" applyProtection="1">
      <alignment vertical="center"/>
      <protection locked="0"/>
    </xf>
    <xf numFmtId="4" fontId="32" fillId="0" borderId="0" xfId="0" applyNumberFormat="1" applyFont="1" applyAlignment="1" applyProtection="1">
      <protection locked="0"/>
    </xf>
    <xf numFmtId="4" fontId="33" fillId="0" borderId="0" xfId="0" applyNumberFormat="1" applyFont="1" applyAlignment="1" applyProtection="1">
      <alignment vertical="center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4" fontId="33" fillId="0" borderId="0" xfId="0" applyNumberFormat="1" applyFont="1" applyBorder="1" applyAlignment="1" applyProtection="1">
      <alignment vertical="center"/>
      <protection locked="0"/>
    </xf>
    <xf numFmtId="4" fontId="18" fillId="0" borderId="23" xfId="0" applyNumberFormat="1" applyFont="1" applyBorder="1" applyAlignment="1"/>
    <xf numFmtId="4" fontId="28" fillId="0" borderId="23" xfId="0" applyNumberFormat="1" applyFont="1" applyBorder="1" applyAlignment="1"/>
    <xf numFmtId="4" fontId="29" fillId="0" borderId="23" xfId="0" applyNumberFormat="1" applyFont="1" applyBorder="1" applyAlignment="1"/>
    <xf numFmtId="4" fontId="34" fillId="0" borderId="23" xfId="0" applyNumberFormat="1" applyFont="1" applyBorder="1" applyAlignment="1">
      <alignment vertical="center"/>
    </xf>
    <xf numFmtId="4" fontId="33" fillId="0" borderId="25" xfId="0" applyNumberFormat="1" applyFont="1" applyBorder="1" applyAlignment="1">
      <alignment vertical="center"/>
    </xf>
    <xf numFmtId="4" fontId="33" fillId="0" borderId="23" xfId="0" applyNumberFormat="1" applyFont="1" applyBorder="1" applyAlignment="1">
      <alignment vertical="center"/>
    </xf>
    <xf numFmtId="4" fontId="41" fillId="0" borderId="23" xfId="0" applyNumberFormat="1" applyFont="1" applyBorder="1"/>
    <xf numFmtId="4" fontId="42" fillId="0" borderId="23" xfId="0" applyNumberFormat="1" applyFont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4" fontId="12" fillId="0" borderId="0" xfId="0" applyNumberFormat="1" applyFont="1" applyBorder="1" applyAlignment="1">
      <alignment vertical="center"/>
    </xf>
    <xf numFmtId="0" fontId="13" fillId="4" borderId="7" xfId="0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6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center" vertical="center"/>
    </xf>
    <xf numFmtId="4" fontId="18" fillId="0" borderId="0" xfId="0" applyNumberFormat="1" applyFont="1" applyBorder="1" applyAlignment="1">
      <alignment horizontal="right" vertical="center"/>
    </xf>
    <xf numFmtId="4" fontId="18" fillId="0" borderId="0" xfId="0" applyNumberFormat="1" applyFont="1" applyBorder="1" applyAlignment="1">
      <alignment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6" fillId="12" borderId="0" xfId="0" applyFont="1" applyFill="1" applyAlignment="1">
      <alignment horizontal="left" vertical="center"/>
    </xf>
    <xf numFmtId="4" fontId="33" fillId="12" borderId="25" xfId="0" applyNumberFormat="1" applyFont="1" applyFill="1" applyBorder="1" applyAlignment="1" applyProtection="1">
      <alignment vertical="center"/>
      <protection locked="0"/>
    </xf>
    <xf numFmtId="4" fontId="38" fillId="12" borderId="25" xfId="0" applyNumberFormat="1" applyFont="1" applyFill="1" applyBorder="1" applyAlignment="1" applyProtection="1">
      <alignment vertical="center"/>
      <protection locked="0"/>
    </xf>
  </cellXfs>
  <cellStyles count="3">
    <cellStyle name="Euro" xfId="2"/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B0F0"/>
      <rgbColor rgb="FFCCFFFF"/>
      <rgbColor rgb="FFEEECE1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zoomScaleNormal="100" workbookViewId="0">
      <selection activeCell="BE42" sqref="BE42"/>
    </sheetView>
  </sheetViews>
  <sheetFormatPr defaultColWidth="10.83203125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spans="1:74" ht="36.950000000000003" customHeight="1">
      <c r="AR2" s="263" t="s">
        <v>4</v>
      </c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2" t="s">
        <v>5</v>
      </c>
      <c r="BT2" s="2" t="s">
        <v>6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5</v>
      </c>
      <c r="BT3" s="2" t="s">
        <v>6</v>
      </c>
    </row>
    <row r="4" spans="1:74" ht="24.95" customHeight="1">
      <c r="B4" s="5"/>
      <c r="D4" s="6" t="s">
        <v>7</v>
      </c>
      <c r="AR4" s="5"/>
      <c r="AS4" s="7" t="s">
        <v>8</v>
      </c>
      <c r="BE4" s="8" t="s">
        <v>9</v>
      </c>
      <c r="BS4" s="2" t="s">
        <v>5</v>
      </c>
    </row>
    <row r="5" spans="1:74" ht="12" customHeight="1">
      <c r="B5" s="5"/>
      <c r="D5" s="9" t="s">
        <v>10</v>
      </c>
      <c r="K5" s="264" t="s">
        <v>11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5"/>
      <c r="BE5" s="265" t="s">
        <v>12</v>
      </c>
      <c r="BS5" s="2" t="s">
        <v>5</v>
      </c>
    </row>
    <row r="6" spans="1:74" ht="36.950000000000003" customHeight="1">
      <c r="B6" s="5"/>
      <c r="D6" s="10" t="s">
        <v>13</v>
      </c>
      <c r="K6" s="266" t="s">
        <v>14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5"/>
      <c r="BE6" s="265"/>
      <c r="BS6" s="2" t="s">
        <v>5</v>
      </c>
    </row>
    <row r="7" spans="1:74" ht="12" customHeight="1">
      <c r="B7" s="5"/>
      <c r="D7" s="11" t="s">
        <v>15</v>
      </c>
      <c r="K7" s="12"/>
      <c r="AK7" s="11" t="s">
        <v>16</v>
      </c>
      <c r="AN7" s="12"/>
      <c r="AR7" s="5"/>
      <c r="BE7" s="265"/>
      <c r="BS7" s="2" t="s">
        <v>5</v>
      </c>
    </row>
    <row r="8" spans="1:74" ht="12" customHeight="1">
      <c r="B8" s="5"/>
      <c r="D8" s="11" t="s">
        <v>17</v>
      </c>
      <c r="K8" s="12" t="s">
        <v>18</v>
      </c>
      <c r="AK8" s="11" t="s">
        <v>19</v>
      </c>
      <c r="AN8" s="247">
        <v>44599</v>
      </c>
      <c r="AR8" s="5"/>
      <c r="BE8" s="265"/>
      <c r="BS8" s="2" t="s">
        <v>5</v>
      </c>
    </row>
    <row r="9" spans="1:74" ht="14.45" customHeight="1">
      <c r="B9" s="5"/>
      <c r="AR9" s="5"/>
      <c r="BE9" s="265"/>
      <c r="BS9" s="2" t="s">
        <v>5</v>
      </c>
    </row>
    <row r="10" spans="1:74" ht="12" customHeight="1">
      <c r="B10" s="5"/>
      <c r="D10" s="11" t="s">
        <v>20</v>
      </c>
      <c r="AK10" s="11" t="s">
        <v>21</v>
      </c>
      <c r="AN10" s="12"/>
      <c r="AR10" s="5"/>
      <c r="BE10" s="265"/>
      <c r="BS10" s="2" t="s">
        <v>5</v>
      </c>
    </row>
    <row r="11" spans="1:74" ht="18.399999999999999" customHeight="1">
      <c r="B11" s="5"/>
      <c r="E11" s="12" t="s">
        <v>238</v>
      </c>
      <c r="AK11" s="11" t="s">
        <v>23</v>
      </c>
      <c r="AN11" s="12"/>
      <c r="AR11" s="5"/>
      <c r="BE11" s="265"/>
      <c r="BS11" s="2" t="s">
        <v>5</v>
      </c>
    </row>
    <row r="12" spans="1:74" ht="6.95" customHeight="1">
      <c r="B12" s="5"/>
      <c r="AR12" s="5"/>
      <c r="BE12" s="265"/>
      <c r="BS12" s="2" t="s">
        <v>5</v>
      </c>
    </row>
    <row r="13" spans="1:74" ht="12" customHeight="1">
      <c r="B13" s="5"/>
      <c r="D13" s="11" t="s">
        <v>24</v>
      </c>
      <c r="AK13" s="11" t="s">
        <v>21</v>
      </c>
      <c r="AN13" s="241"/>
      <c r="AR13" s="5"/>
      <c r="BE13" s="265"/>
      <c r="BS13" s="2" t="s">
        <v>5</v>
      </c>
    </row>
    <row r="14" spans="1:74" ht="12.75">
      <c r="B14" s="5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11" t="s">
        <v>23</v>
      </c>
      <c r="AN14" s="241"/>
      <c r="AR14" s="5"/>
      <c r="BE14" s="265"/>
      <c r="BS14" s="2" t="s">
        <v>5</v>
      </c>
    </row>
    <row r="15" spans="1:74" ht="6.95" customHeight="1">
      <c r="B15" s="5"/>
      <c r="AR15" s="5"/>
      <c r="BE15" s="265"/>
      <c r="BS15" s="2" t="s">
        <v>2</v>
      </c>
    </row>
    <row r="16" spans="1:74" ht="12" customHeight="1">
      <c r="B16" s="5"/>
      <c r="D16" s="11" t="s">
        <v>25</v>
      </c>
      <c r="AK16" s="11" t="s">
        <v>21</v>
      </c>
      <c r="AN16" s="12"/>
      <c r="AR16" s="5"/>
      <c r="BE16" s="265"/>
      <c r="BS16" s="2" t="s">
        <v>2</v>
      </c>
    </row>
    <row r="17" spans="1:71" ht="18.399999999999999" customHeight="1">
      <c r="B17" s="5"/>
      <c r="E17" t="s">
        <v>237</v>
      </c>
      <c r="AK17" s="11" t="s">
        <v>23</v>
      </c>
      <c r="AN17" s="12"/>
      <c r="AR17" s="5"/>
      <c r="BE17" s="265"/>
      <c r="BS17" s="2" t="s">
        <v>27</v>
      </c>
    </row>
    <row r="18" spans="1:71" ht="6.95" customHeight="1">
      <c r="B18" s="5"/>
      <c r="AR18" s="5"/>
      <c r="BE18" s="265"/>
      <c r="BS18" s="2" t="s">
        <v>28</v>
      </c>
    </row>
    <row r="19" spans="1:71" ht="12" customHeight="1">
      <c r="B19" s="5"/>
      <c r="D19" s="11"/>
      <c r="AK19" s="11" t="s">
        <v>21</v>
      </c>
      <c r="AN19" s="12"/>
      <c r="AR19" s="5"/>
      <c r="BE19" s="265"/>
      <c r="BS19" s="2" t="s">
        <v>28</v>
      </c>
    </row>
    <row r="20" spans="1:71" ht="18.399999999999999" customHeight="1">
      <c r="B20" s="5"/>
      <c r="D20" s="229"/>
      <c r="E20" s="12" t="s">
        <v>26</v>
      </c>
      <c r="AK20" s="11" t="s">
        <v>23</v>
      </c>
      <c r="AN20" s="12"/>
      <c r="AR20" s="5"/>
      <c r="BE20" s="265"/>
      <c r="BS20" s="2" t="s">
        <v>27</v>
      </c>
    </row>
    <row r="21" spans="1:71" ht="6.95" customHeight="1">
      <c r="B21" s="5"/>
      <c r="AR21" s="5"/>
      <c r="BE21" s="265"/>
    </row>
    <row r="22" spans="1:71" ht="12" customHeight="1">
      <c r="B22" s="5"/>
      <c r="D22" s="11" t="s">
        <v>29</v>
      </c>
      <c r="AR22" s="5"/>
      <c r="BE22" s="265"/>
    </row>
    <row r="23" spans="1:71" ht="16.5" customHeight="1">
      <c r="B23" s="5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R23" s="5"/>
      <c r="BE23" s="265"/>
    </row>
    <row r="24" spans="1:71" ht="6.95" customHeight="1">
      <c r="B24" s="5"/>
      <c r="AR24" s="5"/>
      <c r="BE24" s="265"/>
    </row>
    <row r="25" spans="1:71" ht="6.95" customHeight="1">
      <c r="B25" s="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5"/>
      <c r="BE25" s="265"/>
    </row>
    <row r="26" spans="1:71" s="18" customFormat="1" ht="25.9" customHeight="1">
      <c r="A26" s="14"/>
      <c r="B26" s="15"/>
      <c r="C26" s="14"/>
      <c r="D26" s="16" t="s">
        <v>30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269">
        <f>ROUND(AG94,2)</f>
        <v>0</v>
      </c>
      <c r="AL26" s="269"/>
      <c r="AM26" s="269"/>
      <c r="AN26" s="269"/>
      <c r="AO26" s="269"/>
      <c r="AP26" s="14"/>
      <c r="AQ26" s="14"/>
      <c r="AR26" s="15"/>
      <c r="BE26" s="265"/>
    </row>
    <row r="27" spans="1:71" s="18" customFormat="1" ht="6.95" customHeight="1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5"/>
      <c r="BE27" s="265"/>
    </row>
    <row r="28" spans="1:71" s="18" customFormat="1" ht="12.75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270" t="s">
        <v>31</v>
      </c>
      <c r="M28" s="270"/>
      <c r="N28" s="270"/>
      <c r="O28" s="270"/>
      <c r="P28" s="270"/>
      <c r="Q28" s="14"/>
      <c r="R28" s="14"/>
      <c r="S28" s="14"/>
      <c r="T28" s="14"/>
      <c r="U28" s="14"/>
      <c r="V28" s="14"/>
      <c r="W28" s="270" t="s">
        <v>32</v>
      </c>
      <c r="X28" s="270"/>
      <c r="Y28" s="270"/>
      <c r="Z28" s="270"/>
      <c r="AA28" s="270"/>
      <c r="AB28" s="270"/>
      <c r="AC28" s="270"/>
      <c r="AD28" s="270"/>
      <c r="AE28" s="270"/>
      <c r="AF28" s="14"/>
      <c r="AG28" s="14"/>
      <c r="AH28" s="14"/>
      <c r="AI28" s="14"/>
      <c r="AJ28" s="14"/>
      <c r="AK28" s="270" t="s">
        <v>33</v>
      </c>
      <c r="AL28" s="270"/>
      <c r="AM28" s="270"/>
      <c r="AN28" s="270"/>
      <c r="AO28" s="270"/>
      <c r="AP28" s="14"/>
      <c r="AQ28" s="14"/>
      <c r="AR28" s="15"/>
      <c r="BE28" s="265"/>
    </row>
    <row r="29" spans="1:71" s="19" customFormat="1" ht="14.45" customHeight="1">
      <c r="B29" s="20"/>
      <c r="D29" s="11" t="s">
        <v>34</v>
      </c>
      <c r="F29" s="21" t="s">
        <v>35</v>
      </c>
      <c r="L29" s="271">
        <v>0.2</v>
      </c>
      <c r="M29" s="271"/>
      <c r="N29" s="271"/>
      <c r="O29" s="271"/>
      <c r="P29" s="271"/>
      <c r="Q29" s="22"/>
      <c r="R29" s="22"/>
      <c r="S29" s="22"/>
      <c r="T29" s="22"/>
      <c r="U29" s="22"/>
      <c r="V29" s="22"/>
      <c r="W29" s="272">
        <f>ROUND(AZ94, 2)</f>
        <v>0</v>
      </c>
      <c r="X29" s="272"/>
      <c r="Y29" s="272"/>
      <c r="Z29" s="272"/>
      <c r="AA29" s="272"/>
      <c r="AB29" s="272"/>
      <c r="AC29" s="272"/>
      <c r="AD29" s="272"/>
      <c r="AE29" s="272"/>
      <c r="AF29" s="22"/>
      <c r="AG29" s="22"/>
      <c r="AH29" s="22"/>
      <c r="AI29" s="22"/>
      <c r="AJ29" s="22"/>
      <c r="AK29" s="272">
        <f>ROUND(AV94, 2)</f>
        <v>0</v>
      </c>
      <c r="AL29" s="272"/>
      <c r="AM29" s="272"/>
      <c r="AN29" s="272"/>
      <c r="AO29" s="272"/>
      <c r="AP29" s="22"/>
      <c r="AQ29" s="22"/>
      <c r="AR29" s="23"/>
      <c r="AS29" s="22"/>
      <c r="AT29" s="22"/>
      <c r="AU29" s="22"/>
      <c r="AV29" s="22"/>
      <c r="AW29" s="22"/>
      <c r="AX29" s="22"/>
      <c r="AY29" s="22"/>
      <c r="AZ29" s="22"/>
      <c r="BE29" s="265"/>
    </row>
    <row r="30" spans="1:71" s="19" customFormat="1" ht="14.45" customHeight="1">
      <c r="B30" s="20"/>
      <c r="F30" s="21" t="s">
        <v>36</v>
      </c>
      <c r="L30" s="271">
        <v>0.2</v>
      </c>
      <c r="M30" s="271"/>
      <c r="N30" s="271"/>
      <c r="O30" s="271"/>
      <c r="P30" s="271"/>
      <c r="Q30" s="22"/>
      <c r="R30" s="22"/>
      <c r="S30" s="22"/>
      <c r="T30" s="22"/>
      <c r="U30" s="22"/>
      <c r="V30" s="22"/>
      <c r="W30" s="272">
        <f>ROUND(BA94, 2)</f>
        <v>0</v>
      </c>
      <c r="X30" s="272"/>
      <c r="Y30" s="272"/>
      <c r="Z30" s="272"/>
      <c r="AA30" s="272"/>
      <c r="AB30" s="272"/>
      <c r="AC30" s="272"/>
      <c r="AD30" s="272"/>
      <c r="AE30" s="272"/>
      <c r="AF30" s="22"/>
      <c r="AG30" s="22"/>
      <c r="AH30" s="22"/>
      <c r="AI30" s="22"/>
      <c r="AJ30" s="22"/>
      <c r="AK30" s="272">
        <f>ROUND(AW94, 2)</f>
        <v>0</v>
      </c>
      <c r="AL30" s="272"/>
      <c r="AM30" s="272"/>
      <c r="AN30" s="272"/>
      <c r="AO30" s="272"/>
      <c r="AP30" s="22"/>
      <c r="AQ30" s="22"/>
      <c r="AR30" s="23"/>
      <c r="AS30" s="22"/>
      <c r="AT30" s="22"/>
      <c r="AU30" s="22"/>
      <c r="AV30" s="22"/>
      <c r="AW30" s="22"/>
      <c r="AX30" s="22"/>
      <c r="AY30" s="22"/>
      <c r="AZ30" s="22"/>
      <c r="BE30" s="265"/>
    </row>
    <row r="31" spans="1:71" s="19" customFormat="1" ht="14.45" hidden="1" customHeight="1">
      <c r="B31" s="20"/>
      <c r="F31" s="11" t="s">
        <v>37</v>
      </c>
      <c r="L31" s="273">
        <v>0.2</v>
      </c>
      <c r="M31" s="273"/>
      <c r="N31" s="273"/>
      <c r="O31" s="273"/>
      <c r="P31" s="273"/>
      <c r="W31" s="274">
        <f>ROUND(BB94, 2)</f>
        <v>0</v>
      </c>
      <c r="X31" s="274"/>
      <c r="Y31" s="274"/>
      <c r="Z31" s="274"/>
      <c r="AA31" s="274"/>
      <c r="AB31" s="274"/>
      <c r="AC31" s="274"/>
      <c r="AD31" s="274"/>
      <c r="AE31" s="274"/>
      <c r="AK31" s="274">
        <v>0</v>
      </c>
      <c r="AL31" s="274"/>
      <c r="AM31" s="274"/>
      <c r="AN31" s="274"/>
      <c r="AO31" s="274"/>
      <c r="AR31" s="20"/>
      <c r="BE31" s="265"/>
    </row>
    <row r="32" spans="1:71" s="19" customFormat="1" ht="14.45" hidden="1" customHeight="1">
      <c r="B32" s="20"/>
      <c r="F32" s="11" t="s">
        <v>38</v>
      </c>
      <c r="L32" s="273">
        <v>0.2</v>
      </c>
      <c r="M32" s="273"/>
      <c r="N32" s="273"/>
      <c r="O32" s="273"/>
      <c r="P32" s="273"/>
      <c r="W32" s="274">
        <f>ROUND(BC94, 2)</f>
        <v>0</v>
      </c>
      <c r="X32" s="274"/>
      <c r="Y32" s="274"/>
      <c r="Z32" s="274"/>
      <c r="AA32" s="274"/>
      <c r="AB32" s="274"/>
      <c r="AC32" s="274"/>
      <c r="AD32" s="274"/>
      <c r="AE32" s="274"/>
      <c r="AK32" s="274">
        <v>0</v>
      </c>
      <c r="AL32" s="274"/>
      <c r="AM32" s="274"/>
      <c r="AN32" s="274"/>
      <c r="AO32" s="274"/>
      <c r="AR32" s="20"/>
      <c r="BE32" s="265"/>
    </row>
    <row r="33" spans="1:57" s="19" customFormat="1" ht="14.45" hidden="1" customHeight="1">
      <c r="B33" s="20"/>
      <c r="F33" s="21" t="s">
        <v>39</v>
      </c>
      <c r="L33" s="271">
        <v>0</v>
      </c>
      <c r="M33" s="271"/>
      <c r="N33" s="271"/>
      <c r="O33" s="271"/>
      <c r="P33" s="271"/>
      <c r="Q33" s="22"/>
      <c r="R33" s="22"/>
      <c r="S33" s="22"/>
      <c r="T33" s="22"/>
      <c r="U33" s="22"/>
      <c r="V33" s="22"/>
      <c r="W33" s="272">
        <f>ROUND(BD94, 2)</f>
        <v>0</v>
      </c>
      <c r="X33" s="272"/>
      <c r="Y33" s="272"/>
      <c r="Z33" s="272"/>
      <c r="AA33" s="272"/>
      <c r="AB33" s="272"/>
      <c r="AC33" s="272"/>
      <c r="AD33" s="272"/>
      <c r="AE33" s="272"/>
      <c r="AF33" s="22"/>
      <c r="AG33" s="22"/>
      <c r="AH33" s="22"/>
      <c r="AI33" s="22"/>
      <c r="AJ33" s="22"/>
      <c r="AK33" s="272">
        <v>0</v>
      </c>
      <c r="AL33" s="272"/>
      <c r="AM33" s="272"/>
      <c r="AN33" s="272"/>
      <c r="AO33" s="272"/>
      <c r="AP33" s="22"/>
      <c r="AQ33" s="22"/>
      <c r="AR33" s="23"/>
      <c r="AS33" s="22"/>
      <c r="AT33" s="22"/>
      <c r="AU33" s="22"/>
      <c r="AV33" s="22"/>
      <c r="AW33" s="22"/>
      <c r="AX33" s="22"/>
      <c r="AY33" s="22"/>
      <c r="AZ33" s="22"/>
      <c r="BE33" s="265"/>
    </row>
    <row r="34" spans="1:57" s="18" customFormat="1" ht="6.95" customHeight="1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5"/>
      <c r="BE34" s="265"/>
    </row>
    <row r="35" spans="1:57" s="18" customFormat="1" ht="25.9" customHeight="1">
      <c r="A35" s="14"/>
      <c r="B35" s="15"/>
      <c r="C35" s="24"/>
      <c r="D35" s="25" t="s">
        <v>40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41</v>
      </c>
      <c r="U35" s="26"/>
      <c r="V35" s="26"/>
      <c r="W35" s="26"/>
      <c r="X35" s="275" t="s">
        <v>42</v>
      </c>
      <c r="Y35" s="275"/>
      <c r="Z35" s="275"/>
      <c r="AA35" s="275"/>
      <c r="AB35" s="275"/>
      <c r="AC35" s="26"/>
      <c r="AD35" s="26"/>
      <c r="AE35" s="26"/>
      <c r="AF35" s="26"/>
      <c r="AG35" s="26"/>
      <c r="AH35" s="26"/>
      <c r="AI35" s="26"/>
      <c r="AJ35" s="26"/>
      <c r="AK35" s="276">
        <f>AK26*1.2</f>
        <v>0</v>
      </c>
      <c r="AL35" s="276"/>
      <c r="AM35" s="276"/>
      <c r="AN35" s="276"/>
      <c r="AO35" s="276"/>
      <c r="AP35" s="24"/>
      <c r="AQ35" s="24"/>
      <c r="AR35" s="15"/>
      <c r="BE35" s="14"/>
    </row>
    <row r="36" spans="1:57" s="18" customFormat="1" ht="6.95" customHeight="1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5"/>
      <c r="BE36" s="14"/>
    </row>
    <row r="37" spans="1:57" s="18" customFormat="1" ht="14.45" customHeight="1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5"/>
      <c r="BE37" s="14"/>
    </row>
    <row r="38" spans="1:57" ht="14.45" customHeight="1">
      <c r="B38" s="5"/>
      <c r="AR38" s="5"/>
    </row>
    <row r="39" spans="1:57" ht="14.45" customHeight="1">
      <c r="B39" s="5"/>
      <c r="AR39" s="5"/>
    </row>
    <row r="40" spans="1:57" ht="14.45" customHeight="1">
      <c r="B40" s="5"/>
      <c r="AR40" s="5"/>
    </row>
    <row r="41" spans="1:57" ht="14.45" customHeight="1">
      <c r="B41" s="5"/>
      <c r="AR41" s="5"/>
    </row>
    <row r="42" spans="1:57" ht="14.45" customHeight="1">
      <c r="B42" s="5"/>
      <c r="AR42" s="5"/>
    </row>
    <row r="43" spans="1:57" ht="14.45" customHeight="1">
      <c r="B43" s="5"/>
      <c r="AR43" s="5"/>
    </row>
    <row r="44" spans="1:57" ht="14.45" customHeight="1">
      <c r="B44" s="5"/>
      <c r="AR44" s="5"/>
    </row>
    <row r="45" spans="1:57" ht="14.45" customHeight="1">
      <c r="B45" s="5"/>
      <c r="AR45" s="5"/>
    </row>
    <row r="46" spans="1:57" ht="14.45" customHeight="1">
      <c r="B46" s="5"/>
      <c r="AR46" s="5"/>
    </row>
    <row r="47" spans="1:57" ht="14.45" customHeight="1">
      <c r="B47" s="5"/>
      <c r="AR47" s="5"/>
    </row>
    <row r="48" spans="1:57" ht="14.45" customHeight="1">
      <c r="B48" s="5"/>
      <c r="AR48" s="5"/>
    </row>
    <row r="49" spans="1:57" s="18" customFormat="1" ht="14.45" customHeight="1">
      <c r="B49" s="28"/>
      <c r="D49" s="29" t="s">
        <v>43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44</v>
      </c>
      <c r="AI49" s="30"/>
      <c r="AJ49" s="30"/>
      <c r="AK49" s="30"/>
      <c r="AL49" s="30"/>
      <c r="AM49" s="30"/>
      <c r="AN49" s="30"/>
      <c r="AO49" s="30"/>
      <c r="AR49" s="28"/>
    </row>
    <row r="50" spans="1:57">
      <c r="B50" s="5"/>
      <c r="AR50" s="5"/>
    </row>
    <row r="51" spans="1:57">
      <c r="B51" s="5"/>
      <c r="AR51" s="5"/>
    </row>
    <row r="52" spans="1:57">
      <c r="B52" s="5"/>
      <c r="AR52" s="5"/>
    </row>
    <row r="53" spans="1:57">
      <c r="B53" s="5"/>
      <c r="AR53" s="5"/>
    </row>
    <row r="54" spans="1:57">
      <c r="B54" s="5"/>
      <c r="AR54" s="5"/>
    </row>
    <row r="55" spans="1:57">
      <c r="B55" s="5"/>
      <c r="AR55" s="5"/>
    </row>
    <row r="56" spans="1:57">
      <c r="B56" s="5"/>
      <c r="AR56" s="5"/>
    </row>
    <row r="57" spans="1:57">
      <c r="B57" s="5"/>
      <c r="AR57" s="5"/>
    </row>
    <row r="58" spans="1:57">
      <c r="B58" s="5"/>
      <c r="AR58" s="5"/>
    </row>
    <row r="59" spans="1:57">
      <c r="B59" s="5"/>
      <c r="AR59" s="5"/>
    </row>
    <row r="60" spans="1:57" s="18" customFormat="1" ht="12.75">
      <c r="A60" s="14"/>
      <c r="B60" s="15"/>
      <c r="C60" s="14"/>
      <c r="D60" s="31" t="s">
        <v>45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31" t="s">
        <v>46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31" t="s">
        <v>45</v>
      </c>
      <c r="AI60" s="17"/>
      <c r="AJ60" s="17"/>
      <c r="AK60" s="17"/>
      <c r="AL60" s="17"/>
      <c r="AM60" s="31" t="s">
        <v>46</v>
      </c>
      <c r="AN60" s="17"/>
      <c r="AO60" s="17"/>
      <c r="AP60" s="14"/>
      <c r="AQ60" s="14"/>
      <c r="AR60" s="15"/>
      <c r="BE60" s="14"/>
    </row>
    <row r="61" spans="1:57">
      <c r="B61" s="5"/>
      <c r="AR61" s="5"/>
    </row>
    <row r="62" spans="1:57">
      <c r="B62" s="5"/>
      <c r="AR62" s="5"/>
    </row>
    <row r="63" spans="1:57">
      <c r="B63" s="5"/>
      <c r="AR63" s="5"/>
    </row>
    <row r="64" spans="1:57" s="18" customFormat="1" ht="12.75">
      <c r="A64" s="14"/>
      <c r="B64" s="15"/>
      <c r="C64" s="14"/>
      <c r="D64" s="29" t="s">
        <v>47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29" t="s">
        <v>48</v>
      </c>
      <c r="AI64" s="32"/>
      <c r="AJ64" s="32"/>
      <c r="AK64" s="32"/>
      <c r="AL64" s="32"/>
      <c r="AM64" s="32"/>
      <c r="AN64" s="32"/>
      <c r="AO64" s="32"/>
      <c r="AP64" s="14"/>
      <c r="AQ64" s="14"/>
      <c r="AR64" s="15"/>
      <c r="BE64" s="14"/>
    </row>
    <row r="65" spans="1:57">
      <c r="B65" s="5"/>
      <c r="AR65" s="5"/>
    </row>
    <row r="66" spans="1:57">
      <c r="B66" s="5"/>
      <c r="AR66" s="5"/>
    </row>
    <row r="67" spans="1:57">
      <c r="B67" s="5"/>
      <c r="AR67" s="5"/>
    </row>
    <row r="68" spans="1:57">
      <c r="B68" s="5"/>
      <c r="AR68" s="5"/>
    </row>
    <row r="69" spans="1:57">
      <c r="B69" s="5"/>
      <c r="AR69" s="5"/>
    </row>
    <row r="70" spans="1:57">
      <c r="B70" s="5"/>
      <c r="AR70" s="5"/>
    </row>
    <row r="71" spans="1:57">
      <c r="B71" s="5"/>
      <c r="AR71" s="5"/>
    </row>
    <row r="72" spans="1:57">
      <c r="B72" s="5"/>
      <c r="AR72" s="5"/>
    </row>
    <row r="73" spans="1:57">
      <c r="B73" s="5"/>
      <c r="AR73" s="5"/>
    </row>
    <row r="74" spans="1:57">
      <c r="B74" s="5"/>
      <c r="AR74" s="5"/>
    </row>
    <row r="75" spans="1:57" s="18" customFormat="1" ht="12.75">
      <c r="A75" s="14"/>
      <c r="B75" s="15"/>
      <c r="C75" s="14"/>
      <c r="D75" s="31" t="s">
        <v>45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31" t="s">
        <v>46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31" t="s">
        <v>45</v>
      </c>
      <c r="AI75" s="17"/>
      <c r="AJ75" s="17"/>
      <c r="AK75" s="17"/>
      <c r="AL75" s="17"/>
      <c r="AM75" s="31" t="s">
        <v>46</v>
      </c>
      <c r="AN75" s="17"/>
      <c r="AO75" s="17"/>
      <c r="AP75" s="14"/>
      <c r="AQ75" s="14"/>
      <c r="AR75" s="15"/>
      <c r="BE75" s="14"/>
    </row>
    <row r="76" spans="1:57" s="18" customFormat="1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5"/>
      <c r="BE76" s="14"/>
    </row>
    <row r="77" spans="1:57" s="18" customFormat="1" ht="6.95" customHeight="1">
      <c r="A77" s="14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5"/>
      <c r="BE77" s="14"/>
    </row>
    <row r="81" spans="1:90" s="18" customFormat="1" ht="6.95" customHeight="1">
      <c r="A81" s="1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5"/>
      <c r="BE81" s="14"/>
    </row>
    <row r="82" spans="1:90" s="18" customFormat="1" ht="24.95" customHeight="1">
      <c r="A82" s="14"/>
      <c r="B82" s="15"/>
      <c r="C82" s="6" t="s">
        <v>49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5"/>
      <c r="BE82" s="14"/>
    </row>
    <row r="83" spans="1:90" s="18" customFormat="1" ht="6.95" customHeight="1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5"/>
      <c r="BE83" s="14"/>
    </row>
    <row r="84" spans="1:90" s="37" customFormat="1" ht="12" customHeight="1">
      <c r="B84" s="38"/>
      <c r="C84" s="11" t="s">
        <v>10</v>
      </c>
      <c r="L84" s="37" t="str">
        <f>K5</f>
        <v>1</v>
      </c>
      <c r="AR84" s="38"/>
    </row>
    <row r="85" spans="1:90" s="39" customFormat="1" ht="36.950000000000003" customHeight="1">
      <c r="B85" s="40"/>
      <c r="C85" s="41" t="s">
        <v>13</v>
      </c>
      <c r="L85" s="277" t="str">
        <f>K6</f>
        <v>Protihluková stena ZŠ Odborárska ul.</v>
      </c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R85" s="40"/>
    </row>
    <row r="86" spans="1:90" s="18" customFormat="1" ht="6.95" customHeight="1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5"/>
      <c r="BE86" s="14"/>
    </row>
    <row r="87" spans="1:90" s="18" customFormat="1" ht="12" customHeight="1">
      <c r="A87" s="14"/>
      <c r="B87" s="15"/>
      <c r="C87" s="11" t="s">
        <v>17</v>
      </c>
      <c r="D87" s="14"/>
      <c r="E87" s="14"/>
      <c r="F87" s="14"/>
      <c r="G87" s="14"/>
      <c r="H87" s="14"/>
      <c r="I87" s="14"/>
      <c r="J87" s="14"/>
      <c r="K87" s="14"/>
      <c r="L87" s="42" t="str">
        <f>IF(K8="","",K8)</f>
        <v>Bratislava</v>
      </c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1" t="s">
        <v>19</v>
      </c>
      <c r="AJ87" s="14"/>
      <c r="AK87" s="14"/>
      <c r="AL87" s="14"/>
      <c r="AM87" s="278">
        <f>IF(AN8= "","",AN8)</f>
        <v>44599</v>
      </c>
      <c r="AN87" s="278"/>
      <c r="AO87" s="14"/>
      <c r="AP87" s="14"/>
      <c r="AQ87" s="14"/>
      <c r="AR87" s="15"/>
      <c r="BE87" s="14"/>
    </row>
    <row r="88" spans="1:90" s="18" customFormat="1" ht="6.95" customHeight="1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5"/>
      <c r="BE88" s="14"/>
    </row>
    <row r="89" spans="1:90" s="18" customFormat="1" ht="15.2" customHeight="1">
      <c r="A89" s="14"/>
      <c r="B89" s="15"/>
      <c r="C89" s="11" t="s">
        <v>20</v>
      </c>
      <c r="D89" s="14"/>
      <c r="E89" s="14"/>
      <c r="F89" s="14"/>
      <c r="G89" s="14"/>
      <c r="H89" s="14"/>
      <c r="I89" s="14"/>
      <c r="J89" s="14"/>
      <c r="K89" s="14"/>
      <c r="L89" s="37" t="str">
        <f>IF(E11= "","",E11)</f>
        <v>Mestská časť  Bratislava - Nové Mesto, Junácka 1, Bratislava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1" t="s">
        <v>25</v>
      </c>
      <c r="AJ89" s="14"/>
      <c r="AK89" s="14"/>
      <c r="AL89" s="14"/>
      <c r="AM89" s="279" t="str">
        <f>IF(E17="","",E17)</f>
        <v>Mgr.art. Rene Kosman</v>
      </c>
      <c r="AN89" s="279"/>
      <c r="AO89" s="279"/>
      <c r="AP89" s="279"/>
      <c r="AQ89" s="14"/>
      <c r="AR89" s="15"/>
      <c r="AS89" s="280" t="s">
        <v>50</v>
      </c>
      <c r="AT89" s="280"/>
      <c r="AU89" s="43"/>
      <c r="AV89" s="43"/>
      <c r="AW89" s="43"/>
      <c r="AX89" s="43"/>
      <c r="AY89" s="43"/>
      <c r="AZ89" s="43"/>
      <c r="BA89" s="43"/>
      <c r="BB89" s="43"/>
      <c r="BC89" s="43"/>
      <c r="BD89" s="44"/>
      <c r="BE89" s="14"/>
    </row>
    <row r="90" spans="1:90" s="18" customFormat="1" ht="15.2" customHeight="1">
      <c r="A90" s="14"/>
      <c r="B90" s="15"/>
      <c r="C90" s="11" t="s">
        <v>24</v>
      </c>
      <c r="D90" s="14"/>
      <c r="E90" s="14"/>
      <c r="F90" s="14"/>
      <c r="G90" s="14"/>
      <c r="H90" s="14"/>
      <c r="I90" s="14"/>
      <c r="J90" s="14"/>
      <c r="K90" s="14"/>
      <c r="L90" s="37">
        <f>IF(E14= "Vyplň údaj","",E14)</f>
        <v>0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1" t="s">
        <v>51</v>
      </c>
      <c r="AJ90" s="14"/>
      <c r="AK90" s="14"/>
      <c r="AL90" s="14"/>
      <c r="AM90" s="279" t="str">
        <f>IF(E20="","",E20)</f>
        <v xml:space="preserve"> </v>
      </c>
      <c r="AN90" s="279"/>
      <c r="AO90" s="279"/>
      <c r="AP90" s="279"/>
      <c r="AQ90" s="14"/>
      <c r="AR90" s="15"/>
      <c r="AS90" s="280"/>
      <c r="AT90" s="280"/>
      <c r="AU90" s="45"/>
      <c r="AV90" s="45"/>
      <c r="AW90" s="45"/>
      <c r="AX90" s="45"/>
      <c r="AY90" s="45"/>
      <c r="AZ90" s="45"/>
      <c r="BA90" s="45"/>
      <c r="BB90" s="45"/>
      <c r="BC90" s="45"/>
      <c r="BD90" s="46"/>
      <c r="BE90" s="14"/>
    </row>
    <row r="91" spans="1:90" s="18" customFormat="1" ht="10.9" customHeight="1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5"/>
      <c r="AS91" s="280"/>
      <c r="AT91" s="280"/>
      <c r="AU91" s="45"/>
      <c r="AV91" s="45"/>
      <c r="AW91" s="45"/>
      <c r="AX91" s="45"/>
      <c r="AY91" s="45"/>
      <c r="AZ91" s="45"/>
      <c r="BA91" s="45"/>
      <c r="BB91" s="45"/>
      <c r="BC91" s="45"/>
      <c r="BD91" s="46"/>
      <c r="BE91" s="14"/>
    </row>
    <row r="92" spans="1:90" s="18" customFormat="1" ht="29.25" customHeight="1">
      <c r="A92" s="14"/>
      <c r="B92" s="15"/>
      <c r="C92" s="283" t="s">
        <v>52</v>
      </c>
      <c r="D92" s="283"/>
      <c r="E92" s="283"/>
      <c r="F92" s="283"/>
      <c r="G92" s="283"/>
      <c r="H92" s="47"/>
      <c r="I92" s="284" t="s">
        <v>53</v>
      </c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5" t="s">
        <v>54</v>
      </c>
      <c r="AH92" s="285"/>
      <c r="AI92" s="285"/>
      <c r="AJ92" s="285"/>
      <c r="AK92" s="285"/>
      <c r="AL92" s="285"/>
      <c r="AM92" s="285"/>
      <c r="AN92" s="286" t="s">
        <v>55</v>
      </c>
      <c r="AO92" s="286"/>
      <c r="AP92" s="286"/>
      <c r="AQ92" s="48" t="s">
        <v>56</v>
      </c>
      <c r="AR92" s="15"/>
      <c r="AS92" s="49" t="s">
        <v>57</v>
      </c>
      <c r="AT92" s="50" t="s">
        <v>58</v>
      </c>
      <c r="AU92" s="50" t="s">
        <v>59</v>
      </c>
      <c r="AV92" s="50" t="s">
        <v>60</v>
      </c>
      <c r="AW92" s="50" t="s">
        <v>61</v>
      </c>
      <c r="AX92" s="50" t="s">
        <v>62</v>
      </c>
      <c r="AY92" s="50" t="s">
        <v>63</v>
      </c>
      <c r="AZ92" s="50" t="s">
        <v>64</v>
      </c>
      <c r="BA92" s="50" t="s">
        <v>65</v>
      </c>
      <c r="BB92" s="50" t="s">
        <v>66</v>
      </c>
      <c r="BC92" s="50" t="s">
        <v>67</v>
      </c>
      <c r="BD92" s="51" t="s">
        <v>68</v>
      </c>
      <c r="BE92" s="14"/>
    </row>
    <row r="93" spans="1:90" s="18" customFormat="1" ht="10.9" customHeight="1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5"/>
      <c r="AS93" s="5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  <c r="BE93" s="14"/>
    </row>
    <row r="94" spans="1:90" s="55" customFormat="1" ht="32.450000000000003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87">
        <f>ROUND(AG95,2)</f>
        <v>0</v>
      </c>
      <c r="AH94" s="287"/>
      <c r="AI94" s="287"/>
      <c r="AJ94" s="287"/>
      <c r="AK94" s="287"/>
      <c r="AL94" s="287"/>
      <c r="AM94" s="287"/>
      <c r="AN94" s="288">
        <f>AG94*1.2</f>
        <v>0</v>
      </c>
      <c r="AO94" s="288"/>
      <c r="AP94" s="288"/>
      <c r="AQ94" s="59"/>
      <c r="AR94" s="56"/>
      <c r="AS94" s="60">
        <f>ROUND(AS95,2)</f>
        <v>0</v>
      </c>
      <c r="AT94" s="61">
        <f>ROUND(SUM(AV94:AW94),2)</f>
        <v>0</v>
      </c>
      <c r="AU94" s="62">
        <f>ROUND(AU95,5)</f>
        <v>0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70</v>
      </c>
      <c r="BT94" s="64" t="s">
        <v>71</v>
      </c>
      <c r="BV94" s="64" t="s">
        <v>72</v>
      </c>
      <c r="BW94" s="64" t="s">
        <v>3</v>
      </c>
      <c r="BX94" s="64" t="s">
        <v>73</v>
      </c>
      <c r="CL94" s="64"/>
    </row>
    <row r="95" spans="1:90" s="74" customFormat="1" ht="16.5" customHeight="1">
      <c r="A95" s="65" t="s">
        <v>74</v>
      </c>
      <c r="B95" s="66"/>
      <c r="C95" s="67"/>
      <c r="D95" s="281" t="s">
        <v>11</v>
      </c>
      <c r="E95" s="281"/>
      <c r="F95" s="281"/>
      <c r="G95" s="281"/>
      <c r="H95" s="281"/>
      <c r="I95" s="68"/>
      <c r="J95" s="281" t="s">
        <v>14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2">
        <f>'1 - Protihluková stena ZŠ...'!J28</f>
        <v>0</v>
      </c>
      <c r="AH95" s="282"/>
      <c r="AI95" s="282"/>
      <c r="AJ95" s="282"/>
      <c r="AK95" s="282"/>
      <c r="AL95" s="282"/>
      <c r="AM95" s="282"/>
      <c r="AN95" s="282">
        <f>AG95*1.2</f>
        <v>0</v>
      </c>
      <c r="AO95" s="282"/>
      <c r="AP95" s="282"/>
      <c r="AQ95" s="69" t="s">
        <v>75</v>
      </c>
      <c r="AR95" s="66"/>
      <c r="AS95" s="70">
        <v>0</v>
      </c>
      <c r="AT95" s="71">
        <f>ROUND(SUM(AV95:AW95),2)</f>
        <v>0</v>
      </c>
      <c r="AU95" s="72">
        <f>'1 - Protihluková stena ZŠ...'!O120</f>
        <v>0</v>
      </c>
      <c r="AV95" s="71">
        <f>'1 - Protihluková stena ZŠ...'!J31</f>
        <v>0</v>
      </c>
      <c r="AW95" s="71">
        <f>'1 - Protihluková stena ZŠ...'!J32</f>
        <v>0</v>
      </c>
      <c r="AX95" s="71">
        <f>'1 - Protihluková stena ZŠ...'!J33</f>
        <v>0</v>
      </c>
      <c r="AY95" s="71">
        <f>'1 - Protihluková stena ZŠ...'!J34</f>
        <v>0</v>
      </c>
      <c r="AZ95" s="71">
        <f>'1 - Protihluková stena ZŠ...'!F31</f>
        <v>0</v>
      </c>
      <c r="BA95" s="71">
        <f>'1 - Protihluková stena ZŠ...'!F32</f>
        <v>0</v>
      </c>
      <c r="BB95" s="71">
        <f>'1 - Protihluková stena ZŠ...'!F33</f>
        <v>0</v>
      </c>
      <c r="BC95" s="71">
        <f>'1 - Protihluková stena ZŠ...'!F34</f>
        <v>0</v>
      </c>
      <c r="BD95" s="73">
        <f>'1 - Protihluková stena ZŠ...'!F35</f>
        <v>0</v>
      </c>
      <c r="BT95" s="75" t="s">
        <v>11</v>
      </c>
      <c r="BU95" s="75" t="s">
        <v>76</v>
      </c>
      <c r="BV95" s="75" t="s">
        <v>72</v>
      </c>
      <c r="BW95" s="75" t="s">
        <v>3</v>
      </c>
      <c r="BX95" s="75" t="s">
        <v>73</v>
      </c>
      <c r="CL95" s="75"/>
    </row>
    <row r="96" spans="1:90" s="18" customFormat="1" ht="30" customHeight="1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5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s="18" customFormat="1" ht="6.95" customHeight="1">
      <c r="A97" s="14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15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</sheetData>
  <mergeCells count="42">
    <mergeCell ref="D95:H95"/>
    <mergeCell ref="J95:AF95"/>
    <mergeCell ref="AG95:AM95"/>
    <mergeCell ref="AN95:AP95"/>
    <mergeCell ref="C92:G92"/>
    <mergeCell ref="I92:AF92"/>
    <mergeCell ref="AG92:AM92"/>
    <mergeCell ref="AN92:AP92"/>
    <mergeCell ref="AG94:AM94"/>
    <mergeCell ref="AN94:AP94"/>
    <mergeCell ref="L85:AO85"/>
    <mergeCell ref="AM87:AN87"/>
    <mergeCell ref="AM89:AP89"/>
    <mergeCell ref="AS89:AT91"/>
    <mergeCell ref="AM90:AP9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1 - Protihluková stena ZŠ...'!C2" display="/"/>
  </hyperlinks>
  <pageMargins left="0.39374999999999999" right="0.39374999999999999" top="0.39374999999999999" bottom="0.39374999999999999" header="0.511811023622047" footer="0"/>
  <pageSetup paperSize="9" scale="75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89"/>
  <sheetViews>
    <sheetView showGridLines="0" tabSelected="1" zoomScaleNormal="100" workbookViewId="0">
      <selection activeCell="Y176" sqref="Y176"/>
    </sheetView>
  </sheetViews>
  <sheetFormatPr defaultColWidth="10.83203125" defaultRowHeight="11.25"/>
  <cols>
    <col min="1" max="1" width="8.33203125" customWidth="1"/>
    <col min="2" max="2" width="1.1640625" customWidth="1"/>
    <col min="3" max="3" width="4.1640625" style="76" customWidth="1"/>
    <col min="4" max="4" width="4.33203125" style="76" customWidth="1"/>
    <col min="5" max="5" width="17.1640625" customWidth="1"/>
    <col min="6" max="6" width="50.83203125" customWidth="1"/>
    <col min="7" max="7" width="7.5" style="77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10.83203125" hidden="1"/>
    <col min="13" max="13" width="9.33203125" hidden="1" customWidth="1"/>
    <col min="14" max="19" width="14.1640625" hidden="1" customWidth="1"/>
    <col min="20" max="20" width="16.33203125" hidden="1" customWidth="1"/>
    <col min="21" max="21" width="12.33203125" style="230" customWidth="1"/>
    <col min="22" max="22" width="16.33203125" customWidth="1"/>
    <col min="23" max="23" width="14.1640625" customWidth="1"/>
    <col min="24" max="24" width="16.1640625" customWidth="1"/>
    <col min="25" max="25" width="12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 customWidth="1"/>
    <col min="1024" max="1024" width="14.33203125" customWidth="1"/>
  </cols>
  <sheetData>
    <row r="2" spans="1:1024" ht="36.950000000000003" customHeight="1">
      <c r="AS2" s="2" t="s">
        <v>3</v>
      </c>
    </row>
    <row r="3" spans="1:1024" ht="6.95" hidden="1" customHeight="1">
      <c r="B3" s="3"/>
      <c r="C3" s="78"/>
      <c r="D3" s="78"/>
      <c r="E3" s="4"/>
      <c r="F3" s="4"/>
      <c r="G3" s="79"/>
      <c r="H3" s="4"/>
      <c r="I3" s="4"/>
      <c r="J3" s="4"/>
      <c r="K3" s="4"/>
      <c r="AS3" s="2" t="s">
        <v>71</v>
      </c>
    </row>
    <row r="4" spans="1:1024" ht="24.95" hidden="1" customHeight="1">
      <c r="B4" s="5"/>
      <c r="D4" s="80" t="s">
        <v>77</v>
      </c>
      <c r="L4" s="81" t="s">
        <v>8</v>
      </c>
      <c r="AS4" s="2" t="s">
        <v>2</v>
      </c>
    </row>
    <row r="5" spans="1:1024" ht="6.95" hidden="1" customHeight="1">
      <c r="B5" s="5"/>
    </row>
    <row r="6" spans="1:1024" s="18" customFormat="1" ht="12" hidden="1" customHeight="1">
      <c r="A6" s="14"/>
      <c r="B6" s="15"/>
      <c r="C6" s="82"/>
      <c r="D6" s="83" t="s">
        <v>13</v>
      </c>
      <c r="E6" s="14"/>
      <c r="F6" s="14"/>
      <c r="G6" s="82"/>
      <c r="H6" s="14"/>
      <c r="I6" s="14"/>
      <c r="J6" s="14"/>
      <c r="K6" s="14"/>
      <c r="R6" s="14"/>
      <c r="S6" s="14"/>
      <c r="T6" s="14"/>
      <c r="U6" s="231"/>
      <c r="V6" s="14"/>
      <c r="W6" s="14"/>
      <c r="X6" s="14"/>
      <c r="Y6" s="14"/>
      <c r="Z6" s="14"/>
      <c r="AA6" s="14"/>
      <c r="AB6" s="14"/>
      <c r="AC6" s="14"/>
      <c r="AD6" s="14"/>
      <c r="AMJ6"/>
    </row>
    <row r="7" spans="1:1024" s="18" customFormat="1" ht="16.5" hidden="1" customHeight="1">
      <c r="A7" s="14"/>
      <c r="B7" s="15"/>
      <c r="C7" s="82"/>
      <c r="D7" s="82"/>
      <c r="E7" s="277" t="s">
        <v>14</v>
      </c>
      <c r="F7" s="277"/>
      <c r="G7" s="277"/>
      <c r="H7" s="277"/>
      <c r="I7" s="14"/>
      <c r="J7" s="14"/>
      <c r="K7" s="14"/>
      <c r="R7" s="14"/>
      <c r="S7" s="14"/>
      <c r="T7" s="14"/>
      <c r="U7" s="231"/>
      <c r="V7" s="14"/>
      <c r="W7" s="14"/>
      <c r="X7" s="14"/>
      <c r="Y7" s="14"/>
      <c r="Z7" s="14"/>
      <c r="AA7" s="14"/>
      <c r="AB7" s="14"/>
      <c r="AC7" s="14"/>
      <c r="AD7" s="14"/>
      <c r="AMJ7"/>
    </row>
    <row r="8" spans="1:1024" s="18" customFormat="1" hidden="1">
      <c r="A8" s="14"/>
      <c r="B8" s="15"/>
      <c r="C8" s="82"/>
      <c r="D8" s="82"/>
      <c r="E8" s="14"/>
      <c r="F8" s="14"/>
      <c r="G8" s="82"/>
      <c r="H8" s="14"/>
      <c r="I8" s="14"/>
      <c r="J8" s="14"/>
      <c r="K8" s="14"/>
      <c r="R8" s="14"/>
      <c r="S8" s="14"/>
      <c r="T8" s="14"/>
      <c r="U8" s="231"/>
      <c r="V8" s="14"/>
      <c r="W8" s="14"/>
      <c r="X8" s="14"/>
      <c r="Y8" s="14"/>
      <c r="Z8" s="14"/>
      <c r="AA8" s="14"/>
      <c r="AB8" s="14"/>
      <c r="AC8" s="14"/>
      <c r="AD8" s="14"/>
      <c r="AMJ8"/>
    </row>
    <row r="9" spans="1:1024" s="18" customFormat="1" ht="12" hidden="1" customHeight="1">
      <c r="A9" s="14"/>
      <c r="B9" s="15"/>
      <c r="C9" s="82"/>
      <c r="D9" s="83" t="s">
        <v>15</v>
      </c>
      <c r="E9" s="14"/>
      <c r="F9" s="12"/>
      <c r="G9" s="82"/>
      <c r="H9" s="14"/>
      <c r="I9" s="11" t="s">
        <v>16</v>
      </c>
      <c r="J9" s="12"/>
      <c r="K9" s="14"/>
      <c r="R9" s="14"/>
      <c r="S9" s="14"/>
      <c r="T9" s="14"/>
      <c r="U9" s="231"/>
      <c r="V9" s="14"/>
      <c r="W9" s="14"/>
      <c r="X9" s="14"/>
      <c r="Y9" s="14"/>
      <c r="Z9" s="14"/>
      <c r="AA9" s="14"/>
      <c r="AB9" s="14"/>
      <c r="AC9" s="14"/>
      <c r="AD9" s="14"/>
      <c r="AMJ9"/>
    </row>
    <row r="10" spans="1:1024" s="18" customFormat="1" ht="12" hidden="1" customHeight="1">
      <c r="A10" s="14"/>
      <c r="B10" s="15"/>
      <c r="C10" s="82"/>
      <c r="D10" s="83" t="s">
        <v>17</v>
      </c>
      <c r="E10" s="14"/>
      <c r="F10" s="12" t="s">
        <v>18</v>
      </c>
      <c r="G10" s="82"/>
      <c r="H10" s="14"/>
      <c r="I10" s="11" t="s">
        <v>19</v>
      </c>
      <c r="J10" s="84">
        <f>'Rekapitulácia stavby'!AN8</f>
        <v>44599</v>
      </c>
      <c r="K10" s="14"/>
      <c r="R10" s="14"/>
      <c r="S10" s="14"/>
      <c r="T10" s="14"/>
      <c r="U10" s="231"/>
      <c r="V10" s="14"/>
      <c r="W10" s="14"/>
      <c r="X10" s="14"/>
      <c r="Y10" s="14"/>
      <c r="Z10" s="14"/>
      <c r="AA10" s="14"/>
      <c r="AB10" s="14"/>
      <c r="AC10" s="14"/>
      <c r="AD10" s="14"/>
      <c r="AMJ10"/>
    </row>
    <row r="11" spans="1:1024" s="18" customFormat="1" ht="10.9" hidden="1" customHeight="1">
      <c r="A11" s="14"/>
      <c r="B11" s="15"/>
      <c r="C11" s="82"/>
      <c r="D11" s="82"/>
      <c r="E11" s="14"/>
      <c r="F11" s="14"/>
      <c r="G11" s="82"/>
      <c r="H11" s="14"/>
      <c r="I11" s="14"/>
      <c r="J11" s="14"/>
      <c r="K11" s="14"/>
      <c r="R11" s="14"/>
      <c r="S11" s="14"/>
      <c r="T11" s="14"/>
      <c r="U11" s="231"/>
      <c r="V11" s="14"/>
      <c r="W11" s="14"/>
      <c r="X11" s="14"/>
      <c r="Y11" s="14"/>
      <c r="Z11" s="14"/>
      <c r="AA11" s="14"/>
      <c r="AB11" s="14"/>
      <c r="AC11" s="14"/>
      <c r="AD11" s="14"/>
      <c r="AMJ11"/>
    </row>
    <row r="12" spans="1:1024" s="18" customFormat="1" ht="12" hidden="1" customHeight="1">
      <c r="A12" s="14"/>
      <c r="B12" s="15"/>
      <c r="C12" s="82"/>
      <c r="D12" s="83" t="s">
        <v>20</v>
      </c>
      <c r="E12" s="14"/>
      <c r="F12" s="14"/>
      <c r="G12" s="82"/>
      <c r="H12" s="14"/>
      <c r="I12" s="11" t="s">
        <v>21</v>
      </c>
      <c r="J12" s="12"/>
      <c r="K12" s="14"/>
      <c r="R12" s="14"/>
      <c r="S12" s="14"/>
      <c r="T12" s="14"/>
      <c r="U12" s="231"/>
      <c r="V12" s="14"/>
      <c r="W12" s="14"/>
      <c r="X12" s="14"/>
      <c r="Y12" s="14"/>
      <c r="Z12" s="14"/>
      <c r="AA12" s="14"/>
      <c r="AB12" s="14"/>
      <c r="AC12" s="14"/>
      <c r="AD12" s="14"/>
      <c r="AMJ12"/>
    </row>
    <row r="13" spans="1:1024" s="18" customFormat="1" ht="18" hidden="1" customHeight="1">
      <c r="A13" s="14"/>
      <c r="B13" s="15"/>
      <c r="C13" s="82"/>
      <c r="D13" s="82"/>
      <c r="E13" s="12" t="s">
        <v>22</v>
      </c>
      <c r="F13" s="14"/>
      <c r="G13" s="82"/>
      <c r="H13" s="14"/>
      <c r="I13" s="11" t="s">
        <v>23</v>
      </c>
      <c r="J13" s="12"/>
      <c r="K13" s="14"/>
      <c r="R13" s="14"/>
      <c r="S13" s="14"/>
      <c r="T13" s="14"/>
      <c r="U13" s="231"/>
      <c r="V13" s="14"/>
      <c r="W13" s="14"/>
      <c r="X13" s="14"/>
      <c r="Y13" s="14"/>
      <c r="Z13" s="14"/>
      <c r="AA13" s="14"/>
      <c r="AB13" s="14"/>
      <c r="AC13" s="14"/>
      <c r="AD13" s="14"/>
      <c r="AMJ13"/>
    </row>
    <row r="14" spans="1:1024" s="18" customFormat="1" ht="6.95" hidden="1" customHeight="1">
      <c r="A14" s="14"/>
      <c r="B14" s="15"/>
      <c r="C14" s="82"/>
      <c r="D14" s="82"/>
      <c r="E14" s="14"/>
      <c r="F14" s="14"/>
      <c r="G14" s="82"/>
      <c r="H14" s="14"/>
      <c r="I14" s="14"/>
      <c r="J14" s="14"/>
      <c r="K14" s="14"/>
      <c r="R14" s="14"/>
      <c r="S14" s="14"/>
      <c r="T14" s="14"/>
      <c r="U14" s="231"/>
      <c r="V14" s="14"/>
      <c r="W14" s="14"/>
      <c r="X14" s="14"/>
      <c r="Y14" s="14"/>
      <c r="Z14" s="14"/>
      <c r="AA14" s="14"/>
      <c r="AB14" s="14"/>
      <c r="AC14" s="14"/>
      <c r="AD14" s="14"/>
      <c r="AMJ14"/>
    </row>
    <row r="15" spans="1:1024" s="18" customFormat="1" ht="12" hidden="1" customHeight="1">
      <c r="A15" s="14"/>
      <c r="B15" s="15"/>
      <c r="C15" s="82"/>
      <c r="D15" s="83" t="s">
        <v>24</v>
      </c>
      <c r="E15" s="14"/>
      <c r="F15" s="14"/>
      <c r="G15" s="82"/>
      <c r="H15" s="14"/>
      <c r="I15" s="11" t="s">
        <v>21</v>
      </c>
      <c r="J15" s="85">
        <f>'Rekapitulácia stavby'!AN13</f>
        <v>0</v>
      </c>
      <c r="K15" s="14"/>
      <c r="R15" s="14"/>
      <c r="S15" s="14"/>
      <c r="T15" s="14"/>
      <c r="U15" s="231"/>
      <c r="V15" s="14"/>
      <c r="W15" s="14"/>
      <c r="X15" s="14"/>
      <c r="Y15" s="14"/>
      <c r="Z15" s="14"/>
      <c r="AA15" s="14"/>
      <c r="AB15" s="14"/>
      <c r="AC15" s="14"/>
      <c r="AD15" s="14"/>
      <c r="AMJ15"/>
    </row>
    <row r="16" spans="1:1024" s="18" customFormat="1" ht="18" hidden="1" customHeight="1">
      <c r="A16" s="14"/>
      <c r="B16" s="15"/>
      <c r="C16" s="82"/>
      <c r="D16" s="82"/>
      <c r="E16" s="289">
        <f>'Rekapitulácia stavby'!E14</f>
        <v>0</v>
      </c>
      <c r="F16" s="289"/>
      <c r="G16" s="289"/>
      <c r="H16" s="289"/>
      <c r="I16" s="11" t="s">
        <v>23</v>
      </c>
      <c r="J16" s="85">
        <f>'Rekapitulácia stavby'!AN14</f>
        <v>0</v>
      </c>
      <c r="K16" s="14"/>
      <c r="R16" s="14"/>
      <c r="S16" s="14"/>
      <c r="T16" s="14"/>
      <c r="U16" s="231"/>
      <c r="V16" s="14"/>
      <c r="W16" s="14"/>
      <c r="X16" s="14"/>
      <c r="Y16" s="14"/>
      <c r="Z16" s="14"/>
      <c r="AA16" s="14"/>
      <c r="AB16" s="14"/>
      <c r="AC16" s="14"/>
      <c r="AD16" s="14"/>
      <c r="AMJ16"/>
    </row>
    <row r="17" spans="1:1024" s="18" customFormat="1" ht="6.95" hidden="1" customHeight="1">
      <c r="A17" s="14"/>
      <c r="B17" s="15"/>
      <c r="C17" s="82"/>
      <c r="D17" s="82"/>
      <c r="E17" s="14"/>
      <c r="F17" s="14"/>
      <c r="G17" s="82"/>
      <c r="H17" s="14"/>
      <c r="I17" s="14"/>
      <c r="J17" s="14"/>
      <c r="K17" s="14"/>
      <c r="R17" s="14"/>
      <c r="S17" s="14"/>
      <c r="T17" s="14"/>
      <c r="U17" s="231"/>
      <c r="V17" s="14"/>
      <c r="W17" s="14"/>
      <c r="X17" s="14"/>
      <c r="Y17" s="14"/>
      <c r="Z17" s="14"/>
      <c r="AA17" s="14"/>
      <c r="AB17" s="14"/>
      <c r="AC17" s="14"/>
      <c r="AD17" s="14"/>
      <c r="AMJ17"/>
    </row>
    <row r="18" spans="1:1024" s="18" customFormat="1" ht="12" hidden="1" customHeight="1">
      <c r="A18" s="14"/>
      <c r="B18" s="15"/>
      <c r="C18" s="82"/>
      <c r="D18" s="83" t="s">
        <v>25</v>
      </c>
      <c r="E18" s="14"/>
      <c r="F18" s="14"/>
      <c r="G18" s="82"/>
      <c r="H18" s="14"/>
      <c r="I18" s="11" t="s">
        <v>21</v>
      </c>
      <c r="J18" s="12" t="str">
        <f>IF('Rekapitulácia stavby'!AN16="","",'Rekapitulácia stavby'!AN16)</f>
        <v/>
      </c>
      <c r="K18" s="14"/>
      <c r="R18" s="14"/>
      <c r="S18" s="14"/>
      <c r="T18" s="14"/>
      <c r="U18" s="231"/>
      <c r="V18" s="14"/>
      <c r="W18" s="14"/>
      <c r="X18" s="14"/>
      <c r="Y18" s="14"/>
      <c r="Z18" s="14"/>
      <c r="AA18" s="14"/>
      <c r="AB18" s="14"/>
      <c r="AC18" s="14"/>
      <c r="AD18" s="14"/>
      <c r="AMJ18"/>
    </row>
    <row r="19" spans="1:1024" s="18" customFormat="1" ht="18" hidden="1" customHeight="1">
      <c r="A19" s="14"/>
      <c r="B19" s="15"/>
      <c r="C19" s="82"/>
      <c r="D19" s="82"/>
      <c r="E19" s="12" t="str">
        <f>IF('Rekapitulácia stavby'!E17="","",'Rekapitulácia stavby'!E17)</f>
        <v>Mgr.art. Rene Kosman</v>
      </c>
      <c r="F19" s="14"/>
      <c r="G19" s="82"/>
      <c r="H19" s="14"/>
      <c r="I19" s="11" t="s">
        <v>23</v>
      </c>
      <c r="J19" s="12" t="str">
        <f>IF('Rekapitulácia stavby'!AN17="","",'Rekapitulácia stavby'!AN17)</f>
        <v/>
      </c>
      <c r="K19" s="14"/>
      <c r="R19" s="14"/>
      <c r="S19" s="14"/>
      <c r="T19" s="14"/>
      <c r="U19" s="231"/>
      <c r="V19" s="14"/>
      <c r="W19" s="14"/>
      <c r="X19" s="14"/>
      <c r="Y19" s="14"/>
      <c r="Z19" s="14"/>
      <c r="AA19" s="14"/>
      <c r="AB19" s="14"/>
      <c r="AC19" s="14"/>
      <c r="AD19" s="14"/>
      <c r="AMJ19"/>
    </row>
    <row r="20" spans="1:1024" s="18" customFormat="1" ht="6.95" hidden="1" customHeight="1">
      <c r="A20" s="14"/>
      <c r="B20" s="15"/>
      <c r="C20" s="82"/>
      <c r="D20" s="82"/>
      <c r="E20" s="14"/>
      <c r="F20" s="14"/>
      <c r="G20" s="82"/>
      <c r="H20" s="14"/>
      <c r="I20" s="14"/>
      <c r="J20" s="14"/>
      <c r="K20" s="14"/>
      <c r="R20" s="14"/>
      <c r="S20" s="14"/>
      <c r="T20" s="14"/>
      <c r="U20" s="231"/>
      <c r="V20" s="14"/>
      <c r="W20" s="14"/>
      <c r="X20" s="14"/>
      <c r="Y20" s="14"/>
      <c r="Z20" s="14"/>
      <c r="AA20" s="14"/>
      <c r="AB20" s="14"/>
      <c r="AC20" s="14"/>
      <c r="AD20" s="14"/>
      <c r="AMJ20"/>
    </row>
    <row r="21" spans="1:1024" s="18" customFormat="1" ht="12" hidden="1" customHeight="1">
      <c r="A21" s="14"/>
      <c r="B21" s="15"/>
      <c r="C21" s="82"/>
      <c r="D21" s="83" t="s">
        <v>51</v>
      </c>
      <c r="E21" s="14"/>
      <c r="F21" s="14"/>
      <c r="G21" s="82"/>
      <c r="H21" s="14"/>
      <c r="I21" s="11" t="s">
        <v>21</v>
      </c>
      <c r="J21" s="12" t="str">
        <f>IF('Rekapitulácia stavby'!AN19="","",'Rekapitulácia stavby'!AN19)</f>
        <v/>
      </c>
      <c r="K21" s="14"/>
      <c r="R21" s="14"/>
      <c r="S21" s="14"/>
      <c r="T21" s="14"/>
      <c r="U21" s="231"/>
      <c r="V21" s="14"/>
      <c r="W21" s="14"/>
      <c r="X21" s="14"/>
      <c r="Y21" s="14"/>
      <c r="Z21" s="14"/>
      <c r="AA21" s="14"/>
      <c r="AB21" s="14"/>
      <c r="AC21" s="14"/>
      <c r="AD21" s="14"/>
      <c r="AMJ21"/>
    </row>
    <row r="22" spans="1:1024" s="18" customFormat="1" ht="18" hidden="1" customHeight="1">
      <c r="A22" s="14"/>
      <c r="B22" s="15"/>
      <c r="C22" s="82"/>
      <c r="D22" s="82"/>
      <c r="E22" s="12" t="str">
        <f>IF('Rekapitulácia stavby'!E20="","",'Rekapitulácia stavby'!E20)</f>
        <v xml:space="preserve"> </v>
      </c>
      <c r="F22" s="14"/>
      <c r="G22" s="82"/>
      <c r="H22" s="14"/>
      <c r="I22" s="11" t="s">
        <v>23</v>
      </c>
      <c r="J22" s="12" t="str">
        <f>IF('Rekapitulácia stavby'!AN20="","",'Rekapitulácia stavby'!AN20)</f>
        <v/>
      </c>
      <c r="K22" s="14"/>
      <c r="R22" s="14"/>
      <c r="S22" s="14"/>
      <c r="T22" s="14"/>
      <c r="U22" s="231"/>
      <c r="V22" s="14"/>
      <c r="W22" s="14"/>
      <c r="X22" s="14"/>
      <c r="Y22" s="14"/>
      <c r="Z22" s="14"/>
      <c r="AA22" s="14"/>
      <c r="AB22" s="14"/>
      <c r="AC22" s="14"/>
      <c r="AD22" s="14"/>
      <c r="AMJ22"/>
    </row>
    <row r="23" spans="1:1024" s="18" customFormat="1" ht="6.95" hidden="1" customHeight="1">
      <c r="A23" s="14"/>
      <c r="B23" s="15"/>
      <c r="C23" s="82"/>
      <c r="D23" s="82"/>
      <c r="E23" s="14"/>
      <c r="F23" s="14"/>
      <c r="G23" s="82"/>
      <c r="H23" s="14"/>
      <c r="I23" s="14"/>
      <c r="J23" s="14"/>
      <c r="K23" s="14"/>
      <c r="R23" s="14"/>
      <c r="S23" s="14"/>
      <c r="T23" s="14"/>
      <c r="U23" s="231"/>
      <c r="V23" s="14"/>
      <c r="W23" s="14"/>
      <c r="X23" s="14"/>
      <c r="Y23" s="14"/>
      <c r="Z23" s="14"/>
      <c r="AA23" s="14"/>
      <c r="AB23" s="14"/>
      <c r="AC23" s="14"/>
      <c r="AD23" s="14"/>
      <c r="AMJ23"/>
    </row>
    <row r="24" spans="1:1024" s="18" customFormat="1" ht="12" hidden="1" customHeight="1">
      <c r="A24" s="14"/>
      <c r="B24" s="15"/>
      <c r="C24" s="82"/>
      <c r="D24" s="83" t="s">
        <v>29</v>
      </c>
      <c r="E24" s="14"/>
      <c r="F24" s="14"/>
      <c r="G24" s="82"/>
      <c r="H24" s="14"/>
      <c r="I24" s="14"/>
      <c r="J24" s="14"/>
      <c r="K24" s="14"/>
      <c r="R24" s="14"/>
      <c r="S24" s="14"/>
      <c r="T24" s="14"/>
      <c r="U24" s="231"/>
      <c r="V24" s="14"/>
      <c r="W24" s="14"/>
      <c r="X24" s="14"/>
      <c r="Y24" s="14"/>
      <c r="Z24" s="14"/>
      <c r="AA24" s="14"/>
      <c r="AB24" s="14"/>
      <c r="AC24" s="14"/>
      <c r="AD24" s="14"/>
      <c r="AMJ24"/>
    </row>
    <row r="25" spans="1:1024" s="89" customFormat="1" ht="16.5" hidden="1" customHeight="1">
      <c r="A25" s="86"/>
      <c r="B25" s="87"/>
      <c r="C25" s="88"/>
      <c r="D25" s="88"/>
      <c r="E25" s="268"/>
      <c r="F25" s="268"/>
      <c r="G25" s="268"/>
      <c r="H25" s="268"/>
      <c r="I25" s="86"/>
      <c r="J25" s="86"/>
      <c r="K25" s="86"/>
      <c r="R25" s="86"/>
      <c r="S25" s="86"/>
      <c r="T25" s="86"/>
      <c r="U25" s="232"/>
      <c r="V25" s="86"/>
      <c r="W25" s="86"/>
      <c r="X25" s="86"/>
      <c r="Y25" s="86"/>
      <c r="Z25" s="86"/>
      <c r="AA25" s="86"/>
      <c r="AB25" s="86"/>
      <c r="AC25" s="86"/>
      <c r="AD25" s="86"/>
      <c r="AMJ25"/>
    </row>
    <row r="26" spans="1:1024" s="18" customFormat="1" ht="6.95" hidden="1" customHeight="1">
      <c r="A26" s="14"/>
      <c r="B26" s="15"/>
      <c r="C26" s="82"/>
      <c r="D26" s="82"/>
      <c r="E26" s="14"/>
      <c r="F26" s="14"/>
      <c r="G26" s="82"/>
      <c r="H26" s="14"/>
      <c r="I26" s="14"/>
      <c r="J26" s="14"/>
      <c r="K26" s="14"/>
      <c r="R26" s="14"/>
      <c r="S26" s="14"/>
      <c r="T26" s="14"/>
      <c r="U26" s="231"/>
      <c r="V26" s="14"/>
      <c r="W26" s="14"/>
      <c r="X26" s="14"/>
      <c r="Y26" s="14"/>
      <c r="Z26" s="14"/>
      <c r="AA26" s="14"/>
      <c r="AB26" s="14"/>
      <c r="AC26" s="14"/>
      <c r="AD26" s="14"/>
      <c r="AMJ26"/>
    </row>
    <row r="27" spans="1:1024" s="18" customFormat="1" ht="6.95" hidden="1" customHeight="1">
      <c r="A27" s="14"/>
      <c r="B27" s="15"/>
      <c r="C27" s="82"/>
      <c r="D27" s="90"/>
      <c r="E27" s="53"/>
      <c r="F27" s="53"/>
      <c r="G27" s="90"/>
      <c r="H27" s="53"/>
      <c r="I27" s="53"/>
      <c r="J27" s="53"/>
      <c r="K27" s="53"/>
      <c r="R27" s="14"/>
      <c r="S27" s="14"/>
      <c r="T27" s="14"/>
      <c r="U27" s="231"/>
      <c r="V27" s="14"/>
      <c r="W27" s="14"/>
      <c r="X27" s="14"/>
      <c r="Y27" s="14"/>
      <c r="Z27" s="14"/>
      <c r="AA27" s="14"/>
      <c r="AB27" s="14"/>
      <c r="AC27" s="14"/>
      <c r="AD27" s="14"/>
      <c r="AMJ27"/>
    </row>
    <row r="28" spans="1:1024" s="18" customFormat="1" ht="25.35" hidden="1" customHeight="1">
      <c r="A28" s="14"/>
      <c r="B28" s="15"/>
      <c r="C28" s="82"/>
      <c r="D28" s="91" t="s">
        <v>30</v>
      </c>
      <c r="E28" s="14"/>
      <c r="F28" s="14"/>
      <c r="G28" s="82"/>
      <c r="H28" s="14"/>
      <c r="I28" s="14"/>
      <c r="J28" s="92">
        <f>ROUND(J120, 2)</f>
        <v>0</v>
      </c>
      <c r="K28" s="14"/>
      <c r="R28" s="14"/>
      <c r="S28" s="14"/>
      <c r="T28" s="14"/>
      <c r="U28" s="231"/>
      <c r="V28" s="14"/>
      <c r="W28" s="14"/>
      <c r="X28" s="14"/>
      <c r="Y28" s="14"/>
      <c r="Z28" s="14"/>
      <c r="AA28" s="14"/>
      <c r="AB28" s="14"/>
      <c r="AC28" s="14"/>
      <c r="AD28" s="14"/>
      <c r="AMJ28"/>
    </row>
    <row r="29" spans="1:1024" s="18" customFormat="1" ht="6.95" hidden="1" customHeight="1">
      <c r="A29" s="14"/>
      <c r="B29" s="15"/>
      <c r="C29" s="82"/>
      <c r="D29" s="90"/>
      <c r="E29" s="53"/>
      <c r="F29" s="53"/>
      <c r="G29" s="90"/>
      <c r="H29" s="53"/>
      <c r="I29" s="53"/>
      <c r="J29" s="53"/>
      <c r="K29" s="53"/>
      <c r="R29" s="14"/>
      <c r="S29" s="14"/>
      <c r="T29" s="14"/>
      <c r="U29" s="231"/>
      <c r="V29" s="14"/>
      <c r="W29" s="14"/>
      <c r="X29" s="14"/>
      <c r="Y29" s="14"/>
      <c r="Z29" s="14"/>
      <c r="AA29" s="14"/>
      <c r="AB29" s="14"/>
      <c r="AC29" s="14"/>
      <c r="AD29" s="14"/>
      <c r="AMJ29"/>
    </row>
    <row r="30" spans="1:1024" s="18" customFormat="1" ht="14.45" hidden="1" customHeight="1">
      <c r="A30" s="14"/>
      <c r="B30" s="15"/>
      <c r="C30" s="82"/>
      <c r="D30" s="82"/>
      <c r="E30" s="14"/>
      <c r="F30" s="93" t="s">
        <v>32</v>
      </c>
      <c r="G30" s="82"/>
      <c r="H30" s="14"/>
      <c r="I30" s="93" t="s">
        <v>31</v>
      </c>
      <c r="J30" s="93" t="s">
        <v>33</v>
      </c>
      <c r="K30" s="14"/>
      <c r="R30" s="14"/>
      <c r="S30" s="14"/>
      <c r="T30" s="14"/>
      <c r="U30" s="231"/>
      <c r="V30" s="14"/>
      <c r="W30" s="14"/>
      <c r="X30" s="14"/>
      <c r="Y30" s="14"/>
      <c r="Z30" s="14"/>
      <c r="AA30" s="14"/>
      <c r="AB30" s="14"/>
      <c r="AC30" s="14"/>
      <c r="AD30" s="14"/>
      <c r="AMJ30"/>
    </row>
    <row r="31" spans="1:1024" s="18" customFormat="1" ht="14.45" hidden="1" customHeight="1">
      <c r="A31" s="14"/>
      <c r="B31" s="15"/>
      <c r="C31" s="82"/>
      <c r="D31" s="94" t="s">
        <v>34</v>
      </c>
      <c r="E31" s="21" t="s">
        <v>35</v>
      </c>
      <c r="F31" s="95">
        <f>ROUND((SUM(BD120:BD185)),  2)</f>
        <v>0</v>
      </c>
      <c r="G31" s="96"/>
      <c r="H31" s="97"/>
      <c r="I31" s="98">
        <v>0.2</v>
      </c>
      <c r="J31" s="95">
        <f>ROUND(((SUM(BD120:BD185))*I31),  2)</f>
        <v>0</v>
      </c>
      <c r="K31" s="14"/>
      <c r="R31" s="14"/>
      <c r="S31" s="14"/>
      <c r="T31" s="14"/>
      <c r="U31" s="231"/>
      <c r="V31" s="14"/>
      <c r="W31" s="14"/>
      <c r="X31" s="14"/>
      <c r="Y31" s="14"/>
      <c r="Z31" s="14"/>
      <c r="AA31" s="14"/>
      <c r="AB31" s="14"/>
      <c r="AC31" s="14"/>
      <c r="AD31" s="14"/>
      <c r="AMJ31"/>
    </row>
    <row r="32" spans="1:1024" s="18" customFormat="1" ht="14.45" hidden="1" customHeight="1">
      <c r="A32" s="14"/>
      <c r="B32" s="15"/>
      <c r="C32" s="82"/>
      <c r="D32" s="82"/>
      <c r="E32" s="21" t="s">
        <v>36</v>
      </c>
      <c r="F32" s="95">
        <f>ROUND((SUM(BE120:BE185)),  2)</f>
        <v>0</v>
      </c>
      <c r="G32" s="96"/>
      <c r="H32" s="97"/>
      <c r="I32" s="98">
        <v>0.2</v>
      </c>
      <c r="J32" s="95">
        <f>ROUND(((SUM(BE120:BE185))*I32),  2)</f>
        <v>0</v>
      </c>
      <c r="K32" s="14"/>
      <c r="R32" s="14"/>
      <c r="S32" s="14"/>
      <c r="T32" s="14"/>
      <c r="U32" s="231"/>
      <c r="V32" s="14"/>
      <c r="W32" s="14"/>
      <c r="X32" s="14"/>
      <c r="Y32" s="14"/>
      <c r="Z32" s="14"/>
      <c r="AA32" s="14"/>
      <c r="AB32" s="14"/>
      <c r="AC32" s="14"/>
      <c r="AD32" s="14"/>
      <c r="AMJ32"/>
    </row>
    <row r="33" spans="1:1024" s="18" customFormat="1" ht="14.45" hidden="1" customHeight="1">
      <c r="A33" s="14"/>
      <c r="B33" s="15"/>
      <c r="C33" s="82"/>
      <c r="D33" s="82"/>
      <c r="E33" s="11" t="s">
        <v>37</v>
      </c>
      <c r="F33" s="99">
        <f>ROUND((SUM(BF120:BF185)),  2)</f>
        <v>0</v>
      </c>
      <c r="G33" s="82"/>
      <c r="H33" s="14"/>
      <c r="I33" s="100">
        <v>0.2</v>
      </c>
      <c r="J33" s="99">
        <f>0</f>
        <v>0</v>
      </c>
      <c r="K33" s="14"/>
      <c r="R33" s="14"/>
      <c r="S33" s="14"/>
      <c r="T33" s="14"/>
      <c r="U33" s="231"/>
      <c r="V33" s="14"/>
      <c r="W33" s="14"/>
      <c r="X33" s="14"/>
      <c r="Y33" s="14"/>
      <c r="Z33" s="14"/>
      <c r="AA33" s="14"/>
      <c r="AB33" s="14"/>
      <c r="AC33" s="14"/>
      <c r="AD33" s="14"/>
      <c r="AMJ33"/>
    </row>
    <row r="34" spans="1:1024" s="18" customFormat="1" ht="14.45" hidden="1" customHeight="1">
      <c r="A34" s="14"/>
      <c r="B34" s="15"/>
      <c r="C34" s="82"/>
      <c r="D34" s="82"/>
      <c r="E34" s="11" t="s">
        <v>38</v>
      </c>
      <c r="F34" s="99">
        <f>ROUND((SUM(BG120:BG185)),  2)</f>
        <v>0</v>
      </c>
      <c r="G34" s="82"/>
      <c r="H34" s="14"/>
      <c r="I34" s="100">
        <v>0.2</v>
      </c>
      <c r="J34" s="99">
        <f>0</f>
        <v>0</v>
      </c>
      <c r="K34" s="14"/>
      <c r="R34" s="14"/>
      <c r="S34" s="14"/>
      <c r="T34" s="14"/>
      <c r="U34" s="231"/>
      <c r="V34" s="14"/>
      <c r="W34" s="14"/>
      <c r="X34" s="14"/>
      <c r="Y34" s="14"/>
      <c r="Z34" s="14"/>
      <c r="AA34" s="14"/>
      <c r="AB34" s="14"/>
      <c r="AC34" s="14"/>
      <c r="AD34" s="14"/>
      <c r="AMJ34"/>
    </row>
    <row r="35" spans="1:1024" s="18" customFormat="1" ht="14.45" hidden="1" customHeight="1">
      <c r="A35" s="14"/>
      <c r="B35" s="15"/>
      <c r="C35" s="82"/>
      <c r="D35" s="82"/>
      <c r="E35" s="21" t="s">
        <v>39</v>
      </c>
      <c r="F35" s="95">
        <f>ROUND((SUM(BH120:BH185)),  2)</f>
        <v>0</v>
      </c>
      <c r="G35" s="96"/>
      <c r="H35" s="97"/>
      <c r="I35" s="98">
        <v>0</v>
      </c>
      <c r="J35" s="95">
        <f>0</f>
        <v>0</v>
      </c>
      <c r="K35" s="14"/>
      <c r="R35" s="14"/>
      <c r="S35" s="14"/>
      <c r="T35" s="14"/>
      <c r="U35" s="231"/>
      <c r="V35" s="14"/>
      <c r="W35" s="14"/>
      <c r="X35" s="14"/>
      <c r="Y35" s="14"/>
      <c r="Z35" s="14"/>
      <c r="AA35" s="14"/>
      <c r="AB35" s="14"/>
      <c r="AC35" s="14"/>
      <c r="AD35" s="14"/>
      <c r="AMJ35"/>
    </row>
    <row r="36" spans="1:1024" s="18" customFormat="1" ht="6.95" hidden="1" customHeight="1">
      <c r="A36" s="14"/>
      <c r="B36" s="15"/>
      <c r="C36" s="82"/>
      <c r="D36" s="82"/>
      <c r="E36" s="14"/>
      <c r="F36" s="14"/>
      <c r="G36" s="82"/>
      <c r="H36" s="14"/>
      <c r="I36" s="14"/>
      <c r="J36" s="14"/>
      <c r="K36" s="14"/>
      <c r="R36" s="14"/>
      <c r="S36" s="14"/>
      <c r="T36" s="14"/>
      <c r="U36" s="231"/>
      <c r="V36" s="14"/>
      <c r="W36" s="14"/>
      <c r="X36" s="14"/>
      <c r="Y36" s="14"/>
      <c r="Z36" s="14"/>
      <c r="AA36" s="14"/>
      <c r="AB36" s="14"/>
      <c r="AC36" s="14"/>
      <c r="AD36" s="14"/>
      <c r="AMJ36"/>
    </row>
    <row r="37" spans="1:1024" s="18" customFormat="1" ht="25.35" hidden="1" customHeight="1">
      <c r="A37" s="14"/>
      <c r="B37" s="15"/>
      <c r="C37" s="101"/>
      <c r="D37" s="102" t="s">
        <v>40</v>
      </c>
      <c r="E37" s="47"/>
      <c r="F37" s="47"/>
      <c r="G37" s="103" t="s">
        <v>41</v>
      </c>
      <c r="H37" s="103" t="s">
        <v>42</v>
      </c>
      <c r="I37" s="47"/>
      <c r="J37" s="104">
        <f>SUM(J28:J35)</f>
        <v>0</v>
      </c>
      <c r="K37" s="105"/>
      <c r="R37" s="14"/>
      <c r="S37" s="14"/>
      <c r="T37" s="14"/>
      <c r="U37" s="231"/>
      <c r="V37" s="14"/>
      <c r="W37" s="14"/>
      <c r="X37" s="14"/>
      <c r="Y37" s="14"/>
      <c r="Z37" s="14"/>
      <c r="AA37" s="14"/>
      <c r="AB37" s="14"/>
      <c r="AC37" s="14"/>
      <c r="AD37" s="14"/>
      <c r="AMJ37"/>
    </row>
    <row r="38" spans="1:1024" s="18" customFormat="1" ht="14.45" hidden="1" customHeight="1">
      <c r="A38" s="14"/>
      <c r="B38" s="15"/>
      <c r="C38" s="82"/>
      <c r="D38" s="82"/>
      <c r="E38" s="14"/>
      <c r="F38" s="14"/>
      <c r="G38" s="82"/>
      <c r="H38" s="14"/>
      <c r="I38" s="14"/>
      <c r="J38" s="14"/>
      <c r="K38" s="14"/>
      <c r="R38" s="14"/>
      <c r="S38" s="14"/>
      <c r="T38" s="14"/>
      <c r="U38" s="231"/>
      <c r="V38" s="14"/>
      <c r="W38" s="14"/>
      <c r="X38" s="14"/>
      <c r="Y38" s="14"/>
      <c r="Z38" s="14"/>
      <c r="AA38" s="14"/>
      <c r="AB38" s="14"/>
      <c r="AC38" s="14"/>
      <c r="AD38" s="14"/>
      <c r="AMJ38"/>
    </row>
    <row r="39" spans="1:1024" ht="14.45" hidden="1" customHeight="1">
      <c r="B39" s="5"/>
    </row>
    <row r="40" spans="1:1024" ht="14.45" hidden="1" customHeight="1">
      <c r="B40" s="5"/>
    </row>
    <row r="41" spans="1:1024" ht="14.45" hidden="1" customHeight="1">
      <c r="B41" s="5"/>
    </row>
    <row r="42" spans="1:1024" ht="14.45" hidden="1" customHeight="1">
      <c r="B42" s="5"/>
    </row>
    <row r="43" spans="1:1024" ht="14.45" hidden="1" customHeight="1">
      <c r="B43" s="5"/>
    </row>
    <row r="44" spans="1:1024" ht="14.45" hidden="1" customHeight="1">
      <c r="B44" s="5"/>
    </row>
    <row r="45" spans="1:1024" ht="14.45" hidden="1" customHeight="1">
      <c r="B45" s="5"/>
    </row>
    <row r="46" spans="1:1024" ht="14.45" hidden="1" customHeight="1">
      <c r="B46" s="5"/>
    </row>
    <row r="47" spans="1:1024" ht="14.45" hidden="1" customHeight="1">
      <c r="B47" s="5"/>
    </row>
    <row r="48" spans="1:1024" ht="14.45" hidden="1" customHeight="1">
      <c r="B48" s="5"/>
    </row>
    <row r="49" spans="1:1024" ht="14.45" hidden="1" customHeight="1">
      <c r="B49" s="5"/>
    </row>
    <row r="50" spans="1:1024" s="18" customFormat="1" ht="14.45" hidden="1" customHeight="1">
      <c r="B50" s="28"/>
      <c r="C50" s="77"/>
      <c r="D50" s="106" t="s">
        <v>43</v>
      </c>
      <c r="E50" s="30"/>
      <c r="F50" s="30"/>
      <c r="G50" s="106" t="s">
        <v>44</v>
      </c>
      <c r="H50" s="30"/>
      <c r="I50" s="30"/>
      <c r="J50" s="30"/>
      <c r="K50" s="30"/>
      <c r="U50" s="233"/>
      <c r="AMJ50"/>
    </row>
    <row r="51" spans="1:1024" hidden="1">
      <c r="B51" s="5"/>
    </row>
    <row r="52" spans="1:1024" hidden="1">
      <c r="B52" s="5"/>
    </row>
    <row r="53" spans="1:1024" hidden="1">
      <c r="B53" s="5"/>
    </row>
    <row r="54" spans="1:1024" hidden="1">
      <c r="B54" s="5"/>
    </row>
    <row r="55" spans="1:1024" hidden="1">
      <c r="B55" s="5"/>
    </row>
    <row r="56" spans="1:1024" hidden="1">
      <c r="B56" s="5"/>
    </row>
    <row r="57" spans="1:1024" hidden="1">
      <c r="B57" s="5"/>
    </row>
    <row r="58" spans="1:1024" hidden="1">
      <c r="B58" s="5"/>
    </row>
    <row r="59" spans="1:1024" hidden="1">
      <c r="B59" s="5"/>
    </row>
    <row r="60" spans="1:1024" hidden="1">
      <c r="B60" s="5"/>
    </row>
    <row r="61" spans="1:1024" s="18" customFormat="1" ht="12.75" hidden="1">
      <c r="A61" s="14"/>
      <c r="B61" s="15"/>
      <c r="C61" s="82"/>
      <c r="D61" s="107" t="s">
        <v>45</v>
      </c>
      <c r="E61" s="17"/>
      <c r="F61" s="107" t="s">
        <v>46</v>
      </c>
      <c r="G61" s="107" t="s">
        <v>45</v>
      </c>
      <c r="H61" s="17"/>
      <c r="I61" s="17"/>
      <c r="J61" s="108" t="s">
        <v>46</v>
      </c>
      <c r="K61" s="17"/>
      <c r="R61" s="14"/>
      <c r="S61" s="14"/>
      <c r="T61" s="14"/>
      <c r="U61" s="231"/>
      <c r="V61" s="14"/>
      <c r="W61" s="14"/>
      <c r="X61" s="14"/>
      <c r="Y61" s="14"/>
      <c r="Z61" s="14"/>
      <c r="AA61" s="14"/>
      <c r="AB61" s="14"/>
      <c r="AC61" s="14"/>
      <c r="AD61" s="14"/>
      <c r="AMJ61"/>
    </row>
    <row r="62" spans="1:1024" hidden="1">
      <c r="B62" s="5"/>
    </row>
    <row r="63" spans="1:1024" hidden="1">
      <c r="B63" s="5"/>
    </row>
    <row r="64" spans="1:1024" hidden="1">
      <c r="B64" s="5"/>
    </row>
    <row r="65" spans="1:1024" s="18" customFormat="1" ht="12.75" hidden="1">
      <c r="A65" s="14"/>
      <c r="B65" s="15"/>
      <c r="C65" s="82"/>
      <c r="D65" s="106" t="s">
        <v>47</v>
      </c>
      <c r="E65" s="32"/>
      <c r="F65" s="32"/>
      <c r="G65" s="106" t="s">
        <v>48</v>
      </c>
      <c r="H65" s="32"/>
      <c r="I65" s="32"/>
      <c r="J65" s="32"/>
      <c r="K65" s="32"/>
      <c r="R65" s="14"/>
      <c r="S65" s="14"/>
      <c r="T65" s="14"/>
      <c r="U65" s="231"/>
      <c r="V65" s="14"/>
      <c r="W65" s="14"/>
      <c r="X65" s="14"/>
      <c r="Y65" s="14"/>
      <c r="Z65" s="14"/>
      <c r="AA65" s="14"/>
      <c r="AB65" s="14"/>
      <c r="AC65" s="14"/>
      <c r="AD65" s="14"/>
      <c r="AMJ65"/>
    </row>
    <row r="66" spans="1:1024" hidden="1">
      <c r="B66" s="5"/>
    </row>
    <row r="67" spans="1:1024" hidden="1">
      <c r="B67" s="5"/>
    </row>
    <row r="68" spans="1:1024" hidden="1">
      <c r="B68" s="5"/>
    </row>
    <row r="69" spans="1:1024" hidden="1">
      <c r="B69" s="5"/>
    </row>
    <row r="70" spans="1:1024" hidden="1">
      <c r="B70" s="5"/>
    </row>
    <row r="71" spans="1:1024" hidden="1">
      <c r="B71" s="5"/>
    </row>
    <row r="72" spans="1:1024" hidden="1">
      <c r="B72" s="5"/>
    </row>
    <row r="73" spans="1:1024" hidden="1">
      <c r="B73" s="5"/>
    </row>
    <row r="74" spans="1:1024" hidden="1">
      <c r="B74" s="5"/>
    </row>
    <row r="75" spans="1:1024" hidden="1">
      <c r="B75" s="5"/>
    </row>
    <row r="76" spans="1:1024" s="18" customFormat="1" ht="12.75" hidden="1">
      <c r="A76" s="14"/>
      <c r="B76" s="15"/>
      <c r="C76" s="82"/>
      <c r="D76" s="107" t="s">
        <v>45</v>
      </c>
      <c r="E76" s="17"/>
      <c r="F76" s="107" t="s">
        <v>46</v>
      </c>
      <c r="G76" s="107" t="s">
        <v>45</v>
      </c>
      <c r="H76" s="17"/>
      <c r="I76" s="17"/>
      <c r="J76" s="108" t="s">
        <v>46</v>
      </c>
      <c r="K76" s="17"/>
      <c r="R76" s="14"/>
      <c r="S76" s="14"/>
      <c r="T76" s="14"/>
      <c r="U76" s="231"/>
      <c r="V76" s="14"/>
      <c r="W76" s="14"/>
      <c r="X76" s="14"/>
      <c r="Y76" s="14"/>
      <c r="Z76" s="14"/>
      <c r="AA76" s="14"/>
      <c r="AB76" s="14"/>
      <c r="AC76" s="14"/>
      <c r="AD76" s="14"/>
      <c r="AMJ76"/>
    </row>
    <row r="77" spans="1:1024" s="18" customFormat="1" ht="14.45" hidden="1" customHeight="1">
      <c r="A77" s="14"/>
      <c r="B77" s="33"/>
      <c r="C77" s="109"/>
      <c r="D77" s="109"/>
      <c r="E77" s="34"/>
      <c r="F77" s="34"/>
      <c r="G77" s="109"/>
      <c r="H77" s="34"/>
      <c r="I77" s="34"/>
      <c r="J77" s="34"/>
      <c r="K77" s="34"/>
      <c r="R77" s="14"/>
      <c r="S77" s="14"/>
      <c r="T77" s="14"/>
      <c r="U77" s="231"/>
      <c r="V77" s="14"/>
      <c r="W77" s="14"/>
      <c r="X77" s="14"/>
      <c r="Y77" s="14"/>
      <c r="Z77" s="14"/>
      <c r="AA77" s="14"/>
      <c r="AB77" s="14"/>
      <c r="AC77" s="14"/>
      <c r="AD77" s="14"/>
      <c r="AMJ77"/>
    </row>
    <row r="78" spans="1:1024" hidden="1"/>
    <row r="79" spans="1:1024" hidden="1"/>
    <row r="80" spans="1:1024" hidden="1"/>
    <row r="81" spans="1:1024" s="18" customFormat="1" ht="6.95" hidden="1" customHeight="1">
      <c r="A81" s="14"/>
      <c r="B81" s="35"/>
      <c r="C81" s="110"/>
      <c r="D81" s="110"/>
      <c r="E81" s="36"/>
      <c r="F81" s="36"/>
      <c r="G81" s="110"/>
      <c r="H81" s="36"/>
      <c r="I81" s="36"/>
      <c r="J81" s="36"/>
      <c r="K81" s="36"/>
      <c r="R81" s="14"/>
      <c r="S81" s="14"/>
      <c r="T81" s="14"/>
      <c r="U81" s="231"/>
      <c r="V81" s="14"/>
      <c r="W81" s="14"/>
      <c r="X81" s="14"/>
      <c r="Y81" s="14"/>
      <c r="Z81" s="14"/>
      <c r="AA81" s="14"/>
      <c r="AB81" s="14"/>
      <c r="AC81" s="14"/>
      <c r="AD81" s="14"/>
      <c r="AMJ81"/>
    </row>
    <row r="82" spans="1:1024" s="18" customFormat="1" ht="24.95" hidden="1" customHeight="1">
      <c r="A82" s="14"/>
      <c r="B82" s="15"/>
      <c r="C82" s="80" t="s">
        <v>78</v>
      </c>
      <c r="D82" s="82"/>
      <c r="E82" s="14"/>
      <c r="F82" s="14"/>
      <c r="G82" s="82"/>
      <c r="H82" s="14"/>
      <c r="I82" s="14"/>
      <c r="J82" s="14"/>
      <c r="K82" s="14"/>
      <c r="R82" s="14"/>
      <c r="S82" s="14"/>
      <c r="T82" s="14"/>
      <c r="U82" s="231"/>
      <c r="V82" s="14"/>
      <c r="W82" s="14"/>
      <c r="X82" s="14"/>
      <c r="Y82" s="14"/>
      <c r="Z82" s="14"/>
      <c r="AA82" s="14"/>
      <c r="AB82" s="14"/>
      <c r="AC82" s="14"/>
      <c r="AD82" s="14"/>
      <c r="AMJ82"/>
    </row>
    <row r="83" spans="1:1024" s="18" customFormat="1" ht="6.95" hidden="1" customHeight="1">
      <c r="A83" s="14"/>
      <c r="B83" s="15"/>
      <c r="C83" s="82"/>
      <c r="D83" s="82"/>
      <c r="E83" s="14"/>
      <c r="F83" s="14"/>
      <c r="G83" s="82"/>
      <c r="H83" s="14"/>
      <c r="I83" s="14"/>
      <c r="J83" s="14"/>
      <c r="K83" s="14"/>
      <c r="R83" s="14"/>
      <c r="S83" s="14"/>
      <c r="T83" s="14"/>
      <c r="U83" s="231"/>
      <c r="V83" s="14"/>
      <c r="W83" s="14"/>
      <c r="X83" s="14"/>
      <c r="Y83" s="14"/>
      <c r="Z83" s="14"/>
      <c r="AA83" s="14"/>
      <c r="AB83" s="14"/>
      <c r="AC83" s="14"/>
      <c r="AD83" s="14"/>
      <c r="AMJ83"/>
    </row>
    <row r="84" spans="1:1024" s="18" customFormat="1" ht="12" hidden="1" customHeight="1">
      <c r="A84" s="14"/>
      <c r="B84" s="15"/>
      <c r="C84" s="83" t="s">
        <v>13</v>
      </c>
      <c r="D84" s="82"/>
      <c r="E84" s="14"/>
      <c r="F84" s="14"/>
      <c r="G84" s="82"/>
      <c r="H84" s="14"/>
      <c r="I84" s="14"/>
      <c r="J84" s="14"/>
      <c r="K84" s="14"/>
      <c r="R84" s="14"/>
      <c r="S84" s="14"/>
      <c r="T84" s="14"/>
      <c r="U84" s="231"/>
      <c r="V84" s="14"/>
      <c r="W84" s="14"/>
      <c r="X84" s="14"/>
      <c r="Y84" s="14"/>
      <c r="Z84" s="14"/>
      <c r="AA84" s="14"/>
      <c r="AB84" s="14"/>
      <c r="AC84" s="14"/>
      <c r="AD84" s="14"/>
      <c r="AMJ84"/>
    </row>
    <row r="85" spans="1:1024" s="18" customFormat="1" ht="16.5" hidden="1" customHeight="1">
      <c r="A85" s="14"/>
      <c r="B85" s="15"/>
      <c r="C85" s="82"/>
      <c r="D85" s="82"/>
      <c r="E85" s="277" t="str">
        <f>E7</f>
        <v>Protihluková stena ZŠ Odborárska ul.</v>
      </c>
      <c r="F85" s="277"/>
      <c r="G85" s="277"/>
      <c r="H85" s="277"/>
      <c r="I85" s="14"/>
      <c r="J85" s="14"/>
      <c r="K85" s="14"/>
      <c r="R85" s="14"/>
      <c r="S85" s="14"/>
      <c r="T85" s="14"/>
      <c r="U85" s="231"/>
      <c r="V85" s="14"/>
      <c r="W85" s="14"/>
      <c r="X85" s="14"/>
      <c r="Y85" s="14"/>
      <c r="Z85" s="14"/>
      <c r="AA85" s="14"/>
      <c r="AB85" s="14"/>
      <c r="AC85" s="14"/>
      <c r="AD85" s="14"/>
      <c r="AMJ85"/>
    </row>
    <row r="86" spans="1:1024" s="18" customFormat="1" ht="6.95" hidden="1" customHeight="1">
      <c r="A86" s="14"/>
      <c r="B86" s="15"/>
      <c r="C86" s="82"/>
      <c r="D86" s="82"/>
      <c r="E86" s="14"/>
      <c r="F86" s="14"/>
      <c r="G86" s="82"/>
      <c r="H86" s="14"/>
      <c r="I86" s="14"/>
      <c r="J86" s="14"/>
      <c r="K86" s="14"/>
      <c r="R86" s="14"/>
      <c r="S86" s="14"/>
      <c r="T86" s="14"/>
      <c r="U86" s="231"/>
      <c r="V86" s="14"/>
      <c r="W86" s="14"/>
      <c r="X86" s="14"/>
      <c r="Y86" s="14"/>
      <c r="Z86" s="14"/>
      <c r="AA86" s="14"/>
      <c r="AB86" s="14"/>
      <c r="AC86" s="14"/>
      <c r="AD86" s="14"/>
      <c r="AMJ86"/>
    </row>
    <row r="87" spans="1:1024" s="18" customFormat="1" ht="12" hidden="1" customHeight="1">
      <c r="A87" s="14"/>
      <c r="B87" s="15"/>
      <c r="C87" s="83" t="s">
        <v>17</v>
      </c>
      <c r="D87" s="82"/>
      <c r="E87" s="14"/>
      <c r="F87" s="12" t="str">
        <f>F10</f>
        <v>Bratislava</v>
      </c>
      <c r="G87" s="82"/>
      <c r="H87" s="14"/>
      <c r="I87" s="11" t="s">
        <v>19</v>
      </c>
      <c r="J87" s="84">
        <f>IF(J10="","",J10)</f>
        <v>44599</v>
      </c>
      <c r="K87" s="14"/>
      <c r="R87" s="14"/>
      <c r="S87" s="14"/>
      <c r="T87" s="14"/>
      <c r="U87" s="231"/>
      <c r="V87" s="14"/>
      <c r="W87" s="14"/>
      <c r="X87" s="14"/>
      <c r="Y87" s="14"/>
      <c r="Z87" s="14"/>
      <c r="AA87" s="14"/>
      <c r="AB87" s="14"/>
      <c r="AC87" s="14"/>
      <c r="AD87" s="14"/>
      <c r="AMJ87"/>
    </row>
    <row r="88" spans="1:1024" s="18" customFormat="1" ht="6.95" hidden="1" customHeight="1">
      <c r="A88" s="14"/>
      <c r="B88" s="15"/>
      <c r="C88" s="82"/>
      <c r="D88" s="82"/>
      <c r="E88" s="14"/>
      <c r="F88" s="14"/>
      <c r="G88" s="82"/>
      <c r="H88" s="14"/>
      <c r="I88" s="14"/>
      <c r="J88" s="14"/>
      <c r="K88" s="14"/>
      <c r="R88" s="14"/>
      <c r="S88" s="14"/>
      <c r="T88" s="14"/>
      <c r="U88" s="231"/>
      <c r="V88" s="14"/>
      <c r="W88" s="14"/>
      <c r="X88" s="14"/>
      <c r="Y88" s="14"/>
      <c r="Z88" s="14"/>
      <c r="AA88" s="14"/>
      <c r="AB88" s="14"/>
      <c r="AC88" s="14"/>
      <c r="AD88" s="14"/>
      <c r="AMJ88"/>
    </row>
    <row r="89" spans="1:1024" s="18" customFormat="1" ht="15.2" hidden="1" customHeight="1">
      <c r="A89" s="14"/>
      <c r="B89" s="15"/>
      <c r="C89" s="83" t="s">
        <v>20</v>
      </c>
      <c r="D89" s="82"/>
      <c r="E89" s="14"/>
      <c r="F89" s="12" t="str">
        <f>E13</f>
        <v>ART-KPP, s. r. o.</v>
      </c>
      <c r="G89" s="82"/>
      <c r="H89" s="14"/>
      <c r="I89" s="11" t="s">
        <v>25</v>
      </c>
      <c r="J89" s="111" t="str">
        <f>E19</f>
        <v>Mgr.art. Rene Kosman</v>
      </c>
      <c r="K89" s="14"/>
      <c r="R89" s="14"/>
      <c r="S89" s="14"/>
      <c r="T89" s="14"/>
      <c r="U89" s="231"/>
      <c r="V89" s="14"/>
      <c r="W89" s="14"/>
      <c r="X89" s="14"/>
      <c r="Y89" s="14"/>
      <c r="Z89" s="14"/>
      <c r="AA89" s="14"/>
      <c r="AB89" s="14"/>
      <c r="AC89" s="14"/>
      <c r="AD89" s="14"/>
      <c r="AMJ89"/>
    </row>
    <row r="90" spans="1:1024" s="18" customFormat="1" ht="15.2" hidden="1" customHeight="1">
      <c r="A90" s="14"/>
      <c r="B90" s="15"/>
      <c r="C90" s="83" t="s">
        <v>24</v>
      </c>
      <c r="D90" s="82"/>
      <c r="E90" s="14"/>
      <c r="F90" s="12">
        <f>IF(E16="","",E16)</f>
        <v>0</v>
      </c>
      <c r="G90" s="82"/>
      <c r="H90" s="14"/>
      <c r="I90" s="11" t="s">
        <v>51</v>
      </c>
      <c r="J90" s="111" t="str">
        <f>E22</f>
        <v xml:space="preserve"> </v>
      </c>
      <c r="K90" s="14"/>
      <c r="R90" s="14"/>
      <c r="S90" s="14"/>
      <c r="T90" s="14"/>
      <c r="U90" s="231"/>
      <c r="V90" s="14"/>
      <c r="W90" s="14"/>
      <c r="X90" s="14"/>
      <c r="Y90" s="14"/>
      <c r="Z90" s="14"/>
      <c r="AA90" s="14"/>
      <c r="AB90" s="14"/>
      <c r="AC90" s="14"/>
      <c r="AD90" s="14"/>
      <c r="AMJ90"/>
    </row>
    <row r="91" spans="1:1024" s="18" customFormat="1" ht="10.35" hidden="1" customHeight="1">
      <c r="A91" s="14"/>
      <c r="B91" s="15"/>
      <c r="C91" s="82"/>
      <c r="D91" s="82"/>
      <c r="E91" s="14"/>
      <c r="F91" s="14"/>
      <c r="G91" s="82"/>
      <c r="H91" s="14"/>
      <c r="I91" s="14"/>
      <c r="J91" s="14"/>
      <c r="K91" s="14"/>
      <c r="R91" s="14"/>
      <c r="S91" s="14"/>
      <c r="T91" s="14"/>
      <c r="U91" s="231"/>
      <c r="V91" s="14"/>
      <c r="W91" s="14"/>
      <c r="X91" s="14"/>
      <c r="Y91" s="14"/>
      <c r="Z91" s="14"/>
      <c r="AA91" s="14"/>
      <c r="AB91" s="14"/>
      <c r="AC91" s="14"/>
      <c r="AD91" s="14"/>
      <c r="AMJ91"/>
    </row>
    <row r="92" spans="1:1024" s="18" customFormat="1" ht="29.25" hidden="1" customHeight="1">
      <c r="A92" s="14"/>
      <c r="B92" s="15"/>
      <c r="C92" s="48" t="s">
        <v>79</v>
      </c>
      <c r="D92" s="101"/>
      <c r="E92" s="112"/>
      <c r="F92" s="112"/>
      <c r="G92" s="101"/>
      <c r="H92" s="112"/>
      <c r="I92" s="112"/>
      <c r="J92" s="113" t="s">
        <v>80</v>
      </c>
      <c r="K92" s="112"/>
      <c r="R92" s="14"/>
      <c r="S92" s="14"/>
      <c r="T92" s="14"/>
      <c r="U92" s="231"/>
      <c r="V92" s="14"/>
      <c r="W92" s="14"/>
      <c r="X92" s="14"/>
      <c r="Y92" s="14"/>
      <c r="Z92" s="14"/>
      <c r="AA92" s="14"/>
      <c r="AB92" s="14"/>
      <c r="AC92" s="14"/>
      <c r="AD92" s="14"/>
      <c r="AMJ92"/>
    </row>
    <row r="93" spans="1:1024" s="18" customFormat="1" ht="10.35" hidden="1" customHeight="1">
      <c r="A93" s="14"/>
      <c r="B93" s="15"/>
      <c r="C93" s="82"/>
      <c r="D93" s="82"/>
      <c r="E93" s="14"/>
      <c r="F93" s="14"/>
      <c r="G93" s="82"/>
      <c r="H93" s="14"/>
      <c r="I93" s="14"/>
      <c r="J93" s="14"/>
      <c r="K93" s="14"/>
      <c r="R93" s="14"/>
      <c r="S93" s="14"/>
      <c r="T93" s="14"/>
      <c r="U93" s="231"/>
      <c r="V93" s="14"/>
      <c r="W93" s="14"/>
      <c r="X93" s="14"/>
      <c r="Y93" s="14"/>
      <c r="Z93" s="14"/>
      <c r="AA93" s="14"/>
      <c r="AB93" s="14"/>
      <c r="AC93" s="14"/>
      <c r="AD93" s="14"/>
      <c r="AMJ93"/>
    </row>
    <row r="94" spans="1:1024" s="18" customFormat="1" ht="22.9" hidden="1" customHeight="1">
      <c r="A94" s="14"/>
      <c r="B94" s="15"/>
      <c r="C94" s="114" t="s">
        <v>81</v>
      </c>
      <c r="D94" s="82"/>
      <c r="E94" s="14"/>
      <c r="F94" s="14"/>
      <c r="G94" s="82"/>
      <c r="H94" s="14"/>
      <c r="I94" s="14"/>
      <c r="J94" s="92">
        <f>J120</f>
        <v>0</v>
      </c>
      <c r="K94" s="14"/>
      <c r="R94" s="14"/>
      <c r="S94" s="14"/>
      <c r="T94" s="14"/>
      <c r="U94" s="231"/>
      <c r="V94" s="14"/>
      <c r="W94" s="14"/>
      <c r="X94" s="14"/>
      <c r="Y94" s="14"/>
      <c r="Z94" s="14"/>
      <c r="AA94" s="14"/>
      <c r="AB94" s="14"/>
      <c r="AC94" s="14"/>
      <c r="AD94" s="14"/>
      <c r="AT94" s="2" t="s">
        <v>82</v>
      </c>
      <c r="AMJ94"/>
    </row>
    <row r="95" spans="1:1024" s="115" customFormat="1" ht="24.95" hidden="1" customHeight="1">
      <c r="B95" s="116"/>
      <c r="C95" s="117"/>
      <c r="D95" s="118" t="s">
        <v>83</v>
      </c>
      <c r="E95" s="119"/>
      <c r="F95" s="119"/>
      <c r="G95" s="118"/>
      <c r="H95" s="119"/>
      <c r="I95" s="119"/>
      <c r="J95" s="120">
        <f>J121</f>
        <v>0</v>
      </c>
      <c r="U95" s="234"/>
      <c r="AMJ95"/>
    </row>
    <row r="96" spans="1:1024" s="121" customFormat="1" ht="19.899999999999999" hidden="1" customHeight="1">
      <c r="B96" s="122"/>
      <c r="C96" s="123"/>
      <c r="D96" s="124" t="s">
        <v>84</v>
      </c>
      <c r="E96" s="125"/>
      <c r="F96" s="125"/>
      <c r="G96" s="124"/>
      <c r="H96" s="125"/>
      <c r="I96" s="125"/>
      <c r="J96" s="126">
        <f>J122</f>
        <v>0</v>
      </c>
      <c r="U96" s="235"/>
      <c r="AMJ96"/>
    </row>
    <row r="97" spans="1:1024" s="121" customFormat="1" ht="19.899999999999999" hidden="1" customHeight="1">
      <c r="B97" s="122"/>
      <c r="C97" s="123"/>
      <c r="D97" s="124" t="s">
        <v>85</v>
      </c>
      <c r="E97" s="125"/>
      <c r="F97" s="125"/>
      <c r="G97" s="124"/>
      <c r="H97" s="125"/>
      <c r="I97" s="125"/>
      <c r="J97" s="126">
        <f>J137</f>
        <v>0</v>
      </c>
      <c r="U97" s="235"/>
      <c r="AMJ97"/>
    </row>
    <row r="98" spans="1:1024" s="121" customFormat="1" ht="19.899999999999999" hidden="1" customHeight="1">
      <c r="B98" s="122"/>
      <c r="C98" s="123"/>
      <c r="D98" s="124" t="s">
        <v>86</v>
      </c>
      <c r="E98" s="125"/>
      <c r="F98" s="125"/>
      <c r="G98" s="124"/>
      <c r="H98" s="125"/>
      <c r="I98" s="125"/>
      <c r="J98" s="126">
        <f>J153</f>
        <v>0</v>
      </c>
      <c r="U98" s="235"/>
      <c r="AMJ98"/>
    </row>
    <row r="99" spans="1:1024" s="121" customFormat="1" ht="19.899999999999999" hidden="1" customHeight="1">
      <c r="B99" s="122"/>
      <c r="C99" s="123"/>
      <c r="D99" s="124" t="s">
        <v>87</v>
      </c>
      <c r="E99" s="125"/>
      <c r="F99" s="125"/>
      <c r="G99" s="124"/>
      <c r="H99" s="125"/>
      <c r="I99" s="125"/>
      <c r="J99" s="126">
        <f>J169</f>
        <v>0</v>
      </c>
      <c r="U99" s="235"/>
      <c r="AMJ99"/>
    </row>
    <row r="100" spans="1:1024" s="121" customFormat="1" ht="19.899999999999999" hidden="1" customHeight="1">
      <c r="B100" s="122"/>
      <c r="C100" s="123"/>
      <c r="D100" s="124" t="s">
        <v>88</v>
      </c>
      <c r="E100" s="125"/>
      <c r="F100" s="125"/>
      <c r="G100" s="124"/>
      <c r="H100" s="125"/>
      <c r="I100" s="125"/>
      <c r="J100" s="126">
        <f>J181</f>
        <v>0</v>
      </c>
      <c r="U100" s="235"/>
      <c r="AMJ100"/>
    </row>
    <row r="101" spans="1:1024" s="115" customFormat="1" ht="24.95" hidden="1" customHeight="1">
      <c r="B101" s="116"/>
      <c r="C101" s="117"/>
      <c r="D101" s="118" t="s">
        <v>89</v>
      </c>
      <c r="E101" s="119"/>
      <c r="F101" s="119"/>
      <c r="G101" s="118"/>
      <c r="H101" s="119"/>
      <c r="I101" s="119"/>
      <c r="J101" s="120">
        <f>J183</f>
        <v>0</v>
      </c>
      <c r="U101" s="234"/>
      <c r="AMJ101"/>
    </row>
    <row r="102" spans="1:1024" s="121" customFormat="1" ht="19.899999999999999" hidden="1" customHeight="1">
      <c r="B102" s="122"/>
      <c r="C102" s="123"/>
      <c r="D102" s="124" t="s">
        <v>90</v>
      </c>
      <c r="E102" s="125"/>
      <c r="F102" s="125"/>
      <c r="G102" s="124"/>
      <c r="H102" s="125"/>
      <c r="I102" s="125"/>
      <c r="J102" s="126">
        <f>J184</f>
        <v>0</v>
      </c>
      <c r="U102" s="235"/>
      <c r="AMJ102"/>
    </row>
    <row r="103" spans="1:1024" s="18" customFormat="1" ht="21.75" hidden="1" customHeight="1">
      <c r="A103" s="14"/>
      <c r="B103" s="15"/>
      <c r="C103" s="82"/>
      <c r="D103" s="82"/>
      <c r="E103" s="14"/>
      <c r="F103" s="14"/>
      <c r="G103" s="82"/>
      <c r="H103" s="14"/>
      <c r="I103" s="14"/>
      <c r="J103" s="14"/>
      <c r="K103" s="14"/>
      <c r="R103" s="14"/>
      <c r="S103" s="14"/>
      <c r="T103" s="14"/>
      <c r="U103" s="231"/>
      <c r="V103" s="14"/>
      <c r="W103" s="14"/>
      <c r="X103" s="14"/>
      <c r="Y103" s="14"/>
      <c r="Z103" s="14"/>
      <c r="AA103" s="14"/>
      <c r="AB103" s="14"/>
      <c r="AC103" s="14"/>
      <c r="AD103" s="14"/>
      <c r="AMJ103"/>
    </row>
    <row r="104" spans="1:1024" s="18" customFormat="1" ht="6.95" hidden="1" customHeight="1">
      <c r="A104" s="14"/>
      <c r="B104" s="33"/>
      <c r="C104" s="109"/>
      <c r="D104" s="109"/>
      <c r="E104" s="34"/>
      <c r="F104" s="34"/>
      <c r="G104" s="109"/>
      <c r="H104" s="34"/>
      <c r="I104" s="34"/>
      <c r="J104" s="34"/>
      <c r="K104" s="34"/>
      <c r="R104" s="14"/>
      <c r="S104" s="14"/>
      <c r="T104" s="14"/>
      <c r="U104" s="231"/>
      <c r="V104" s="14"/>
      <c r="W104" s="14"/>
      <c r="X104" s="14"/>
      <c r="Y104" s="14"/>
      <c r="Z104" s="14"/>
      <c r="AA104" s="14"/>
      <c r="AB104" s="14"/>
      <c r="AC104" s="14"/>
      <c r="AD104" s="14"/>
      <c r="AMJ104"/>
    </row>
    <row r="105" spans="1:1024" hidden="1"/>
    <row r="106" spans="1:1024" hidden="1"/>
    <row r="107" spans="1:1024" hidden="1"/>
    <row r="108" spans="1:1024" s="18" customFormat="1" ht="6.95" customHeight="1">
      <c r="A108" s="14"/>
      <c r="B108" s="35"/>
      <c r="C108" s="110"/>
      <c r="D108" s="110"/>
      <c r="E108" s="36"/>
      <c r="F108" s="36"/>
      <c r="G108" s="110"/>
      <c r="H108" s="36"/>
      <c r="I108" s="36"/>
      <c r="J108" s="127"/>
      <c r="K108" s="36"/>
      <c r="R108" s="14"/>
      <c r="S108" s="14"/>
      <c r="T108" s="14"/>
      <c r="U108" s="231"/>
      <c r="V108" s="14"/>
      <c r="W108" s="14"/>
      <c r="X108" s="14"/>
      <c r="Y108" s="14"/>
      <c r="Z108" s="14"/>
      <c r="AA108" s="14"/>
      <c r="AB108" s="14"/>
      <c r="AC108" s="14"/>
      <c r="AD108" s="14"/>
      <c r="AMJ108"/>
    </row>
    <row r="109" spans="1:1024" s="18" customFormat="1" ht="24.95" customHeight="1">
      <c r="A109" s="14"/>
      <c r="B109" s="15"/>
      <c r="C109" s="290" t="s">
        <v>91</v>
      </c>
      <c r="D109" s="290"/>
      <c r="E109" s="290"/>
      <c r="F109" s="14"/>
      <c r="G109" s="82"/>
      <c r="H109" s="14"/>
      <c r="I109" s="14"/>
      <c r="J109" s="128"/>
      <c r="K109" s="14"/>
      <c r="R109" s="14"/>
      <c r="S109" s="14"/>
      <c r="T109" s="14"/>
      <c r="U109" s="231"/>
      <c r="V109" s="14"/>
      <c r="W109" s="14"/>
      <c r="X109" s="14"/>
      <c r="Y109" s="14"/>
      <c r="Z109" s="14"/>
      <c r="AA109" s="14"/>
      <c r="AB109" s="14"/>
      <c r="AC109" s="14"/>
      <c r="AD109" s="14"/>
      <c r="AMJ109"/>
    </row>
    <row r="110" spans="1:1024" s="18" customFormat="1" ht="6.95" customHeight="1">
      <c r="A110" s="14"/>
      <c r="B110" s="15"/>
      <c r="C110" s="82"/>
      <c r="D110" s="82"/>
      <c r="E110" s="14"/>
      <c r="F110" s="14"/>
      <c r="G110" s="82"/>
      <c r="H110" s="14"/>
      <c r="I110" s="14"/>
      <c r="J110" s="128"/>
      <c r="K110" s="14"/>
      <c r="R110" s="14"/>
      <c r="S110" s="14"/>
      <c r="T110" s="14"/>
      <c r="U110" s="231"/>
      <c r="V110" s="14"/>
      <c r="W110" s="14"/>
      <c r="X110" s="14"/>
      <c r="Y110" s="14"/>
      <c r="Z110" s="14"/>
      <c r="AA110" s="14"/>
      <c r="AB110" s="14"/>
      <c r="AC110" s="14"/>
      <c r="AD110" s="14"/>
      <c r="AMJ110"/>
    </row>
    <row r="111" spans="1:1024" s="18" customFormat="1" ht="12" customHeight="1">
      <c r="A111" s="14"/>
      <c r="B111" s="15"/>
      <c r="C111" s="293" t="s">
        <v>13</v>
      </c>
      <c r="D111" s="293"/>
      <c r="E111" s="293"/>
      <c r="F111" s="14"/>
      <c r="G111" s="82"/>
      <c r="H111" s="14"/>
      <c r="I111" s="14"/>
      <c r="J111" s="128"/>
      <c r="K111" s="14"/>
      <c r="R111" s="14"/>
      <c r="S111" s="14"/>
      <c r="T111" s="14"/>
      <c r="U111" s="231"/>
      <c r="V111" s="14"/>
      <c r="W111" s="14"/>
      <c r="X111" s="14"/>
      <c r="Y111" s="14"/>
      <c r="Z111" s="14"/>
      <c r="AA111" s="14"/>
      <c r="AB111" s="14"/>
      <c r="AC111" s="14"/>
      <c r="AD111" s="14"/>
      <c r="AMJ111"/>
    </row>
    <row r="112" spans="1:1024" s="18" customFormat="1" ht="16.5" customHeight="1">
      <c r="A112" s="14"/>
      <c r="B112" s="15"/>
      <c r="C112" s="82"/>
      <c r="D112" s="82"/>
      <c r="E112" s="277" t="str">
        <f>E7</f>
        <v>Protihluková stena ZŠ Odborárska ul.</v>
      </c>
      <c r="F112" s="277"/>
      <c r="G112" s="277"/>
      <c r="H112" s="277"/>
      <c r="I112" s="14"/>
      <c r="J112" s="128"/>
      <c r="K112" s="14"/>
      <c r="R112" s="14"/>
      <c r="S112" s="14"/>
      <c r="T112" s="14"/>
      <c r="U112" s="231"/>
      <c r="V112" s="14"/>
      <c r="W112" s="14"/>
      <c r="X112" s="14"/>
      <c r="Y112" s="14"/>
      <c r="Z112" s="14"/>
      <c r="AA112" s="14"/>
      <c r="AB112" s="14"/>
      <c r="AC112" s="14"/>
      <c r="AD112" s="14"/>
      <c r="AMJ112"/>
    </row>
    <row r="113" spans="1:1024" s="18" customFormat="1" ht="6.95" customHeight="1">
      <c r="A113" s="14"/>
      <c r="B113" s="15"/>
      <c r="C113" s="82"/>
      <c r="D113" s="82"/>
      <c r="E113" s="14"/>
      <c r="F113" s="14"/>
      <c r="G113" s="82"/>
      <c r="H113" s="14"/>
      <c r="I113" s="14"/>
      <c r="J113" s="128"/>
      <c r="K113" s="14"/>
      <c r="R113" s="14"/>
      <c r="S113" s="14"/>
      <c r="T113" s="14"/>
      <c r="U113" s="231"/>
      <c r="V113" s="14"/>
      <c r="W113" s="14"/>
      <c r="X113" s="14"/>
      <c r="Y113" s="14"/>
      <c r="Z113" s="14"/>
      <c r="AA113" s="14"/>
      <c r="AB113" s="14"/>
      <c r="AC113" s="14"/>
      <c r="AD113" s="14"/>
      <c r="AMJ113"/>
    </row>
    <row r="114" spans="1:1024" s="18" customFormat="1" ht="12" customHeight="1">
      <c r="A114" s="14"/>
      <c r="B114" s="294" t="s">
        <v>17</v>
      </c>
      <c r="C114" s="294"/>
      <c r="D114" s="294"/>
      <c r="E114" s="294"/>
      <c r="F114" s="12" t="str">
        <f>F10</f>
        <v>Bratislava</v>
      </c>
      <c r="G114" s="82"/>
      <c r="H114" s="14"/>
      <c r="I114" s="11" t="s">
        <v>19</v>
      </c>
      <c r="J114" s="129">
        <f>IF(J10="","",J10)</f>
        <v>44599</v>
      </c>
      <c r="K114" s="14"/>
      <c r="R114" s="14"/>
      <c r="S114" s="14"/>
      <c r="T114" s="14"/>
      <c r="U114" s="231"/>
      <c r="V114" s="14"/>
      <c r="W114" s="14"/>
      <c r="X114" s="14"/>
      <c r="Y114" s="14"/>
      <c r="Z114" s="14"/>
      <c r="AA114" s="14"/>
      <c r="AB114" s="14"/>
      <c r="AC114" s="14"/>
      <c r="AD114" s="14"/>
      <c r="AMJ114"/>
    </row>
    <row r="115" spans="1:1024" s="18" customFormat="1" ht="6.95" customHeight="1">
      <c r="A115" s="14"/>
      <c r="B115" s="15"/>
      <c r="C115" s="82"/>
      <c r="D115" s="82"/>
      <c r="E115" s="14"/>
      <c r="F115" s="14"/>
      <c r="G115" s="82"/>
      <c r="H115" s="14"/>
      <c r="I115" s="14"/>
      <c r="J115" s="128"/>
      <c r="K115" s="14"/>
      <c r="R115" s="14"/>
      <c r="S115" s="14"/>
      <c r="T115" s="14"/>
      <c r="U115" s="231"/>
      <c r="V115" s="14"/>
      <c r="W115" s="14"/>
      <c r="X115" s="14"/>
      <c r="Y115" s="14"/>
      <c r="Z115" s="14"/>
      <c r="AA115" s="14"/>
      <c r="AB115" s="14"/>
      <c r="AC115" s="14"/>
      <c r="AD115" s="14"/>
      <c r="AMJ115"/>
    </row>
    <row r="116" spans="1:1024" s="18" customFormat="1" ht="25.5" customHeight="1">
      <c r="A116" s="14"/>
      <c r="B116" s="15"/>
      <c r="C116" s="293" t="s">
        <v>20</v>
      </c>
      <c r="D116" s="293"/>
      <c r="E116" s="293"/>
      <c r="F116" s="12" t="s">
        <v>238</v>
      </c>
      <c r="G116" s="82"/>
      <c r="H116" s="14"/>
      <c r="I116" s="11" t="s">
        <v>25</v>
      </c>
      <c r="J116" s="130" t="str">
        <f>E19</f>
        <v>Mgr.art. Rene Kosman</v>
      </c>
      <c r="K116" s="14"/>
      <c r="R116" s="14"/>
      <c r="S116" s="14"/>
      <c r="T116" s="14"/>
      <c r="U116" s="231"/>
      <c r="V116" s="14"/>
      <c r="W116" s="14"/>
      <c r="X116" s="14"/>
      <c r="Y116" s="14"/>
      <c r="Z116" s="14"/>
      <c r="AA116" s="14"/>
      <c r="AB116" s="14"/>
      <c r="AC116" s="14"/>
      <c r="AD116" s="14"/>
      <c r="AMJ116"/>
    </row>
    <row r="117" spans="1:1024" s="18" customFormat="1" ht="15.2" customHeight="1">
      <c r="A117" s="14"/>
      <c r="B117" s="15"/>
      <c r="C117" s="293" t="s">
        <v>24</v>
      </c>
      <c r="D117" s="293"/>
      <c r="E117" s="293"/>
      <c r="F117" s="295" t="s">
        <v>240</v>
      </c>
      <c r="G117" s="82"/>
      <c r="H117" s="14"/>
      <c r="I117" s="291" t="s">
        <v>236</v>
      </c>
      <c r="J117" s="291" t="str">
        <f>E22</f>
        <v xml:space="preserve"> </v>
      </c>
      <c r="K117" s="14"/>
      <c r="R117" s="14"/>
      <c r="S117" s="14"/>
      <c r="T117" s="14"/>
      <c r="U117" s="231"/>
      <c r="V117" s="14"/>
      <c r="W117" s="14"/>
      <c r="X117" s="14"/>
      <c r="Y117" s="14"/>
      <c r="Z117" s="14"/>
      <c r="AA117" s="14"/>
      <c r="AB117" s="14"/>
      <c r="AC117" s="14"/>
      <c r="AD117" s="14"/>
      <c r="AMJ117"/>
    </row>
    <row r="118" spans="1:1024" s="18" customFormat="1" ht="10.35" customHeight="1">
      <c r="A118" s="14"/>
      <c r="B118" s="15"/>
      <c r="C118" s="82"/>
      <c r="D118" s="82"/>
      <c r="E118" s="14"/>
      <c r="F118" s="14"/>
      <c r="G118" s="82"/>
      <c r="H118" s="14"/>
      <c r="I118" s="14"/>
      <c r="J118" s="128"/>
      <c r="K118" s="14"/>
      <c r="R118" s="14"/>
      <c r="S118" s="14"/>
      <c r="T118" s="14"/>
      <c r="U118" s="231"/>
      <c r="V118" s="14"/>
      <c r="W118" s="14"/>
      <c r="X118" s="14"/>
      <c r="Y118" s="14"/>
      <c r="Z118" s="14"/>
      <c r="AA118" s="14"/>
      <c r="AB118" s="14"/>
      <c r="AC118" s="14"/>
      <c r="AD118" s="14"/>
      <c r="AMJ118"/>
    </row>
    <row r="119" spans="1:1024" s="136" customFormat="1" ht="29.25" customHeight="1">
      <c r="A119" s="88"/>
      <c r="B119" s="131"/>
      <c r="C119" s="132" t="s">
        <v>92</v>
      </c>
      <c r="D119" s="133" t="s">
        <v>56</v>
      </c>
      <c r="E119" s="133" t="s">
        <v>52</v>
      </c>
      <c r="F119" s="133" t="s">
        <v>53</v>
      </c>
      <c r="G119" s="133" t="s">
        <v>93</v>
      </c>
      <c r="H119" s="133" t="s">
        <v>94</v>
      </c>
      <c r="I119" s="133" t="s">
        <v>95</v>
      </c>
      <c r="J119" s="134" t="s">
        <v>80</v>
      </c>
      <c r="K119" s="135" t="s">
        <v>96</v>
      </c>
      <c r="L119" s="49"/>
      <c r="M119" s="50" t="s">
        <v>34</v>
      </c>
      <c r="N119" s="50" t="s">
        <v>97</v>
      </c>
      <c r="O119" s="50" t="s">
        <v>98</v>
      </c>
      <c r="P119" s="50" t="s">
        <v>99</v>
      </c>
      <c r="Q119" s="50" t="s">
        <v>100</v>
      </c>
      <c r="R119" s="50" t="s">
        <v>101</v>
      </c>
      <c r="S119" s="51" t="s">
        <v>102</v>
      </c>
      <c r="T119" s="88"/>
      <c r="U119" s="236"/>
      <c r="V119" s="88"/>
      <c r="W119" s="88"/>
      <c r="X119" s="88"/>
      <c r="Y119" s="88"/>
      <c r="Z119" s="88"/>
      <c r="AA119" s="88"/>
      <c r="AB119" s="88"/>
      <c r="AC119" s="88"/>
      <c r="AD119" s="88"/>
      <c r="AMJ119"/>
    </row>
    <row r="120" spans="1:1024" s="18" customFormat="1" ht="22.9" customHeight="1">
      <c r="A120" s="14"/>
      <c r="B120" s="15"/>
      <c r="C120" s="292" t="s">
        <v>81</v>
      </c>
      <c r="D120" s="292"/>
      <c r="E120" s="292"/>
      <c r="F120" s="292"/>
      <c r="G120" s="82"/>
      <c r="H120" s="14"/>
      <c r="I120" s="14"/>
      <c r="J120" s="255">
        <f>J121+J183+J186</f>
        <v>0</v>
      </c>
      <c r="K120" s="14"/>
      <c r="L120" s="52"/>
      <c r="M120" s="43"/>
      <c r="N120" s="53"/>
      <c r="O120" s="137">
        <f>O121+O183</f>
        <v>0</v>
      </c>
      <c r="P120" s="53"/>
      <c r="Q120" s="137">
        <f>Q121+Q183</f>
        <v>142.34188246999997</v>
      </c>
      <c r="R120" s="53"/>
      <c r="S120" s="138">
        <f>S121+S183</f>
        <v>62.29</v>
      </c>
      <c r="T120" s="14"/>
      <c r="U120" s="231"/>
      <c r="V120" s="14"/>
      <c r="W120" s="14"/>
      <c r="X120" s="14"/>
      <c r="Y120" s="14"/>
      <c r="Z120" s="14"/>
      <c r="AA120" s="14"/>
      <c r="AB120" s="14"/>
      <c r="AC120" s="14"/>
      <c r="AD120" s="14"/>
      <c r="AS120" s="2" t="s">
        <v>70</v>
      </c>
      <c r="AT120" s="2" t="s">
        <v>82</v>
      </c>
      <c r="BJ120" s="139">
        <f>BJ121+BJ183</f>
        <v>0</v>
      </c>
      <c r="AMJ120"/>
    </row>
    <row r="121" spans="1:1024" s="140" customFormat="1" ht="25.9" customHeight="1">
      <c r="B121" s="141"/>
      <c r="C121" s="142"/>
      <c r="D121" s="142" t="s">
        <v>70</v>
      </c>
      <c r="E121" s="143" t="s">
        <v>103</v>
      </c>
      <c r="F121" s="143" t="s">
        <v>104</v>
      </c>
      <c r="G121" s="144"/>
      <c r="I121" s="145"/>
      <c r="J121" s="256">
        <f>J122+J137+J153+J169+J181</f>
        <v>0</v>
      </c>
      <c r="L121" s="146"/>
      <c r="M121" s="147"/>
      <c r="N121" s="147"/>
      <c r="O121" s="148">
        <f>O122+O137+O153+O169+O181</f>
        <v>0</v>
      </c>
      <c r="P121" s="147"/>
      <c r="Q121" s="148">
        <f>Q122+Q137+Q153+Q169+Q181</f>
        <v>142.34188246999997</v>
      </c>
      <c r="R121" s="147"/>
      <c r="S121" s="149">
        <f>S122+S137+S153+S169+S181</f>
        <v>56.265000000000001</v>
      </c>
      <c r="U121" s="237"/>
      <c r="AQ121" s="150" t="s">
        <v>11</v>
      </c>
      <c r="AS121" s="142" t="s">
        <v>70</v>
      </c>
      <c r="AT121" s="142" t="s">
        <v>71</v>
      </c>
      <c r="AX121" s="150" t="s">
        <v>105</v>
      </c>
      <c r="BJ121" s="151">
        <f>BJ122+BJ137+BJ153+BJ169+BJ181</f>
        <v>0</v>
      </c>
      <c r="AMJ121"/>
    </row>
    <row r="122" spans="1:1024" s="140" customFormat="1" ht="22.9" customHeight="1">
      <c r="B122" s="141"/>
      <c r="C122" s="142"/>
      <c r="D122" s="142" t="s">
        <v>70</v>
      </c>
      <c r="E122" s="152" t="s">
        <v>11</v>
      </c>
      <c r="F122" s="152" t="s">
        <v>106</v>
      </c>
      <c r="G122" s="144"/>
      <c r="I122" s="145"/>
      <c r="J122" s="257">
        <f>J123+J125+J126+J127+J130+J132+J134+J136</f>
        <v>0</v>
      </c>
      <c r="K122" s="153"/>
      <c r="L122" s="146"/>
      <c r="M122" s="147"/>
      <c r="N122" s="147"/>
      <c r="O122" s="148">
        <f>SUM(O123:O135)</f>
        <v>0</v>
      </c>
      <c r="P122" s="147"/>
      <c r="Q122" s="148">
        <f>SUM(Q123:Q135)</f>
        <v>0</v>
      </c>
      <c r="R122" s="147"/>
      <c r="S122" s="149">
        <f>SUM(S123:S135)</f>
        <v>0</v>
      </c>
      <c r="U122" s="237"/>
      <c r="AQ122" s="150" t="s">
        <v>11</v>
      </c>
      <c r="AS122" s="142" t="s">
        <v>70</v>
      </c>
      <c r="AT122" s="142" t="s">
        <v>11</v>
      </c>
      <c r="AX122" s="150" t="s">
        <v>105</v>
      </c>
      <c r="BJ122" s="151">
        <f>SUM(BJ123:BJ135)</f>
        <v>0</v>
      </c>
      <c r="AMJ122"/>
    </row>
    <row r="123" spans="1:1024" s="18" customFormat="1" ht="22.35" customHeight="1">
      <c r="A123" s="14"/>
      <c r="B123" s="154"/>
      <c r="C123" s="155" t="s">
        <v>11</v>
      </c>
      <c r="D123" s="155" t="s">
        <v>107</v>
      </c>
      <c r="E123" s="156" t="s">
        <v>108</v>
      </c>
      <c r="F123" s="157" t="s">
        <v>109</v>
      </c>
      <c r="G123" s="158" t="s">
        <v>110</v>
      </c>
      <c r="H123" s="159">
        <v>110</v>
      </c>
      <c r="I123" s="296"/>
      <c r="J123" s="248">
        <f>ROUND(H123*I123,2)</f>
        <v>0</v>
      </c>
      <c r="K123" s="160"/>
      <c r="L123" s="161"/>
      <c r="M123" s="162" t="s">
        <v>36</v>
      </c>
      <c r="N123" s="45"/>
      <c r="O123" s="163">
        <f>N123*H123</f>
        <v>0</v>
      </c>
      <c r="P123" s="163">
        <v>0</v>
      </c>
      <c r="Q123" s="163">
        <f>P123*H123</f>
        <v>0</v>
      </c>
      <c r="R123" s="163">
        <v>0</v>
      </c>
      <c r="S123" s="164">
        <f>R123*H123</f>
        <v>0</v>
      </c>
      <c r="T123" s="14"/>
      <c r="U123" s="231"/>
      <c r="V123" s="165"/>
      <c r="W123" s="14"/>
      <c r="X123" s="14"/>
      <c r="Y123" s="14"/>
      <c r="Z123" s="14"/>
      <c r="AA123" s="14"/>
      <c r="AB123" s="14"/>
      <c r="AC123" s="14"/>
      <c r="AD123" s="14"/>
      <c r="AQ123" s="166" t="s">
        <v>111</v>
      </c>
      <c r="AS123" s="166" t="s">
        <v>107</v>
      </c>
      <c r="AT123" s="166" t="s">
        <v>112</v>
      </c>
      <c r="AX123" s="2" t="s">
        <v>105</v>
      </c>
      <c r="BD123" s="167">
        <f>IF(M123="základná",J123,0)</f>
        <v>0</v>
      </c>
      <c r="BE123" s="167">
        <f>IF(M123="znížená",J123,0)</f>
        <v>0</v>
      </c>
      <c r="BF123" s="167">
        <f>IF(M123="zákl. prenesená",J123,0)</f>
        <v>0</v>
      </c>
      <c r="BG123" s="167">
        <f>IF(M123="zníž. prenesená",J123,0)</f>
        <v>0</v>
      </c>
      <c r="BH123" s="167">
        <f>IF(M123="nulová",J123,0)</f>
        <v>0</v>
      </c>
      <c r="BI123" s="2" t="s">
        <v>112</v>
      </c>
      <c r="BJ123" s="165">
        <f>ROUND(I123*H123,3)</f>
        <v>0</v>
      </c>
      <c r="BK123" s="2" t="s">
        <v>111</v>
      </c>
      <c r="BL123" s="166" t="s">
        <v>113</v>
      </c>
      <c r="AMJ123"/>
    </row>
    <row r="124" spans="1:1024" s="168" customFormat="1">
      <c r="B124" s="169"/>
      <c r="C124" s="170"/>
      <c r="D124" s="94" t="s">
        <v>114</v>
      </c>
      <c r="E124" s="171"/>
      <c r="F124" s="172" t="s">
        <v>115</v>
      </c>
      <c r="G124" s="170"/>
      <c r="H124" s="173">
        <v>110</v>
      </c>
      <c r="I124" s="249"/>
      <c r="J124" s="258"/>
      <c r="K124" s="174"/>
      <c r="L124" s="175"/>
      <c r="M124" s="176"/>
      <c r="N124" s="176"/>
      <c r="O124" s="176"/>
      <c r="P124" s="176"/>
      <c r="Q124" s="176"/>
      <c r="R124" s="176"/>
      <c r="S124" s="177"/>
      <c r="U124" s="238"/>
      <c r="AS124" s="171" t="s">
        <v>114</v>
      </c>
      <c r="AT124" s="171" t="s">
        <v>112</v>
      </c>
      <c r="AU124" s="168" t="s">
        <v>112</v>
      </c>
      <c r="AV124" s="168" t="s">
        <v>27</v>
      </c>
      <c r="AW124" s="168" t="s">
        <v>71</v>
      </c>
      <c r="AX124" s="171" t="s">
        <v>105</v>
      </c>
      <c r="AMJ124"/>
    </row>
    <row r="125" spans="1:1024" s="168" customFormat="1" ht="23.1" customHeight="1">
      <c r="B125" s="169"/>
      <c r="C125" s="178">
        <v>2</v>
      </c>
      <c r="D125" s="178" t="s">
        <v>107</v>
      </c>
      <c r="E125" s="179" t="s">
        <v>116</v>
      </c>
      <c r="F125" s="180" t="s">
        <v>117</v>
      </c>
      <c r="G125" s="178" t="s">
        <v>110</v>
      </c>
      <c r="H125" s="181">
        <v>110</v>
      </c>
      <c r="I125" s="296"/>
      <c r="J125" s="248">
        <f t="shared" ref="J125:J136" si="0">ROUND(H125*I125,2)</f>
        <v>0</v>
      </c>
      <c r="K125" s="174"/>
      <c r="L125" s="175"/>
      <c r="M125" s="176"/>
      <c r="N125" s="176"/>
      <c r="O125" s="176"/>
      <c r="P125" s="176"/>
      <c r="Q125" s="176"/>
      <c r="R125" s="176"/>
      <c r="S125" s="177"/>
      <c r="U125" s="231"/>
      <c r="AS125" s="171"/>
      <c r="AT125" s="171"/>
      <c r="AX125" s="171"/>
      <c r="AMJ125"/>
    </row>
    <row r="126" spans="1:1024" s="168" customFormat="1" ht="23.1" customHeight="1">
      <c r="B126" s="169"/>
      <c r="C126" s="178">
        <v>3</v>
      </c>
      <c r="D126" s="178" t="s">
        <v>107</v>
      </c>
      <c r="E126" s="179"/>
      <c r="F126" s="180" t="s">
        <v>118</v>
      </c>
      <c r="G126" s="178" t="s">
        <v>119</v>
      </c>
      <c r="H126" s="181">
        <v>176</v>
      </c>
      <c r="I126" s="296"/>
      <c r="J126" s="259">
        <f t="shared" si="0"/>
        <v>0</v>
      </c>
      <c r="K126" s="174"/>
      <c r="L126" s="175"/>
      <c r="M126" s="176"/>
      <c r="N126" s="176"/>
      <c r="O126" s="176"/>
      <c r="P126" s="176"/>
      <c r="Q126" s="176"/>
      <c r="R126" s="176"/>
      <c r="S126" s="177"/>
      <c r="U126" s="231"/>
      <c r="AS126" s="171"/>
      <c r="AT126" s="171"/>
      <c r="AX126" s="171"/>
      <c r="AMJ126"/>
    </row>
    <row r="127" spans="1:1024" s="18" customFormat="1" ht="33" customHeight="1">
      <c r="A127" s="14"/>
      <c r="B127" s="154"/>
      <c r="C127" s="155">
        <v>4</v>
      </c>
      <c r="D127" s="155" t="s">
        <v>107</v>
      </c>
      <c r="E127" s="156" t="s">
        <v>120</v>
      </c>
      <c r="F127" s="157" t="s">
        <v>121</v>
      </c>
      <c r="G127" s="158" t="s">
        <v>110</v>
      </c>
      <c r="H127" s="159">
        <v>110</v>
      </c>
      <c r="I127" s="296"/>
      <c r="J127" s="248">
        <f t="shared" si="0"/>
        <v>0</v>
      </c>
      <c r="K127" s="160"/>
      <c r="L127" s="161"/>
      <c r="M127" s="162" t="s">
        <v>36</v>
      </c>
      <c r="N127" s="45"/>
      <c r="O127" s="163">
        <f>N127*H127</f>
        <v>0</v>
      </c>
      <c r="P127" s="163">
        <v>0</v>
      </c>
      <c r="Q127" s="163">
        <f>P127*H127</f>
        <v>0</v>
      </c>
      <c r="R127" s="163">
        <v>0</v>
      </c>
      <c r="S127" s="164">
        <f>R127*H127</f>
        <v>0</v>
      </c>
      <c r="T127" s="14"/>
      <c r="U127" s="231"/>
      <c r="V127" s="14"/>
      <c r="W127" s="14"/>
      <c r="X127" s="14"/>
      <c r="Y127" s="14"/>
      <c r="Z127" s="14"/>
      <c r="AA127" s="14"/>
      <c r="AB127" s="14"/>
      <c r="AC127" s="14"/>
      <c r="AD127" s="14"/>
      <c r="AQ127" s="166" t="s">
        <v>111</v>
      </c>
      <c r="AS127" s="166" t="s">
        <v>107</v>
      </c>
      <c r="AT127" s="166" t="s">
        <v>112</v>
      </c>
      <c r="AX127" s="2" t="s">
        <v>105</v>
      </c>
      <c r="BD127" s="167">
        <f>IF(M127="základná",J127,0)</f>
        <v>0</v>
      </c>
      <c r="BE127" s="167">
        <f>IF(M127="znížená",J127,0)</f>
        <v>0</v>
      </c>
      <c r="BF127" s="167">
        <f>IF(M127="zákl. prenesená",J127,0)</f>
        <v>0</v>
      </c>
      <c r="BG127" s="167">
        <f>IF(M127="zníž. prenesená",J127,0)</f>
        <v>0</v>
      </c>
      <c r="BH127" s="167">
        <f>IF(M127="nulová",J127,0)</f>
        <v>0</v>
      </c>
      <c r="BI127" s="2" t="s">
        <v>112</v>
      </c>
      <c r="BJ127" s="165">
        <f>ROUND(I127*H127,3)</f>
        <v>0</v>
      </c>
      <c r="BK127" s="2" t="s">
        <v>111</v>
      </c>
      <c r="BL127" s="166" t="s">
        <v>122</v>
      </c>
      <c r="AMJ127"/>
    </row>
    <row r="128" spans="1:1024" s="168" customFormat="1">
      <c r="B128" s="169"/>
      <c r="C128" s="170"/>
      <c r="D128" s="94" t="s">
        <v>114</v>
      </c>
      <c r="E128" s="171"/>
      <c r="F128" s="172" t="s">
        <v>123</v>
      </c>
      <c r="G128" s="170"/>
      <c r="H128" s="173">
        <v>13.909000000000001</v>
      </c>
      <c r="I128" s="249"/>
      <c r="J128" s="258"/>
      <c r="K128" s="174"/>
      <c r="L128" s="175"/>
      <c r="M128" s="176"/>
      <c r="N128" s="176"/>
      <c r="O128" s="176"/>
      <c r="P128" s="176"/>
      <c r="Q128" s="176"/>
      <c r="R128" s="176"/>
      <c r="S128" s="177"/>
      <c r="U128" s="238"/>
      <c r="AS128" s="171" t="s">
        <v>114</v>
      </c>
      <c r="AT128" s="171" t="s">
        <v>112</v>
      </c>
      <c r="AU128" s="168" t="s">
        <v>112</v>
      </c>
      <c r="AV128" s="168" t="s">
        <v>27</v>
      </c>
      <c r="AW128" s="168" t="s">
        <v>71</v>
      </c>
      <c r="AX128" s="171" t="s">
        <v>105</v>
      </c>
      <c r="AMJ128"/>
    </row>
    <row r="129" spans="1:1024" s="168" customFormat="1">
      <c r="B129" s="169"/>
      <c r="C129" s="170"/>
      <c r="D129" s="94" t="s">
        <v>114</v>
      </c>
      <c r="E129" s="171"/>
      <c r="F129" s="172" t="s">
        <v>124</v>
      </c>
      <c r="G129" s="170"/>
      <c r="H129" s="173">
        <v>14.77</v>
      </c>
      <c r="I129" s="249"/>
      <c r="J129" s="258"/>
      <c r="K129" s="174"/>
      <c r="L129" s="175"/>
      <c r="M129" s="176"/>
      <c r="N129" s="176"/>
      <c r="O129" s="176"/>
      <c r="P129" s="176"/>
      <c r="Q129" s="176"/>
      <c r="R129" s="176"/>
      <c r="S129" s="177"/>
      <c r="U129" s="238"/>
      <c r="AS129" s="171" t="s">
        <v>114</v>
      </c>
      <c r="AT129" s="171" t="s">
        <v>112</v>
      </c>
      <c r="AU129" s="168" t="s">
        <v>112</v>
      </c>
      <c r="AV129" s="168" t="s">
        <v>27</v>
      </c>
      <c r="AW129" s="168" t="s">
        <v>71</v>
      </c>
      <c r="AX129" s="171" t="s">
        <v>105</v>
      </c>
      <c r="AMJ129"/>
    </row>
    <row r="130" spans="1:1024" s="18" customFormat="1" ht="37.9" customHeight="1">
      <c r="A130" s="14"/>
      <c r="B130" s="154"/>
      <c r="C130" s="155">
        <v>5</v>
      </c>
      <c r="D130" s="155" t="s">
        <v>107</v>
      </c>
      <c r="E130" s="156" t="s">
        <v>125</v>
      </c>
      <c r="F130" s="157" t="s">
        <v>126</v>
      </c>
      <c r="G130" s="158" t="s">
        <v>110</v>
      </c>
      <c r="H130" s="159">
        <v>1320</v>
      </c>
      <c r="I130" s="296"/>
      <c r="J130" s="248">
        <f t="shared" si="0"/>
        <v>0</v>
      </c>
      <c r="K130" s="160"/>
      <c r="L130" s="161"/>
      <c r="M130" s="162" t="s">
        <v>36</v>
      </c>
      <c r="N130" s="45"/>
      <c r="O130" s="163">
        <f>N130*H130</f>
        <v>0</v>
      </c>
      <c r="P130" s="163">
        <v>0</v>
      </c>
      <c r="Q130" s="163">
        <f>P130*H130</f>
        <v>0</v>
      </c>
      <c r="R130" s="163">
        <v>0</v>
      </c>
      <c r="S130" s="164">
        <f>R130*H130</f>
        <v>0</v>
      </c>
      <c r="T130" s="14"/>
      <c r="U130" s="231"/>
      <c r="V130" s="14"/>
      <c r="W130" s="14"/>
      <c r="X130" s="14"/>
      <c r="Y130" s="14"/>
      <c r="Z130" s="14"/>
      <c r="AA130" s="14"/>
      <c r="AB130" s="14"/>
      <c r="AC130" s="14"/>
      <c r="AD130" s="14"/>
      <c r="AQ130" s="166" t="s">
        <v>111</v>
      </c>
      <c r="AS130" s="166" t="s">
        <v>107</v>
      </c>
      <c r="AT130" s="166" t="s">
        <v>112</v>
      </c>
      <c r="AX130" s="2" t="s">
        <v>105</v>
      </c>
      <c r="BD130" s="167">
        <f>IF(M130="základná",J130,0)</f>
        <v>0</v>
      </c>
      <c r="BE130" s="167">
        <f>IF(M130="znížená",J130,0)</f>
        <v>0</v>
      </c>
      <c r="BF130" s="167">
        <f>IF(M130="zákl. prenesená",J130,0)</f>
        <v>0</v>
      </c>
      <c r="BG130" s="167">
        <f>IF(M130="zníž. prenesená",J130,0)</f>
        <v>0</v>
      </c>
      <c r="BH130" s="167">
        <f>IF(M130="nulová",J130,0)</f>
        <v>0</v>
      </c>
      <c r="BI130" s="2" t="s">
        <v>112</v>
      </c>
      <c r="BJ130" s="165">
        <f>ROUND(I130*H130,3)</f>
        <v>0</v>
      </c>
      <c r="BK130" s="2" t="s">
        <v>111</v>
      </c>
      <c r="BL130" s="166" t="s">
        <v>127</v>
      </c>
      <c r="AMJ130"/>
    </row>
    <row r="131" spans="1:1024" s="168" customFormat="1">
      <c r="B131" s="169"/>
      <c r="C131" s="170"/>
      <c r="D131" s="94" t="s">
        <v>114</v>
      </c>
      <c r="E131" s="171"/>
      <c r="F131" s="172" t="s">
        <v>128</v>
      </c>
      <c r="G131" s="170"/>
      <c r="H131" s="173">
        <v>344.14800000000002</v>
      </c>
      <c r="I131" s="249"/>
      <c r="J131" s="258"/>
      <c r="K131" s="174"/>
      <c r="L131" s="175"/>
      <c r="M131" s="176"/>
      <c r="N131" s="176"/>
      <c r="O131" s="176"/>
      <c r="P131" s="176"/>
      <c r="Q131" s="176"/>
      <c r="R131" s="176"/>
      <c r="S131" s="177"/>
      <c r="U131" s="238"/>
      <c r="AS131" s="171" t="s">
        <v>114</v>
      </c>
      <c r="AT131" s="171" t="s">
        <v>112</v>
      </c>
      <c r="AU131" s="168" t="s">
        <v>112</v>
      </c>
      <c r="AV131" s="168" t="s">
        <v>27</v>
      </c>
      <c r="AW131" s="168" t="s">
        <v>71</v>
      </c>
      <c r="AX131" s="171" t="s">
        <v>105</v>
      </c>
      <c r="AMJ131"/>
    </row>
    <row r="132" spans="1:1024" s="18" customFormat="1" ht="24.2" customHeight="1">
      <c r="A132" s="14"/>
      <c r="B132" s="154"/>
      <c r="C132" s="155">
        <v>6</v>
      </c>
      <c r="D132" s="155" t="s">
        <v>107</v>
      </c>
      <c r="E132" s="156" t="s">
        <v>129</v>
      </c>
      <c r="F132" s="157" t="s">
        <v>130</v>
      </c>
      <c r="G132" s="158" t="s">
        <v>119</v>
      </c>
      <c r="H132" s="159">
        <v>176</v>
      </c>
      <c r="I132" s="296"/>
      <c r="J132" s="248">
        <f t="shared" si="0"/>
        <v>0</v>
      </c>
      <c r="K132" s="160"/>
      <c r="L132" s="161"/>
      <c r="M132" s="162" t="s">
        <v>36</v>
      </c>
      <c r="N132" s="45"/>
      <c r="O132" s="163">
        <f>N132*H132</f>
        <v>0</v>
      </c>
      <c r="P132" s="163">
        <v>0</v>
      </c>
      <c r="Q132" s="163">
        <f>P132*H132</f>
        <v>0</v>
      </c>
      <c r="R132" s="163">
        <v>0</v>
      </c>
      <c r="S132" s="164">
        <f>R132*H132</f>
        <v>0</v>
      </c>
      <c r="T132" s="14"/>
      <c r="U132" s="231"/>
      <c r="V132" s="14"/>
      <c r="W132" s="14"/>
      <c r="X132" s="14"/>
      <c r="Y132" s="14"/>
      <c r="Z132" s="14"/>
      <c r="AA132" s="14"/>
      <c r="AB132" s="14"/>
      <c r="AC132" s="14"/>
      <c r="AD132" s="14"/>
      <c r="AQ132" s="166" t="s">
        <v>111</v>
      </c>
      <c r="AS132" s="166" t="s">
        <v>107</v>
      </c>
      <c r="AT132" s="166" t="s">
        <v>112</v>
      </c>
      <c r="AX132" s="2" t="s">
        <v>105</v>
      </c>
      <c r="BD132" s="167">
        <f>IF(M132="základná",J132,0)</f>
        <v>0</v>
      </c>
      <c r="BE132" s="167">
        <f>IF(M132="znížená",J132,0)</f>
        <v>0</v>
      </c>
      <c r="BF132" s="167">
        <f>IF(M132="zákl. prenesená",J132,0)</f>
        <v>0</v>
      </c>
      <c r="BG132" s="167">
        <f>IF(M132="zníž. prenesená",J132,0)</f>
        <v>0</v>
      </c>
      <c r="BH132" s="167">
        <f>IF(M132="nulová",J132,0)</f>
        <v>0</v>
      </c>
      <c r="BI132" s="2" t="s">
        <v>112</v>
      </c>
      <c r="BJ132" s="165">
        <f>ROUND(I132*H132,3)</f>
        <v>0</v>
      </c>
      <c r="BK132" s="2" t="s">
        <v>111</v>
      </c>
      <c r="BL132" s="166" t="s">
        <v>131</v>
      </c>
      <c r="AMJ132"/>
    </row>
    <row r="133" spans="1:1024" s="168" customFormat="1">
      <c r="B133" s="169"/>
      <c r="C133" s="170"/>
      <c r="D133" s="94" t="s">
        <v>114</v>
      </c>
      <c r="E133" s="171"/>
      <c r="F133" s="172" t="s">
        <v>132</v>
      </c>
      <c r="G133" s="170"/>
      <c r="H133" s="173">
        <v>51.622</v>
      </c>
      <c r="I133" s="249"/>
      <c r="J133" s="258"/>
      <c r="K133" s="174"/>
      <c r="L133" s="175"/>
      <c r="M133" s="176"/>
      <c r="N133" s="176"/>
      <c r="O133" s="176"/>
      <c r="P133" s="176"/>
      <c r="Q133" s="176"/>
      <c r="R133" s="176"/>
      <c r="S133" s="177"/>
      <c r="U133" s="238"/>
      <c r="AS133" s="171" t="s">
        <v>114</v>
      </c>
      <c r="AT133" s="171" t="s">
        <v>112</v>
      </c>
      <c r="AU133" s="168" t="s">
        <v>112</v>
      </c>
      <c r="AV133" s="168" t="s">
        <v>27</v>
      </c>
      <c r="AW133" s="168" t="s">
        <v>71</v>
      </c>
      <c r="AX133" s="171" t="s">
        <v>105</v>
      </c>
      <c r="AMJ133"/>
    </row>
    <row r="134" spans="1:1024" s="18" customFormat="1" ht="24.2" customHeight="1">
      <c r="A134" s="14"/>
      <c r="B134" s="154"/>
      <c r="C134" s="155">
        <v>7</v>
      </c>
      <c r="D134" s="155" t="s">
        <v>107</v>
      </c>
      <c r="E134" s="156" t="s">
        <v>133</v>
      </c>
      <c r="F134" s="157" t="s">
        <v>134</v>
      </c>
      <c r="G134" s="158" t="s">
        <v>110</v>
      </c>
      <c r="H134" s="159">
        <v>95.23</v>
      </c>
      <c r="I134" s="296"/>
      <c r="J134" s="248">
        <f t="shared" si="0"/>
        <v>0</v>
      </c>
      <c r="K134" s="160"/>
      <c r="L134" s="161"/>
      <c r="M134" s="162" t="s">
        <v>36</v>
      </c>
      <c r="N134" s="45"/>
      <c r="O134" s="163">
        <f>N134*H134</f>
        <v>0</v>
      </c>
      <c r="P134" s="163">
        <v>0</v>
      </c>
      <c r="Q134" s="163">
        <f>P134*H134</f>
        <v>0</v>
      </c>
      <c r="R134" s="163">
        <v>0</v>
      </c>
      <c r="S134" s="164">
        <f>R134*H134</f>
        <v>0</v>
      </c>
      <c r="T134" s="14"/>
      <c r="U134" s="231"/>
      <c r="V134" s="14"/>
      <c r="W134" s="14"/>
      <c r="X134" s="14"/>
      <c r="Y134" s="14"/>
      <c r="Z134" s="14"/>
      <c r="AA134" s="14"/>
      <c r="AB134" s="14"/>
      <c r="AC134" s="14"/>
      <c r="AD134" s="14"/>
      <c r="AQ134" s="166" t="s">
        <v>111</v>
      </c>
      <c r="AS134" s="166" t="s">
        <v>107</v>
      </c>
      <c r="AT134" s="166" t="s">
        <v>112</v>
      </c>
      <c r="AX134" s="2" t="s">
        <v>105</v>
      </c>
      <c r="BD134" s="167">
        <f>IF(M134="základná",J134,0)</f>
        <v>0</v>
      </c>
      <c r="BE134" s="167">
        <f>IF(M134="znížená",J134,0)</f>
        <v>0</v>
      </c>
      <c r="BF134" s="167">
        <f>IF(M134="zákl. prenesená",J134,0)</f>
        <v>0</v>
      </c>
      <c r="BG134" s="167">
        <f>IF(M134="zníž. prenesená",J134,0)</f>
        <v>0</v>
      </c>
      <c r="BH134" s="167">
        <f>IF(M134="nulová",J134,0)</f>
        <v>0</v>
      </c>
      <c r="BI134" s="2" t="s">
        <v>112</v>
      </c>
      <c r="BJ134" s="165">
        <f>ROUND(I134*H134,3)</f>
        <v>0</v>
      </c>
      <c r="BK134" s="2" t="s">
        <v>111</v>
      </c>
      <c r="BL134" s="166" t="s">
        <v>135</v>
      </c>
      <c r="AMJ134"/>
    </row>
    <row r="135" spans="1:1024" s="168" customFormat="1" ht="24.6" customHeight="1">
      <c r="B135" s="169"/>
      <c r="C135" s="170"/>
      <c r="D135" s="94" t="s">
        <v>114</v>
      </c>
      <c r="E135" s="171"/>
      <c r="F135" s="172" t="s">
        <v>136</v>
      </c>
      <c r="G135" s="170"/>
      <c r="H135" s="173">
        <v>95.23</v>
      </c>
      <c r="I135" s="249"/>
      <c r="J135" s="258"/>
      <c r="L135" s="175"/>
      <c r="M135" s="176"/>
      <c r="N135" s="176"/>
      <c r="O135" s="176"/>
      <c r="P135" s="176"/>
      <c r="Q135" s="176"/>
      <c r="R135" s="176"/>
      <c r="S135" s="177"/>
      <c r="U135" s="238"/>
      <c r="AS135" s="171" t="s">
        <v>114</v>
      </c>
      <c r="AT135" s="171" t="s">
        <v>112</v>
      </c>
      <c r="AU135" s="168" t="s">
        <v>112</v>
      </c>
      <c r="AV135" s="168" t="s">
        <v>27</v>
      </c>
      <c r="AW135" s="168" t="s">
        <v>71</v>
      </c>
      <c r="AX135" s="171" t="s">
        <v>105</v>
      </c>
      <c r="AMJ135"/>
    </row>
    <row r="136" spans="1:1024" s="168" customFormat="1" ht="24.6" customHeight="1">
      <c r="B136" s="169"/>
      <c r="C136" s="178">
        <v>8</v>
      </c>
      <c r="D136" s="178" t="s">
        <v>107</v>
      </c>
      <c r="E136" s="179"/>
      <c r="F136" s="182" t="s">
        <v>137</v>
      </c>
      <c r="G136" s="178" t="s">
        <v>110</v>
      </c>
      <c r="H136" s="181">
        <v>95.23</v>
      </c>
      <c r="I136" s="296"/>
      <c r="J136" s="259">
        <f t="shared" si="0"/>
        <v>0</v>
      </c>
      <c r="L136" s="175"/>
      <c r="M136" s="176"/>
      <c r="N136" s="176"/>
      <c r="O136" s="176"/>
      <c r="P136" s="176"/>
      <c r="Q136" s="176"/>
      <c r="R136" s="176"/>
      <c r="S136" s="177"/>
      <c r="U136" s="231"/>
      <c r="AS136" s="171"/>
      <c r="AT136" s="171"/>
      <c r="AX136" s="171"/>
      <c r="AMJ136"/>
    </row>
    <row r="137" spans="1:1024" s="140" customFormat="1" ht="22.9" customHeight="1">
      <c r="B137" s="141"/>
      <c r="C137" s="142"/>
      <c r="D137" s="142" t="s">
        <v>70</v>
      </c>
      <c r="E137" s="152" t="s">
        <v>112</v>
      </c>
      <c r="F137" s="152" t="s">
        <v>138</v>
      </c>
      <c r="G137" s="144"/>
      <c r="I137" s="250"/>
      <c r="J137" s="257">
        <f>J138+J140+J142+J144+J146+J148+J150+J151</f>
        <v>0</v>
      </c>
      <c r="L137" s="146"/>
      <c r="M137" s="147"/>
      <c r="N137" s="147"/>
      <c r="O137" s="148">
        <f>SUM(O138:O152)</f>
        <v>0</v>
      </c>
      <c r="P137" s="147"/>
      <c r="Q137" s="148">
        <f>SUM(Q138:Q152)</f>
        <v>61.335102469999995</v>
      </c>
      <c r="R137" s="147"/>
      <c r="S137" s="149">
        <f>SUM(S138:S152)</f>
        <v>0</v>
      </c>
      <c r="U137" s="237"/>
      <c r="V137" s="147"/>
      <c r="W137" s="147"/>
      <c r="X137" s="147"/>
      <c r="AQ137" s="150" t="s">
        <v>11</v>
      </c>
      <c r="AS137" s="142" t="s">
        <v>70</v>
      </c>
      <c r="AT137" s="142" t="s">
        <v>11</v>
      </c>
      <c r="AX137" s="150" t="s">
        <v>105</v>
      </c>
      <c r="BJ137" s="151">
        <f>SUM(BJ138:BJ152)</f>
        <v>0</v>
      </c>
      <c r="AMJ137"/>
    </row>
    <row r="138" spans="1:1024" s="18" customFormat="1" ht="37.9" customHeight="1">
      <c r="A138" s="14"/>
      <c r="B138" s="154"/>
      <c r="C138" s="155">
        <v>9</v>
      </c>
      <c r="D138" s="155" t="s">
        <v>107</v>
      </c>
      <c r="E138" s="156" t="s">
        <v>139</v>
      </c>
      <c r="F138" s="157" t="s">
        <v>140</v>
      </c>
      <c r="G138" s="158" t="s">
        <v>110</v>
      </c>
      <c r="H138" s="159">
        <v>14.766</v>
      </c>
      <c r="I138" s="296"/>
      <c r="J138" s="248">
        <f t="shared" ref="J138:J151" si="1">ROUND(H138*I138,2)</f>
        <v>0</v>
      </c>
      <c r="K138" s="183"/>
      <c r="L138" s="161"/>
      <c r="M138" s="162" t="s">
        <v>36</v>
      </c>
      <c r="N138" s="45"/>
      <c r="O138" s="163">
        <f>N138*H138</f>
        <v>0</v>
      </c>
      <c r="P138" s="163">
        <v>2.2813500000000002</v>
      </c>
      <c r="Q138" s="163">
        <f>P138*H138</f>
        <v>33.6864141</v>
      </c>
      <c r="R138" s="163">
        <v>0</v>
      </c>
      <c r="S138" s="164">
        <f>R138*H138</f>
        <v>0</v>
      </c>
      <c r="T138" s="14"/>
      <c r="U138" s="231"/>
      <c r="V138" s="45"/>
      <c r="W138" s="184"/>
      <c r="X138" s="185"/>
      <c r="Y138" s="14"/>
      <c r="Z138" s="14"/>
      <c r="AA138" s="14"/>
      <c r="AB138" s="14"/>
      <c r="AC138" s="14"/>
      <c r="AD138" s="14"/>
      <c r="AQ138" s="166" t="s">
        <v>111</v>
      </c>
      <c r="AS138" s="166" t="s">
        <v>107</v>
      </c>
      <c r="AT138" s="166" t="s">
        <v>112</v>
      </c>
      <c r="AX138" s="2" t="s">
        <v>105</v>
      </c>
      <c r="BD138" s="167">
        <f>IF(M138="základná",J138,0)</f>
        <v>0</v>
      </c>
      <c r="BE138" s="167">
        <f>IF(M138="znížená",J138,0)</f>
        <v>0</v>
      </c>
      <c r="BF138" s="167">
        <f>IF(M138="zákl. prenesená",J138,0)</f>
        <v>0</v>
      </c>
      <c r="BG138" s="167">
        <f>IF(M138="zníž. prenesená",J138,0)</f>
        <v>0</v>
      </c>
      <c r="BH138" s="167">
        <f>IF(M138="nulová",J138,0)</f>
        <v>0</v>
      </c>
      <c r="BI138" s="2" t="s">
        <v>112</v>
      </c>
      <c r="BJ138" s="165">
        <f>ROUND(I138*H138,3)</f>
        <v>0</v>
      </c>
      <c r="BK138" s="2" t="s">
        <v>111</v>
      </c>
      <c r="BL138" s="166" t="s">
        <v>141</v>
      </c>
      <c r="AMJ138"/>
    </row>
    <row r="139" spans="1:1024" s="168" customFormat="1">
      <c r="B139" s="169"/>
      <c r="C139" s="170"/>
      <c r="D139" s="94" t="s">
        <v>114</v>
      </c>
      <c r="E139" s="171"/>
      <c r="F139" s="172" t="s">
        <v>142</v>
      </c>
      <c r="G139" s="170"/>
      <c r="H139" s="173">
        <v>14.766</v>
      </c>
      <c r="I139" s="249"/>
      <c r="J139" s="258"/>
      <c r="L139" s="175"/>
      <c r="M139" s="176"/>
      <c r="N139" s="176"/>
      <c r="O139" s="176"/>
      <c r="P139" s="176"/>
      <c r="Q139" s="176"/>
      <c r="R139" s="176"/>
      <c r="S139" s="177"/>
      <c r="U139" s="238"/>
      <c r="V139" s="176"/>
      <c r="W139" s="176"/>
      <c r="X139" s="176"/>
      <c r="AS139" s="171" t="s">
        <v>114</v>
      </c>
      <c r="AT139" s="171" t="s">
        <v>112</v>
      </c>
      <c r="AU139" s="168" t="s">
        <v>112</v>
      </c>
      <c r="AV139" s="168" t="s">
        <v>27</v>
      </c>
      <c r="AW139" s="168" t="s">
        <v>71</v>
      </c>
      <c r="AX139" s="171" t="s">
        <v>105</v>
      </c>
      <c r="AMJ139"/>
    </row>
    <row r="140" spans="1:1024" s="18" customFormat="1" ht="37.9" customHeight="1">
      <c r="A140" s="14"/>
      <c r="B140" s="154"/>
      <c r="C140" s="155">
        <v>10</v>
      </c>
      <c r="D140" s="155" t="s">
        <v>107</v>
      </c>
      <c r="E140" s="156" t="s">
        <v>143</v>
      </c>
      <c r="F140" s="157" t="s">
        <v>144</v>
      </c>
      <c r="G140" s="158" t="s">
        <v>110</v>
      </c>
      <c r="H140" s="159">
        <v>9.7360000000000007</v>
      </c>
      <c r="I140" s="296"/>
      <c r="J140" s="248">
        <f t="shared" si="1"/>
        <v>0</v>
      </c>
      <c r="K140" s="186"/>
      <c r="L140" s="161"/>
      <c r="M140" s="162" t="s">
        <v>36</v>
      </c>
      <c r="N140" s="45"/>
      <c r="O140" s="163">
        <f>N140*H140</f>
        <v>0</v>
      </c>
      <c r="P140" s="163">
        <v>2.3490000000000002</v>
      </c>
      <c r="Q140" s="163">
        <f>P140*H140</f>
        <v>22.869864000000003</v>
      </c>
      <c r="R140" s="163">
        <v>0</v>
      </c>
      <c r="S140" s="164">
        <f>R140*H140</f>
        <v>0</v>
      </c>
      <c r="T140" s="14"/>
      <c r="U140" s="231"/>
      <c r="V140" s="45"/>
      <c r="W140" s="45"/>
      <c r="X140" s="45"/>
      <c r="Y140" s="14"/>
      <c r="Z140" s="14"/>
      <c r="AA140" s="14"/>
      <c r="AB140" s="14"/>
      <c r="AC140" s="14"/>
      <c r="AD140" s="14"/>
      <c r="AQ140" s="166" t="s">
        <v>111</v>
      </c>
      <c r="AS140" s="166" t="s">
        <v>107</v>
      </c>
      <c r="AT140" s="166" t="s">
        <v>112</v>
      </c>
      <c r="AX140" s="2" t="s">
        <v>105</v>
      </c>
      <c r="BD140" s="167">
        <f>IF(M140="základná",J140,0)</f>
        <v>0</v>
      </c>
      <c r="BE140" s="167">
        <f>IF(M140="znížená",J140,0)</f>
        <v>0</v>
      </c>
      <c r="BF140" s="167">
        <f>IF(M140="zákl. prenesená",J140,0)</f>
        <v>0</v>
      </c>
      <c r="BG140" s="167">
        <f>IF(M140="zníž. prenesená",J140,0)</f>
        <v>0</v>
      </c>
      <c r="BH140" s="167">
        <f>IF(M140="nulová",J140,0)</f>
        <v>0</v>
      </c>
      <c r="BI140" s="2" t="s">
        <v>112</v>
      </c>
      <c r="BJ140" s="165">
        <f>ROUND(I140*H140,3)</f>
        <v>0</v>
      </c>
      <c r="BK140" s="2" t="s">
        <v>111</v>
      </c>
      <c r="BL140" s="166" t="s">
        <v>145</v>
      </c>
      <c r="AMJ140"/>
    </row>
    <row r="141" spans="1:1024" s="168" customFormat="1">
      <c r="B141" s="169"/>
      <c r="C141" s="170"/>
      <c r="D141" s="94" t="s">
        <v>114</v>
      </c>
      <c r="E141" s="171"/>
      <c r="F141" s="172" t="s">
        <v>146</v>
      </c>
      <c r="G141" s="170"/>
      <c r="H141" s="173">
        <v>9.7360000000000007</v>
      </c>
      <c r="I141" s="249"/>
      <c r="J141" s="258"/>
      <c r="K141" s="187"/>
      <c r="L141" s="175"/>
      <c r="M141" s="176"/>
      <c r="N141" s="176"/>
      <c r="O141" s="176"/>
      <c r="P141" s="176"/>
      <c r="Q141" s="176"/>
      <c r="R141" s="176"/>
      <c r="S141" s="177"/>
      <c r="U141" s="238"/>
      <c r="AS141" s="171" t="s">
        <v>114</v>
      </c>
      <c r="AT141" s="171" t="s">
        <v>112</v>
      </c>
      <c r="AU141" s="168" t="s">
        <v>112</v>
      </c>
      <c r="AV141" s="168" t="s">
        <v>27</v>
      </c>
      <c r="AW141" s="168" t="s">
        <v>71</v>
      </c>
      <c r="AX141" s="171" t="s">
        <v>105</v>
      </c>
      <c r="AMJ141"/>
    </row>
    <row r="142" spans="1:1024" s="18" customFormat="1" ht="24.2" customHeight="1">
      <c r="A142" s="14"/>
      <c r="B142" s="154"/>
      <c r="C142" s="155">
        <v>11</v>
      </c>
      <c r="D142" s="155" t="s">
        <v>107</v>
      </c>
      <c r="E142" s="156" t="s">
        <v>147</v>
      </c>
      <c r="F142" s="157" t="s">
        <v>148</v>
      </c>
      <c r="G142" s="158" t="s">
        <v>119</v>
      </c>
      <c r="H142" s="159">
        <v>1.391</v>
      </c>
      <c r="I142" s="296"/>
      <c r="J142" s="248">
        <f t="shared" si="1"/>
        <v>0</v>
      </c>
      <c r="K142" s="186"/>
      <c r="L142" s="161"/>
      <c r="M142" s="162" t="s">
        <v>36</v>
      </c>
      <c r="N142" s="45"/>
      <c r="O142" s="163">
        <f>N142*H142</f>
        <v>0</v>
      </c>
      <c r="P142" s="163">
        <v>1.07392</v>
      </c>
      <c r="Q142" s="163">
        <f>P142*H142</f>
        <v>1.49382272</v>
      </c>
      <c r="R142" s="163">
        <v>0</v>
      </c>
      <c r="S142" s="164">
        <f>R142*H142</f>
        <v>0</v>
      </c>
      <c r="T142" s="14"/>
      <c r="U142" s="231"/>
      <c r="V142" s="14"/>
      <c r="W142" s="14"/>
      <c r="X142" s="14"/>
      <c r="Y142" s="14"/>
      <c r="Z142" s="14"/>
      <c r="AA142" s="14"/>
      <c r="AB142" s="14"/>
      <c r="AC142" s="14"/>
      <c r="AD142" s="14"/>
      <c r="AQ142" s="166" t="s">
        <v>111</v>
      </c>
      <c r="AS142" s="166" t="s">
        <v>107</v>
      </c>
      <c r="AT142" s="166" t="s">
        <v>112</v>
      </c>
      <c r="AX142" s="2" t="s">
        <v>105</v>
      </c>
      <c r="BD142" s="167">
        <f>IF(M142="základná",J142,0)</f>
        <v>0</v>
      </c>
      <c r="BE142" s="167">
        <f>IF(M142="znížená",J142,0)</f>
        <v>0</v>
      </c>
      <c r="BF142" s="167">
        <f>IF(M142="zákl. prenesená",J142,0)</f>
        <v>0</v>
      </c>
      <c r="BG142" s="167">
        <f>IF(M142="zníž. prenesená",J142,0)</f>
        <v>0</v>
      </c>
      <c r="BH142" s="167">
        <f>IF(M142="nulová",J142,0)</f>
        <v>0</v>
      </c>
      <c r="BI142" s="2" t="s">
        <v>112</v>
      </c>
      <c r="BJ142" s="165">
        <f>ROUND(I142*H142,3)</f>
        <v>0</v>
      </c>
      <c r="BK142" s="2" t="s">
        <v>111</v>
      </c>
      <c r="BL142" s="166" t="s">
        <v>149</v>
      </c>
      <c r="AMJ142"/>
    </row>
    <row r="143" spans="1:1024" s="168" customFormat="1">
      <c r="B143" s="169"/>
      <c r="C143" s="170"/>
      <c r="D143" s="94" t="s">
        <v>114</v>
      </c>
      <c r="E143" s="171"/>
      <c r="F143" s="172" t="s">
        <v>150</v>
      </c>
      <c r="G143" s="170"/>
      <c r="H143" s="173">
        <v>1.391</v>
      </c>
      <c r="I143" s="249"/>
      <c r="J143" s="258"/>
      <c r="K143" s="187"/>
      <c r="L143" s="175"/>
      <c r="M143" s="176"/>
      <c r="N143" s="176"/>
      <c r="O143" s="176"/>
      <c r="P143" s="176"/>
      <c r="Q143" s="176"/>
      <c r="R143" s="176"/>
      <c r="S143" s="177"/>
      <c r="U143" s="238"/>
      <c r="V143" s="173"/>
      <c r="Z143" s="173"/>
      <c r="AS143" s="171" t="s">
        <v>114</v>
      </c>
      <c r="AT143" s="171" t="s">
        <v>112</v>
      </c>
      <c r="AU143" s="168" t="s">
        <v>112</v>
      </c>
      <c r="AV143" s="168" t="s">
        <v>27</v>
      </c>
      <c r="AW143" s="168" t="s">
        <v>71</v>
      </c>
      <c r="AX143" s="171" t="s">
        <v>105</v>
      </c>
      <c r="AMJ143"/>
    </row>
    <row r="144" spans="1:1024" s="18" customFormat="1" ht="33" customHeight="1">
      <c r="A144" s="14"/>
      <c r="B144" s="154"/>
      <c r="C144" s="155">
        <v>12</v>
      </c>
      <c r="D144" s="155" t="s">
        <v>107</v>
      </c>
      <c r="E144" s="156" t="s">
        <v>151</v>
      </c>
      <c r="F144" s="157" t="s">
        <v>152</v>
      </c>
      <c r="G144" s="158" t="s">
        <v>153</v>
      </c>
      <c r="H144" s="159">
        <v>87.5</v>
      </c>
      <c r="I144" s="296"/>
      <c r="J144" s="248">
        <f t="shared" si="1"/>
        <v>0</v>
      </c>
      <c r="K144" s="186"/>
      <c r="L144" s="161"/>
      <c r="M144" s="162" t="s">
        <v>36</v>
      </c>
      <c r="N144" s="45"/>
      <c r="O144" s="163">
        <f>N144*H144</f>
        <v>0</v>
      </c>
      <c r="P144" s="163">
        <v>1.1000000000000001E-3</v>
      </c>
      <c r="Q144" s="163">
        <f>P144*H144</f>
        <v>9.6250000000000002E-2</v>
      </c>
      <c r="R144" s="163">
        <v>0</v>
      </c>
      <c r="S144" s="164">
        <f>R144*H144</f>
        <v>0</v>
      </c>
      <c r="T144" s="14"/>
      <c r="U144" s="231"/>
      <c r="V144" s="14"/>
      <c r="W144" s="14"/>
      <c r="X144" s="14"/>
      <c r="Y144" s="14"/>
      <c r="Z144" s="14"/>
      <c r="AA144" s="14"/>
      <c r="AB144" s="14"/>
      <c r="AC144" s="14"/>
      <c r="AD144" s="14"/>
      <c r="AQ144" s="166" t="s">
        <v>111</v>
      </c>
      <c r="AS144" s="166" t="s">
        <v>107</v>
      </c>
      <c r="AT144" s="166" t="s">
        <v>112</v>
      </c>
      <c r="AX144" s="2" t="s">
        <v>105</v>
      </c>
      <c r="BD144" s="167">
        <f>IF(M144="základná",J144,0)</f>
        <v>0</v>
      </c>
      <c r="BE144" s="167">
        <f>IF(M144="znížená",J144,0)</f>
        <v>0</v>
      </c>
      <c r="BF144" s="167">
        <f>IF(M144="zákl. prenesená",J144,0)</f>
        <v>0</v>
      </c>
      <c r="BG144" s="167">
        <f>IF(M144="zníž. prenesená",J144,0)</f>
        <v>0</v>
      </c>
      <c r="BH144" s="167">
        <f>IF(M144="nulová",J144,0)</f>
        <v>0</v>
      </c>
      <c r="BI144" s="2" t="s">
        <v>112</v>
      </c>
      <c r="BJ144" s="165">
        <f>ROUND(I144*H144,3)</f>
        <v>0</v>
      </c>
      <c r="BK144" s="2" t="s">
        <v>111</v>
      </c>
      <c r="BL144" s="166" t="s">
        <v>154</v>
      </c>
      <c r="AMJ144"/>
    </row>
    <row r="145" spans="1:1024" s="168" customFormat="1">
      <c r="B145" s="169"/>
      <c r="C145" s="170"/>
      <c r="D145" s="94" t="s">
        <v>114</v>
      </c>
      <c r="E145" s="171"/>
      <c r="F145" s="172" t="s">
        <v>155</v>
      </c>
      <c r="G145" s="170"/>
      <c r="H145" s="173">
        <v>87.5</v>
      </c>
      <c r="I145" s="249"/>
      <c r="J145" s="258"/>
      <c r="K145" s="187"/>
      <c r="L145" s="175"/>
      <c r="M145" s="176"/>
      <c r="N145" s="176"/>
      <c r="O145" s="176"/>
      <c r="P145" s="176"/>
      <c r="Q145" s="176"/>
      <c r="R145" s="176"/>
      <c r="S145" s="177"/>
      <c r="U145" s="238"/>
      <c r="AS145" s="171" t="s">
        <v>114</v>
      </c>
      <c r="AT145" s="171" t="s">
        <v>112</v>
      </c>
      <c r="AU145" s="168" t="s">
        <v>112</v>
      </c>
      <c r="AV145" s="168" t="s">
        <v>27</v>
      </c>
      <c r="AW145" s="168" t="s">
        <v>71</v>
      </c>
      <c r="AX145" s="171" t="s">
        <v>105</v>
      </c>
      <c r="AMJ145"/>
    </row>
    <row r="146" spans="1:1024" s="18" customFormat="1" ht="33" customHeight="1">
      <c r="A146" s="14"/>
      <c r="B146" s="154"/>
      <c r="C146" s="155">
        <v>13</v>
      </c>
      <c r="D146" s="155" t="s">
        <v>107</v>
      </c>
      <c r="E146" s="156" t="s">
        <v>156</v>
      </c>
      <c r="F146" s="157" t="s">
        <v>157</v>
      </c>
      <c r="G146" s="158" t="s">
        <v>153</v>
      </c>
      <c r="H146" s="159">
        <v>87.5</v>
      </c>
      <c r="I146" s="296"/>
      <c r="J146" s="248">
        <f t="shared" si="1"/>
        <v>0</v>
      </c>
      <c r="K146" s="186"/>
      <c r="L146" s="161"/>
      <c r="M146" s="162" t="s">
        <v>36</v>
      </c>
      <c r="N146" s="45"/>
      <c r="O146" s="163">
        <f>N146*H146</f>
        <v>0</v>
      </c>
      <c r="P146" s="163">
        <v>1.864E-2</v>
      </c>
      <c r="Q146" s="163">
        <f>P146*H146</f>
        <v>1.631</v>
      </c>
      <c r="R146" s="163">
        <v>0</v>
      </c>
      <c r="S146" s="164">
        <f>R146*H146</f>
        <v>0</v>
      </c>
      <c r="T146" s="14"/>
      <c r="U146" s="231"/>
      <c r="V146" s="14"/>
      <c r="W146" s="14"/>
      <c r="X146" s="14"/>
      <c r="Y146" s="14"/>
      <c r="Z146" s="14"/>
      <c r="AA146" s="14"/>
      <c r="AB146" s="14"/>
      <c r="AC146" s="14"/>
      <c r="AD146" s="14"/>
      <c r="AQ146" s="166" t="s">
        <v>111</v>
      </c>
      <c r="AS146" s="166" t="s">
        <v>107</v>
      </c>
      <c r="AT146" s="166" t="s">
        <v>112</v>
      </c>
      <c r="AX146" s="2" t="s">
        <v>105</v>
      </c>
      <c r="BD146" s="167">
        <f>IF(M146="základná",J146,0)</f>
        <v>0</v>
      </c>
      <c r="BE146" s="167">
        <f>IF(M146="znížená",J146,0)</f>
        <v>0</v>
      </c>
      <c r="BF146" s="167">
        <f>IF(M146="zákl. prenesená",J146,0)</f>
        <v>0</v>
      </c>
      <c r="BG146" s="167">
        <f>IF(M146="zníž. prenesená",J146,0)</f>
        <v>0</v>
      </c>
      <c r="BH146" s="167">
        <f>IF(M146="nulová",J146,0)</f>
        <v>0</v>
      </c>
      <c r="BI146" s="2" t="s">
        <v>112</v>
      </c>
      <c r="BJ146" s="165">
        <f>ROUND(I146*H146,3)</f>
        <v>0</v>
      </c>
      <c r="BK146" s="2" t="s">
        <v>111</v>
      </c>
      <c r="BL146" s="166" t="s">
        <v>158</v>
      </c>
      <c r="AMJ146"/>
    </row>
    <row r="147" spans="1:1024" s="168" customFormat="1">
      <c r="B147" s="169"/>
      <c r="C147" s="170"/>
      <c r="D147" s="94" t="s">
        <v>114</v>
      </c>
      <c r="E147" s="171"/>
      <c r="F147" s="172" t="s">
        <v>159</v>
      </c>
      <c r="G147" s="170"/>
      <c r="H147" s="173">
        <v>87.5</v>
      </c>
      <c r="I147" s="249"/>
      <c r="J147" s="258"/>
      <c r="K147" s="188"/>
      <c r="L147" s="175"/>
      <c r="M147" s="176"/>
      <c r="N147" s="176"/>
      <c r="O147" s="176"/>
      <c r="P147" s="176"/>
      <c r="Q147" s="176"/>
      <c r="R147" s="176"/>
      <c r="S147" s="177"/>
      <c r="U147" s="238"/>
      <c r="AS147" s="171" t="s">
        <v>114</v>
      </c>
      <c r="AT147" s="171" t="s">
        <v>112</v>
      </c>
      <c r="AU147" s="168" t="s">
        <v>112</v>
      </c>
      <c r="AV147" s="168" t="s">
        <v>27</v>
      </c>
      <c r="AW147" s="168" t="s">
        <v>71</v>
      </c>
      <c r="AX147" s="171" t="s">
        <v>105</v>
      </c>
      <c r="AMJ147"/>
    </row>
    <row r="148" spans="1:1024" s="18" customFormat="1" ht="21.75" customHeight="1">
      <c r="A148" s="14"/>
      <c r="B148" s="154"/>
      <c r="C148" s="155">
        <v>14</v>
      </c>
      <c r="D148" s="155" t="s">
        <v>107</v>
      </c>
      <c r="E148" s="156" t="s">
        <v>160</v>
      </c>
      <c r="F148" s="157" t="s">
        <v>161</v>
      </c>
      <c r="G148" s="158" t="s">
        <v>162</v>
      </c>
      <c r="H148" s="159">
        <v>78.75</v>
      </c>
      <c r="I148" s="296"/>
      <c r="J148" s="248">
        <f t="shared" si="1"/>
        <v>0</v>
      </c>
      <c r="K148" s="183"/>
      <c r="L148" s="161"/>
      <c r="M148" s="162" t="s">
        <v>36</v>
      </c>
      <c r="N148" s="45"/>
      <c r="O148" s="163">
        <f>N148*H148</f>
        <v>0</v>
      </c>
      <c r="P148" s="163">
        <v>6.7000000000000002E-4</v>
      </c>
      <c r="Q148" s="163">
        <f>P148*H148</f>
        <v>5.2762500000000004E-2</v>
      </c>
      <c r="R148" s="163">
        <v>0</v>
      </c>
      <c r="S148" s="164">
        <f>R148*H148</f>
        <v>0</v>
      </c>
      <c r="T148" s="14"/>
      <c r="U148" s="231"/>
      <c r="V148" s="14"/>
      <c r="W148" s="14"/>
      <c r="X148" s="14"/>
      <c r="Y148" s="14"/>
      <c r="Z148" s="189"/>
      <c r="AA148" s="189"/>
      <c r="AB148" s="14"/>
      <c r="AC148" s="14"/>
      <c r="AD148" s="14"/>
      <c r="AQ148" s="166" t="s">
        <v>111</v>
      </c>
      <c r="AS148" s="166" t="s">
        <v>107</v>
      </c>
      <c r="AT148" s="166" t="s">
        <v>112</v>
      </c>
      <c r="AX148" s="2" t="s">
        <v>105</v>
      </c>
      <c r="BD148" s="167">
        <f>IF(M148="základná",J148,0)</f>
        <v>0</v>
      </c>
      <c r="BE148" s="167">
        <f>IF(M148="znížená",J148,0)</f>
        <v>0</v>
      </c>
      <c r="BF148" s="167">
        <f>IF(M148="zákl. prenesená",J148,0)</f>
        <v>0</v>
      </c>
      <c r="BG148" s="167">
        <f>IF(M148="zníž. prenesená",J148,0)</f>
        <v>0</v>
      </c>
      <c r="BH148" s="167">
        <f>IF(M148="nulová",J148,0)</f>
        <v>0</v>
      </c>
      <c r="BI148" s="2" t="s">
        <v>112</v>
      </c>
      <c r="BJ148" s="165">
        <f>ROUND(I148*H148,3)</f>
        <v>0</v>
      </c>
      <c r="BK148" s="2" t="s">
        <v>111</v>
      </c>
      <c r="BL148" s="166" t="s">
        <v>163</v>
      </c>
      <c r="AMJ148"/>
    </row>
    <row r="149" spans="1:1024" s="168" customFormat="1">
      <c r="B149" s="169"/>
      <c r="C149" s="170"/>
      <c r="D149" s="94" t="s">
        <v>114</v>
      </c>
      <c r="E149" s="171"/>
      <c r="F149" s="172" t="s">
        <v>164</v>
      </c>
      <c r="G149" s="170"/>
      <c r="H149" s="173">
        <v>78.75</v>
      </c>
      <c r="I149" s="249"/>
      <c r="J149" s="258"/>
      <c r="K149" s="188"/>
      <c r="L149" s="175"/>
      <c r="M149" s="176"/>
      <c r="N149" s="176"/>
      <c r="O149" s="176"/>
      <c r="P149" s="176"/>
      <c r="Q149" s="176"/>
      <c r="R149" s="176"/>
      <c r="S149" s="177"/>
      <c r="U149" s="238"/>
      <c r="V149" s="173"/>
      <c r="AS149" s="171" t="s">
        <v>114</v>
      </c>
      <c r="AT149" s="171" t="s">
        <v>112</v>
      </c>
      <c r="AU149" s="168" t="s">
        <v>112</v>
      </c>
      <c r="AV149" s="168" t="s">
        <v>27</v>
      </c>
      <c r="AW149" s="168" t="s">
        <v>71</v>
      </c>
      <c r="AX149" s="171" t="s">
        <v>105</v>
      </c>
      <c r="AMJ149"/>
    </row>
    <row r="150" spans="1:1024" s="18" customFormat="1" ht="21.75" customHeight="1">
      <c r="A150" s="14"/>
      <c r="B150" s="154"/>
      <c r="C150" s="155">
        <v>15</v>
      </c>
      <c r="D150" s="155" t="s">
        <v>107</v>
      </c>
      <c r="E150" s="156" t="s">
        <v>165</v>
      </c>
      <c r="F150" s="157" t="s">
        <v>166</v>
      </c>
      <c r="G150" s="158" t="s">
        <v>162</v>
      </c>
      <c r="H150" s="159">
        <v>78.75</v>
      </c>
      <c r="I150" s="296"/>
      <c r="J150" s="248">
        <f t="shared" si="1"/>
        <v>0</v>
      </c>
      <c r="K150" s="183"/>
      <c r="L150" s="161"/>
      <c r="M150" s="162" t="s">
        <v>36</v>
      </c>
      <c r="N150" s="45"/>
      <c r="O150" s="163">
        <f>N150*H150</f>
        <v>0</v>
      </c>
      <c r="P150" s="163">
        <v>0</v>
      </c>
      <c r="Q150" s="163">
        <f>P150*H150</f>
        <v>0</v>
      </c>
      <c r="R150" s="163">
        <v>0</v>
      </c>
      <c r="S150" s="164">
        <f>R150*H150</f>
        <v>0</v>
      </c>
      <c r="T150" s="14"/>
      <c r="U150" s="231"/>
      <c r="V150" s="14"/>
      <c r="W150" s="14"/>
      <c r="X150" s="14"/>
      <c r="Y150" s="14"/>
      <c r="Z150" s="14"/>
      <c r="AA150" s="14"/>
      <c r="AB150" s="14"/>
      <c r="AC150" s="14"/>
      <c r="AD150" s="14"/>
      <c r="AQ150" s="166" t="s">
        <v>111</v>
      </c>
      <c r="AS150" s="166" t="s">
        <v>107</v>
      </c>
      <c r="AT150" s="166" t="s">
        <v>112</v>
      </c>
      <c r="AX150" s="2" t="s">
        <v>105</v>
      </c>
      <c r="BD150" s="167">
        <f>IF(M150="základná",J150,0)</f>
        <v>0</v>
      </c>
      <c r="BE150" s="167">
        <f>IF(M150="znížená",J150,0)</f>
        <v>0</v>
      </c>
      <c r="BF150" s="167">
        <f>IF(M150="zákl. prenesená",J150,0)</f>
        <v>0</v>
      </c>
      <c r="BG150" s="167">
        <f>IF(M150="zníž. prenesená",J150,0)</f>
        <v>0</v>
      </c>
      <c r="BH150" s="167">
        <f>IF(M150="nulová",J150,0)</f>
        <v>0</v>
      </c>
      <c r="BI150" s="2" t="s">
        <v>112</v>
      </c>
      <c r="BJ150" s="165">
        <f>ROUND(I150*H150,3)</f>
        <v>0</v>
      </c>
      <c r="BK150" s="2" t="s">
        <v>111</v>
      </c>
      <c r="BL150" s="166" t="s">
        <v>167</v>
      </c>
      <c r="AMJ150"/>
    </row>
    <row r="151" spans="1:1024" s="18" customFormat="1" ht="16.5" customHeight="1">
      <c r="A151" s="14"/>
      <c r="B151" s="154"/>
      <c r="C151" s="155">
        <v>16</v>
      </c>
      <c r="D151" s="155" t="s">
        <v>107</v>
      </c>
      <c r="E151" s="156" t="s">
        <v>168</v>
      </c>
      <c r="F151" s="157" t="s">
        <v>169</v>
      </c>
      <c r="G151" s="158" t="s">
        <v>119</v>
      </c>
      <c r="H151" s="159">
        <v>1.4770000000000001</v>
      </c>
      <c r="I151" s="296"/>
      <c r="J151" s="248">
        <f t="shared" si="1"/>
        <v>0</v>
      </c>
      <c r="K151" s="186"/>
      <c r="L151" s="161"/>
      <c r="M151" s="162" t="s">
        <v>36</v>
      </c>
      <c r="N151" s="45"/>
      <c r="O151" s="163">
        <f>N151*H151</f>
        <v>0</v>
      </c>
      <c r="P151" s="163">
        <v>1.01895</v>
      </c>
      <c r="Q151" s="163">
        <f>P151*H151</f>
        <v>1.5049891500000001</v>
      </c>
      <c r="R151" s="163">
        <v>0</v>
      </c>
      <c r="S151" s="164">
        <f>R151*H151</f>
        <v>0</v>
      </c>
      <c r="T151" s="14"/>
      <c r="U151" s="231"/>
      <c r="V151" s="14"/>
      <c r="W151" s="14"/>
      <c r="X151" s="14"/>
      <c r="Y151" s="14"/>
      <c r="Z151" s="14"/>
      <c r="AA151" s="14"/>
      <c r="AB151" s="14"/>
      <c r="AC151" s="14"/>
      <c r="AD151" s="14"/>
      <c r="AQ151" s="166" t="s">
        <v>111</v>
      </c>
      <c r="AS151" s="166" t="s">
        <v>107</v>
      </c>
      <c r="AT151" s="166" t="s">
        <v>112</v>
      </c>
      <c r="AX151" s="2" t="s">
        <v>105</v>
      </c>
      <c r="BD151" s="167">
        <f>IF(M151="základná",J151,0)</f>
        <v>0</v>
      </c>
      <c r="BE151" s="167">
        <f>IF(M151="znížená",J151,0)</f>
        <v>0</v>
      </c>
      <c r="BF151" s="167">
        <f>IF(M151="zákl. prenesená",J151,0)</f>
        <v>0</v>
      </c>
      <c r="BG151" s="167">
        <f>IF(M151="zníž. prenesená",J151,0)</f>
        <v>0</v>
      </c>
      <c r="BH151" s="167">
        <f>IF(M151="nulová",J151,0)</f>
        <v>0</v>
      </c>
      <c r="BI151" s="2" t="s">
        <v>112</v>
      </c>
      <c r="BJ151" s="165">
        <f>ROUND(I151*H151,3)</f>
        <v>0</v>
      </c>
      <c r="BK151" s="2" t="s">
        <v>111</v>
      </c>
      <c r="BL151" s="166" t="s">
        <v>170</v>
      </c>
      <c r="AMJ151"/>
    </row>
    <row r="152" spans="1:1024" s="168" customFormat="1">
      <c r="B152" s="169"/>
      <c r="C152" s="170"/>
      <c r="D152" s="242" t="s">
        <v>114</v>
      </c>
      <c r="E152" s="243"/>
      <c r="F152" s="244" t="s">
        <v>171</v>
      </c>
      <c r="G152" s="245"/>
      <c r="H152" s="246">
        <v>1.4770000000000001</v>
      </c>
      <c r="I152" s="251"/>
      <c r="J152" s="260"/>
      <c r="K152" s="187"/>
      <c r="L152" s="175"/>
      <c r="M152" s="176"/>
      <c r="N152" s="176"/>
      <c r="O152" s="176"/>
      <c r="P152" s="176"/>
      <c r="Q152" s="176"/>
      <c r="R152" s="176"/>
      <c r="S152" s="177"/>
      <c r="U152" s="238"/>
      <c r="AS152" s="171" t="s">
        <v>114</v>
      </c>
      <c r="AT152" s="171" t="s">
        <v>112</v>
      </c>
      <c r="AU152" s="168" t="s">
        <v>112</v>
      </c>
      <c r="AV152" s="168" t="s">
        <v>27</v>
      </c>
      <c r="AW152" s="168" t="s">
        <v>71</v>
      </c>
      <c r="AX152" s="171" t="s">
        <v>105</v>
      </c>
      <c r="AMJ152"/>
    </row>
    <row r="153" spans="1:1024" s="140" customFormat="1" ht="22.9" customHeight="1">
      <c r="B153" s="141"/>
      <c r="C153" s="142"/>
      <c r="D153" s="142" t="s">
        <v>70</v>
      </c>
      <c r="E153" s="152" t="s">
        <v>172</v>
      </c>
      <c r="F153" s="152" t="s">
        <v>173</v>
      </c>
      <c r="G153" s="144"/>
      <c r="I153" s="250"/>
      <c r="J153" s="257">
        <f>J154+J158+J160+J163+J165+J167</f>
        <v>0</v>
      </c>
      <c r="K153" s="190"/>
      <c r="L153" s="146"/>
      <c r="M153" s="147"/>
      <c r="N153" s="147"/>
      <c r="O153" s="148">
        <f>SUM(O154:O168)</f>
        <v>0</v>
      </c>
      <c r="P153" s="147"/>
      <c r="Q153" s="148">
        <f>SUM(Q154:Q168)</f>
        <v>81.006779999999992</v>
      </c>
      <c r="R153" s="147"/>
      <c r="S153" s="149">
        <f>SUM(S154:S168)</f>
        <v>0</v>
      </c>
      <c r="U153" s="239"/>
      <c r="V153" s="191"/>
      <c r="W153" s="191"/>
      <c r="X153" s="191"/>
      <c r="Y153" s="191"/>
      <c r="Z153" s="191"/>
      <c r="AA153" s="191"/>
      <c r="AQ153" s="150" t="s">
        <v>11</v>
      </c>
      <c r="AS153" s="142" t="s">
        <v>70</v>
      </c>
      <c r="AT153" s="142" t="s">
        <v>11</v>
      </c>
      <c r="AX153" s="150" t="s">
        <v>105</v>
      </c>
      <c r="BJ153" s="151">
        <f>SUM(BJ154:BJ168)</f>
        <v>0</v>
      </c>
      <c r="AMJ153"/>
    </row>
    <row r="154" spans="1:1024" s="18" customFormat="1" ht="24.2" customHeight="1">
      <c r="A154" s="14"/>
      <c r="B154" s="154"/>
      <c r="C154" s="155">
        <v>17</v>
      </c>
      <c r="D154" s="155" t="s">
        <v>107</v>
      </c>
      <c r="E154" s="156" t="s">
        <v>174</v>
      </c>
      <c r="F154" s="157" t="s">
        <v>175</v>
      </c>
      <c r="G154" s="158" t="s">
        <v>153</v>
      </c>
      <c r="H154" s="159">
        <v>155.9</v>
      </c>
      <c r="I154" s="296"/>
      <c r="J154" s="248">
        <f t="shared" ref="J154:J167" si="2">ROUND(H154*I154,2)</f>
        <v>0</v>
      </c>
      <c r="K154" s="192"/>
      <c r="L154" s="161"/>
      <c r="M154" s="162" t="s">
        <v>36</v>
      </c>
      <c r="N154" s="45"/>
      <c r="O154" s="163">
        <f>N154*H154</f>
        <v>0</v>
      </c>
      <c r="P154" s="163">
        <v>0.31226999999999999</v>
      </c>
      <c r="Q154" s="163">
        <f>P154*H154</f>
        <v>48.682893</v>
      </c>
      <c r="R154" s="163">
        <v>0</v>
      </c>
      <c r="S154" s="164">
        <f>R154*H154</f>
        <v>0</v>
      </c>
      <c r="T154" s="14"/>
      <c r="U154" s="231"/>
      <c r="V154" s="193"/>
      <c r="W154" s="193"/>
      <c r="X154" s="193"/>
      <c r="Y154" s="193"/>
      <c r="Z154" s="193"/>
      <c r="AA154" s="193"/>
      <c r="AB154" s="14"/>
      <c r="AC154" s="14"/>
      <c r="AD154" s="14"/>
      <c r="AQ154" s="166" t="s">
        <v>111</v>
      </c>
      <c r="AS154" s="166" t="s">
        <v>107</v>
      </c>
      <c r="AT154" s="166" t="s">
        <v>112</v>
      </c>
      <c r="AX154" s="2" t="s">
        <v>105</v>
      </c>
      <c r="BD154" s="167">
        <f>IF(M154="základná",J154,0)</f>
        <v>0</v>
      </c>
      <c r="BE154" s="167">
        <f>IF(M154="znížená",J154,0)</f>
        <v>0</v>
      </c>
      <c r="BF154" s="167">
        <f>IF(M154="zákl. prenesená",J154,0)</f>
        <v>0</v>
      </c>
      <c r="BG154" s="167">
        <f>IF(M154="zníž. prenesená",J154,0)</f>
        <v>0</v>
      </c>
      <c r="BH154" s="167">
        <f>IF(M154="nulová",J154,0)</f>
        <v>0</v>
      </c>
      <c r="BI154" s="2" t="s">
        <v>112</v>
      </c>
      <c r="BJ154" s="165">
        <f>ROUND(I154*H154,3)</f>
        <v>0</v>
      </c>
      <c r="BK154" s="2" t="s">
        <v>111</v>
      </c>
      <c r="BL154" s="166" t="s">
        <v>176</v>
      </c>
      <c r="AMJ154"/>
    </row>
    <row r="155" spans="1:1024" s="168" customFormat="1">
      <c r="B155" s="169"/>
      <c r="C155" s="170"/>
      <c r="D155" s="94" t="s">
        <v>114</v>
      </c>
      <c r="E155" s="171"/>
      <c r="F155" s="172" t="s">
        <v>177</v>
      </c>
      <c r="G155" s="170"/>
      <c r="H155" s="173">
        <v>124</v>
      </c>
      <c r="I155" s="249"/>
      <c r="J155" s="258"/>
      <c r="K155" s="194"/>
      <c r="L155" s="175"/>
      <c r="M155" s="176"/>
      <c r="N155" s="176"/>
      <c r="O155" s="176"/>
      <c r="P155" s="176"/>
      <c r="Q155" s="176"/>
      <c r="R155" s="176"/>
      <c r="S155" s="177"/>
      <c r="U155" s="240"/>
      <c r="V155" s="195"/>
      <c r="W155" s="195"/>
      <c r="X155" s="195"/>
      <c r="Y155" s="195"/>
      <c r="Z155" s="195"/>
      <c r="AA155" s="195"/>
      <c r="AS155" s="171" t="s">
        <v>114</v>
      </c>
      <c r="AT155" s="171" t="s">
        <v>112</v>
      </c>
      <c r="AU155" s="168" t="s">
        <v>112</v>
      </c>
      <c r="AV155" s="168" t="s">
        <v>27</v>
      </c>
      <c r="AW155" s="168" t="s">
        <v>71</v>
      </c>
      <c r="AX155" s="171" t="s">
        <v>105</v>
      </c>
      <c r="AMJ155"/>
    </row>
    <row r="156" spans="1:1024" s="168" customFormat="1">
      <c r="B156" s="169"/>
      <c r="C156" s="170"/>
      <c r="D156" s="94" t="s">
        <v>114</v>
      </c>
      <c r="E156" s="171"/>
      <c r="F156" s="172" t="s">
        <v>178</v>
      </c>
      <c r="G156" s="170"/>
      <c r="H156" s="173">
        <v>25.4</v>
      </c>
      <c r="I156" s="249"/>
      <c r="J156" s="258"/>
      <c r="K156" s="194"/>
      <c r="L156" s="175"/>
      <c r="M156" s="176"/>
      <c r="N156" s="176"/>
      <c r="O156" s="176"/>
      <c r="P156" s="176"/>
      <c r="Q156" s="176"/>
      <c r="R156" s="176"/>
      <c r="S156" s="177"/>
      <c r="U156" s="240"/>
      <c r="V156" s="195"/>
      <c r="W156" s="195"/>
      <c r="X156" s="195"/>
      <c r="Y156" s="195"/>
      <c r="Z156" s="195"/>
      <c r="AA156" s="195"/>
      <c r="AS156" s="171" t="s">
        <v>114</v>
      </c>
      <c r="AT156" s="171" t="s">
        <v>112</v>
      </c>
      <c r="AU156" s="168" t="s">
        <v>112</v>
      </c>
      <c r="AV156" s="168" t="s">
        <v>27</v>
      </c>
      <c r="AW156" s="168" t="s">
        <v>71</v>
      </c>
      <c r="AX156" s="171" t="s">
        <v>105</v>
      </c>
      <c r="AMJ156"/>
    </row>
    <row r="157" spans="1:1024" s="168" customFormat="1">
      <c r="B157" s="169"/>
      <c r="C157" s="170"/>
      <c r="D157" s="94" t="s">
        <v>114</v>
      </c>
      <c r="E157" s="171"/>
      <c r="F157" s="172" t="s">
        <v>179</v>
      </c>
      <c r="G157" s="170"/>
      <c r="H157" s="173">
        <v>6.5</v>
      </c>
      <c r="I157" s="249"/>
      <c r="J157" s="258"/>
      <c r="K157" s="194"/>
      <c r="L157" s="175"/>
      <c r="M157" s="176"/>
      <c r="N157" s="176"/>
      <c r="O157" s="176"/>
      <c r="P157" s="176"/>
      <c r="Q157" s="176"/>
      <c r="R157" s="176"/>
      <c r="S157" s="177"/>
      <c r="U157" s="240"/>
      <c r="V157" s="195"/>
      <c r="W157" s="195"/>
      <c r="X157" s="195"/>
      <c r="Y157" s="195"/>
      <c r="Z157" s="195"/>
      <c r="AA157" s="195"/>
      <c r="AS157" s="171" t="s">
        <v>114</v>
      </c>
      <c r="AT157" s="171" t="s">
        <v>112</v>
      </c>
      <c r="AU157" s="168" t="s">
        <v>112</v>
      </c>
      <c r="AV157" s="168" t="s">
        <v>27</v>
      </c>
      <c r="AW157" s="168" t="s">
        <v>71</v>
      </c>
      <c r="AX157" s="171" t="s">
        <v>105</v>
      </c>
      <c r="AMJ157"/>
    </row>
    <row r="158" spans="1:1024" s="18" customFormat="1" ht="24.2" customHeight="1">
      <c r="A158" s="14"/>
      <c r="B158" s="154"/>
      <c r="C158" s="155">
        <v>18</v>
      </c>
      <c r="D158" s="155" t="s">
        <v>107</v>
      </c>
      <c r="E158" s="156" t="s">
        <v>180</v>
      </c>
      <c r="F158" s="157" t="s">
        <v>181</v>
      </c>
      <c r="G158" s="158" t="s">
        <v>162</v>
      </c>
      <c r="H158" s="159">
        <v>59.52</v>
      </c>
      <c r="I158" s="296"/>
      <c r="J158" s="248">
        <f t="shared" si="2"/>
        <v>0</v>
      </c>
      <c r="K158" s="192"/>
      <c r="L158" s="161"/>
      <c r="M158" s="162" t="s">
        <v>36</v>
      </c>
      <c r="N158" s="45"/>
      <c r="O158" s="163">
        <f>N158*H158</f>
        <v>0</v>
      </c>
      <c r="P158" s="163">
        <v>0.27500000000000002</v>
      </c>
      <c r="Q158" s="163">
        <f>P158*H158</f>
        <v>16.368000000000002</v>
      </c>
      <c r="R158" s="163">
        <v>0</v>
      </c>
      <c r="S158" s="164">
        <f>R158*H158</f>
        <v>0</v>
      </c>
      <c r="T158" s="14"/>
      <c r="U158" s="231"/>
      <c r="V158" s="193"/>
      <c r="W158" s="193"/>
      <c r="X158" s="193"/>
      <c r="Y158" s="193"/>
      <c r="Z158" s="193"/>
      <c r="AA158" s="193"/>
      <c r="AB158" s="14"/>
      <c r="AC158" s="14"/>
      <c r="AD158" s="14"/>
      <c r="AQ158" s="166" t="s">
        <v>111</v>
      </c>
      <c r="AS158" s="166" t="s">
        <v>107</v>
      </c>
      <c r="AT158" s="166" t="s">
        <v>112</v>
      </c>
      <c r="AX158" s="2" t="s">
        <v>105</v>
      </c>
      <c r="BD158" s="167">
        <f>IF(M158="základná",J158,0)</f>
        <v>0</v>
      </c>
      <c r="BE158" s="167">
        <f>IF(M158="znížená",J158,0)</f>
        <v>0</v>
      </c>
      <c r="BF158" s="167">
        <f>IF(M158="zákl. prenesená",J158,0)</f>
        <v>0</v>
      </c>
      <c r="BG158" s="167">
        <f>IF(M158="zníž. prenesená",J158,0)</f>
        <v>0</v>
      </c>
      <c r="BH158" s="167">
        <f>IF(M158="nulová",J158,0)</f>
        <v>0</v>
      </c>
      <c r="BI158" s="2" t="s">
        <v>112</v>
      </c>
      <c r="BJ158" s="165">
        <f>ROUND(I158*H158,3)</f>
        <v>0</v>
      </c>
      <c r="BK158" s="2" t="s">
        <v>111</v>
      </c>
      <c r="BL158" s="166" t="s">
        <v>182</v>
      </c>
      <c r="AMJ158"/>
    </row>
    <row r="159" spans="1:1024" s="168" customFormat="1">
      <c r="B159" s="169"/>
      <c r="C159" s="170"/>
      <c r="D159" s="94" t="s">
        <v>114</v>
      </c>
      <c r="E159" s="171"/>
      <c r="F159" s="172" t="s">
        <v>183</v>
      </c>
      <c r="G159" s="170"/>
      <c r="H159" s="173">
        <v>59.52</v>
      </c>
      <c r="I159" s="249"/>
      <c r="J159" s="258">
        <f t="shared" si="2"/>
        <v>0</v>
      </c>
      <c r="K159" s="194"/>
      <c r="L159" s="175"/>
      <c r="M159" s="176"/>
      <c r="N159" s="176"/>
      <c r="O159" s="176"/>
      <c r="P159" s="176"/>
      <c r="Q159" s="176"/>
      <c r="R159" s="176"/>
      <c r="S159" s="177"/>
      <c r="U159" s="240"/>
      <c r="V159" s="195"/>
      <c r="W159" s="195"/>
      <c r="X159" s="195"/>
      <c r="Y159" s="195"/>
      <c r="Z159" s="195"/>
      <c r="AA159" s="195"/>
      <c r="AS159" s="171" t="s">
        <v>114</v>
      </c>
      <c r="AT159" s="171" t="s">
        <v>112</v>
      </c>
      <c r="AU159" s="168" t="s">
        <v>112</v>
      </c>
      <c r="AV159" s="168" t="s">
        <v>27</v>
      </c>
      <c r="AW159" s="168" t="s">
        <v>71</v>
      </c>
      <c r="AX159" s="171" t="s">
        <v>105</v>
      </c>
      <c r="AMJ159"/>
    </row>
    <row r="160" spans="1:1024" s="18" customFormat="1" ht="24.2" customHeight="1">
      <c r="A160" s="14"/>
      <c r="B160" s="154"/>
      <c r="C160" s="155">
        <v>19</v>
      </c>
      <c r="D160" s="155" t="s">
        <v>107</v>
      </c>
      <c r="E160" s="156" t="s">
        <v>184</v>
      </c>
      <c r="F160" s="157" t="s">
        <v>185</v>
      </c>
      <c r="G160" s="158" t="s">
        <v>162</v>
      </c>
      <c r="H160" s="159">
        <v>550.20299999999997</v>
      </c>
      <c r="I160" s="296"/>
      <c r="J160" s="248">
        <f t="shared" si="2"/>
        <v>0</v>
      </c>
      <c r="K160" s="192"/>
      <c r="L160" s="161"/>
      <c r="M160" s="162" t="s">
        <v>36</v>
      </c>
      <c r="N160" s="45"/>
      <c r="O160" s="163">
        <f>N160*H160</f>
        <v>0</v>
      </c>
      <c r="P160" s="163">
        <v>0</v>
      </c>
      <c r="Q160" s="163">
        <f>P160*H160</f>
        <v>0</v>
      </c>
      <c r="R160" s="163">
        <v>0</v>
      </c>
      <c r="S160" s="164">
        <f>R160*H160</f>
        <v>0</v>
      </c>
      <c r="T160" s="14"/>
      <c r="U160" s="231"/>
      <c r="V160" s="193"/>
      <c r="W160" s="193"/>
      <c r="X160" s="193"/>
      <c r="Y160" s="193"/>
      <c r="Z160" s="193"/>
      <c r="AA160" s="193"/>
      <c r="AB160" s="14"/>
      <c r="AC160" s="14"/>
      <c r="AD160" s="14"/>
      <c r="AQ160" s="166" t="s">
        <v>111</v>
      </c>
      <c r="AS160" s="166" t="s">
        <v>107</v>
      </c>
      <c r="AT160" s="166" t="s">
        <v>112</v>
      </c>
      <c r="AX160" s="2" t="s">
        <v>105</v>
      </c>
      <c r="BD160" s="167">
        <f>IF(M160="základná",J160,0)</f>
        <v>0</v>
      </c>
      <c r="BE160" s="167">
        <f>IF(M160="znížená",J160,0)</f>
        <v>0</v>
      </c>
      <c r="BF160" s="167">
        <f>IF(M160="zákl. prenesená",J160,0)</f>
        <v>0</v>
      </c>
      <c r="BG160" s="167">
        <f>IF(M160="zníž. prenesená",J160,0)</f>
        <v>0</v>
      </c>
      <c r="BH160" s="167">
        <f>IF(M160="nulová",J160,0)</f>
        <v>0</v>
      </c>
      <c r="BI160" s="2" t="s">
        <v>112</v>
      </c>
      <c r="BJ160" s="165">
        <f>ROUND(I160*H160,3)</f>
        <v>0</v>
      </c>
      <c r="BK160" s="2" t="s">
        <v>111</v>
      </c>
      <c r="BL160" s="166" t="s">
        <v>186</v>
      </c>
      <c r="AMJ160"/>
    </row>
    <row r="161" spans="1:1024" s="168" customFormat="1">
      <c r="B161" s="169"/>
      <c r="C161" s="170"/>
      <c r="D161" s="94" t="s">
        <v>114</v>
      </c>
      <c r="E161" s="171"/>
      <c r="F161" s="172" t="s">
        <v>187</v>
      </c>
      <c r="G161" s="170"/>
      <c r="H161" s="173">
        <v>476.16</v>
      </c>
      <c r="I161" s="249"/>
      <c r="J161" s="258"/>
      <c r="K161" s="194"/>
      <c r="L161" s="175"/>
      <c r="M161" s="176"/>
      <c r="N161" s="176"/>
      <c r="O161" s="176"/>
      <c r="P161" s="176"/>
      <c r="Q161" s="176"/>
      <c r="R161" s="176"/>
      <c r="S161" s="177"/>
      <c r="U161" s="240"/>
      <c r="V161" s="195"/>
      <c r="W161" s="176"/>
      <c r="X161" s="196"/>
      <c r="Y161" s="196"/>
      <c r="Z161" s="195"/>
      <c r="AA161" s="195"/>
      <c r="AS161" s="171" t="s">
        <v>114</v>
      </c>
      <c r="AT161" s="171" t="s">
        <v>112</v>
      </c>
      <c r="AU161" s="168" t="s">
        <v>112</v>
      </c>
      <c r="AV161" s="168" t="s">
        <v>27</v>
      </c>
      <c r="AW161" s="168" t="s">
        <v>71</v>
      </c>
      <c r="AX161" s="171" t="s">
        <v>105</v>
      </c>
      <c r="AMJ161"/>
    </row>
    <row r="162" spans="1:1024" s="168" customFormat="1">
      <c r="B162" s="169"/>
      <c r="C162" s="170"/>
      <c r="D162" s="94" t="s">
        <v>114</v>
      </c>
      <c r="E162" s="171"/>
      <c r="F162" s="172" t="s">
        <v>188</v>
      </c>
      <c r="G162" s="170"/>
      <c r="H162" s="173">
        <v>74.043000000000006</v>
      </c>
      <c r="I162" s="249"/>
      <c r="J162" s="258"/>
      <c r="K162" s="194"/>
      <c r="L162" s="175"/>
      <c r="M162" s="176"/>
      <c r="N162" s="176"/>
      <c r="O162" s="176"/>
      <c r="P162" s="176"/>
      <c r="Q162" s="176"/>
      <c r="R162" s="176"/>
      <c r="S162" s="177"/>
      <c r="U162" s="240"/>
      <c r="V162" s="195"/>
      <c r="W162" s="196"/>
      <c r="X162" s="196"/>
      <c r="Y162" s="196"/>
      <c r="Z162" s="195"/>
      <c r="AA162" s="195"/>
      <c r="AS162" s="171" t="s">
        <v>114</v>
      </c>
      <c r="AT162" s="171" t="s">
        <v>112</v>
      </c>
      <c r="AU162" s="168" t="s">
        <v>112</v>
      </c>
      <c r="AV162" s="168" t="s">
        <v>27</v>
      </c>
      <c r="AW162" s="168" t="s">
        <v>71</v>
      </c>
      <c r="AX162" s="171" t="s">
        <v>105</v>
      </c>
      <c r="AMJ162"/>
    </row>
    <row r="163" spans="1:1024" s="18" customFormat="1" ht="24.2" customHeight="1">
      <c r="A163" s="14"/>
      <c r="B163" s="154"/>
      <c r="C163" s="197">
        <v>20</v>
      </c>
      <c r="D163" s="197" t="s">
        <v>189</v>
      </c>
      <c r="E163" s="198" t="s">
        <v>190</v>
      </c>
      <c r="F163" s="199" t="s">
        <v>191</v>
      </c>
      <c r="G163" s="200" t="s">
        <v>162</v>
      </c>
      <c r="H163" s="201">
        <v>476.16</v>
      </c>
      <c r="I163" s="297"/>
      <c r="J163" s="252">
        <f t="shared" si="2"/>
        <v>0</v>
      </c>
      <c r="K163" s="202"/>
      <c r="L163" s="203"/>
      <c r="M163" s="204" t="s">
        <v>36</v>
      </c>
      <c r="N163" s="45"/>
      <c r="O163" s="163">
        <f>N163*H163</f>
        <v>0</v>
      </c>
      <c r="P163" s="163">
        <v>2.9000000000000001E-2</v>
      </c>
      <c r="Q163" s="163">
        <f>P163*H163</f>
        <v>13.808640000000002</v>
      </c>
      <c r="R163" s="163">
        <v>0</v>
      </c>
      <c r="S163" s="164">
        <f>R163*H163</f>
        <v>0</v>
      </c>
      <c r="T163" s="14"/>
      <c r="U163" s="231"/>
      <c r="V163" s="193"/>
      <c r="W163" s="205"/>
      <c r="X163" s="206"/>
      <c r="Y163" s="207"/>
      <c r="Z163" s="193"/>
      <c r="AA163" s="193"/>
      <c r="AB163" s="14"/>
      <c r="AC163" s="14"/>
      <c r="AD163" s="14"/>
      <c r="AQ163" s="166" t="s">
        <v>192</v>
      </c>
      <c r="AS163" s="166" t="s">
        <v>189</v>
      </c>
      <c r="AT163" s="166" t="s">
        <v>112</v>
      </c>
      <c r="AX163" s="2" t="s">
        <v>105</v>
      </c>
      <c r="BD163" s="167">
        <f>IF(M163="základná",J163,0)</f>
        <v>0</v>
      </c>
      <c r="BE163" s="167">
        <f>IF(M163="znížená",J163,0)</f>
        <v>0</v>
      </c>
      <c r="BF163" s="167">
        <f>IF(M163="zákl. prenesená",J163,0)</f>
        <v>0</v>
      </c>
      <c r="BG163" s="167">
        <f>IF(M163="zníž. prenesená",J163,0)</f>
        <v>0</v>
      </c>
      <c r="BH163" s="167">
        <f>IF(M163="nulová",J163,0)</f>
        <v>0</v>
      </c>
      <c r="BI163" s="2" t="s">
        <v>112</v>
      </c>
      <c r="BJ163" s="165">
        <f>ROUND(I163*H163,3)</f>
        <v>0</v>
      </c>
      <c r="BK163" s="2" t="s">
        <v>111</v>
      </c>
      <c r="BL163" s="166" t="s">
        <v>193</v>
      </c>
      <c r="AMJ163"/>
    </row>
    <row r="164" spans="1:1024" s="168" customFormat="1" ht="12.75">
      <c r="B164" s="169"/>
      <c r="C164" s="170"/>
      <c r="D164" s="94" t="s">
        <v>114</v>
      </c>
      <c r="E164" s="171"/>
      <c r="F164" s="172" t="s">
        <v>187</v>
      </c>
      <c r="G164" s="170"/>
      <c r="H164" s="173">
        <v>476.16</v>
      </c>
      <c r="I164" s="249"/>
      <c r="J164" s="258">
        <f t="shared" si="2"/>
        <v>0</v>
      </c>
      <c r="K164" s="194"/>
      <c r="L164" s="175"/>
      <c r="M164" s="176"/>
      <c r="N164" s="176"/>
      <c r="O164" s="176"/>
      <c r="P164" s="176"/>
      <c r="Q164" s="176"/>
      <c r="R164" s="176"/>
      <c r="S164" s="177"/>
      <c r="U164" s="240"/>
      <c r="V164" s="195"/>
      <c r="W164" s="196"/>
      <c r="X164" s="206"/>
      <c r="Y164" s="208"/>
      <c r="Z164" s="195"/>
      <c r="AA164" s="195"/>
      <c r="AS164" s="171" t="s">
        <v>114</v>
      </c>
      <c r="AT164" s="171" t="s">
        <v>112</v>
      </c>
      <c r="AU164" s="168" t="s">
        <v>112</v>
      </c>
      <c r="AV164" s="168" t="s">
        <v>27</v>
      </c>
      <c r="AW164" s="168" t="s">
        <v>71</v>
      </c>
      <c r="AX164" s="171" t="s">
        <v>105</v>
      </c>
      <c r="AMJ164"/>
    </row>
    <row r="165" spans="1:1024" s="18" customFormat="1" ht="37.9" customHeight="1">
      <c r="A165" s="14"/>
      <c r="B165" s="154"/>
      <c r="C165" s="197">
        <v>21</v>
      </c>
      <c r="D165" s="197" t="s">
        <v>189</v>
      </c>
      <c r="E165" s="198" t="s">
        <v>194</v>
      </c>
      <c r="F165" s="199" t="s">
        <v>195</v>
      </c>
      <c r="G165" s="200" t="s">
        <v>162</v>
      </c>
      <c r="H165" s="201">
        <v>74.043000000000006</v>
      </c>
      <c r="I165" s="297"/>
      <c r="J165" s="252">
        <f t="shared" si="2"/>
        <v>0</v>
      </c>
      <c r="K165" s="202"/>
      <c r="L165" s="203"/>
      <c r="M165" s="204" t="s">
        <v>36</v>
      </c>
      <c r="N165" s="45"/>
      <c r="O165" s="163">
        <f>N165*H165</f>
        <v>0</v>
      </c>
      <c r="P165" s="163">
        <v>2.9000000000000001E-2</v>
      </c>
      <c r="Q165" s="163">
        <f>P165*H165</f>
        <v>2.1472470000000001</v>
      </c>
      <c r="R165" s="163">
        <v>0</v>
      </c>
      <c r="S165" s="164">
        <f>R165*H165</f>
        <v>0</v>
      </c>
      <c r="T165" s="14"/>
      <c r="U165" s="231"/>
      <c r="V165" s="193"/>
      <c r="W165" s="206"/>
      <c r="X165" s="206"/>
      <c r="Y165" s="209"/>
      <c r="Z165" s="210"/>
      <c r="AA165" s="193"/>
      <c r="AB165" s="14"/>
      <c r="AC165" s="14"/>
      <c r="AD165" s="14"/>
      <c r="AQ165" s="166" t="s">
        <v>192</v>
      </c>
      <c r="AS165" s="166" t="s">
        <v>189</v>
      </c>
      <c r="AT165" s="166" t="s">
        <v>112</v>
      </c>
      <c r="AX165" s="2" t="s">
        <v>105</v>
      </c>
      <c r="BD165" s="167">
        <f>IF(M165="základná",J165,0)</f>
        <v>0</v>
      </c>
      <c r="BE165" s="167">
        <f>IF(M165="znížená",J165,0)</f>
        <v>0</v>
      </c>
      <c r="BF165" s="167">
        <f>IF(M165="zákl. prenesená",J165,0)</f>
        <v>0</v>
      </c>
      <c r="BG165" s="167">
        <f>IF(M165="zníž. prenesená",J165,0)</f>
        <v>0</v>
      </c>
      <c r="BH165" s="167">
        <f>IF(M165="nulová",J165,0)</f>
        <v>0</v>
      </c>
      <c r="BI165" s="2" t="s">
        <v>112</v>
      </c>
      <c r="BJ165" s="165">
        <f>ROUND(I165*H165,3)</f>
        <v>0</v>
      </c>
      <c r="BK165" s="2" t="s">
        <v>111</v>
      </c>
      <c r="BL165" s="166" t="s">
        <v>196</v>
      </c>
      <c r="AMJ165"/>
    </row>
    <row r="166" spans="1:1024" s="168" customFormat="1">
      <c r="B166" s="169"/>
      <c r="C166" s="170"/>
      <c r="D166" s="94" t="s">
        <v>114</v>
      </c>
      <c r="E166" s="171"/>
      <c r="F166" s="172" t="s">
        <v>188</v>
      </c>
      <c r="G166" s="170"/>
      <c r="H166" s="173">
        <v>74.043000000000006</v>
      </c>
      <c r="I166" s="249"/>
      <c r="J166" s="258"/>
      <c r="K166" s="194"/>
      <c r="L166" s="175"/>
      <c r="M166" s="176"/>
      <c r="N166" s="176"/>
      <c r="O166" s="176"/>
      <c r="P166" s="176"/>
      <c r="Q166" s="176"/>
      <c r="R166" s="176"/>
      <c r="S166" s="177"/>
      <c r="U166" s="240"/>
      <c r="V166" s="195"/>
      <c r="W166" s="196"/>
      <c r="X166" s="196"/>
      <c r="Y166" s="196"/>
      <c r="Z166" s="195"/>
      <c r="AA166" s="195"/>
      <c r="AS166" s="171" t="s">
        <v>114</v>
      </c>
      <c r="AT166" s="171" t="s">
        <v>112</v>
      </c>
      <c r="AU166" s="168" t="s">
        <v>112</v>
      </c>
      <c r="AV166" s="168" t="s">
        <v>27</v>
      </c>
      <c r="AW166" s="168" t="s">
        <v>71</v>
      </c>
      <c r="AX166" s="171" t="s">
        <v>105</v>
      </c>
      <c r="AMJ166"/>
    </row>
    <row r="167" spans="1:1024" s="18" customFormat="1" ht="24.2" customHeight="1">
      <c r="A167" s="14"/>
      <c r="B167" s="154"/>
      <c r="C167" s="155">
        <v>22</v>
      </c>
      <c r="D167" s="155" t="s">
        <v>107</v>
      </c>
      <c r="E167" s="156" t="s">
        <v>197</v>
      </c>
      <c r="F167" s="157" t="s">
        <v>198</v>
      </c>
      <c r="G167" s="158" t="s">
        <v>162</v>
      </c>
      <c r="H167" s="159">
        <v>626.6</v>
      </c>
      <c r="I167" s="296"/>
      <c r="J167" s="248">
        <f t="shared" si="2"/>
        <v>0</v>
      </c>
      <c r="K167" s="192"/>
      <c r="L167" s="161"/>
      <c r="M167" s="162" t="s">
        <v>36</v>
      </c>
      <c r="N167" s="45"/>
      <c r="O167" s="163">
        <f>N167*H167</f>
        <v>0</v>
      </c>
      <c r="P167" s="163">
        <v>0</v>
      </c>
      <c r="Q167" s="163">
        <f>P167*H167</f>
        <v>0</v>
      </c>
      <c r="R167" s="163">
        <v>0</v>
      </c>
      <c r="S167" s="164">
        <f>R167*H167</f>
        <v>0</v>
      </c>
      <c r="T167" s="14"/>
      <c r="U167" s="231"/>
      <c r="V167" s="193"/>
      <c r="W167" s="193"/>
      <c r="X167" s="211"/>
      <c r="Y167" s="210"/>
      <c r="Z167" s="193"/>
      <c r="AA167" s="193"/>
      <c r="AB167" s="14"/>
      <c r="AC167" s="14"/>
      <c r="AD167" s="14"/>
      <c r="AQ167" s="166" t="s">
        <v>111</v>
      </c>
      <c r="AS167" s="166" t="s">
        <v>107</v>
      </c>
      <c r="AT167" s="166" t="s">
        <v>112</v>
      </c>
      <c r="AX167" s="2" t="s">
        <v>105</v>
      </c>
      <c r="BD167" s="167">
        <f>IF(M167="základná",J167,0)</f>
        <v>0</v>
      </c>
      <c r="BE167" s="167">
        <f>IF(M167="znížená",J167,0)</f>
        <v>0</v>
      </c>
      <c r="BF167" s="167">
        <f>IF(M167="zákl. prenesená",J167,0)</f>
        <v>0</v>
      </c>
      <c r="BG167" s="167">
        <f>IF(M167="zníž. prenesená",J167,0)</f>
        <v>0</v>
      </c>
      <c r="BH167" s="167">
        <f>IF(M167="nulová",J167,0)</f>
        <v>0</v>
      </c>
      <c r="BI167" s="2" t="s">
        <v>112</v>
      </c>
      <c r="BJ167" s="165">
        <f>ROUND(I167*H167,3)</f>
        <v>0</v>
      </c>
      <c r="BK167" s="2" t="s">
        <v>111</v>
      </c>
      <c r="BL167" s="166" t="s">
        <v>199</v>
      </c>
      <c r="AMJ167"/>
    </row>
    <row r="168" spans="1:1024" s="168" customFormat="1">
      <c r="B168" s="169"/>
      <c r="C168" s="170"/>
      <c r="D168" s="212" t="s">
        <v>114</v>
      </c>
      <c r="E168" s="171"/>
      <c r="F168" s="172" t="s">
        <v>200</v>
      </c>
      <c r="G168" s="170"/>
      <c r="H168" s="173">
        <v>626.6</v>
      </c>
      <c r="I168" s="249"/>
      <c r="J168" s="258"/>
      <c r="L168" s="175"/>
      <c r="M168" s="176"/>
      <c r="N168" s="176"/>
      <c r="O168" s="176"/>
      <c r="P168" s="176"/>
      <c r="Q168" s="176"/>
      <c r="R168" s="176"/>
      <c r="S168" s="177"/>
      <c r="U168" s="238"/>
      <c r="AS168" s="171" t="s">
        <v>114</v>
      </c>
      <c r="AT168" s="171" t="s">
        <v>112</v>
      </c>
      <c r="AU168" s="168" t="s">
        <v>112</v>
      </c>
      <c r="AV168" s="168" t="s">
        <v>27</v>
      </c>
      <c r="AW168" s="168" t="s">
        <v>71</v>
      </c>
      <c r="AX168" s="171" t="s">
        <v>105</v>
      </c>
      <c r="AMJ168"/>
    </row>
    <row r="169" spans="1:1024" s="140" customFormat="1" ht="22.9" customHeight="1">
      <c r="B169" s="141"/>
      <c r="C169" s="142"/>
      <c r="D169" s="142" t="s">
        <v>70</v>
      </c>
      <c r="E169" s="152" t="s">
        <v>201</v>
      </c>
      <c r="F169" s="152" t="s">
        <v>202</v>
      </c>
      <c r="G169" s="144"/>
      <c r="I169" s="250"/>
      <c r="J169" s="257">
        <f>J170+J173+J174+J177+J179</f>
        <v>0</v>
      </c>
      <c r="K169" s="153"/>
      <c r="L169" s="146"/>
      <c r="M169" s="147"/>
      <c r="N169" s="147"/>
      <c r="O169" s="148">
        <f>SUM(O170:O180)</f>
        <v>0</v>
      </c>
      <c r="P169" s="147"/>
      <c r="Q169" s="148">
        <f>SUM(Q170:Q180)</f>
        <v>0</v>
      </c>
      <c r="R169" s="147"/>
      <c r="S169" s="149">
        <f>SUM(S170:S180)</f>
        <v>56.265000000000001</v>
      </c>
      <c r="U169" s="237"/>
      <c r="AQ169" s="150" t="s">
        <v>11</v>
      </c>
      <c r="AS169" s="142" t="s">
        <v>70</v>
      </c>
      <c r="AT169" s="142" t="s">
        <v>11</v>
      </c>
      <c r="AX169" s="150" t="s">
        <v>105</v>
      </c>
      <c r="BJ169" s="151">
        <f>SUM(BJ170:BJ180)</f>
        <v>0</v>
      </c>
      <c r="AMJ169"/>
    </row>
    <row r="170" spans="1:1024" s="18" customFormat="1" ht="37.9" customHeight="1">
      <c r="A170" s="14"/>
      <c r="B170" s="154"/>
      <c r="C170" s="155">
        <v>23</v>
      </c>
      <c r="D170" s="155" t="s">
        <v>107</v>
      </c>
      <c r="E170" s="156" t="s">
        <v>203</v>
      </c>
      <c r="F170" s="157" t="s">
        <v>204</v>
      </c>
      <c r="G170" s="158" t="s">
        <v>110</v>
      </c>
      <c r="H170" s="159">
        <v>25.574999999999999</v>
      </c>
      <c r="I170" s="296"/>
      <c r="J170" s="248">
        <f>ROUND(H170*I170,2)</f>
        <v>0</v>
      </c>
      <c r="K170" s="160"/>
      <c r="L170" s="161"/>
      <c r="M170" s="162" t="s">
        <v>36</v>
      </c>
      <c r="N170" s="45"/>
      <c r="O170" s="163">
        <f>N170*H170</f>
        <v>0</v>
      </c>
      <c r="P170" s="163">
        <v>0</v>
      </c>
      <c r="Q170" s="163">
        <f>P170*H170</f>
        <v>0</v>
      </c>
      <c r="R170" s="163">
        <v>2.2000000000000002</v>
      </c>
      <c r="S170" s="164">
        <f>R170*H170</f>
        <v>56.265000000000001</v>
      </c>
      <c r="T170" s="14"/>
      <c r="U170" s="231"/>
      <c r="V170" s="14"/>
      <c r="W170" s="14"/>
      <c r="X170" s="14"/>
      <c r="Y170" s="14"/>
      <c r="Z170" s="14"/>
      <c r="AA170" s="14"/>
      <c r="AB170" s="14"/>
      <c r="AC170" s="14"/>
      <c r="AD170" s="14"/>
      <c r="AQ170" s="166" t="s">
        <v>111</v>
      </c>
      <c r="AS170" s="166" t="s">
        <v>107</v>
      </c>
      <c r="AT170" s="166" t="s">
        <v>112</v>
      </c>
      <c r="AX170" s="2" t="s">
        <v>105</v>
      </c>
      <c r="BD170" s="167">
        <f>IF(M170="základná",J170,0)</f>
        <v>0</v>
      </c>
      <c r="BE170" s="167">
        <f>IF(M170="znížená",J170,0)</f>
        <v>0</v>
      </c>
      <c r="BF170" s="167">
        <f>IF(M170="zákl. prenesená",J170,0)</f>
        <v>0</v>
      </c>
      <c r="BG170" s="167">
        <f>IF(M170="zníž. prenesená",J170,0)</f>
        <v>0</v>
      </c>
      <c r="BH170" s="167">
        <f>IF(M170="nulová",J170,0)</f>
        <v>0</v>
      </c>
      <c r="BI170" s="2" t="s">
        <v>112</v>
      </c>
      <c r="BJ170" s="165">
        <f>ROUND(I170*H170,3)</f>
        <v>0</v>
      </c>
      <c r="BK170" s="2" t="s">
        <v>111</v>
      </c>
      <c r="BL170" s="166" t="s">
        <v>205</v>
      </c>
      <c r="AMJ170"/>
    </row>
    <row r="171" spans="1:1024" s="168" customFormat="1">
      <c r="B171" s="169"/>
      <c r="C171" s="170"/>
      <c r="D171" s="94" t="s">
        <v>114</v>
      </c>
      <c r="E171" s="171"/>
      <c r="F171" s="172" t="s">
        <v>206</v>
      </c>
      <c r="G171" s="170"/>
      <c r="H171" s="173">
        <v>7.5</v>
      </c>
      <c r="I171" s="249"/>
      <c r="J171" s="258"/>
      <c r="K171" s="174"/>
      <c r="L171" s="175"/>
      <c r="M171" s="176"/>
      <c r="N171" s="176"/>
      <c r="O171" s="176"/>
      <c r="P171" s="176"/>
      <c r="Q171" s="176"/>
      <c r="R171" s="176"/>
      <c r="S171" s="177"/>
      <c r="U171" s="238"/>
      <c r="AS171" s="171" t="s">
        <v>114</v>
      </c>
      <c r="AT171" s="171" t="s">
        <v>112</v>
      </c>
      <c r="AU171" s="168" t="s">
        <v>112</v>
      </c>
      <c r="AV171" s="168" t="s">
        <v>27</v>
      </c>
      <c r="AW171" s="168" t="s">
        <v>71</v>
      </c>
      <c r="AX171" s="171" t="s">
        <v>105</v>
      </c>
      <c r="AMJ171"/>
    </row>
    <row r="172" spans="1:1024" s="168" customFormat="1">
      <c r="B172" s="169"/>
      <c r="C172" s="170"/>
      <c r="D172" s="94" t="s">
        <v>114</v>
      </c>
      <c r="E172" s="171"/>
      <c r="F172" s="172" t="s">
        <v>207</v>
      </c>
      <c r="G172" s="170"/>
      <c r="H172" s="173">
        <v>18.074999999999999</v>
      </c>
      <c r="I172" s="249"/>
      <c r="J172" s="258"/>
      <c r="K172" s="174"/>
      <c r="L172" s="175"/>
      <c r="M172" s="176"/>
      <c r="N172" s="176"/>
      <c r="O172" s="176"/>
      <c r="P172" s="176"/>
      <c r="Q172" s="176"/>
      <c r="R172" s="176"/>
      <c r="S172" s="177"/>
      <c r="U172" s="238"/>
      <c r="AS172" s="171" t="s">
        <v>114</v>
      </c>
      <c r="AT172" s="171" t="s">
        <v>112</v>
      </c>
      <c r="AU172" s="168" t="s">
        <v>112</v>
      </c>
      <c r="AV172" s="168" t="s">
        <v>27</v>
      </c>
      <c r="AW172" s="168" t="s">
        <v>71</v>
      </c>
      <c r="AX172" s="171" t="s">
        <v>105</v>
      </c>
      <c r="AMJ172"/>
    </row>
    <row r="173" spans="1:1024" s="168" customFormat="1" ht="23.85" customHeight="1">
      <c r="B173" s="169"/>
      <c r="C173" s="178">
        <v>24</v>
      </c>
      <c r="D173" s="178" t="s">
        <v>107</v>
      </c>
      <c r="E173" s="179"/>
      <c r="F173" s="180" t="s">
        <v>118</v>
      </c>
      <c r="G173" s="178" t="s">
        <v>119</v>
      </c>
      <c r="H173" s="181">
        <v>62.29</v>
      </c>
      <c r="I173" s="296"/>
      <c r="J173" s="259">
        <f>ROUND(H173*I173,2)</f>
        <v>0</v>
      </c>
      <c r="K173" s="174"/>
      <c r="L173" s="175"/>
      <c r="M173" s="176"/>
      <c r="N173" s="176"/>
      <c r="O173" s="176"/>
      <c r="P173" s="176"/>
      <c r="Q173" s="176"/>
      <c r="R173" s="176"/>
      <c r="S173" s="177"/>
      <c r="U173" s="231"/>
      <c r="AS173" s="171"/>
      <c r="AT173" s="171"/>
      <c r="AX173" s="171"/>
      <c r="AMJ173"/>
    </row>
    <row r="174" spans="1:1024" s="18" customFormat="1" ht="21.75" customHeight="1">
      <c r="A174" s="14"/>
      <c r="B174" s="154"/>
      <c r="C174" s="155">
        <v>25</v>
      </c>
      <c r="D174" s="155" t="s">
        <v>107</v>
      </c>
      <c r="E174" s="156" t="s">
        <v>208</v>
      </c>
      <c r="F174" s="157" t="s">
        <v>209</v>
      </c>
      <c r="G174" s="158" t="s">
        <v>119</v>
      </c>
      <c r="H174" s="159">
        <v>62.29</v>
      </c>
      <c r="I174" s="296"/>
      <c r="J174" s="248">
        <f>ROUND(H174*I174,2)</f>
        <v>0</v>
      </c>
      <c r="K174" s="160"/>
      <c r="L174" s="161"/>
      <c r="M174" s="162" t="s">
        <v>36</v>
      </c>
      <c r="N174" s="45"/>
      <c r="O174" s="163">
        <f>N174*H174</f>
        <v>0</v>
      </c>
      <c r="P174" s="163">
        <v>0</v>
      </c>
      <c r="Q174" s="163">
        <f>P174*H174</f>
        <v>0</v>
      </c>
      <c r="R174" s="163">
        <v>0</v>
      </c>
      <c r="S174" s="164">
        <f>R174*H174</f>
        <v>0</v>
      </c>
      <c r="T174" s="14"/>
      <c r="U174" s="231"/>
      <c r="V174" s="14"/>
      <c r="W174" s="14"/>
      <c r="X174" s="14"/>
      <c r="Y174" s="14"/>
      <c r="Z174" s="14"/>
      <c r="AA174" s="14"/>
      <c r="AB174" s="14"/>
      <c r="AC174" s="14"/>
      <c r="AD174" s="14"/>
      <c r="AQ174" s="166" t="s">
        <v>111</v>
      </c>
      <c r="AS174" s="166" t="s">
        <v>107</v>
      </c>
      <c r="AT174" s="166" t="s">
        <v>112</v>
      </c>
      <c r="AX174" s="2" t="s">
        <v>105</v>
      </c>
      <c r="BD174" s="167">
        <f>IF(M174="základná",J174,0)</f>
        <v>0</v>
      </c>
      <c r="BE174" s="167">
        <f>IF(M174="znížená",J174,0)</f>
        <v>0</v>
      </c>
      <c r="BF174" s="167">
        <f>IF(M174="zákl. prenesená",J174,0)</f>
        <v>0</v>
      </c>
      <c r="BG174" s="167">
        <f>IF(M174="zníž. prenesená",J174,0)</f>
        <v>0</v>
      </c>
      <c r="BH174" s="167">
        <f>IF(M174="nulová",J174,0)</f>
        <v>0</v>
      </c>
      <c r="BI174" s="2" t="s">
        <v>112</v>
      </c>
      <c r="BJ174" s="165">
        <f>ROUND(I174*H174,3)</f>
        <v>0</v>
      </c>
      <c r="BK174" s="2" t="s">
        <v>111</v>
      </c>
      <c r="BL174" s="166" t="s">
        <v>210</v>
      </c>
      <c r="AMJ174"/>
    </row>
    <row r="175" spans="1:1024" s="168" customFormat="1">
      <c r="B175" s="169"/>
      <c r="C175" s="170"/>
      <c r="D175" s="94" t="s">
        <v>114</v>
      </c>
      <c r="E175" s="171"/>
      <c r="F175" s="172" t="s">
        <v>211</v>
      </c>
      <c r="G175" s="170"/>
      <c r="H175" s="173">
        <v>56.265000000000001</v>
      </c>
      <c r="I175" s="249"/>
      <c r="J175" s="258"/>
      <c r="K175" s="174"/>
      <c r="L175" s="175"/>
      <c r="M175" s="176"/>
      <c r="N175" s="176"/>
      <c r="O175" s="176"/>
      <c r="P175" s="176"/>
      <c r="Q175" s="176"/>
      <c r="R175" s="176"/>
      <c r="S175" s="177"/>
      <c r="U175" s="238"/>
      <c r="AS175" s="171" t="s">
        <v>114</v>
      </c>
      <c r="AT175" s="171" t="s">
        <v>112</v>
      </c>
      <c r="AU175" s="168" t="s">
        <v>112</v>
      </c>
      <c r="AV175" s="168" t="s">
        <v>27</v>
      </c>
      <c r="AW175" s="168" t="s">
        <v>71</v>
      </c>
      <c r="AX175" s="171" t="s">
        <v>105</v>
      </c>
      <c r="AMJ175"/>
    </row>
    <row r="176" spans="1:1024" s="168" customFormat="1">
      <c r="B176" s="169"/>
      <c r="C176" s="170"/>
      <c r="D176" s="94" t="s">
        <v>114</v>
      </c>
      <c r="E176" s="171"/>
      <c r="F176" s="172" t="s">
        <v>212</v>
      </c>
      <c r="G176" s="170"/>
      <c r="H176" s="173">
        <v>6.0250000000000004</v>
      </c>
      <c r="I176" s="249"/>
      <c r="J176" s="258"/>
      <c r="K176" s="174"/>
      <c r="L176" s="175"/>
      <c r="M176" s="176"/>
      <c r="N176" s="176"/>
      <c r="O176" s="176"/>
      <c r="P176" s="176"/>
      <c r="Q176" s="176"/>
      <c r="R176" s="176"/>
      <c r="S176" s="177"/>
      <c r="U176" s="238"/>
      <c r="AS176" s="171" t="s">
        <v>114</v>
      </c>
      <c r="AT176" s="171" t="s">
        <v>112</v>
      </c>
      <c r="AU176" s="168" t="s">
        <v>112</v>
      </c>
      <c r="AV176" s="168" t="s">
        <v>27</v>
      </c>
      <c r="AW176" s="168" t="s">
        <v>71</v>
      </c>
      <c r="AX176" s="171" t="s">
        <v>105</v>
      </c>
      <c r="AMJ176"/>
    </row>
    <row r="177" spans="1:1024" s="18" customFormat="1" ht="24.2" customHeight="1">
      <c r="A177" s="14"/>
      <c r="B177" s="154"/>
      <c r="C177" s="155">
        <v>26</v>
      </c>
      <c r="D177" s="155" t="s">
        <v>107</v>
      </c>
      <c r="E177" s="156" t="s">
        <v>213</v>
      </c>
      <c r="F177" s="157" t="s">
        <v>214</v>
      </c>
      <c r="G177" s="158" t="s">
        <v>119</v>
      </c>
      <c r="H177" s="159">
        <v>872.06</v>
      </c>
      <c r="I177" s="296"/>
      <c r="J177" s="248">
        <f>ROUND(H177*I177,2)</f>
        <v>0</v>
      </c>
      <c r="K177" s="160"/>
      <c r="L177" s="161"/>
      <c r="M177" s="162" t="s">
        <v>36</v>
      </c>
      <c r="N177" s="45"/>
      <c r="O177" s="163">
        <f>N177*H177</f>
        <v>0</v>
      </c>
      <c r="P177" s="163">
        <v>0</v>
      </c>
      <c r="Q177" s="163">
        <f>P177*H177</f>
        <v>0</v>
      </c>
      <c r="R177" s="163">
        <v>0</v>
      </c>
      <c r="S177" s="164">
        <f>R177*H177</f>
        <v>0</v>
      </c>
      <c r="T177" s="14"/>
      <c r="U177" s="231"/>
      <c r="V177" s="14"/>
      <c r="W177" s="14"/>
      <c r="X177" s="14"/>
      <c r="Y177" s="14"/>
      <c r="Z177" s="14"/>
      <c r="AA177" s="14"/>
      <c r="AB177" s="14"/>
      <c r="AC177" s="14"/>
      <c r="AD177" s="14"/>
      <c r="AQ177" s="166" t="s">
        <v>111</v>
      </c>
      <c r="AS177" s="166" t="s">
        <v>107</v>
      </c>
      <c r="AT177" s="166" t="s">
        <v>112</v>
      </c>
      <c r="AX177" s="2" t="s">
        <v>105</v>
      </c>
      <c r="BD177" s="167">
        <f>IF(M177="základná",J177,0)</f>
        <v>0</v>
      </c>
      <c r="BE177" s="167">
        <f>IF(M177="znížená",J177,0)</f>
        <v>0</v>
      </c>
      <c r="BF177" s="167">
        <f>IF(M177="zákl. prenesená",J177,0)</f>
        <v>0</v>
      </c>
      <c r="BG177" s="167">
        <f>IF(M177="zníž. prenesená",J177,0)</f>
        <v>0</v>
      </c>
      <c r="BH177" s="167">
        <f>IF(M177="nulová",J177,0)</f>
        <v>0</v>
      </c>
      <c r="BI177" s="2" t="s">
        <v>112</v>
      </c>
      <c r="BJ177" s="165">
        <f>ROUND(I177*H177,3)</f>
        <v>0</v>
      </c>
      <c r="BK177" s="2" t="s">
        <v>111</v>
      </c>
      <c r="BL177" s="166" t="s">
        <v>215</v>
      </c>
      <c r="AMJ177"/>
    </row>
    <row r="178" spans="1:1024" s="168" customFormat="1">
      <c r="B178" s="169"/>
      <c r="C178" s="170"/>
      <c r="D178" s="94" t="s">
        <v>114</v>
      </c>
      <c r="E178" s="171"/>
      <c r="F178" s="172" t="s">
        <v>216</v>
      </c>
      <c r="G178" s="170"/>
      <c r="H178" s="173">
        <v>872.06</v>
      </c>
      <c r="I178" s="249"/>
      <c r="J178" s="258"/>
      <c r="K178" s="174"/>
      <c r="L178" s="175"/>
      <c r="M178" s="176"/>
      <c r="N178" s="176"/>
      <c r="O178" s="176"/>
      <c r="P178" s="176"/>
      <c r="Q178" s="176"/>
      <c r="R178" s="176"/>
      <c r="S178" s="177"/>
      <c r="U178" s="238"/>
      <c r="AS178" s="171" t="s">
        <v>114</v>
      </c>
      <c r="AT178" s="171" t="s">
        <v>112</v>
      </c>
      <c r="AU178" s="168" t="s">
        <v>112</v>
      </c>
      <c r="AV178" s="168" t="s">
        <v>27</v>
      </c>
      <c r="AW178" s="168" t="s">
        <v>71</v>
      </c>
      <c r="AX178" s="171" t="s">
        <v>105</v>
      </c>
      <c r="AMJ178"/>
    </row>
    <row r="179" spans="1:1024" s="18" customFormat="1" ht="24.2" customHeight="1">
      <c r="A179" s="14"/>
      <c r="B179" s="154"/>
      <c r="C179" s="155">
        <v>27</v>
      </c>
      <c r="D179" s="155" t="s">
        <v>107</v>
      </c>
      <c r="E179" s="156" t="s">
        <v>217</v>
      </c>
      <c r="F179" s="157" t="s">
        <v>218</v>
      </c>
      <c r="G179" s="158" t="s">
        <v>119</v>
      </c>
      <c r="H179" s="159">
        <v>56.265000000000001</v>
      </c>
      <c r="I179" s="296"/>
      <c r="J179" s="248">
        <f>ROUND(H179*I179,2)</f>
        <v>0</v>
      </c>
      <c r="K179" s="160"/>
      <c r="L179" s="161"/>
      <c r="M179" s="162" t="s">
        <v>36</v>
      </c>
      <c r="N179" s="45"/>
      <c r="O179" s="163">
        <f>N179*H179</f>
        <v>0</v>
      </c>
      <c r="P179" s="163">
        <v>0</v>
      </c>
      <c r="Q179" s="163">
        <f>P179*H179</f>
        <v>0</v>
      </c>
      <c r="R179" s="163">
        <v>0</v>
      </c>
      <c r="S179" s="164">
        <f>R179*H179</f>
        <v>0</v>
      </c>
      <c r="T179" s="14"/>
      <c r="U179" s="231"/>
      <c r="V179" s="14"/>
      <c r="W179" s="14"/>
      <c r="X179" s="14"/>
      <c r="Y179" s="14"/>
      <c r="Z179" s="14"/>
      <c r="AA179" s="14"/>
      <c r="AB179" s="14"/>
      <c r="AC179" s="14"/>
      <c r="AD179" s="14"/>
      <c r="AQ179" s="166" t="s">
        <v>111</v>
      </c>
      <c r="AS179" s="166" t="s">
        <v>107</v>
      </c>
      <c r="AT179" s="166" t="s">
        <v>112</v>
      </c>
      <c r="AX179" s="2" t="s">
        <v>105</v>
      </c>
      <c r="BD179" s="167">
        <f>IF(M179="základná",J179,0)</f>
        <v>0</v>
      </c>
      <c r="BE179" s="167">
        <f>IF(M179="znížená",J179,0)</f>
        <v>0</v>
      </c>
      <c r="BF179" s="167">
        <f>IF(M179="zákl. prenesená",J179,0)</f>
        <v>0</v>
      </c>
      <c r="BG179" s="167">
        <f>IF(M179="zníž. prenesená",J179,0)</f>
        <v>0</v>
      </c>
      <c r="BH179" s="167">
        <f>IF(M179="nulová",J179,0)</f>
        <v>0</v>
      </c>
      <c r="BI179" s="2" t="s">
        <v>112</v>
      </c>
      <c r="BJ179" s="165">
        <f>ROUND(I179*H179,3)</f>
        <v>0</v>
      </c>
      <c r="BK179" s="2" t="s">
        <v>111</v>
      </c>
      <c r="BL179" s="166" t="s">
        <v>219</v>
      </c>
      <c r="AMJ179"/>
    </row>
    <row r="180" spans="1:1024" s="168" customFormat="1">
      <c r="B180" s="169"/>
      <c r="C180" s="170"/>
      <c r="D180" s="212" t="s">
        <v>114</v>
      </c>
      <c r="E180" s="171"/>
      <c r="F180" s="172" t="s">
        <v>211</v>
      </c>
      <c r="G180" s="170"/>
      <c r="H180" s="173">
        <v>56.265000000000001</v>
      </c>
      <c r="I180" s="249"/>
      <c r="J180" s="258"/>
      <c r="K180" s="174"/>
      <c r="L180" s="175"/>
      <c r="M180" s="176"/>
      <c r="N180" s="176"/>
      <c r="O180" s="176"/>
      <c r="P180" s="176"/>
      <c r="Q180" s="176"/>
      <c r="R180" s="176"/>
      <c r="S180" s="177"/>
      <c r="U180" s="238"/>
      <c r="AS180" s="171" t="s">
        <v>114</v>
      </c>
      <c r="AT180" s="171" t="s">
        <v>112</v>
      </c>
      <c r="AU180" s="168" t="s">
        <v>112</v>
      </c>
      <c r="AV180" s="168" t="s">
        <v>27</v>
      </c>
      <c r="AW180" s="168" t="s">
        <v>71</v>
      </c>
      <c r="AX180" s="171" t="s">
        <v>105</v>
      </c>
      <c r="AMJ180"/>
    </row>
    <row r="181" spans="1:1024" s="140" customFormat="1" ht="22.9" customHeight="1">
      <c r="B181" s="141"/>
      <c r="C181" s="142"/>
      <c r="D181" s="142" t="s">
        <v>70</v>
      </c>
      <c r="E181" s="152" t="s">
        <v>220</v>
      </c>
      <c r="F181" s="152" t="s">
        <v>221</v>
      </c>
      <c r="G181" s="144"/>
      <c r="I181" s="250"/>
      <c r="J181" s="257">
        <f>BJ181</f>
        <v>0</v>
      </c>
      <c r="K181" s="153"/>
      <c r="L181" s="146"/>
      <c r="M181" s="147"/>
      <c r="N181" s="147"/>
      <c r="O181" s="148">
        <f>O182</f>
        <v>0</v>
      </c>
      <c r="P181" s="147"/>
      <c r="Q181" s="148">
        <f>Q182</f>
        <v>0</v>
      </c>
      <c r="R181" s="147"/>
      <c r="S181" s="149">
        <f>S182</f>
        <v>0</v>
      </c>
      <c r="U181" s="237"/>
      <c r="AQ181" s="150" t="s">
        <v>11</v>
      </c>
      <c r="AS181" s="142" t="s">
        <v>70</v>
      </c>
      <c r="AT181" s="142" t="s">
        <v>11</v>
      </c>
      <c r="AX181" s="150" t="s">
        <v>105</v>
      </c>
      <c r="BJ181" s="151">
        <f>BJ182</f>
        <v>0</v>
      </c>
      <c r="AMJ181"/>
    </row>
    <row r="182" spans="1:1024" s="18" customFormat="1" ht="24.2" customHeight="1">
      <c r="A182" s="14"/>
      <c r="B182" s="154"/>
      <c r="C182" s="155">
        <v>28</v>
      </c>
      <c r="D182" s="155" t="s">
        <v>107</v>
      </c>
      <c r="E182" s="156" t="s">
        <v>222</v>
      </c>
      <c r="F182" s="157" t="s">
        <v>223</v>
      </c>
      <c r="G182" s="158" t="s">
        <v>119</v>
      </c>
      <c r="H182" s="159">
        <v>403.04899999999998</v>
      </c>
      <c r="I182" s="296"/>
      <c r="J182" s="248">
        <f>ROUND(H182*I182,2)</f>
        <v>0</v>
      </c>
      <c r="K182" s="160"/>
      <c r="L182" s="161"/>
      <c r="M182" s="162" t="s">
        <v>36</v>
      </c>
      <c r="N182" s="45"/>
      <c r="O182" s="163">
        <f>N182*H182</f>
        <v>0</v>
      </c>
      <c r="P182" s="163">
        <v>0</v>
      </c>
      <c r="Q182" s="163">
        <f>P182*H182</f>
        <v>0</v>
      </c>
      <c r="R182" s="163">
        <v>0</v>
      </c>
      <c r="S182" s="164">
        <f>R182*H182</f>
        <v>0</v>
      </c>
      <c r="T182" s="14"/>
      <c r="U182" s="231"/>
      <c r="V182" s="14"/>
      <c r="W182" s="14"/>
      <c r="X182" s="14"/>
      <c r="Y182" s="14"/>
      <c r="Z182" s="14"/>
      <c r="AA182" s="14"/>
      <c r="AB182" s="14"/>
      <c r="AC182" s="14"/>
      <c r="AD182" s="14"/>
      <c r="AQ182" s="166" t="s">
        <v>111</v>
      </c>
      <c r="AS182" s="166" t="s">
        <v>107</v>
      </c>
      <c r="AT182" s="166" t="s">
        <v>112</v>
      </c>
      <c r="AX182" s="2" t="s">
        <v>105</v>
      </c>
      <c r="BD182" s="167">
        <f>IF(M182="základná",J182,0)</f>
        <v>0</v>
      </c>
      <c r="BE182" s="167">
        <f>IF(M182="znížená",J182,0)</f>
        <v>0</v>
      </c>
      <c r="BF182" s="167">
        <f>IF(M182="zákl. prenesená",J182,0)</f>
        <v>0</v>
      </c>
      <c r="BG182" s="167">
        <f>IF(M182="zníž. prenesená",J182,0)</f>
        <v>0</v>
      </c>
      <c r="BH182" s="167">
        <f>IF(M182="nulová",J182,0)</f>
        <v>0</v>
      </c>
      <c r="BI182" s="2" t="s">
        <v>112</v>
      </c>
      <c r="BJ182" s="165">
        <f>ROUND(I182*H182,3)</f>
        <v>0</v>
      </c>
      <c r="BK182" s="2" t="s">
        <v>111</v>
      </c>
      <c r="BL182" s="166" t="s">
        <v>224</v>
      </c>
      <c r="AMJ182"/>
    </row>
    <row r="183" spans="1:1024" s="140" customFormat="1" ht="25.9" customHeight="1">
      <c r="B183" s="141"/>
      <c r="C183" s="142"/>
      <c r="D183" s="142" t="s">
        <v>70</v>
      </c>
      <c r="E183" s="143" t="s">
        <v>225</v>
      </c>
      <c r="F183" s="143" t="s">
        <v>226</v>
      </c>
      <c r="G183" s="144"/>
      <c r="I183" s="250"/>
      <c r="J183" s="256">
        <f>BJ183</f>
        <v>0</v>
      </c>
      <c r="K183" s="153"/>
      <c r="L183" s="146"/>
      <c r="M183" s="147"/>
      <c r="N183" s="147"/>
      <c r="O183" s="148">
        <f>O184</f>
        <v>0</v>
      </c>
      <c r="P183" s="147"/>
      <c r="Q183" s="148">
        <f>Q184</f>
        <v>0</v>
      </c>
      <c r="R183" s="147"/>
      <c r="S183" s="149">
        <f>S184</f>
        <v>6.0250000000000004</v>
      </c>
      <c r="U183" s="237"/>
      <c r="AQ183" s="150" t="s">
        <v>112</v>
      </c>
      <c r="AS183" s="142" t="s">
        <v>70</v>
      </c>
      <c r="AT183" s="142" t="s">
        <v>71</v>
      </c>
      <c r="AX183" s="150" t="s">
        <v>105</v>
      </c>
      <c r="BJ183" s="151">
        <f>BJ184</f>
        <v>0</v>
      </c>
      <c r="AMJ183"/>
    </row>
    <row r="184" spans="1:1024" s="140" customFormat="1" ht="22.9" customHeight="1">
      <c r="B184" s="141"/>
      <c r="C184" s="142"/>
      <c r="D184" s="142" t="s">
        <v>70</v>
      </c>
      <c r="E184" s="152" t="s">
        <v>227</v>
      </c>
      <c r="F184" s="152" t="s">
        <v>228</v>
      </c>
      <c r="G184" s="144"/>
      <c r="I184" s="250"/>
      <c r="J184" s="257">
        <f>BJ184</f>
        <v>0</v>
      </c>
      <c r="K184" s="153"/>
      <c r="L184" s="146"/>
      <c r="M184" s="147"/>
      <c r="N184" s="147"/>
      <c r="O184" s="148">
        <f>O185</f>
        <v>0</v>
      </c>
      <c r="P184" s="147"/>
      <c r="Q184" s="148">
        <f>Q185</f>
        <v>0</v>
      </c>
      <c r="R184" s="147"/>
      <c r="S184" s="149">
        <f>S185</f>
        <v>6.0250000000000004</v>
      </c>
      <c r="U184" s="237"/>
      <c r="AQ184" s="150" t="s">
        <v>112</v>
      </c>
      <c r="AS184" s="142" t="s">
        <v>70</v>
      </c>
      <c r="AT184" s="142" t="s">
        <v>11</v>
      </c>
      <c r="AX184" s="150" t="s">
        <v>105</v>
      </c>
      <c r="BJ184" s="151">
        <f>BJ185</f>
        <v>0</v>
      </c>
      <c r="AMJ184"/>
    </row>
    <row r="185" spans="1:1024" s="18" customFormat="1" ht="24.2" customHeight="1">
      <c r="A185" s="14"/>
      <c r="B185" s="154"/>
      <c r="C185" s="155">
        <v>29</v>
      </c>
      <c r="D185" s="155" t="s">
        <v>107</v>
      </c>
      <c r="E185" s="156" t="s">
        <v>229</v>
      </c>
      <c r="F185" s="157" t="s">
        <v>230</v>
      </c>
      <c r="G185" s="158" t="s">
        <v>153</v>
      </c>
      <c r="H185" s="159">
        <v>120.5</v>
      </c>
      <c r="I185" s="296"/>
      <c r="J185" s="248">
        <f>ROUND(H185*I185,2)</f>
        <v>0</v>
      </c>
      <c r="K185" s="160"/>
      <c r="L185" s="213"/>
      <c r="M185" s="214" t="s">
        <v>36</v>
      </c>
      <c r="N185" s="215"/>
      <c r="O185" s="216">
        <f>N185*H185</f>
        <v>0</v>
      </c>
      <c r="P185" s="216">
        <v>0</v>
      </c>
      <c r="Q185" s="216">
        <f>P185*H185</f>
        <v>0</v>
      </c>
      <c r="R185" s="216">
        <v>0.05</v>
      </c>
      <c r="S185" s="217">
        <f>R185*H185</f>
        <v>6.0250000000000004</v>
      </c>
      <c r="T185" s="14"/>
      <c r="U185" s="231"/>
      <c r="V185" s="14"/>
      <c r="W185" s="14"/>
      <c r="X185" s="14"/>
      <c r="Y185" s="14"/>
      <c r="Z185" s="14"/>
      <c r="AA185" s="14"/>
      <c r="AB185" s="14"/>
      <c r="AC185" s="14"/>
      <c r="AD185" s="14"/>
      <c r="AQ185" s="166" t="s">
        <v>231</v>
      </c>
      <c r="AS185" s="166" t="s">
        <v>107</v>
      </c>
      <c r="AT185" s="166" t="s">
        <v>112</v>
      </c>
      <c r="AX185" s="2" t="s">
        <v>105</v>
      </c>
      <c r="BD185" s="167">
        <f>IF(M185="základná",J185,0)</f>
        <v>0</v>
      </c>
      <c r="BE185" s="167">
        <f>IF(M185="znížená",J185,0)</f>
        <v>0</v>
      </c>
      <c r="BF185" s="167">
        <f>IF(M185="zákl. prenesená",J185,0)</f>
        <v>0</v>
      </c>
      <c r="BG185" s="167">
        <f>IF(M185="zníž. prenesená",J185,0)</f>
        <v>0</v>
      </c>
      <c r="BH185" s="167">
        <f>IF(M185="nulová",J185,0)</f>
        <v>0</v>
      </c>
      <c r="BI185" s="2" t="s">
        <v>112</v>
      </c>
      <c r="BJ185" s="165">
        <f>ROUND(I185*H185,3)</f>
        <v>0</v>
      </c>
      <c r="BK185" s="2" t="s">
        <v>231</v>
      </c>
      <c r="BL185" s="166" t="s">
        <v>232</v>
      </c>
      <c r="AMJ185"/>
    </row>
    <row r="186" spans="1:1024" ht="31.35" customHeight="1">
      <c r="B186" s="218"/>
      <c r="E186" s="219" t="s">
        <v>233</v>
      </c>
      <c r="G186"/>
      <c r="I186" s="253"/>
      <c r="J186" s="261">
        <f>J187</f>
        <v>0</v>
      </c>
    </row>
    <row r="187" spans="1:1024" s="18" customFormat="1" ht="24.2" customHeight="1">
      <c r="A187" s="14"/>
      <c r="B187" s="220"/>
      <c r="C187" s="221"/>
      <c r="D187" s="221"/>
      <c r="E187" s="222"/>
      <c r="F187" s="223" t="s">
        <v>234</v>
      </c>
      <c r="G187" s="224"/>
      <c r="H187" s="225"/>
      <c r="I187" s="254"/>
      <c r="J187" s="262">
        <f>J188</f>
        <v>0</v>
      </c>
      <c r="K187" s="226"/>
      <c r="L187" s="227"/>
      <c r="M187" s="162"/>
      <c r="N187" s="45"/>
      <c r="O187" s="163"/>
      <c r="P187" s="163"/>
      <c r="Q187" s="163"/>
      <c r="R187" s="163"/>
      <c r="S187" s="163"/>
      <c r="T187" s="14"/>
      <c r="U187" s="231"/>
      <c r="V187" s="14"/>
      <c r="W187" s="14"/>
      <c r="X187" s="14"/>
      <c r="Y187" s="14"/>
      <c r="Z187" s="14"/>
      <c r="AA187" s="14"/>
      <c r="AB187" s="14"/>
      <c r="AC187" s="14"/>
      <c r="AD187" s="14"/>
      <c r="AQ187" s="166"/>
      <c r="AS187" s="166"/>
      <c r="AT187" s="166"/>
      <c r="AX187" s="2"/>
      <c r="BD187" s="167"/>
      <c r="BE187" s="167"/>
      <c r="BF187" s="167"/>
      <c r="BG187" s="167"/>
      <c r="BH187" s="167"/>
      <c r="BI187" s="2"/>
      <c r="BJ187" s="165"/>
      <c r="BK187" s="2"/>
      <c r="BL187" s="166"/>
      <c r="AMJ187"/>
    </row>
    <row r="188" spans="1:1024" s="18" customFormat="1" ht="24.2" customHeight="1">
      <c r="A188" s="14"/>
      <c r="B188" s="154"/>
      <c r="C188" s="155">
        <v>30</v>
      </c>
      <c r="D188" s="155" t="s">
        <v>107</v>
      </c>
      <c r="E188" s="156"/>
      <c r="F188" s="157" t="s">
        <v>235</v>
      </c>
      <c r="G188" s="158" t="s">
        <v>239</v>
      </c>
      <c r="H188" s="159">
        <v>1</v>
      </c>
      <c r="I188" s="296"/>
      <c r="J188" s="248">
        <f>ROUND(H188*I188,2)</f>
        <v>0</v>
      </c>
      <c r="K188" s="160"/>
      <c r="L188" s="213"/>
      <c r="M188" s="214"/>
      <c r="N188" s="215"/>
      <c r="O188" s="216"/>
      <c r="P188" s="216"/>
      <c r="Q188" s="216"/>
      <c r="R188" s="216"/>
      <c r="S188" s="217"/>
      <c r="T188" s="14"/>
      <c r="U188" s="231"/>
      <c r="V188" s="14"/>
      <c r="W188" s="14"/>
      <c r="X188" s="14"/>
      <c r="Y188" s="14"/>
      <c r="Z188" s="14"/>
      <c r="AA188" s="14"/>
      <c r="AB188" s="14"/>
      <c r="AC188" s="14"/>
      <c r="AD188" s="14"/>
      <c r="AQ188" s="166"/>
      <c r="AS188" s="166"/>
      <c r="AT188" s="166"/>
      <c r="AX188" s="2"/>
      <c r="BD188" s="167"/>
      <c r="BE188" s="167"/>
      <c r="BF188" s="167"/>
      <c r="BG188" s="167"/>
      <c r="BH188" s="167"/>
      <c r="BI188" s="2"/>
      <c r="BJ188" s="165"/>
      <c r="BK188" s="2"/>
      <c r="BL188" s="166"/>
      <c r="AMJ188"/>
    </row>
    <row r="189" spans="1:1024" s="18" customFormat="1" ht="6.95" customHeight="1">
      <c r="A189" s="14"/>
      <c r="B189" s="33"/>
      <c r="C189" s="109"/>
      <c r="D189" s="109"/>
      <c r="E189" s="34"/>
      <c r="F189" s="34"/>
      <c r="G189" s="109"/>
      <c r="H189" s="34"/>
      <c r="I189" s="34"/>
      <c r="J189" s="228"/>
      <c r="K189" s="34"/>
      <c r="L189" s="14"/>
      <c r="N189" s="14"/>
      <c r="O189" s="14"/>
      <c r="P189" s="14"/>
      <c r="Q189" s="14"/>
      <c r="R189" s="14"/>
      <c r="S189" s="14"/>
      <c r="T189" s="14"/>
      <c r="U189" s="231"/>
      <c r="V189" s="14"/>
      <c r="W189" s="14"/>
      <c r="X189" s="14"/>
      <c r="Y189" s="14"/>
      <c r="Z189" s="14"/>
      <c r="AA189" s="14"/>
      <c r="AB189" s="14"/>
      <c r="AC189" s="14"/>
      <c r="AD189" s="14"/>
      <c r="AMJ189"/>
    </row>
  </sheetData>
  <autoFilter ref="C119:K185"/>
  <mergeCells count="12">
    <mergeCell ref="I117:J117"/>
    <mergeCell ref="C120:F120"/>
    <mergeCell ref="C111:E111"/>
    <mergeCell ref="E112:H112"/>
    <mergeCell ref="B114:E114"/>
    <mergeCell ref="C116:E116"/>
    <mergeCell ref="C117:E117"/>
    <mergeCell ref="E7:H7"/>
    <mergeCell ref="E16:H16"/>
    <mergeCell ref="E25:H25"/>
    <mergeCell ref="E85:H85"/>
    <mergeCell ref="C109:E109"/>
  </mergeCells>
  <pageMargins left="0.39374999999999999" right="0.39374999999999999" top="0.39374999999999999" bottom="0.39374999999999999" header="0.511811023622047" footer="0"/>
  <pageSetup paperSize="9" scale="88" fitToHeight="100" orientation="portrait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898C6CDBBC814CABF2E67089139A18" ma:contentTypeVersion="8" ma:contentTypeDescription="Ein neues Dokument erstellen." ma:contentTypeScope="" ma:versionID="78845ab3118e93a41269f5f7deb0510a">
  <xsd:schema xmlns:xsd="http://www.w3.org/2001/XMLSchema" xmlns:xs="http://www.w3.org/2001/XMLSchema" xmlns:p="http://schemas.microsoft.com/office/2006/metadata/properties" xmlns:ns2="d733720c-3353-4cd8-b48b-f3c5d3f1400d" targetNamespace="http://schemas.microsoft.com/office/2006/metadata/properties" ma:root="true" ma:fieldsID="330aaf92730ba699a54591c6fa05e0a9" ns2:_="">
    <xsd:import namespace="d733720c-3353-4cd8-b48b-f3c5d3f140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3720c-3353-4cd8-b48b-f3c5d3f14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FE05F7-C97B-4278-AA0E-A63A735D194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733720c-3353-4cd8-b48b-f3c5d3f140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8E0536-C9C6-49DC-8333-D01A36CB3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3720c-3353-4cd8-b48b-f3c5d3f14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06C88-1C6F-4BB0-98ED-FEAF037F3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Protihluková stena ZŠ...</vt:lpstr>
      <vt:lpstr>'1 - Protihluková stena ZŠ...'!Názvy_tlače</vt:lpstr>
      <vt:lpstr>'Rekapitulácia stavby'!Názvy_tlače</vt:lpstr>
      <vt:lpstr>'1 - Protihluková stena ZŠ...'!Oblasť_tlače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Tomeková Katarína</dc:creator>
  <dc:description/>
  <cp:lastModifiedBy>juraj JK. kerestur</cp:lastModifiedBy>
  <cp:revision>13</cp:revision>
  <cp:lastPrinted>2022-02-14T14:23:33Z</cp:lastPrinted>
  <dcterms:created xsi:type="dcterms:W3CDTF">2021-12-03T14:58:15Z</dcterms:created>
  <dcterms:modified xsi:type="dcterms:W3CDTF">2022-02-16T10:00:24Z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0x010100B1898C6CDBBC814CABF2E67089139A18</vt:lpwstr>
  </property>
</Properties>
</file>