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PDIVEST\Akcie\ZŠ a MŠ Odborarska\ZŠ a MŠ Odborárska-rozšírenie kapacít-527\1_VO\VO_PH stena\VV\V1\"/>
    </mc:Choice>
  </mc:AlternateContent>
  <bookViews>
    <workbookView xWindow="0" yWindow="0" windowWidth="16380" windowHeight="8190" tabRatio="500" activeTab="2"/>
  </bookViews>
  <sheets>
    <sheet name="Rekapitulácia stavby" sheetId="1" r:id="rId1"/>
    <sheet name="Krycí list" sheetId="2" r:id="rId2"/>
    <sheet name="SO 08 – časť zeleň" sheetId="3" r:id="rId3"/>
  </sheets>
  <definedNames>
    <definedName name="_xlnm.Print_Titles" localSheetId="1">'Krycí list'!$64:$64</definedName>
    <definedName name="_xlnm.Print_Titles" localSheetId="0">'Rekapitulácia stavby'!$75:$75</definedName>
    <definedName name="_xlnm.Print_Titles" localSheetId="2">'SO 08 – časť zeleň'!$105:$105</definedName>
    <definedName name="_xlnm.Print_Area" localSheetId="1">'Krycí list'!$B$3:$R$61</definedName>
    <definedName name="_xlnm.Print_Area" localSheetId="0">'Rekapitulácia stavby'!$C$4:$AP$60,'Rekapitulácia stavby'!$C$66:$AP$82</definedName>
    <definedName name="_xlnm.Print_Area" localSheetId="2">'SO 08 – časť zeleň'!$C$4:$Q$61,'SO 08 – časť zeleň'!$C$67:$Q$89,'SO 08 – časť zeleň'!$C$95:$Q$142</definedName>
    <definedName name="Print_Area_0" localSheetId="1">'Krycí list'!$C$4:$Q$60,#REF!,#REF!</definedName>
    <definedName name="Print_Titles_0" localSheetId="1">#REF!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40" i="3" l="1"/>
  <c r="N134" i="3"/>
  <c r="N130" i="3"/>
  <c r="N129" i="3"/>
  <c r="N128" i="3"/>
  <c r="N127" i="3"/>
  <c r="N126" i="3"/>
  <c r="N124" i="3"/>
  <c r="N123" i="3"/>
  <c r="N122" i="3"/>
  <c r="N120" i="3"/>
  <c r="N116" i="3"/>
  <c r="N115" i="3"/>
  <c r="N114" i="3"/>
  <c r="N113" i="3"/>
  <c r="N112" i="3"/>
  <c r="N111" i="3"/>
  <c r="N110" i="3"/>
  <c r="N109" i="3"/>
  <c r="BI142" i="3" l="1"/>
  <c r="BH142" i="3"/>
  <c r="BG142" i="3"/>
  <c r="BE142" i="3"/>
  <c r="N139" i="3"/>
  <c r="N82" i="3" s="1"/>
  <c r="BK139" i="3"/>
  <c r="AA139" i="3"/>
  <c r="Y139" i="3"/>
  <c r="W139" i="3"/>
  <c r="BI138" i="3"/>
  <c r="BH138" i="3"/>
  <c r="BG138" i="3"/>
  <c r="BE138" i="3"/>
  <c r="BI137" i="3"/>
  <c r="BH137" i="3"/>
  <c r="BG137" i="3"/>
  <c r="BE137" i="3"/>
  <c r="BI136" i="3"/>
  <c r="BH136" i="3"/>
  <c r="BG136" i="3"/>
  <c r="BE136" i="3"/>
  <c r="BI135" i="3"/>
  <c r="BH135" i="3"/>
  <c r="BG135" i="3"/>
  <c r="BE135" i="3"/>
  <c r="S134" i="3"/>
  <c r="K133" i="3"/>
  <c r="K131" i="3"/>
  <c r="S130" i="3"/>
  <c r="S128" i="3"/>
  <c r="S127" i="3"/>
  <c r="S126" i="3"/>
  <c r="K125" i="3"/>
  <c r="N125" i="3" s="1"/>
  <c r="S123" i="3"/>
  <c r="S122" i="3"/>
  <c r="K121" i="3"/>
  <c r="N121" i="3" s="1"/>
  <c r="K119" i="3"/>
  <c r="N119" i="3" s="1"/>
  <c r="K117" i="3"/>
  <c r="M102" i="3"/>
  <c r="F100" i="3"/>
  <c r="F98" i="3"/>
  <c r="BI87" i="3"/>
  <c r="BH87" i="3"/>
  <c r="BG87" i="3"/>
  <c r="BF87" i="3"/>
  <c r="BE87" i="3"/>
  <c r="BI86" i="3"/>
  <c r="BH86" i="3"/>
  <c r="BG86" i="3"/>
  <c r="BF86" i="3"/>
  <c r="BE86" i="3"/>
  <c r="M74" i="3"/>
  <c r="F72" i="3"/>
  <c r="F70" i="3"/>
  <c r="M28" i="3"/>
  <c r="O21" i="3"/>
  <c r="E21" i="3"/>
  <c r="M103" i="3" s="1"/>
  <c r="O20" i="3"/>
  <c r="O15" i="3"/>
  <c r="E15" i="3"/>
  <c r="F75" i="3" s="1"/>
  <c r="O14" i="3"/>
  <c r="O12" i="3"/>
  <c r="E12" i="3"/>
  <c r="F74" i="3" s="1"/>
  <c r="O11" i="3"/>
  <c r="O9" i="3"/>
  <c r="M100" i="3" s="1"/>
  <c r="F6" i="3"/>
  <c r="F97" i="3" s="1"/>
  <c r="H35" i="2"/>
  <c r="H34" i="2"/>
  <c r="H33" i="2"/>
  <c r="M27" i="2"/>
  <c r="O20" i="2"/>
  <c r="E20" i="2"/>
  <c r="O19" i="2"/>
  <c r="O14" i="2"/>
  <c r="E14" i="2"/>
  <c r="O13" i="2"/>
  <c r="O11" i="2"/>
  <c r="E11" i="2"/>
  <c r="O10" i="2"/>
  <c r="O8" i="2"/>
  <c r="BA78" i="1"/>
  <c r="BA77" i="1" s="1"/>
  <c r="AW77" i="1" s="1"/>
  <c r="AY78" i="1"/>
  <c r="AX78" i="1"/>
  <c r="AW78" i="1"/>
  <c r="AS78" i="1"/>
  <c r="AS77" i="1" s="1"/>
  <c r="AM73" i="1"/>
  <c r="L73" i="1"/>
  <c r="AM72" i="1"/>
  <c r="AM70" i="1"/>
  <c r="L70" i="1"/>
  <c r="L68" i="1"/>
  <c r="L67" i="1"/>
  <c r="AK27" i="1"/>
  <c r="F102" i="3" l="1"/>
  <c r="K118" i="3"/>
  <c r="N117" i="3"/>
  <c r="K132" i="3"/>
  <c r="N132" i="3" s="1"/>
  <c r="N131" i="3"/>
  <c r="K135" i="3"/>
  <c r="N133" i="3"/>
  <c r="H35" i="3"/>
  <c r="BC78" i="1" s="1"/>
  <c r="BC77" i="1" s="1"/>
  <c r="W34" i="1" s="1"/>
  <c r="H34" i="3"/>
  <c r="BB78" i="1" s="1"/>
  <c r="BB77" i="1" s="1"/>
  <c r="W33" i="1" s="1"/>
  <c r="H36" i="3"/>
  <c r="BD78" i="1" s="1"/>
  <c r="BD77" i="1" s="1"/>
  <c r="W35" i="1" s="1"/>
  <c r="AX77" i="1"/>
  <c r="F69" i="3"/>
  <c r="F103" i="3"/>
  <c r="K137" i="3"/>
  <c r="N137" i="3" s="1"/>
  <c r="BK135" i="3"/>
  <c r="AA135" i="3"/>
  <c r="W135" i="3"/>
  <c r="K136" i="3"/>
  <c r="N136" i="3" s="1"/>
  <c r="M72" i="3"/>
  <c r="M75" i="3"/>
  <c r="N135" i="3" l="1"/>
  <c r="BF135" i="3" s="1"/>
  <c r="Y135" i="3"/>
  <c r="S118" i="3"/>
  <c r="K142" i="3" s="1"/>
  <c r="N118" i="3"/>
  <c r="AY77" i="1"/>
  <c r="Y136" i="3"/>
  <c r="BF136" i="3"/>
  <c r="BK136" i="3"/>
  <c r="AA136" i="3"/>
  <c r="W136" i="3"/>
  <c r="BK137" i="3"/>
  <c r="AA137" i="3"/>
  <c r="W137" i="3"/>
  <c r="K138" i="3"/>
  <c r="N138" i="3" s="1"/>
  <c r="Y137" i="3"/>
  <c r="BF137" i="3"/>
  <c r="N142" i="3" l="1"/>
  <c r="BF142" i="3" s="1"/>
  <c r="Y142" i="3"/>
  <c r="Y141" i="3" s="1"/>
  <c r="BK142" i="3"/>
  <c r="BK141" i="3" s="1"/>
  <c r="N141" i="3" s="1"/>
  <c r="N83" i="3" s="1"/>
  <c r="W142" i="3"/>
  <c r="W141" i="3" s="1"/>
  <c r="AA142" i="3"/>
  <c r="AA141" i="3" s="1"/>
  <c r="Y138" i="3"/>
  <c r="Y108" i="3" s="1"/>
  <c r="Y107" i="3" s="1"/>
  <c r="Y106" i="3" s="1"/>
  <c r="BK138" i="3"/>
  <c r="BK108" i="3" s="1"/>
  <c r="BK107" i="3" s="1"/>
  <c r="BK106" i="3" s="1"/>
  <c r="AA138" i="3"/>
  <c r="AA108" i="3" s="1"/>
  <c r="AA107" i="3" s="1"/>
  <c r="AA106" i="3" s="1"/>
  <c r="W138" i="3"/>
  <c r="W108" i="3" s="1"/>
  <c r="W107" i="3" s="1"/>
  <c r="W106" i="3" s="1"/>
  <c r="AU78" i="1" s="1"/>
  <c r="AU77" i="1" s="1"/>
  <c r="BF138" i="3" l="1"/>
  <c r="N108" i="3"/>
  <c r="N107" i="3" s="1"/>
  <c r="N81" i="3" l="1"/>
  <c r="N80" i="3" l="1"/>
  <c r="N106" i="3"/>
  <c r="N79" i="3" s="1"/>
  <c r="L89" i="3" l="1"/>
  <c r="M27" i="3"/>
  <c r="M30" i="3" s="1"/>
  <c r="M26" i="2"/>
  <c r="M29" i="2" s="1"/>
  <c r="AK26" i="1"/>
  <c r="AK29" i="1" l="1"/>
  <c r="AG77" i="1"/>
  <c r="H32" i="3"/>
  <c r="AZ78" i="1" s="1"/>
  <c r="AZ77" i="1" s="1"/>
  <c r="AV77" i="1" s="1"/>
  <c r="AT77" i="1" s="1"/>
  <c r="L37" i="2"/>
  <c r="M31" i="2"/>
  <c r="AK31" i="1" s="1"/>
  <c r="M32" i="3" s="1"/>
  <c r="AV78" i="1" s="1"/>
  <c r="AT78" i="1" s="1"/>
  <c r="H31" i="2"/>
  <c r="AN77" i="1" l="1"/>
  <c r="AG82" i="1"/>
  <c r="L38" i="3"/>
  <c r="AK37" i="1"/>
  <c r="W31" i="1"/>
</calcChain>
</file>

<file path=xl/sharedStrings.xml><?xml version="1.0" encoding="utf-8"?>
<sst xmlns="http://schemas.openxmlformats.org/spreadsheetml/2006/main" count="499" uniqueCount="197">
  <si>
    <t>2012</t>
  </si>
  <si>
    <t>Hárok obsahuje:</t>
  </si>
  <si>
    <t>1) Súhrnný list stavby</t>
  </si>
  <si>
    <t>2) Rekapitulácia objektov</t>
  </si>
  <si>
    <t>2.0</t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</si>
  <si>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</si>
  <si>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</si>
  <si>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</si>
  <si>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</si>
  <si>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</si>
  <si>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</si>
  <si>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</si>
  <si>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0,001</t>
  </si>
  <si>
    <t>Kód:</t>
  </si>
  <si>
    <t>'SO 08</t>
  </si>
  <si>
    <t>Stavba:</t>
  </si>
  <si>
    <t>Protihluková stena ZŠ Odborárska č. 2</t>
  </si>
  <si>
    <t>JKSO:</t>
  </si>
  <si>
    <t>KS:</t>
  </si>
  <si>
    <t>Miesto:</t>
  </si>
  <si>
    <t>Odborárska ul., Bratislava</t>
  </si>
  <si>
    <t>Dátum:</t>
  </si>
  <si>
    <t>Objednávateľ:</t>
  </si>
  <si>
    <t>IČO:</t>
  </si>
  <si>
    <t xml:space="preserve"> </t>
  </si>
  <si>
    <t>IČO DPH:</t>
  </si>
  <si>
    <t>Zhotoviteľ:</t>
  </si>
  <si>
    <t>Projektant:</t>
  </si>
  <si>
    <t>Ing. Katarína Tomanová Porubčinová</t>
  </si>
  <si>
    <t>True</t>
  </si>
  <si>
    <t>Spracovateľ:</t>
  </si>
  <si>
    <t>Ateliér Toman, s.r.o.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</si>
  <si>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</si>
  <si>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</si>
  <si>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</si>
  <si>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</si>
  <si>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</si>
  <si>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</si>
  <si>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</si>
  <si>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</si>
  <si>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</si>
  <si>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</si>
  <si>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</si>
  <si>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</si>
  <si>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</si>
  <si>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</si>
  <si>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</si>
  <si>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</si>
  <si>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</si>
  <si>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</si>
  <si>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</si>
  <si>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</si>
  <si>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</si>
  <si>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</si>
  <si>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</si>
  <si>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</si>
  <si>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</si>
  <si>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</si>
  <si>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Ostat._x005F_x000D_
náklady [EUR]</t>
  </si>
  <si>
    <t>DPH [EUR]</t>
  </si>
  <si>
    <t>Normohodiny [h]</t>
  </si>
  <si>
    <t>DPH základná [EUR]</t>
  </si>
  <si>
    <t>DPH znížená [EUR]</t>
  </si>
  <si>
    <t>DPH základná prenesená_x005F_x000D_
[EUR]</t>
  </si>
  <si>
    <t>DPH znížená prenesená_x005F_x000D_
[EUR]</t>
  </si>
  <si>
    <t>Základňa_x005F_x000D_
DPH základná</t>
  </si>
  <si>
    <t>Základňa_x005F_x000D_
DPH znížená</t>
  </si>
  <si>
    <t>Základňa_x005F_x000D_
DPH zákl. prenesená</t>
  </si>
  <si>
    <t>Základňa_x005F_x000D_
DPH zníž. prenesená</t>
  </si>
  <si>
    <t>Základňa_x005F_x000D_
DPH nulová</t>
  </si>
  <si>
    <t>1) Náklady z rozpočtov</t>
  </si>
  <si>
    <t>D</t>
  </si>
  <si>
    <t>0</t>
  </si>
  <si>
    <t>IMPORT</t>
  </si>
  <si>
    <t>{986aad9c-9136-4771-85a9-1b1251b4e53d}</t>
  </si>
  <si>
    <t>{00000000-0000-0000-0000-000000000000}</t>
  </si>
  <si>
    <t>/</t>
  </si>
  <si>
    <t>SO 08 – časť zeleň</t>
  </si>
  <si>
    <t>1</t>
  </si>
  <si>
    <t>{f64986a4-d726-4550-96a8-b254f6c3e505}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</si>
  <si>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</si>
  <si>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</si>
  <si>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</si>
  <si>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</si>
  <si>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</si>
  <si>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</si>
  <si>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</si>
  <si>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Ostatné náklady</t>
  </si>
  <si>
    <t>Objekt: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</si>
  <si>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</si>
  <si>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</si>
  <si>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</si>
  <si>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</si>
  <si>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</si>
  <si>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</si>
  <si>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</si>
  <si>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</si>
  <si>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</si>
  <si>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VRN</t>
  </si>
  <si>
    <t>2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</si>
  <si>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</si>
  <si>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</si>
  <si>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</si>
  <si>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</si>
  <si>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</si>
  <si>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</si>
  <si>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</si>
  <si>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</si>
  <si>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</si>
  <si>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</si>
  <si>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hmotnosť_x005F_x000D_
[t]</t>
  </si>
  <si>
    <t>Hmotnosť_x005F_x000D_
celkom [t]</t>
  </si>
  <si>
    <t>J. suť [t]</t>
  </si>
  <si>
    <t>Suť Celkom [t]</t>
  </si>
  <si>
    <t>ROZPOCET</t>
  </si>
  <si>
    <t>K</t>
  </si>
  <si>
    <t>184199020</t>
  </si>
  <si>
    <t>Úprava koruny podľa arboristického štandardu – orez konštrukčných konárov ( dreviny č. 1, 2, 11,16,18 ), s odvozom drevnej hmoty na skládku</t>
  </si>
  <si>
    <t>ks</t>
  </si>
  <si>
    <t>184199021</t>
  </si>
  <si>
    <t>Úprava koruny podľa arboristického štandardu – založenie koruny, úprava štruktúry koruny a úprava podchôdznej výšky ( dreviny č. 3, 9, 10, 19, 20, 22 ), s odvozom drevnej hmoty na skládku</t>
  </si>
  <si>
    <t>184199022</t>
  </si>
  <si>
    <t>Úprava koruny podľa arboristického štandardu – stabilizačný rez koruny ( drevina č. 5, 6 ), s odvozom drevnej hmoty na skládku</t>
  </si>
  <si>
    <t>184199023</t>
  </si>
  <si>
    <t>Úprava koruny podľa arboristického štandardu –bezpečnostný rez a obvodová redukcia koruny ( dreviny č. 12, 13, 14 ), s odvozom drevnej hmoty na skládku</t>
  </si>
  <si>
    <t>184199024</t>
  </si>
  <si>
    <t>Úprava koruny podľa arboristického štandardu – obvodová redukcia koruny ( drevina č. 21, 23 ),  s odvozom drevnej hmoty na skládku</t>
  </si>
  <si>
    <t>184199025</t>
  </si>
  <si>
    <t>Zmladenie kroviny rezom na výšku 50 cm ( drevina č. 7 ),  s odvozom drevnej hmoty na skládku</t>
  </si>
  <si>
    <t>184199026</t>
  </si>
  <si>
    <t>Zmladenie živého plota rezom na výšku 50 cm ( drevina č. 15 ),  s odvozom drevnej hmoty na skládku</t>
  </si>
  <si>
    <t>bm</t>
  </si>
  <si>
    <t xml:space="preserve">183403114 </t>
  </si>
  <si>
    <t>Obrobenie pôdy rotavátorom, v rovine, pred výsevom trávnikov</t>
  </si>
  <si>
    <t>m2</t>
  </si>
  <si>
    <t>184185001</t>
  </si>
  <si>
    <t>Aplikácia a zapracovanie silikátového kondicioneru pre plochy trávnikov</t>
  </si>
  <si>
    <t>M</t>
  </si>
  <si>
    <t>0057211200</t>
  </si>
  <si>
    <t>Kondicioner na báze silikátových koloidov, 100 g/m²</t>
  </si>
  <si>
    <t>kg</t>
  </si>
  <si>
    <t>182001111</t>
  </si>
  <si>
    <t>Plošná úprava plôch na rastlom teréne s urovnaním povrchu, bez doplnenia ornice, v horn. 1-4, pri nerovnostiach terénu nad +-50 do +-100 mm, v rovine alebo na svahu do 1:5</t>
  </si>
  <si>
    <t>18201001.2</t>
  </si>
  <si>
    <t>Príprava výsadbovej plochy – vytýčenie výsadieb popínavých rastlín</t>
  </si>
  <si>
    <t>184185008</t>
  </si>
  <si>
    <t>Hnojenie pôdy – aplikácia pôdneho kondicionéru pre kroviny v dávke 10g/ks</t>
  </si>
  <si>
    <t>026650001</t>
  </si>
  <si>
    <t>Pôdny kondicioner Universal, 750 g/bal</t>
  </si>
  <si>
    <t>026650002</t>
  </si>
  <si>
    <t>Substrát profesionálny, s hydrogélom 75l</t>
  </si>
  <si>
    <t>183101111</t>
  </si>
  <si>
    <t>Hĺbenie jamiek pre výsadbu rastlín v horn.1-4 s výmenou pôdy 50%, v rovine, objemu do 0,01 m3</t>
  </si>
  <si>
    <t>183204112</t>
  </si>
  <si>
    <t>Výsadba trvaliek do vopred pripravenej pôdy, K9, clt1, v rovine</t>
  </si>
  <si>
    <t>026620003</t>
  </si>
  <si>
    <t>Actinidia arguta ´Issai´, clt 1,5, v=30/50 cm</t>
  </si>
  <si>
    <t>026620004</t>
  </si>
  <si>
    <t>Clematis montana cv, clt 1,5, v=50/75 cm</t>
  </si>
  <si>
    <t>026620005</t>
  </si>
  <si>
    <t>Parthenocissus tricuspidata ´Veitchii´, clt 1, v=30 cm</t>
  </si>
  <si>
    <t>184921093</t>
  </si>
  <si>
    <t>Mulčovanie výsadieb v rovine, hr. mulču nad 50 do 100 mm – 3 l kôra na rastlinu</t>
  </si>
  <si>
    <t>026650010</t>
  </si>
  <si>
    <t>Kôra mulčovacia, fr. 0-60 mm, bal. 70 l</t>
  </si>
  <si>
    <t>185804311.2</t>
  </si>
  <si>
    <t>Zaliatie rastlín vodou, jednotlivo ( dávka 5 l / rastlinu )</t>
  </si>
  <si>
    <t>m³</t>
  </si>
  <si>
    <t>185851111</t>
  </si>
  <si>
    <t>Dovoz vody pre zálievku rastlín na vzdialenosť do 6000 m</t>
  </si>
  <si>
    <t>180401213</t>
  </si>
  <si>
    <t>Založenie trávnika na pôde vopred pripravenej, s pokosením, naložením, odvozom odpadu do 20 km, parkového výsevom, v rovine</t>
  </si>
  <si>
    <t>0057211201</t>
  </si>
  <si>
    <t>VV-8/2 trávna zmes na renovácia ligových trávnikov, bal. 2 kg, 35 g/m²</t>
  </si>
  <si>
    <t>183403153</t>
  </si>
  <si>
    <t>Zapracovanie osiva do pôdy zasekaním, hrabľami</t>
  </si>
  <si>
    <t>4</t>
  </si>
  <si>
    <t>1488042656</t>
  </si>
  <si>
    <t>185803211</t>
  </si>
  <si>
    <t>Povalcovanie plochy v rovine 2x</t>
  </si>
  <si>
    <t>8</t>
  </si>
  <si>
    <t>-1137689879</t>
  </si>
  <si>
    <t>185804311</t>
  </si>
  <si>
    <t>Zaliatie rastlín vodou, plochy jednotlivo do 20 m2 ( dávka 10 l / m2 ) 2x v prípade sucha</t>
  </si>
  <si>
    <t>1250677654</t>
  </si>
  <si>
    <t>1217258754</t>
  </si>
  <si>
    <t>pol6</t>
  </si>
  <si>
    <t>Ochrana pôvodných drevín pri stavebnej činnosti, debnením z dosiek, obalenie kmeňov agrotextíliou. Definuje STN 83 7010</t>
  </si>
  <si>
    <t>998223011</t>
  </si>
  <si>
    <t>Presun hmôt pre pozemné komunikácie s krytom dláždeným (822 2.3, 822 5.3) akejkoľvek dĺžky objektu</t>
  </si>
  <si>
    <t>t</t>
  </si>
  <si>
    <t>50</t>
  </si>
  <si>
    <t>Mestská časť Bratislava - Nové Mesto, Junácka 1, Bratislava</t>
  </si>
  <si>
    <t>7.2.2022</t>
  </si>
  <si>
    <t>Celkové náklady za stavbu 1)</t>
  </si>
  <si>
    <t xml:space="preserve">Celkové náklady za stavbu 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</si>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</sst>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Trebuchet MS"/>
      <family val="2"/>
      <charset val="1"/>
    </font>
    <font>
      <sz val="8"/>
      <color rgb="FFFAE682"/>
      <name val="Trebuchet MS"/>
      <charset val="1"/>
    </font>
    <font>
      <sz val="10"/>
      <name val="Trebuchet MS"/>
      <charset val="1"/>
    </font>
    <font>
      <sz val="10"/>
      <color rgb="FF960000"/>
      <name val="Trebuchet MS"/>
      <charset val="1"/>
    </font>
    <font>
      <u/>
      <sz val="10"/>
      <color rgb="FF0000FF"/>
      <name val="Trebuchet MS"/>
      <charset val="1"/>
    </font>
    <font>
      <u/>
      <sz val="11"/>
      <color rgb="FF0000FF"/>
      <name val="Calibri"/>
      <charset val="1"/>
    </font>
    <font>
      <sz val="8"/>
      <color rgb="FF3366FF"/>
      <name val="Trebuchet MS"/>
      <charset val="1"/>
    </font>
    <font>
      <b/>
      <sz val="16"/>
      <name val="Trebuchet MS"/>
      <charset val="1"/>
    </font>
    <font>
      <sz val="9"/>
      <color rgb="FF969696"/>
      <name val="Trebuchet MS"/>
      <charset val="1"/>
    </font>
    <font>
      <sz val="9"/>
      <name val="Trebuchet MS"/>
      <charset val="1"/>
    </font>
    <font>
      <b/>
      <sz val="12"/>
      <name val="Trebuchet MS"/>
      <charset val="1"/>
    </font>
    <font>
      <sz val="10"/>
      <color rgb="FF464646"/>
      <name val="Trebuchet MS"/>
      <charset val="1"/>
    </font>
    <font>
      <b/>
      <sz val="10"/>
      <name val="Trebuchet MS"/>
      <charset val="1"/>
    </font>
    <font>
      <sz val="8"/>
      <color rgb="FF969696"/>
      <name val="Trebuchet MS"/>
      <charset val="1"/>
    </font>
    <font>
      <b/>
      <sz val="8"/>
      <color rgb="FF969696"/>
      <name val="Trebuchet MS"/>
      <charset val="1"/>
    </font>
    <font>
      <b/>
      <sz val="10"/>
      <color rgb="FF464646"/>
      <name val="Trebuchet MS"/>
      <charset val="1"/>
    </font>
    <font>
      <sz val="10"/>
      <color rgb="FF969696"/>
      <name val="Trebuchet MS"/>
      <charset val="1"/>
    </font>
    <font>
      <b/>
      <sz val="9"/>
      <name val="Trebuchet MS"/>
      <charset val="1"/>
    </font>
    <font>
      <sz val="12"/>
      <color rgb="FF969696"/>
      <name val="Trebuchet MS"/>
      <charset val="1"/>
    </font>
    <font>
      <b/>
      <sz val="12"/>
      <color rgb="FF960000"/>
      <name val="Trebuchet MS"/>
      <charset val="1"/>
    </font>
    <font>
      <sz val="18"/>
      <color rgb="FF0000FF"/>
      <name val="Wingdings 2"/>
      <charset val="1"/>
    </font>
    <font>
      <sz val="11"/>
      <name val="Trebuchet MS"/>
      <charset val="1"/>
    </font>
    <font>
      <b/>
      <sz val="11"/>
      <color rgb="FF003366"/>
      <name val="Trebuchet MS"/>
      <charset val="1"/>
    </font>
    <font>
      <sz val="11"/>
      <color rgb="FF003366"/>
      <name val="Trebuchet MS"/>
      <charset val="1"/>
    </font>
    <font>
      <sz val="11"/>
      <color rgb="FF969696"/>
      <name val="Trebuchet MS"/>
      <charset val="1"/>
    </font>
    <font>
      <b/>
      <sz val="12"/>
      <color rgb="FF800000"/>
      <name val="Trebuchet MS"/>
      <charset val="1"/>
    </font>
    <font>
      <sz val="12"/>
      <color rgb="FF003366"/>
      <name val="Trebuchet MS"/>
      <charset val="1"/>
    </font>
    <font>
      <sz val="10"/>
      <color rgb="FF003366"/>
      <name val="Trebuchet MS"/>
      <charset val="1"/>
    </font>
    <font>
      <sz val="9"/>
      <color rgb="FF000000"/>
      <name val="Trebuchet MS"/>
      <charset val="1"/>
    </font>
    <font>
      <sz val="8"/>
      <color rgb="FF960000"/>
      <name val="Trebuchet MS"/>
      <charset val="1"/>
    </font>
    <font>
      <b/>
      <sz val="8"/>
      <name val="Trebuchet MS"/>
      <charset val="1"/>
    </font>
    <font>
      <sz val="8"/>
      <color rgb="FF003366"/>
      <name val="Trebuchet MS"/>
      <charset val="1"/>
    </font>
    <font>
      <i/>
      <sz val="8"/>
      <color rgb="FF0000FF"/>
      <name val="Trebuchet MS"/>
      <family val="2"/>
      <charset val="1"/>
    </font>
    <font>
      <sz val="8"/>
      <color rgb="FF0000FF"/>
      <name val="Trebuchet MS"/>
      <family val="2"/>
      <charset val="1"/>
    </font>
    <font>
      <i/>
      <sz val="8"/>
      <color rgb="FF0000EE"/>
      <name val="Trebuchet MS"/>
      <family val="2"/>
      <charset val="1"/>
    </font>
    <font>
      <sz val="8"/>
      <name val="Trebuchet MS"/>
      <charset val="1"/>
    </font>
    <font>
      <sz val="8"/>
      <color rgb="FF0000FF"/>
      <name val="Arial"/>
      <family val="2"/>
      <charset val="238"/>
    </font>
    <font>
      <sz val="9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AE682"/>
        <bgColor rgb="FFFFCC99"/>
      </patternFill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249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4" fillId="2" borderId="0" xfId="1" applyFont="1" applyFill="1" applyBorder="1" applyAlignment="1" applyProtection="1">
      <alignment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0" borderId="0" xfId="0" applyFont="1" applyAlignment="1">
      <alignment horizontal="left" vertical="center"/>
    </xf>
    <xf numFmtId="0" fontId="0" fillId="0" borderId="0" xfId="0" applyBorder="1"/>
    <xf numFmtId="0" fontId="8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center"/>
    </xf>
    <xf numFmtId="0" fontId="0" fillId="0" borderId="6" xfId="0" applyBorder="1"/>
    <xf numFmtId="0" fontId="11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164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10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6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1" applyFont="1" applyBorder="1" applyAlignment="1" applyProtection="1">
      <alignment horizontal="center" vertical="center"/>
    </xf>
    <xf numFmtId="0" fontId="21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19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right" vertical="center"/>
    </xf>
    <xf numFmtId="0" fontId="10" fillId="5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5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31" fillId="0" borderId="0" xfId="0" applyFont="1" applyAlignment="1"/>
    <xf numFmtId="0" fontId="31" fillId="0" borderId="4" xfId="0" applyFont="1" applyBorder="1" applyAlignment="1"/>
    <xf numFmtId="0" fontId="31" fillId="0" borderId="0" xfId="0" applyFont="1" applyBorder="1" applyAlignment="1"/>
    <xf numFmtId="0" fontId="26" fillId="0" borderId="0" xfId="0" applyFont="1" applyBorder="1" applyAlignment="1">
      <alignment horizontal="left"/>
    </xf>
    <xf numFmtId="0" fontId="31" fillId="0" borderId="5" xfId="0" applyFont="1" applyBorder="1" applyAlignment="1"/>
    <xf numFmtId="0" fontId="31" fillId="0" borderId="14" xfId="0" applyFont="1" applyBorder="1" applyAlignment="1"/>
    <xf numFmtId="166" fontId="31" fillId="0" borderId="0" xfId="0" applyNumberFormat="1" applyFont="1" applyBorder="1" applyAlignment="1"/>
    <xf numFmtId="166" fontId="31" fillId="0" borderId="15" xfId="0" applyNumberFormat="1" applyFont="1" applyBorder="1" applyAlignme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4" fontId="31" fillId="0" borderId="0" xfId="0" applyNumberFormat="1" applyFont="1" applyAlignment="1">
      <alignment vertical="center"/>
    </xf>
    <xf numFmtId="0" fontId="27" fillId="0" borderId="0" xfId="0" applyFont="1" applyBorder="1" applyAlignment="1">
      <alignment horizontal="left"/>
    </xf>
    <xf numFmtId="0" fontId="0" fillId="0" borderId="26" xfId="0" applyFont="1" applyBorder="1" applyAlignment="1" applyProtection="1">
      <alignment horizontal="center" vertical="center"/>
      <protection locked="0"/>
    </xf>
    <xf numFmtId="49" fontId="0" fillId="0" borderId="26" xfId="0" applyNumberFormat="1" applyFont="1" applyBorder="1" applyAlignment="1">
      <alignment vertical="top"/>
    </xf>
    <xf numFmtId="0" fontId="0" fillId="0" borderId="26" xfId="0" applyFont="1" applyBorder="1" applyAlignment="1" applyProtection="1">
      <alignment horizontal="center" vertical="center" wrapText="1"/>
      <protection locked="0"/>
    </xf>
    <xf numFmtId="167" fontId="0" fillId="0" borderId="26" xfId="0" applyNumberFormat="1" applyFont="1" applyBorder="1" applyAlignment="1" applyProtection="1">
      <alignment vertical="center"/>
      <protection locked="0"/>
    </xf>
    <xf numFmtId="0" fontId="13" fillId="0" borderId="25" xfId="0" applyFont="1" applyBorder="1" applyAlignment="1">
      <alignment horizontal="left" vertical="center"/>
    </xf>
    <xf numFmtId="166" fontId="13" fillId="0" borderId="0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49" fontId="0" fillId="0" borderId="26" xfId="0" applyNumberFormat="1" applyFont="1" applyBorder="1" applyAlignment="1" applyProtection="1">
      <alignment horizontal="left" vertical="center" wrapText="1"/>
      <protection locked="0"/>
    </xf>
    <xf numFmtId="0" fontId="32" fillId="0" borderId="26" xfId="0" applyFont="1" applyBorder="1" applyAlignment="1" applyProtection="1">
      <alignment horizontal="center" vertical="center"/>
      <protection locked="0"/>
    </xf>
    <xf numFmtId="49" fontId="32" fillId="0" borderId="26" xfId="0" applyNumberFormat="1" applyFont="1" applyBorder="1" applyAlignment="1" applyProtection="1">
      <alignment horizontal="left" vertical="center" wrapText="1"/>
      <protection locked="0"/>
    </xf>
    <xf numFmtId="0" fontId="32" fillId="0" borderId="26" xfId="0" applyFont="1" applyBorder="1" applyAlignment="1" applyProtection="1">
      <alignment horizontal="center" vertical="center" wrapText="1"/>
      <protection locked="0"/>
    </xf>
    <xf numFmtId="167" fontId="32" fillId="0" borderId="26" xfId="0" applyNumberFormat="1" applyFont="1" applyBorder="1" applyAlignment="1" applyProtection="1">
      <alignment vertical="center"/>
      <protection locked="0"/>
    </xf>
    <xf numFmtId="49" fontId="32" fillId="0" borderId="26" xfId="0" applyNumberFormat="1" applyFont="1" applyBorder="1" applyAlignment="1">
      <alignment vertical="top"/>
    </xf>
    <xf numFmtId="0" fontId="34" fillId="0" borderId="26" xfId="0" applyFont="1" applyBorder="1" applyAlignment="1" applyProtection="1">
      <alignment horizontal="center" vertical="center"/>
      <protection locked="0"/>
    </xf>
    <xf numFmtId="49" fontId="34" fillId="0" borderId="26" xfId="0" applyNumberFormat="1" applyFont="1" applyBorder="1" applyAlignment="1">
      <alignment vertical="top"/>
    </xf>
    <xf numFmtId="0" fontId="34" fillId="0" borderId="26" xfId="0" applyFont="1" applyBorder="1" applyAlignment="1" applyProtection="1">
      <alignment horizontal="center" vertical="center" wrapText="1"/>
      <protection locked="0"/>
    </xf>
    <xf numFmtId="167" fontId="34" fillId="0" borderId="26" xfId="0" applyNumberFormat="1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167" fontId="32" fillId="0" borderId="25" xfId="0" applyNumberFormat="1" applyFont="1" applyBorder="1" applyAlignment="1" applyProtection="1">
      <alignment vertical="center"/>
      <protection locked="0"/>
    </xf>
    <xf numFmtId="0" fontId="34" fillId="0" borderId="25" xfId="0" applyFont="1" applyBorder="1" applyAlignment="1" applyProtection="1">
      <alignment horizontal="center" vertical="center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166" fontId="35" fillId="0" borderId="0" xfId="0" applyNumberFormat="1" applyFont="1" applyBorder="1" applyAlignment="1">
      <alignment vertical="center"/>
    </xf>
    <xf numFmtId="166" fontId="35" fillId="0" borderId="15" xfId="0" applyNumberFormat="1" applyFont="1" applyBorder="1" applyAlignment="1">
      <alignment vertical="center"/>
    </xf>
    <xf numFmtId="0" fontId="35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49" fontId="37" fillId="0" borderId="0" xfId="0" applyNumberFormat="1" applyFont="1" applyBorder="1" applyAlignment="1">
      <alignment horizontal="left" vertical="center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4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16" xfId="0" applyFont="1" applyFill="1" applyBorder="1" applyAlignment="1" applyProtection="1">
      <alignment vertical="center"/>
      <protection locked="0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164" fontId="13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10" fillId="4" borderId="9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4" fontId="19" fillId="0" borderId="0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vertical="center"/>
    </xf>
    <xf numFmtId="4" fontId="19" fillId="5" borderId="0" xfId="0" applyNumberFormat="1" applyFont="1" applyFill="1" applyBorder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vertical="center"/>
    </xf>
    <xf numFmtId="0" fontId="4" fillId="2" borderId="0" xfId="1" applyFont="1" applyFill="1" applyBorder="1" applyAlignment="1" applyProtection="1">
      <alignment horizontal="center" vertical="center"/>
    </xf>
    <xf numFmtId="165" fontId="9" fillId="0" borderId="0" xfId="0" applyNumberFormat="1" applyFont="1" applyBorder="1" applyAlignment="1">
      <alignment horizontal="left" vertical="center"/>
    </xf>
    <xf numFmtId="4" fontId="12" fillId="0" borderId="0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4" fontId="10" fillId="5" borderId="1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center" vertical="center"/>
    </xf>
    <xf numFmtId="4" fontId="26" fillId="0" borderId="0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27" fillId="0" borderId="0" xfId="0" applyFont="1" applyFill="1" applyBorder="1" applyAlignment="1" applyProtection="1">
      <alignment horizontal="left" vertical="center"/>
      <protection locked="0"/>
    </xf>
    <xf numFmtId="4" fontId="27" fillId="0" borderId="0" xfId="0" applyNumberFormat="1" applyFont="1" applyFill="1" applyBorder="1" applyAlignment="1" applyProtection="1">
      <alignment vertical="center"/>
      <protection locked="0"/>
    </xf>
    <xf numFmtId="0" fontId="9" fillId="5" borderId="23" xfId="0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4" fontId="19" fillId="0" borderId="12" xfId="0" applyNumberFormat="1" applyFont="1" applyBorder="1" applyAlignment="1"/>
    <xf numFmtId="4" fontId="26" fillId="0" borderId="0" xfId="0" applyNumberFormat="1" applyFont="1" applyBorder="1" applyAlignment="1"/>
    <xf numFmtId="4" fontId="27" fillId="0" borderId="17" xfId="0" applyNumberFormat="1" applyFont="1" applyBorder="1" applyAlignment="1"/>
    <xf numFmtId="0" fontId="0" fillId="0" borderId="26" xfId="0" applyFont="1" applyBorder="1" applyAlignment="1">
      <alignment horizontal="left" vertical="center" wrapText="1"/>
    </xf>
    <xf numFmtId="4" fontId="0" fillId="0" borderId="26" xfId="0" applyNumberFormat="1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32" fillId="0" borderId="26" xfId="0" applyFont="1" applyBorder="1" applyAlignment="1" applyProtection="1">
      <alignment horizontal="left" vertical="center" wrapText="1"/>
      <protection locked="0"/>
    </xf>
    <xf numFmtId="4" fontId="33" fillId="0" borderId="26" xfId="0" applyNumberFormat="1" applyFont="1" applyBorder="1" applyAlignment="1" applyProtection="1">
      <alignment vertical="center"/>
      <protection locked="0"/>
    </xf>
    <xf numFmtId="0" fontId="32" fillId="0" borderId="26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4" fontId="0" fillId="0" borderId="25" xfId="0" applyNumberFormat="1" applyFont="1" applyBorder="1" applyAlignment="1" applyProtection="1">
      <alignment vertical="center"/>
      <protection locked="0"/>
    </xf>
    <xf numFmtId="0" fontId="33" fillId="0" borderId="26" xfId="0" applyFont="1" applyBorder="1" applyAlignment="1">
      <alignment horizontal="left" vertical="center" wrapText="1"/>
    </xf>
    <xf numFmtId="4" fontId="33" fillId="0" borderId="25" xfId="0" applyNumberFormat="1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left" vertical="center" wrapText="1"/>
      <protection locked="0"/>
    </xf>
    <xf numFmtId="4" fontId="27" fillId="0" borderId="23" xfId="0" applyNumberFormat="1" applyFont="1" applyBorder="1" applyAlignment="1"/>
    <xf numFmtId="0" fontId="33" fillId="0" borderId="25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4" fontId="0" fillId="6" borderId="26" xfId="0" applyNumberFormat="1" applyFont="1" applyFill="1" applyBorder="1" applyAlignment="1">
      <alignment horizontal="right" vertical="center"/>
    </xf>
    <xf numFmtId="4" fontId="0" fillId="6" borderId="26" xfId="0" applyNumberFormat="1" applyFont="1" applyFill="1" applyBorder="1" applyAlignment="1" applyProtection="1">
      <alignment vertical="center"/>
      <protection locked="0"/>
    </xf>
    <xf numFmtId="4" fontId="32" fillId="6" borderId="26" xfId="0" applyNumberFormat="1" applyFont="1" applyFill="1" applyBorder="1" applyAlignment="1" applyProtection="1">
      <alignment vertical="center"/>
      <protection locked="0"/>
    </xf>
    <xf numFmtId="4" fontId="32" fillId="6" borderId="26" xfId="0" applyNumberFormat="1" applyFont="1" applyFill="1" applyBorder="1" applyAlignment="1">
      <alignment horizontal="right" vertical="center"/>
    </xf>
    <xf numFmtId="4" fontId="0" fillId="6" borderId="25" xfId="0" applyNumberFormat="1" applyFont="1" applyFill="1" applyBorder="1" applyAlignment="1" applyProtection="1">
      <alignment vertical="center"/>
      <protection locked="0"/>
    </xf>
    <xf numFmtId="4" fontId="32" fillId="6" borderId="25" xfId="0" applyNumberFormat="1" applyFont="1" applyFill="1" applyBorder="1" applyAlignment="1" applyProtection="1">
      <alignment vertical="center"/>
      <protection locked="0"/>
    </xf>
    <xf numFmtId="4" fontId="33" fillId="6" borderId="25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EE"/>
      <rgbColor rgb="FF00CCFF"/>
      <rgbColor rgb="FFCCFFFF"/>
      <rgbColor rgb="FFCCFFCC"/>
      <rgbColor rgb="FFFAE682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267480</xdr:colOff>
      <xdr:row>0</xdr:row>
      <xdr:rowOff>267480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67480" cy="267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273240</xdr:colOff>
      <xdr:row>0</xdr:row>
      <xdr:rowOff>273240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73240" cy="273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273240</xdr:colOff>
      <xdr:row>0</xdr:row>
      <xdr:rowOff>273240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73240" cy="273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83"/>
  <sheetViews>
    <sheetView showGridLines="0" zoomScaleNormal="100" workbookViewId="0">
      <pane ySplit="1" topLeftCell="A2" activePane="bottomLeft" state="frozen"/>
      <selection pane="bottomLeft" activeCell="AR23" sqref="AR23"/>
    </sheetView>
  </sheetViews>
  <sheetFormatPr defaultColWidth="8.6640625"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 customWidth="1"/>
  </cols>
  <sheetData>
    <row r="1" spans="1:73" ht="21.4" customHeight="1" x14ac:dyDescent="0.3">
      <c r="A1" s="1" t="s">
        <v>0</v>
      </c>
      <c r="B1" s="2"/>
      <c r="C1" s="2"/>
      <c r="D1" s="3" t="s">
        <v>1</v>
      </c>
      <c r="E1" s="2"/>
      <c r="F1" s="2"/>
      <c r="G1" s="2"/>
      <c r="H1" s="2"/>
      <c r="I1" s="2"/>
      <c r="J1" s="2"/>
      <c r="K1" s="4" t="s">
        <v>2</v>
      </c>
      <c r="L1" s="4"/>
      <c r="M1" s="4"/>
      <c r="N1" s="4"/>
      <c r="O1" s="4"/>
      <c r="P1" s="4"/>
      <c r="Q1" s="4"/>
      <c r="R1" s="4"/>
      <c r="S1" s="4"/>
      <c r="T1" s="2"/>
      <c r="U1" s="2"/>
      <c r="V1" s="2"/>
      <c r="W1" s="4" t="s">
        <v>3</v>
      </c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6" t="s">
        <v>4</v>
      </c>
      <c r="BB1" s="6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T1" s="7" t="s">
        <v>5</v>
      </c>
      <c r="BU1" s="7" t="s">
        <v>5</v>
      </c>
    </row>
    <row r="2" spans="1:73" ht="36.950000000000003" customHeight="1" x14ac:dyDescent="0.3">
      <c r="C2" s="185" t="s">
        <v>6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R2" s="186" t="s">
        <v>7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8" t="s">
        <v>8</v>
      </c>
      <c r="BT2" s="8" t="s">
        <v>9</v>
      </c>
    </row>
    <row r="3" spans="1:73" ht="6.95" customHeight="1" x14ac:dyDescent="0.3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BS3" s="8" t="s">
        <v>8</v>
      </c>
      <c r="BT3" s="8" t="s">
        <v>9</v>
      </c>
    </row>
    <row r="4" spans="1:73" ht="36.950000000000003" customHeight="1" x14ac:dyDescent="0.3">
      <c r="B4" s="12"/>
      <c r="C4" s="187" t="s">
        <v>10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3"/>
      <c r="AS4" s="14" t="s">
        <v>11</v>
      </c>
      <c r="BS4" s="8" t="s">
        <v>12</v>
      </c>
    </row>
    <row r="5" spans="1:73" ht="14.45" customHeight="1" x14ac:dyDescent="0.3">
      <c r="B5" s="12"/>
      <c r="C5" s="15"/>
      <c r="D5" s="16" t="s">
        <v>13</v>
      </c>
      <c r="E5" s="15"/>
      <c r="F5" s="15"/>
      <c r="G5" s="15"/>
      <c r="H5" s="15"/>
      <c r="I5" s="15"/>
      <c r="J5" s="15"/>
      <c r="K5" s="188" t="s">
        <v>14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5"/>
      <c r="AQ5" s="13"/>
      <c r="BS5" s="8" t="s">
        <v>8</v>
      </c>
    </row>
    <row r="6" spans="1:73" ht="36.950000000000003" customHeight="1" x14ac:dyDescent="0.3">
      <c r="B6" s="12"/>
      <c r="C6" s="15"/>
      <c r="D6" s="18" t="s">
        <v>15</v>
      </c>
      <c r="E6" s="15"/>
      <c r="F6" s="15"/>
      <c r="G6" s="15"/>
      <c r="H6" s="15"/>
      <c r="I6" s="15"/>
      <c r="J6" s="15"/>
      <c r="K6" s="189" t="s">
        <v>16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5"/>
      <c r="AQ6" s="13"/>
      <c r="BS6" s="8" t="s">
        <v>8</v>
      </c>
    </row>
    <row r="7" spans="1:73" ht="14.45" customHeight="1" x14ac:dyDescent="0.3">
      <c r="B7" s="12"/>
      <c r="C7" s="15"/>
      <c r="D7" s="19" t="s">
        <v>17</v>
      </c>
      <c r="E7" s="15"/>
      <c r="F7" s="15"/>
      <c r="G7" s="15"/>
      <c r="H7" s="15"/>
      <c r="I7" s="15"/>
      <c r="J7" s="15"/>
      <c r="K7" s="17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9" t="s">
        <v>18</v>
      </c>
      <c r="AL7" s="15"/>
      <c r="AM7" s="15"/>
      <c r="AN7" s="17"/>
      <c r="AO7" s="15"/>
      <c r="AP7" s="15"/>
      <c r="AQ7" s="13"/>
      <c r="BS7" s="8" t="s">
        <v>8</v>
      </c>
    </row>
    <row r="8" spans="1:73" ht="14.45" customHeight="1" x14ac:dyDescent="0.3">
      <c r="B8" s="12"/>
      <c r="C8" s="15"/>
      <c r="D8" s="19" t="s">
        <v>19</v>
      </c>
      <c r="E8" s="15"/>
      <c r="F8" s="15"/>
      <c r="G8" s="15"/>
      <c r="H8" s="15"/>
      <c r="I8" s="15"/>
      <c r="J8" s="15"/>
      <c r="K8" s="17" t="s">
        <v>20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9" t="s">
        <v>21</v>
      </c>
      <c r="AL8" s="15"/>
      <c r="AM8" s="15"/>
      <c r="AN8" s="173" t="s">
        <v>193</v>
      </c>
      <c r="AO8" s="15"/>
      <c r="AP8" s="15"/>
      <c r="AQ8" s="13"/>
      <c r="BS8" s="8" t="s">
        <v>8</v>
      </c>
    </row>
    <row r="9" spans="1:73" ht="14.45" customHeight="1" x14ac:dyDescent="0.3">
      <c r="B9" s="12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3"/>
      <c r="BS9" s="8" t="s">
        <v>8</v>
      </c>
    </row>
    <row r="10" spans="1:73" ht="14.45" customHeight="1" x14ac:dyDescent="0.3">
      <c r="B10" s="12"/>
      <c r="C10" s="15"/>
      <c r="D10" s="19" t="s">
        <v>22</v>
      </c>
      <c r="E10" s="15"/>
      <c r="F10" s="15"/>
      <c r="G10" s="15"/>
      <c r="H10" s="15"/>
      <c r="I10" s="15"/>
      <c r="J10" s="15"/>
      <c r="K10" s="15" t="s">
        <v>192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9" t="s">
        <v>23</v>
      </c>
      <c r="AL10" s="15"/>
      <c r="AM10" s="15"/>
      <c r="AN10" s="17"/>
      <c r="AO10" s="15"/>
      <c r="AP10" s="15"/>
      <c r="AQ10" s="13"/>
      <c r="BS10" s="8" t="s">
        <v>8</v>
      </c>
    </row>
    <row r="11" spans="1:73" ht="18.399999999999999" customHeight="1" x14ac:dyDescent="0.3">
      <c r="B11" s="12"/>
      <c r="C11" s="15"/>
      <c r="D11" s="15"/>
      <c r="E11" s="17" t="s">
        <v>24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9" t="s">
        <v>25</v>
      </c>
      <c r="AL11" s="15"/>
      <c r="AM11" s="15"/>
      <c r="AN11" s="17"/>
      <c r="AO11" s="15"/>
      <c r="AP11" s="15"/>
      <c r="AQ11" s="13"/>
      <c r="BS11" s="8" t="s">
        <v>8</v>
      </c>
    </row>
    <row r="12" spans="1:73" ht="6.95" customHeight="1" x14ac:dyDescent="0.3">
      <c r="B12" s="12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3"/>
      <c r="BS12" s="8" t="s">
        <v>8</v>
      </c>
    </row>
    <row r="13" spans="1:73" ht="14.45" customHeight="1" x14ac:dyDescent="0.3">
      <c r="B13" s="12"/>
      <c r="C13" s="15"/>
      <c r="D13" s="19" t="s">
        <v>26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9" t="s">
        <v>23</v>
      </c>
      <c r="AL13" s="15"/>
      <c r="AM13" s="15"/>
      <c r="AN13" s="17"/>
      <c r="AO13" s="15"/>
      <c r="AP13" s="15"/>
      <c r="AQ13" s="13"/>
      <c r="BS13" s="8" t="s">
        <v>8</v>
      </c>
    </row>
    <row r="14" spans="1:73" ht="15" x14ac:dyDescent="0.3">
      <c r="B14" s="12"/>
      <c r="C14" s="15"/>
      <c r="D14" s="15"/>
      <c r="E14" s="17" t="s">
        <v>24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9" t="s">
        <v>25</v>
      </c>
      <c r="AL14" s="15"/>
      <c r="AM14" s="15"/>
      <c r="AN14" s="17"/>
      <c r="AO14" s="15"/>
      <c r="AP14" s="15"/>
      <c r="AQ14" s="13"/>
      <c r="BS14" s="8" t="s">
        <v>8</v>
      </c>
    </row>
    <row r="15" spans="1:73" ht="6.95" customHeight="1" x14ac:dyDescent="0.3">
      <c r="B15" s="1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3"/>
      <c r="BS15" s="8" t="s">
        <v>5</v>
      </c>
    </row>
    <row r="16" spans="1:73" ht="14.45" customHeight="1" x14ac:dyDescent="0.3">
      <c r="B16" s="12"/>
      <c r="C16" s="15"/>
      <c r="D16" s="19" t="s">
        <v>27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9" t="s">
        <v>23</v>
      </c>
      <c r="AL16" s="15"/>
      <c r="AM16" s="15"/>
      <c r="AN16" s="17"/>
      <c r="AO16" s="15"/>
      <c r="AP16" s="15"/>
      <c r="AQ16" s="13"/>
      <c r="BS16" s="8" t="s">
        <v>5</v>
      </c>
    </row>
    <row r="17" spans="2:71" ht="18.399999999999999" customHeight="1" x14ac:dyDescent="0.3">
      <c r="B17" s="12"/>
      <c r="C17" s="15"/>
      <c r="D17" s="15"/>
      <c r="E17" s="188" t="s">
        <v>28</v>
      </c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5"/>
      <c r="AE17" s="15"/>
      <c r="AF17" s="15"/>
      <c r="AG17" s="15"/>
      <c r="AH17" s="15"/>
      <c r="AI17" s="15"/>
      <c r="AJ17" s="15"/>
      <c r="AK17" s="19" t="s">
        <v>25</v>
      </c>
      <c r="AL17" s="15"/>
      <c r="AM17" s="15"/>
      <c r="AN17" s="17"/>
      <c r="AO17" s="15"/>
      <c r="AP17" s="15"/>
      <c r="AQ17" s="13"/>
      <c r="BS17" s="8" t="s">
        <v>29</v>
      </c>
    </row>
    <row r="18" spans="2:71" ht="6.95" customHeight="1" x14ac:dyDescent="0.3">
      <c r="B18" s="1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3"/>
      <c r="BS18" s="8" t="s">
        <v>8</v>
      </c>
    </row>
    <row r="19" spans="2:71" ht="14.45" customHeight="1" x14ac:dyDescent="0.3">
      <c r="B19" s="12"/>
      <c r="C19" s="15"/>
      <c r="D19" s="19" t="s">
        <v>30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9" t="s">
        <v>23</v>
      </c>
      <c r="AL19" s="15"/>
      <c r="AM19" s="15"/>
      <c r="AN19" s="17"/>
      <c r="AO19" s="15"/>
      <c r="AP19" s="15"/>
      <c r="AQ19" s="13"/>
      <c r="BS19" s="8" t="s">
        <v>8</v>
      </c>
    </row>
    <row r="20" spans="2:71" ht="18.399999999999999" customHeight="1" x14ac:dyDescent="0.3">
      <c r="B20" s="12"/>
      <c r="C20" s="15"/>
      <c r="D20" s="15"/>
      <c r="E20" s="188" t="s">
        <v>31</v>
      </c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9" t="s">
        <v>25</v>
      </c>
      <c r="AL20" s="15"/>
      <c r="AM20" s="15"/>
      <c r="AN20" s="17"/>
      <c r="AO20" s="15"/>
      <c r="AP20" s="15"/>
      <c r="AQ20" s="13"/>
    </row>
    <row r="21" spans="2:71" ht="6.95" customHeight="1" x14ac:dyDescent="0.3">
      <c r="B21" s="12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3"/>
    </row>
    <row r="22" spans="2:71" ht="15" x14ac:dyDescent="0.3">
      <c r="B22" s="12"/>
      <c r="C22" s="15"/>
      <c r="D22" s="19" t="s">
        <v>32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3"/>
    </row>
    <row r="23" spans="2:71" ht="22.5" customHeight="1" x14ac:dyDescent="0.3">
      <c r="B23" s="12"/>
      <c r="C23" s="15"/>
      <c r="D23" s="15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5"/>
      <c r="AP23" s="15"/>
      <c r="AQ23" s="13"/>
    </row>
    <row r="24" spans="2:71" ht="6.95" customHeight="1" x14ac:dyDescent="0.3">
      <c r="B24" s="12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3"/>
    </row>
    <row r="25" spans="2:71" ht="6.95" customHeight="1" x14ac:dyDescent="0.3">
      <c r="B25" s="12"/>
      <c r="C25" s="1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15"/>
      <c r="AQ25" s="13"/>
    </row>
    <row r="26" spans="2:71" ht="14.45" customHeight="1" x14ac:dyDescent="0.3">
      <c r="B26" s="12"/>
      <c r="C26" s="15"/>
      <c r="D26" s="21" t="s">
        <v>33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91">
        <f>'SO 08 – časť zeleň'!N79</f>
        <v>0</v>
      </c>
      <c r="AL26" s="191"/>
      <c r="AM26" s="191"/>
      <c r="AN26" s="191"/>
      <c r="AO26" s="191"/>
      <c r="AP26" s="15"/>
      <c r="AQ26" s="13"/>
    </row>
    <row r="27" spans="2:71" ht="14.45" customHeight="1" x14ac:dyDescent="0.3">
      <c r="B27" s="12"/>
      <c r="C27" s="15"/>
      <c r="D27" s="21" t="s">
        <v>34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91">
        <f>'SO 08 – časť zeleň'!N85</f>
        <v>0</v>
      </c>
      <c r="AL27" s="191"/>
      <c r="AM27" s="191"/>
      <c r="AN27" s="191"/>
      <c r="AO27" s="191"/>
      <c r="AP27" s="15"/>
      <c r="AQ27" s="13"/>
    </row>
    <row r="28" spans="2:71" s="22" customFormat="1" ht="6.95" customHeight="1" x14ac:dyDescent="0.3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5"/>
    </row>
    <row r="29" spans="2:71" s="22" customFormat="1" ht="25.9" customHeight="1" x14ac:dyDescent="0.3">
      <c r="B29" s="23"/>
      <c r="C29" s="24"/>
      <c r="D29" s="26" t="s">
        <v>35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192">
        <f>ROUND(AK26+AK27,2)</f>
        <v>0</v>
      </c>
      <c r="AL29" s="192"/>
      <c r="AM29" s="192"/>
      <c r="AN29" s="192"/>
      <c r="AO29" s="192"/>
      <c r="AP29" s="24"/>
      <c r="AQ29" s="25"/>
    </row>
    <row r="30" spans="2:71" s="22" customFormat="1" ht="6.95" customHeight="1" x14ac:dyDescent="0.3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5"/>
    </row>
    <row r="31" spans="2:71" s="28" customFormat="1" ht="14.45" customHeight="1" x14ac:dyDescent="0.3">
      <c r="B31" s="29"/>
      <c r="C31" s="30"/>
      <c r="D31" s="31" t="s">
        <v>36</v>
      </c>
      <c r="E31" s="30"/>
      <c r="F31" s="31" t="s">
        <v>37</v>
      </c>
      <c r="G31" s="30"/>
      <c r="H31" s="30"/>
      <c r="I31" s="30"/>
      <c r="J31" s="30"/>
      <c r="K31" s="30"/>
      <c r="L31" s="193">
        <v>0.2</v>
      </c>
      <c r="M31" s="193"/>
      <c r="N31" s="193"/>
      <c r="O31" s="193"/>
      <c r="P31" s="30"/>
      <c r="Q31" s="30"/>
      <c r="R31" s="30"/>
      <c r="S31" s="30"/>
      <c r="T31" s="33" t="s">
        <v>38</v>
      </c>
      <c r="U31" s="30"/>
      <c r="V31" s="30"/>
      <c r="W31" s="194">
        <f>AK29</f>
        <v>0</v>
      </c>
      <c r="X31" s="194"/>
      <c r="Y31" s="194"/>
      <c r="Z31" s="194"/>
      <c r="AA31" s="194"/>
      <c r="AB31" s="194"/>
      <c r="AC31" s="194"/>
      <c r="AD31" s="194"/>
      <c r="AE31" s="194"/>
      <c r="AF31" s="30"/>
      <c r="AG31" s="30"/>
      <c r="AH31" s="30"/>
      <c r="AI31" s="30"/>
      <c r="AJ31" s="30"/>
      <c r="AK31" s="194">
        <f>'Krycí list'!M31</f>
        <v>0</v>
      </c>
      <c r="AL31" s="194"/>
      <c r="AM31" s="194"/>
      <c r="AN31" s="194"/>
      <c r="AO31" s="194"/>
      <c r="AP31" s="30"/>
      <c r="AQ31" s="34"/>
    </row>
    <row r="32" spans="2:71" s="28" customFormat="1" ht="14.45" customHeight="1" x14ac:dyDescent="0.3">
      <c r="B32" s="29"/>
      <c r="C32" s="30"/>
      <c r="D32" s="30"/>
      <c r="E32" s="30"/>
      <c r="F32" s="31" t="s">
        <v>39</v>
      </c>
      <c r="G32" s="30"/>
      <c r="H32" s="30"/>
      <c r="I32" s="30"/>
      <c r="J32" s="30"/>
      <c r="K32" s="30"/>
      <c r="L32" s="193">
        <v>0.2</v>
      </c>
      <c r="M32" s="193"/>
      <c r="N32" s="193"/>
      <c r="O32" s="193"/>
      <c r="P32" s="30"/>
      <c r="Q32" s="30"/>
      <c r="R32" s="30"/>
      <c r="S32" s="30"/>
      <c r="T32" s="33" t="s">
        <v>38</v>
      </c>
      <c r="U32" s="30"/>
      <c r="V32" s="30"/>
      <c r="W32" s="194">
        <v>0</v>
      </c>
      <c r="X32" s="194"/>
      <c r="Y32" s="194"/>
      <c r="Z32" s="194"/>
      <c r="AA32" s="194"/>
      <c r="AB32" s="194"/>
      <c r="AC32" s="194"/>
      <c r="AD32" s="194"/>
      <c r="AE32" s="194"/>
      <c r="AF32" s="30"/>
      <c r="AG32" s="30"/>
      <c r="AH32" s="30"/>
      <c r="AI32" s="30"/>
      <c r="AJ32" s="30"/>
      <c r="AK32" s="194">
        <v>0</v>
      </c>
      <c r="AL32" s="194"/>
      <c r="AM32" s="194"/>
      <c r="AN32" s="194"/>
      <c r="AO32" s="194"/>
      <c r="AP32" s="30"/>
      <c r="AQ32" s="34"/>
    </row>
    <row r="33" spans="2:43" s="28" customFormat="1" ht="14.45" hidden="1" customHeight="1" x14ac:dyDescent="0.3">
      <c r="B33" s="29"/>
      <c r="C33" s="30"/>
      <c r="D33" s="30"/>
      <c r="E33" s="30"/>
      <c r="F33" s="31" t="s">
        <v>40</v>
      </c>
      <c r="G33" s="30"/>
      <c r="H33" s="30"/>
      <c r="I33" s="30"/>
      <c r="J33" s="30"/>
      <c r="K33" s="30"/>
      <c r="L33" s="193">
        <v>0.2</v>
      </c>
      <c r="M33" s="193"/>
      <c r="N33" s="193"/>
      <c r="O33" s="193"/>
      <c r="P33" s="30"/>
      <c r="Q33" s="30"/>
      <c r="R33" s="30"/>
      <c r="S33" s="30"/>
      <c r="T33" s="33" t="s">
        <v>38</v>
      </c>
      <c r="U33" s="30"/>
      <c r="V33" s="30"/>
      <c r="W33" s="194">
        <f>ROUND(BB77+SUM(CF81),2)</f>
        <v>0</v>
      </c>
      <c r="X33" s="194"/>
      <c r="Y33" s="194"/>
      <c r="Z33" s="194"/>
      <c r="AA33" s="194"/>
      <c r="AB33" s="194"/>
      <c r="AC33" s="194"/>
      <c r="AD33" s="194"/>
      <c r="AE33" s="194"/>
      <c r="AF33" s="30"/>
      <c r="AG33" s="30"/>
      <c r="AH33" s="30"/>
      <c r="AI33" s="30"/>
      <c r="AJ33" s="30"/>
      <c r="AK33" s="194">
        <v>0</v>
      </c>
      <c r="AL33" s="194"/>
      <c r="AM33" s="194"/>
      <c r="AN33" s="194"/>
      <c r="AO33" s="194"/>
      <c r="AP33" s="30"/>
      <c r="AQ33" s="34"/>
    </row>
    <row r="34" spans="2:43" s="28" customFormat="1" ht="14.45" hidden="1" customHeight="1" x14ac:dyDescent="0.3">
      <c r="B34" s="29"/>
      <c r="C34" s="30"/>
      <c r="D34" s="30"/>
      <c r="E34" s="30"/>
      <c r="F34" s="31" t="s">
        <v>41</v>
      </c>
      <c r="G34" s="30"/>
      <c r="H34" s="30"/>
      <c r="I34" s="30"/>
      <c r="J34" s="30"/>
      <c r="K34" s="30"/>
      <c r="L34" s="193">
        <v>0.2</v>
      </c>
      <c r="M34" s="193"/>
      <c r="N34" s="193"/>
      <c r="O34" s="193"/>
      <c r="P34" s="30"/>
      <c r="Q34" s="30"/>
      <c r="R34" s="30"/>
      <c r="S34" s="30"/>
      <c r="T34" s="33" t="s">
        <v>38</v>
      </c>
      <c r="U34" s="30"/>
      <c r="V34" s="30"/>
      <c r="W34" s="194">
        <f>ROUND(BC77+SUM(CG81),2)</f>
        <v>0</v>
      </c>
      <c r="X34" s="194"/>
      <c r="Y34" s="194"/>
      <c r="Z34" s="194"/>
      <c r="AA34" s="194"/>
      <c r="AB34" s="194"/>
      <c r="AC34" s="194"/>
      <c r="AD34" s="194"/>
      <c r="AE34" s="194"/>
      <c r="AF34" s="30"/>
      <c r="AG34" s="30"/>
      <c r="AH34" s="30"/>
      <c r="AI34" s="30"/>
      <c r="AJ34" s="30"/>
      <c r="AK34" s="194">
        <v>0</v>
      </c>
      <c r="AL34" s="194"/>
      <c r="AM34" s="194"/>
      <c r="AN34" s="194"/>
      <c r="AO34" s="194"/>
      <c r="AP34" s="30"/>
      <c r="AQ34" s="34"/>
    </row>
    <row r="35" spans="2:43" s="28" customFormat="1" ht="14.45" hidden="1" customHeight="1" x14ac:dyDescent="0.3">
      <c r="B35" s="29"/>
      <c r="C35" s="30"/>
      <c r="D35" s="30"/>
      <c r="E35" s="30"/>
      <c r="F35" s="31" t="s">
        <v>42</v>
      </c>
      <c r="G35" s="30"/>
      <c r="H35" s="30"/>
      <c r="I35" s="30"/>
      <c r="J35" s="30"/>
      <c r="K35" s="30"/>
      <c r="L35" s="193">
        <v>0</v>
      </c>
      <c r="M35" s="193"/>
      <c r="N35" s="193"/>
      <c r="O35" s="193"/>
      <c r="P35" s="30"/>
      <c r="Q35" s="30"/>
      <c r="R35" s="30"/>
      <c r="S35" s="30"/>
      <c r="T35" s="33" t="s">
        <v>38</v>
      </c>
      <c r="U35" s="30"/>
      <c r="V35" s="30"/>
      <c r="W35" s="194">
        <f>ROUND(BD77+SUM(CH81),2)</f>
        <v>0</v>
      </c>
      <c r="X35" s="194"/>
      <c r="Y35" s="194"/>
      <c r="Z35" s="194"/>
      <c r="AA35" s="194"/>
      <c r="AB35" s="194"/>
      <c r="AC35" s="194"/>
      <c r="AD35" s="194"/>
      <c r="AE35" s="194"/>
      <c r="AF35" s="30"/>
      <c r="AG35" s="30"/>
      <c r="AH35" s="30"/>
      <c r="AI35" s="30"/>
      <c r="AJ35" s="30"/>
      <c r="AK35" s="194">
        <v>0</v>
      </c>
      <c r="AL35" s="194"/>
      <c r="AM35" s="194"/>
      <c r="AN35" s="194"/>
      <c r="AO35" s="194"/>
      <c r="AP35" s="30"/>
      <c r="AQ35" s="34"/>
    </row>
    <row r="36" spans="2:43" s="22" customFormat="1" ht="6.95" customHeight="1" x14ac:dyDescent="0.3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5"/>
    </row>
    <row r="37" spans="2:43" s="22" customFormat="1" ht="25.9" customHeight="1" x14ac:dyDescent="0.3">
      <c r="B37" s="23"/>
      <c r="C37" s="35"/>
      <c r="D37" s="36" t="s">
        <v>43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8" t="s">
        <v>44</v>
      </c>
      <c r="U37" s="37"/>
      <c r="V37" s="37"/>
      <c r="W37" s="37"/>
      <c r="X37" s="195" t="s">
        <v>45</v>
      </c>
      <c r="Y37" s="195"/>
      <c r="Z37" s="195"/>
      <c r="AA37" s="195"/>
      <c r="AB37" s="195"/>
      <c r="AC37" s="37"/>
      <c r="AD37" s="37"/>
      <c r="AE37" s="37"/>
      <c r="AF37" s="37"/>
      <c r="AG37" s="37"/>
      <c r="AH37" s="37"/>
      <c r="AI37" s="37"/>
      <c r="AJ37" s="37"/>
      <c r="AK37" s="196">
        <f>SUM(AK29:AK35)</f>
        <v>0</v>
      </c>
      <c r="AL37" s="196"/>
      <c r="AM37" s="196"/>
      <c r="AN37" s="196"/>
      <c r="AO37" s="196"/>
      <c r="AP37" s="35"/>
      <c r="AQ37" s="25"/>
    </row>
    <row r="38" spans="2:43" s="22" customFormat="1" ht="14.45" customHeight="1" x14ac:dyDescent="0.3"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5"/>
    </row>
    <row r="39" spans="2:43" s="22" customFormat="1" ht="15" x14ac:dyDescent="0.3">
      <c r="B39" s="23"/>
      <c r="C39" s="24"/>
      <c r="D39" s="39" t="s">
        <v>46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1"/>
      <c r="AA39" s="24"/>
      <c r="AB39" s="24"/>
      <c r="AC39" s="39" t="s">
        <v>47</v>
      </c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1"/>
      <c r="AP39" s="24"/>
      <c r="AQ39" s="25"/>
    </row>
    <row r="40" spans="2:43" x14ac:dyDescent="0.3">
      <c r="B40" s="12"/>
      <c r="C40" s="15"/>
      <c r="D40" s="42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43"/>
      <c r="AA40" s="15"/>
      <c r="AB40" s="15"/>
      <c r="AC40" s="42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43"/>
      <c r="AP40" s="15"/>
      <c r="AQ40" s="13"/>
    </row>
    <row r="41" spans="2:43" x14ac:dyDescent="0.3">
      <c r="B41" s="12"/>
      <c r="C41" s="15"/>
      <c r="D41" s="42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43"/>
      <c r="AA41" s="15"/>
      <c r="AB41" s="15"/>
      <c r="AC41" s="42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43"/>
      <c r="AP41" s="15"/>
      <c r="AQ41" s="13"/>
    </row>
    <row r="42" spans="2:43" x14ac:dyDescent="0.3">
      <c r="B42" s="12"/>
      <c r="C42" s="15"/>
      <c r="D42" s="42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43"/>
      <c r="AA42" s="15"/>
      <c r="AB42" s="15"/>
      <c r="AC42" s="42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43"/>
      <c r="AP42" s="15"/>
      <c r="AQ42" s="13"/>
    </row>
    <row r="43" spans="2:43" x14ac:dyDescent="0.3">
      <c r="B43" s="12"/>
      <c r="C43" s="15"/>
      <c r="D43" s="42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43"/>
      <c r="AA43" s="15"/>
      <c r="AB43" s="15"/>
      <c r="AC43" s="42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43"/>
      <c r="AP43" s="15"/>
      <c r="AQ43" s="13"/>
    </row>
    <row r="44" spans="2:43" x14ac:dyDescent="0.3">
      <c r="B44" s="12"/>
      <c r="C44" s="15"/>
      <c r="D44" s="42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43"/>
      <c r="AA44" s="15"/>
      <c r="AB44" s="15"/>
      <c r="AC44" s="42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43"/>
      <c r="AP44" s="15"/>
      <c r="AQ44" s="13"/>
    </row>
    <row r="45" spans="2:43" x14ac:dyDescent="0.3">
      <c r="B45" s="12"/>
      <c r="C45" s="15"/>
      <c r="D45" s="42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43"/>
      <c r="AA45" s="15"/>
      <c r="AB45" s="15"/>
      <c r="AC45" s="42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43"/>
      <c r="AP45" s="15"/>
      <c r="AQ45" s="13"/>
    </row>
    <row r="46" spans="2:43" x14ac:dyDescent="0.3">
      <c r="B46" s="12"/>
      <c r="C46" s="15"/>
      <c r="D46" s="42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43"/>
      <c r="AA46" s="15"/>
      <c r="AB46" s="15"/>
      <c r="AC46" s="42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43"/>
      <c r="AP46" s="15"/>
      <c r="AQ46" s="13"/>
    </row>
    <row r="47" spans="2:43" x14ac:dyDescent="0.3">
      <c r="B47" s="12"/>
      <c r="C47" s="15"/>
      <c r="D47" s="42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43"/>
      <c r="AA47" s="15"/>
      <c r="AB47" s="15"/>
      <c r="AC47" s="42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43"/>
      <c r="AP47" s="15"/>
      <c r="AQ47" s="13"/>
    </row>
    <row r="48" spans="2:43" s="22" customFormat="1" ht="15" x14ac:dyDescent="0.3">
      <c r="B48" s="23"/>
      <c r="C48" s="24"/>
      <c r="D48" s="44" t="s">
        <v>48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6" t="s">
        <v>49</v>
      </c>
      <c r="S48" s="45"/>
      <c r="T48" s="45"/>
      <c r="U48" s="45"/>
      <c r="V48" s="45"/>
      <c r="W48" s="45"/>
      <c r="X48" s="45"/>
      <c r="Y48" s="45"/>
      <c r="Z48" s="47"/>
      <c r="AA48" s="24"/>
      <c r="AB48" s="24"/>
      <c r="AC48" s="44" t="s">
        <v>48</v>
      </c>
      <c r="AD48" s="45"/>
      <c r="AE48" s="45"/>
      <c r="AF48" s="45"/>
      <c r="AG48" s="45"/>
      <c r="AH48" s="45"/>
      <c r="AI48" s="45"/>
      <c r="AJ48" s="45"/>
      <c r="AK48" s="45"/>
      <c r="AL48" s="45"/>
      <c r="AM48" s="46" t="s">
        <v>49</v>
      </c>
      <c r="AN48" s="45"/>
      <c r="AO48" s="47"/>
      <c r="AP48" s="24"/>
      <c r="AQ48" s="25"/>
    </row>
    <row r="49" spans="2:43" x14ac:dyDescent="0.3">
      <c r="B49" s="1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3"/>
    </row>
    <row r="50" spans="2:43" s="22" customFormat="1" ht="15" x14ac:dyDescent="0.3">
      <c r="B50" s="23"/>
      <c r="C50" s="24"/>
      <c r="D50" s="39" t="s">
        <v>50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1"/>
      <c r="AA50" s="24"/>
      <c r="AB50" s="24"/>
      <c r="AC50" s="39" t="s">
        <v>51</v>
      </c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1"/>
      <c r="AP50" s="24"/>
      <c r="AQ50" s="25"/>
    </row>
    <row r="51" spans="2:43" x14ac:dyDescent="0.3">
      <c r="B51" s="12"/>
      <c r="C51" s="15"/>
      <c r="D51" s="42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43"/>
      <c r="AA51" s="15"/>
      <c r="AB51" s="15"/>
      <c r="AC51" s="42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43"/>
      <c r="AP51" s="15"/>
      <c r="AQ51" s="13"/>
    </row>
    <row r="52" spans="2:43" x14ac:dyDescent="0.3">
      <c r="B52" s="12"/>
      <c r="C52" s="15"/>
      <c r="D52" s="42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43"/>
      <c r="AA52" s="15"/>
      <c r="AB52" s="15"/>
      <c r="AC52" s="42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43"/>
      <c r="AP52" s="15"/>
      <c r="AQ52" s="13"/>
    </row>
    <row r="53" spans="2:43" x14ac:dyDescent="0.3">
      <c r="B53" s="12"/>
      <c r="C53" s="15"/>
      <c r="D53" s="42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43"/>
      <c r="AA53" s="15"/>
      <c r="AB53" s="15"/>
      <c r="AC53" s="42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43"/>
      <c r="AP53" s="15"/>
      <c r="AQ53" s="13"/>
    </row>
    <row r="54" spans="2:43" x14ac:dyDescent="0.3">
      <c r="B54" s="12"/>
      <c r="C54" s="15"/>
      <c r="D54" s="42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43"/>
      <c r="AA54" s="15"/>
      <c r="AB54" s="15"/>
      <c r="AC54" s="42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43"/>
      <c r="AP54" s="15"/>
      <c r="AQ54" s="13"/>
    </row>
    <row r="55" spans="2:43" x14ac:dyDescent="0.3">
      <c r="B55" s="12"/>
      <c r="C55" s="15"/>
      <c r="D55" s="42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43"/>
      <c r="AA55" s="15"/>
      <c r="AB55" s="15"/>
      <c r="AC55" s="42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43"/>
      <c r="AP55" s="15"/>
      <c r="AQ55" s="13"/>
    </row>
    <row r="56" spans="2:43" x14ac:dyDescent="0.3">
      <c r="B56" s="12"/>
      <c r="C56" s="15"/>
      <c r="D56" s="42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43"/>
      <c r="AA56" s="15"/>
      <c r="AB56" s="15"/>
      <c r="AC56" s="42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43"/>
      <c r="AP56" s="15"/>
      <c r="AQ56" s="13"/>
    </row>
    <row r="57" spans="2:43" x14ac:dyDescent="0.3">
      <c r="B57" s="12"/>
      <c r="C57" s="15"/>
      <c r="D57" s="42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43"/>
      <c r="AA57" s="15"/>
      <c r="AB57" s="15"/>
      <c r="AC57" s="42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43"/>
      <c r="AP57" s="15"/>
      <c r="AQ57" s="13"/>
    </row>
    <row r="58" spans="2:43" x14ac:dyDescent="0.3">
      <c r="B58" s="12"/>
      <c r="C58" s="15"/>
      <c r="D58" s="42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43"/>
      <c r="AA58" s="15"/>
      <c r="AB58" s="15"/>
      <c r="AC58" s="42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43"/>
      <c r="AP58" s="15"/>
      <c r="AQ58" s="13"/>
    </row>
    <row r="59" spans="2:43" s="22" customFormat="1" ht="15" x14ac:dyDescent="0.3">
      <c r="B59" s="23"/>
      <c r="C59" s="24"/>
      <c r="D59" s="44" t="s">
        <v>48</v>
      </c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6" t="s">
        <v>49</v>
      </c>
      <c r="S59" s="45"/>
      <c r="T59" s="45"/>
      <c r="U59" s="45"/>
      <c r="V59" s="45"/>
      <c r="W59" s="45"/>
      <c r="X59" s="45"/>
      <c r="Y59" s="45"/>
      <c r="Z59" s="47"/>
      <c r="AA59" s="24"/>
      <c r="AB59" s="24"/>
      <c r="AC59" s="44" t="s">
        <v>48</v>
      </c>
      <c r="AD59" s="45"/>
      <c r="AE59" s="45"/>
      <c r="AF59" s="45"/>
      <c r="AG59" s="45"/>
      <c r="AH59" s="45"/>
      <c r="AI59" s="45"/>
      <c r="AJ59" s="45"/>
      <c r="AK59" s="45"/>
      <c r="AL59" s="45"/>
      <c r="AM59" s="46" t="s">
        <v>49</v>
      </c>
      <c r="AN59" s="45"/>
      <c r="AO59" s="47"/>
      <c r="AP59" s="24"/>
      <c r="AQ59" s="25"/>
    </row>
    <row r="60" spans="2:43" s="22" customFormat="1" ht="6.95" customHeight="1" x14ac:dyDescent="0.3"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5"/>
    </row>
    <row r="61" spans="2:43" s="22" customFormat="1" ht="6.95" customHeight="1" x14ac:dyDescent="0.3"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50"/>
    </row>
    <row r="65" spans="1:76" s="22" customFormat="1" ht="6.95" customHeight="1" x14ac:dyDescent="0.3">
      <c r="B65" s="51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3"/>
    </row>
    <row r="66" spans="1:76" s="22" customFormat="1" ht="36.950000000000003" customHeight="1" x14ac:dyDescent="0.3">
      <c r="B66" s="23"/>
      <c r="C66" s="187" t="s">
        <v>52</v>
      </c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25"/>
    </row>
    <row r="67" spans="1:76" s="54" customFormat="1" ht="14.45" customHeight="1" x14ac:dyDescent="0.3">
      <c r="B67" s="55"/>
      <c r="C67" s="19" t="s">
        <v>13</v>
      </c>
      <c r="D67" s="56"/>
      <c r="E67" s="56"/>
      <c r="F67" s="56"/>
      <c r="G67" s="56"/>
      <c r="H67" s="56"/>
      <c r="I67" s="56"/>
      <c r="J67" s="56"/>
      <c r="K67" s="56"/>
      <c r="L67" s="56" t="str">
        <f>K5</f>
        <v>'SO 08</v>
      </c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7"/>
    </row>
    <row r="68" spans="1:76" s="58" customFormat="1" ht="36.950000000000003" customHeight="1" x14ac:dyDescent="0.3">
      <c r="B68" s="59"/>
      <c r="C68" s="60" t="s">
        <v>15</v>
      </c>
      <c r="D68" s="61"/>
      <c r="E68" s="61"/>
      <c r="F68" s="61"/>
      <c r="G68" s="61"/>
      <c r="H68" s="61"/>
      <c r="I68" s="61"/>
      <c r="J68" s="61"/>
      <c r="K68" s="61"/>
      <c r="L68" s="197" t="str">
        <f>K6</f>
        <v>Protihluková stena ZŠ Odborárska č. 2</v>
      </c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61"/>
      <c r="AQ68" s="62"/>
    </row>
    <row r="69" spans="1:76" s="22" customFormat="1" ht="6.95" customHeight="1" x14ac:dyDescent="0.3"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5"/>
    </row>
    <row r="70" spans="1:76" s="22" customFormat="1" ht="15" x14ac:dyDescent="0.3">
      <c r="B70" s="23"/>
      <c r="C70" s="19" t="s">
        <v>19</v>
      </c>
      <c r="D70" s="24"/>
      <c r="E70" s="24"/>
      <c r="F70" s="24"/>
      <c r="G70" s="24"/>
      <c r="H70" s="24"/>
      <c r="I70" s="24"/>
      <c r="J70" s="24"/>
      <c r="K70" s="24"/>
      <c r="L70" s="63" t="str">
        <f>IF(K8="","",K8)</f>
        <v>Odborárska ul., Bratislava</v>
      </c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19" t="s">
        <v>21</v>
      </c>
      <c r="AJ70" s="24"/>
      <c r="AK70" s="24"/>
      <c r="AL70" s="24"/>
      <c r="AM70" s="64" t="str">
        <f>IF(AN8= "","",AN8)</f>
        <v>7.2.2022</v>
      </c>
      <c r="AN70" s="24"/>
      <c r="AO70" s="24"/>
      <c r="AP70" s="24"/>
      <c r="AQ70" s="25"/>
    </row>
    <row r="71" spans="1:76" s="22" customFormat="1" ht="6.95" customHeight="1" x14ac:dyDescent="0.3"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5"/>
    </row>
    <row r="72" spans="1:76" s="22" customFormat="1" ht="15" x14ac:dyDescent="0.3">
      <c r="B72" s="23"/>
      <c r="C72" s="19" t="s">
        <v>22</v>
      </c>
      <c r="D72" s="24"/>
      <c r="E72" s="24"/>
      <c r="F72" s="24"/>
      <c r="G72" s="24"/>
      <c r="H72" s="24"/>
      <c r="I72" s="24"/>
      <c r="J72" s="24"/>
      <c r="K72" s="24"/>
      <c r="L72" s="24" t="s">
        <v>192</v>
      </c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19" t="s">
        <v>27</v>
      </c>
      <c r="AJ72" s="24"/>
      <c r="AK72" s="24"/>
      <c r="AL72" s="24"/>
      <c r="AM72" s="198" t="str">
        <f>IF(E17="","",E17)</f>
        <v>Ing. Katarína Tomanová Porubčinová</v>
      </c>
      <c r="AN72" s="198"/>
      <c r="AO72" s="198"/>
      <c r="AP72" s="198"/>
      <c r="AQ72" s="25"/>
      <c r="AS72" s="199" t="s">
        <v>53</v>
      </c>
      <c r="AT72" s="199"/>
      <c r="AU72" s="40"/>
      <c r="AV72" s="40"/>
      <c r="AW72" s="40"/>
      <c r="AX72" s="40"/>
      <c r="AY72" s="40"/>
      <c r="AZ72" s="40"/>
      <c r="BA72" s="40"/>
      <c r="BB72" s="40"/>
      <c r="BC72" s="40"/>
      <c r="BD72" s="41"/>
    </row>
    <row r="73" spans="1:76" s="22" customFormat="1" ht="15" x14ac:dyDescent="0.3">
      <c r="B73" s="23"/>
      <c r="C73" s="19" t="s">
        <v>26</v>
      </c>
      <c r="D73" s="24"/>
      <c r="E73" s="24"/>
      <c r="F73" s="24"/>
      <c r="G73" s="24"/>
      <c r="H73" s="24"/>
      <c r="I73" s="24"/>
      <c r="J73" s="24"/>
      <c r="K73" s="24"/>
      <c r="L73" s="56" t="str">
        <f>IF(E14="","",E14)</f>
        <v xml:space="preserve"> </v>
      </c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19" t="s">
        <v>30</v>
      </c>
      <c r="AJ73" s="24"/>
      <c r="AK73" s="24"/>
      <c r="AL73" s="24"/>
      <c r="AM73" s="198" t="str">
        <f>IF(E20="","",E20)</f>
        <v>Ateliér Toman, s.r.o.</v>
      </c>
      <c r="AN73" s="198"/>
      <c r="AO73" s="198"/>
      <c r="AP73" s="198"/>
      <c r="AQ73" s="25"/>
      <c r="AS73" s="199"/>
      <c r="AT73" s="199"/>
      <c r="AU73" s="24"/>
      <c r="AV73" s="24"/>
      <c r="AW73" s="24"/>
      <c r="AX73" s="24"/>
      <c r="AY73" s="24"/>
      <c r="AZ73" s="24"/>
      <c r="BA73" s="24"/>
      <c r="BB73" s="24"/>
      <c r="BC73" s="24"/>
      <c r="BD73" s="65"/>
    </row>
    <row r="74" spans="1:76" s="22" customFormat="1" ht="10.9" customHeight="1" x14ac:dyDescent="0.3"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5"/>
      <c r="AS74" s="199"/>
      <c r="AT74" s="199"/>
      <c r="AU74" s="24"/>
      <c r="AV74" s="24"/>
      <c r="AW74" s="24"/>
      <c r="AX74" s="24"/>
      <c r="AY74" s="24"/>
      <c r="AZ74" s="24"/>
      <c r="BA74" s="24"/>
      <c r="BB74" s="24"/>
      <c r="BC74" s="24"/>
      <c r="BD74" s="65"/>
    </row>
    <row r="75" spans="1:76" s="22" customFormat="1" ht="29.25" customHeight="1" x14ac:dyDescent="0.3">
      <c r="B75" s="23"/>
      <c r="C75" s="200" t="s">
        <v>54</v>
      </c>
      <c r="D75" s="200"/>
      <c r="E75" s="200"/>
      <c r="F75" s="200"/>
      <c r="G75" s="200"/>
      <c r="H75" s="66"/>
      <c r="I75" s="201" t="s">
        <v>55</v>
      </c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 t="s">
        <v>56</v>
      </c>
      <c r="AH75" s="201"/>
      <c r="AI75" s="201"/>
      <c r="AJ75" s="201"/>
      <c r="AK75" s="201"/>
      <c r="AL75" s="201"/>
      <c r="AM75" s="201"/>
      <c r="AN75" s="202" t="s">
        <v>57</v>
      </c>
      <c r="AO75" s="202"/>
      <c r="AP75" s="202"/>
      <c r="AQ75" s="25"/>
      <c r="AS75" s="67" t="s">
        <v>58</v>
      </c>
      <c r="AT75" s="68" t="s">
        <v>59</v>
      </c>
      <c r="AU75" s="68" t="s">
        <v>60</v>
      </c>
      <c r="AV75" s="68" t="s">
        <v>61</v>
      </c>
      <c r="AW75" s="68" t="s">
        <v>62</v>
      </c>
      <c r="AX75" s="68" t="s">
        <v>63</v>
      </c>
      <c r="AY75" s="68" t="s">
        <v>64</v>
      </c>
      <c r="AZ75" s="68" t="s">
        <v>65</v>
      </c>
      <c r="BA75" s="68" t="s">
        <v>66</v>
      </c>
      <c r="BB75" s="68" t="s">
        <v>67</v>
      </c>
      <c r="BC75" s="68" t="s">
        <v>68</v>
      </c>
      <c r="BD75" s="69" t="s">
        <v>69</v>
      </c>
    </row>
    <row r="76" spans="1:76" s="22" customFormat="1" ht="10.9" customHeight="1" x14ac:dyDescent="0.3"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5"/>
      <c r="AS76" s="7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1"/>
    </row>
    <row r="77" spans="1:76" s="58" customFormat="1" ht="32.450000000000003" customHeight="1" x14ac:dyDescent="0.3">
      <c r="B77" s="59"/>
      <c r="C77" s="71" t="s">
        <v>70</v>
      </c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203">
        <f>AK26</f>
        <v>0</v>
      </c>
      <c r="AH77" s="203"/>
      <c r="AI77" s="203"/>
      <c r="AJ77" s="203"/>
      <c r="AK77" s="203"/>
      <c r="AL77" s="203"/>
      <c r="AM77" s="203"/>
      <c r="AN77" s="204">
        <f>AG77*1.2</f>
        <v>0</v>
      </c>
      <c r="AO77" s="204"/>
      <c r="AP77" s="204"/>
      <c r="AQ77" s="62"/>
      <c r="AS77" s="73">
        <f>ROUND(SUM(AS78:AS78),2)</f>
        <v>0</v>
      </c>
      <c r="AT77" s="74">
        <f>ROUND(SUM(AV77:AW77),2)</f>
        <v>0</v>
      </c>
      <c r="AU77" s="75" t="e">
        <f>ROUND(SUM(AU78:AU78),5)</f>
        <v>#REF!</v>
      </c>
      <c r="AV77" s="74">
        <f>ROUND(AZ77*L31,2)</f>
        <v>0</v>
      </c>
      <c r="AW77" s="74">
        <f>ROUND(BA77*L32,2)</f>
        <v>0</v>
      </c>
      <c r="AX77" s="74">
        <f>ROUND(BB77*L31,2)</f>
        <v>0</v>
      </c>
      <c r="AY77" s="74">
        <f>ROUND(BC77*L32,2)</f>
        <v>0</v>
      </c>
      <c r="AZ77" s="74">
        <f>ROUND(SUM(AZ78:AZ78),2)</f>
        <v>0</v>
      </c>
      <c r="BA77" s="74">
        <f>ROUND(SUM(BA78:BA78),2)</f>
        <v>0</v>
      </c>
      <c r="BB77" s="74">
        <f>ROUND(SUM(BB78:BB78),2)</f>
        <v>0</v>
      </c>
      <c r="BC77" s="74">
        <f>ROUND(SUM(BC78:BC78),2)</f>
        <v>0</v>
      </c>
      <c r="BD77" s="76">
        <f>ROUND(SUM(BD78:BD78),2)</f>
        <v>0</v>
      </c>
      <c r="BS77" s="77" t="s">
        <v>71</v>
      </c>
      <c r="BT77" s="77" t="s">
        <v>72</v>
      </c>
      <c r="BV77" s="77" t="s">
        <v>73</v>
      </c>
      <c r="BW77" s="77" t="s">
        <v>74</v>
      </c>
      <c r="BX77" s="77" t="s">
        <v>75</v>
      </c>
    </row>
    <row r="78" spans="1:76" s="83" customFormat="1" ht="22.5" customHeight="1" x14ac:dyDescent="0.3">
      <c r="A78" s="78" t="s">
        <v>76</v>
      </c>
      <c r="B78" s="79"/>
      <c r="C78" s="80"/>
      <c r="D78" s="206"/>
      <c r="E78" s="206"/>
      <c r="F78" s="206"/>
      <c r="G78" s="206"/>
      <c r="H78" s="206"/>
      <c r="I78" s="81"/>
      <c r="J78" s="206" t="s">
        <v>77</v>
      </c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7"/>
      <c r="AH78" s="207"/>
      <c r="AI78" s="207"/>
      <c r="AJ78" s="207"/>
      <c r="AK78" s="207"/>
      <c r="AL78" s="207"/>
      <c r="AM78" s="207"/>
      <c r="AN78" s="204"/>
      <c r="AO78" s="204"/>
      <c r="AP78" s="204"/>
      <c r="AQ78" s="82"/>
      <c r="AS78" s="84">
        <f>'SO 08 – časť zeleň'!M28</f>
        <v>0</v>
      </c>
      <c r="AT78" s="85">
        <f>ROUND(SUM(AV78:AW78),2)</f>
        <v>0</v>
      </c>
      <c r="AU78" s="86" t="e">
        <f>'SO 08 – časť zeleň'!W106</f>
        <v>#REF!</v>
      </c>
      <c r="AV78" s="85">
        <f>'SO 08 – časť zeleň'!M32</f>
        <v>0</v>
      </c>
      <c r="AW78" s="85">
        <f>'SO 08 – časť zeleň'!M33</f>
        <v>0</v>
      </c>
      <c r="AX78" s="85">
        <f>'SO 08 – časť zeleň'!M34</f>
        <v>0</v>
      </c>
      <c r="AY78" s="85">
        <f>'SO 08 – časť zeleň'!M35</f>
        <v>0</v>
      </c>
      <c r="AZ78" s="85">
        <f>'SO 08 – časť zeleň'!H32</f>
        <v>0</v>
      </c>
      <c r="BA78" s="85">
        <f>'SO 08 – časť zeleň'!H33</f>
        <v>0</v>
      </c>
      <c r="BB78" s="85">
        <f>'SO 08 – časť zeleň'!H34</f>
        <v>0</v>
      </c>
      <c r="BC78" s="85">
        <f>'SO 08 – časť zeleň'!H35</f>
        <v>0</v>
      </c>
      <c r="BD78" s="87">
        <f>'SO 08 – časť zeleň'!H36</f>
        <v>0</v>
      </c>
      <c r="BT78" s="88" t="s">
        <v>78</v>
      </c>
      <c r="BV78" s="88" t="s">
        <v>73</v>
      </c>
      <c r="BW78" s="88" t="s">
        <v>79</v>
      </c>
      <c r="BX78" s="88" t="s">
        <v>74</v>
      </c>
    </row>
    <row r="79" spans="1:76" x14ac:dyDescent="0.3">
      <c r="B79" s="12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3"/>
    </row>
    <row r="80" spans="1:76" s="22" customFormat="1" ht="30" customHeight="1" x14ac:dyDescent="0.3">
      <c r="B80" s="23"/>
      <c r="C80" s="71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5"/>
      <c r="AS80" s="67"/>
      <c r="AT80" s="68"/>
      <c r="AU80" s="68"/>
      <c r="AV80" s="69"/>
    </row>
    <row r="81" spans="2:48" s="22" customFormat="1" ht="10.9" customHeight="1" x14ac:dyDescent="0.3"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5"/>
      <c r="AS81" s="89"/>
      <c r="AT81" s="45"/>
      <c r="AU81" s="45"/>
      <c r="AV81" s="47"/>
    </row>
    <row r="82" spans="2:48" s="22" customFormat="1" ht="30" customHeight="1" x14ac:dyDescent="0.3">
      <c r="B82" s="23"/>
      <c r="C82" s="90" t="s">
        <v>195</v>
      </c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205">
        <f>ROUND(AG77+AG80,2)</f>
        <v>0</v>
      </c>
      <c r="AH82" s="205"/>
      <c r="AI82" s="205"/>
      <c r="AJ82" s="205"/>
      <c r="AK82" s="205"/>
      <c r="AL82" s="205"/>
      <c r="AM82" s="205"/>
      <c r="AN82" s="205">
        <v>8309.26</v>
      </c>
      <c r="AO82" s="205"/>
      <c r="AP82" s="205"/>
      <c r="AQ82" s="25"/>
    </row>
    <row r="83" spans="2:48" s="22" customFormat="1" ht="6.95" customHeight="1" x14ac:dyDescent="0.3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50"/>
    </row>
  </sheetData>
  <mergeCells count="47">
    <mergeCell ref="AG82:AM82"/>
    <mergeCell ref="AN82:AP82"/>
    <mergeCell ref="D78:H78"/>
    <mergeCell ref="J78:AF78"/>
    <mergeCell ref="AG78:AM78"/>
    <mergeCell ref="AN78:AP78"/>
    <mergeCell ref="AG80:AM80"/>
    <mergeCell ref="AN80:AP80"/>
    <mergeCell ref="C75:G75"/>
    <mergeCell ref="I75:AF75"/>
    <mergeCell ref="AG75:AM75"/>
    <mergeCell ref="AN75:AP75"/>
    <mergeCell ref="AG77:AM77"/>
    <mergeCell ref="AN77:AP77"/>
    <mergeCell ref="C66:AP66"/>
    <mergeCell ref="L68:AO68"/>
    <mergeCell ref="AM72:AP72"/>
    <mergeCell ref="AS72:AT74"/>
    <mergeCell ref="AM73:AP7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AK29:AO29"/>
    <mergeCell ref="L31:O31"/>
    <mergeCell ref="W31:AE31"/>
    <mergeCell ref="AK31:AO31"/>
    <mergeCell ref="L32:O32"/>
    <mergeCell ref="W32:AE32"/>
    <mergeCell ref="AK32:AO32"/>
    <mergeCell ref="E17:AC17"/>
    <mergeCell ref="E20:X20"/>
    <mergeCell ref="E23:AN23"/>
    <mergeCell ref="AK26:AO26"/>
    <mergeCell ref="AK27:AO27"/>
    <mergeCell ref="C2:AP2"/>
    <mergeCell ref="AR2:BE2"/>
    <mergeCell ref="C4:AP4"/>
    <mergeCell ref="K5:AO5"/>
    <mergeCell ref="K6:AO6"/>
  </mergeCells>
  <hyperlinks>
    <hyperlink ref="K1" location="C2" display="1) Súhrnný list stavby"/>
    <hyperlink ref="W1" location="C87" display="2) Rekapitulácia objektov"/>
    <hyperlink ref="A78" location="'SO01 - Sadovnícke úpravy'!C2" display="/"/>
  </hyperlinks>
  <pageMargins left="0.58333333333333304" right="0.58333333333333304" top="0.5" bottom="0.46666666666666701" header="0.51180555555555496" footer="0"/>
  <pageSetup paperSize="9" scale="95" firstPageNumber="0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1"/>
  <sheetViews>
    <sheetView showGridLines="0" zoomScaleNormal="100" workbookViewId="0">
      <pane ySplit="1" topLeftCell="A2" activePane="bottomLeft" state="frozen"/>
      <selection pane="bottomLeft" activeCell="AE44" sqref="AE44"/>
    </sheetView>
  </sheetViews>
  <sheetFormatPr defaultColWidth="8.6640625"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1" spans="1:66" ht="21.75" customHeight="1" x14ac:dyDescent="0.3">
      <c r="A1" s="92"/>
      <c r="B1" s="2"/>
      <c r="C1" s="2"/>
      <c r="D1" s="3" t="s">
        <v>1</v>
      </c>
      <c r="E1" s="2"/>
      <c r="F1" s="4" t="s">
        <v>80</v>
      </c>
      <c r="G1" s="4"/>
      <c r="H1" s="208" t="s">
        <v>81</v>
      </c>
      <c r="I1" s="208"/>
      <c r="J1" s="208"/>
      <c r="K1" s="208"/>
      <c r="L1" s="4" t="s">
        <v>82</v>
      </c>
      <c r="M1" s="2"/>
      <c r="N1" s="2"/>
      <c r="O1" s="3" t="s">
        <v>83</v>
      </c>
      <c r="P1" s="2"/>
      <c r="Q1" s="2"/>
      <c r="R1" s="2"/>
      <c r="S1" s="4" t="s">
        <v>84</v>
      </c>
      <c r="T1" s="4"/>
      <c r="U1" s="92"/>
      <c r="V1" s="92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66" ht="36.950000000000003" customHeight="1" x14ac:dyDescent="0.3">
      <c r="C2" s="185" t="s">
        <v>6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S2" s="186" t="s">
        <v>7</v>
      </c>
      <c r="T2" s="186"/>
      <c r="U2" s="186"/>
      <c r="V2" s="186"/>
      <c r="W2" s="186"/>
      <c r="X2" s="186"/>
      <c r="Y2" s="186"/>
      <c r="Z2" s="186"/>
      <c r="AA2" s="186"/>
      <c r="AB2" s="186"/>
      <c r="AC2" s="186"/>
      <c r="AT2" s="8" t="s">
        <v>74</v>
      </c>
    </row>
    <row r="3" spans="1:66" ht="6.95" customHeight="1" x14ac:dyDescent="0.3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AT3" s="8" t="s">
        <v>72</v>
      </c>
    </row>
    <row r="4" spans="1:66" ht="36.950000000000003" customHeight="1" x14ac:dyDescent="0.3">
      <c r="B4" s="12"/>
      <c r="C4" s="187" t="s">
        <v>85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3"/>
      <c r="T4" s="14" t="s">
        <v>11</v>
      </c>
      <c r="AT4" s="8" t="s">
        <v>5</v>
      </c>
    </row>
    <row r="5" spans="1:66" ht="6.95" customHeight="1" x14ac:dyDescent="0.3">
      <c r="B5" s="12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3"/>
    </row>
    <row r="6" spans="1:66" s="22" customFormat="1" ht="32.85" customHeight="1" x14ac:dyDescent="0.3">
      <c r="B6" s="23"/>
      <c r="C6" s="24"/>
      <c r="D6" s="18" t="s">
        <v>15</v>
      </c>
      <c r="E6" s="24"/>
      <c r="F6" s="189" t="s">
        <v>16</v>
      </c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24"/>
      <c r="R6" s="25"/>
    </row>
    <row r="7" spans="1:66" s="22" customFormat="1" ht="14.45" customHeight="1" x14ac:dyDescent="0.3">
      <c r="B7" s="23"/>
      <c r="C7" s="24"/>
      <c r="D7" s="19" t="s">
        <v>17</v>
      </c>
      <c r="E7" s="24"/>
      <c r="F7" s="17"/>
      <c r="G7" s="24"/>
      <c r="H7" s="24"/>
      <c r="I7" s="24"/>
      <c r="J7" s="24"/>
      <c r="K7" s="24"/>
      <c r="L7" s="24"/>
      <c r="M7" s="19" t="s">
        <v>18</v>
      </c>
      <c r="N7" s="24"/>
      <c r="O7" s="17"/>
      <c r="P7" s="24"/>
      <c r="Q7" s="24"/>
      <c r="R7" s="25"/>
    </row>
    <row r="8" spans="1:66" s="22" customFormat="1" ht="14.45" customHeight="1" x14ac:dyDescent="0.3">
      <c r="B8" s="23"/>
      <c r="C8" s="24"/>
      <c r="D8" s="19" t="s">
        <v>19</v>
      </c>
      <c r="E8" s="24"/>
      <c r="F8" s="17" t="s">
        <v>20</v>
      </c>
      <c r="G8" s="24"/>
      <c r="H8" s="24"/>
      <c r="I8" s="24"/>
      <c r="J8" s="24"/>
      <c r="K8" s="24"/>
      <c r="L8" s="24"/>
      <c r="M8" s="19" t="s">
        <v>21</v>
      </c>
      <c r="N8" s="24"/>
      <c r="O8" s="209" t="str">
        <f>'Rekapitulácia stavby'!AN8</f>
        <v>7.2.2022</v>
      </c>
      <c r="P8" s="209"/>
      <c r="Q8" s="24"/>
      <c r="R8" s="25"/>
    </row>
    <row r="9" spans="1:66" s="22" customFormat="1" ht="10.9" customHeight="1" x14ac:dyDescent="0.3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</row>
    <row r="10" spans="1:66" s="22" customFormat="1" ht="14.45" customHeight="1" x14ac:dyDescent="0.3">
      <c r="B10" s="23"/>
      <c r="C10" s="24"/>
      <c r="D10" s="19" t="s">
        <v>22</v>
      </c>
      <c r="E10" s="24"/>
      <c r="F10" s="24" t="s">
        <v>192</v>
      </c>
      <c r="G10" s="24"/>
      <c r="H10" s="24"/>
      <c r="I10" s="24"/>
      <c r="J10" s="24"/>
      <c r="K10" s="24"/>
      <c r="L10" s="24"/>
      <c r="M10" s="19" t="s">
        <v>23</v>
      </c>
      <c r="N10" s="24"/>
      <c r="O10" s="188" t="str">
        <f>IF('Rekapitulácia stavby'!AN10="","",'Rekapitulácia stavby'!AN10)</f>
        <v/>
      </c>
      <c r="P10" s="188"/>
      <c r="Q10" s="24"/>
      <c r="R10" s="25"/>
    </row>
    <row r="11" spans="1:66" s="22" customFormat="1" ht="18" customHeight="1" x14ac:dyDescent="0.3">
      <c r="B11" s="23"/>
      <c r="C11" s="24"/>
      <c r="D11" s="24"/>
      <c r="E11" s="17" t="str">
        <f>IF('Rekapitulácia stavby'!E11="","",'Rekapitulácia stavby'!E11)</f>
        <v xml:space="preserve"> </v>
      </c>
      <c r="F11" s="24"/>
      <c r="G11" s="24"/>
      <c r="H11" s="24"/>
      <c r="I11" s="24"/>
      <c r="J11" s="24"/>
      <c r="K11" s="24"/>
      <c r="L11" s="24"/>
      <c r="M11" s="19" t="s">
        <v>25</v>
      </c>
      <c r="N11" s="24"/>
      <c r="O11" s="188" t="str">
        <f>IF('Rekapitulácia stavby'!AN11="","",'Rekapitulácia stavby'!AN11)</f>
        <v/>
      </c>
      <c r="P11" s="188"/>
      <c r="Q11" s="24"/>
      <c r="R11" s="25"/>
    </row>
    <row r="12" spans="1:66" s="22" customFormat="1" ht="6.95" customHeight="1" x14ac:dyDescent="0.3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</row>
    <row r="13" spans="1:66" s="22" customFormat="1" ht="14.45" customHeight="1" x14ac:dyDescent="0.3">
      <c r="B13" s="23"/>
      <c r="C13" s="24"/>
      <c r="D13" s="19" t="s">
        <v>26</v>
      </c>
      <c r="E13" s="24"/>
      <c r="F13" s="24"/>
      <c r="G13" s="24"/>
      <c r="H13" s="24"/>
      <c r="I13" s="24"/>
      <c r="J13" s="24"/>
      <c r="K13" s="24"/>
      <c r="L13" s="24"/>
      <c r="M13" s="19" t="s">
        <v>23</v>
      </c>
      <c r="N13" s="24"/>
      <c r="O13" s="188" t="str">
        <f>IF('Rekapitulácia stavby'!AN13="","",'Rekapitulácia stavby'!AN13)</f>
        <v/>
      </c>
      <c r="P13" s="188"/>
      <c r="Q13" s="24"/>
      <c r="R13" s="25"/>
    </row>
    <row r="14" spans="1:66" s="22" customFormat="1" ht="18" customHeight="1" x14ac:dyDescent="0.3">
      <c r="B14" s="23"/>
      <c r="C14" s="24"/>
      <c r="D14" s="24"/>
      <c r="E14" s="17" t="str">
        <f>IF('Rekapitulácia stavby'!E14="","",'Rekapitulácia stavby'!E14)</f>
        <v xml:space="preserve"> </v>
      </c>
      <c r="F14" s="24"/>
      <c r="G14" s="24"/>
      <c r="H14" s="24"/>
      <c r="I14" s="24"/>
      <c r="J14" s="24"/>
      <c r="K14" s="24"/>
      <c r="L14" s="24"/>
      <c r="M14" s="19" t="s">
        <v>25</v>
      </c>
      <c r="N14" s="24"/>
      <c r="O14" s="188" t="str">
        <f>IF('Rekapitulácia stavby'!AN14="","",'Rekapitulácia stavby'!AN14)</f>
        <v/>
      </c>
      <c r="P14" s="188"/>
      <c r="Q14" s="24"/>
      <c r="R14" s="25"/>
    </row>
    <row r="15" spans="1:66" s="22" customFormat="1" ht="6.95" customHeight="1" x14ac:dyDescent="0.3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5"/>
    </row>
    <row r="16" spans="1:66" s="22" customFormat="1" ht="14.45" customHeight="1" x14ac:dyDescent="0.3">
      <c r="B16" s="23"/>
      <c r="C16" s="24"/>
      <c r="D16" s="19" t="s">
        <v>27</v>
      </c>
      <c r="E16" s="24"/>
      <c r="F16" s="24"/>
      <c r="G16" s="24"/>
      <c r="H16" s="24"/>
      <c r="I16" s="24"/>
      <c r="J16" s="24"/>
      <c r="K16" s="24"/>
      <c r="L16" s="24"/>
      <c r="M16" s="19" t="s">
        <v>23</v>
      </c>
      <c r="N16" s="24"/>
      <c r="O16" s="188"/>
      <c r="P16" s="188"/>
      <c r="Q16" s="24"/>
      <c r="R16" s="25"/>
    </row>
    <row r="17" spans="2:18" s="22" customFormat="1" ht="18" customHeight="1" x14ac:dyDescent="0.3">
      <c r="B17" s="23"/>
      <c r="C17" s="24"/>
      <c r="D17" s="24"/>
      <c r="E17" s="17" t="s">
        <v>28</v>
      </c>
      <c r="F17" s="24"/>
      <c r="G17" s="24"/>
      <c r="H17" s="24"/>
      <c r="I17" s="24"/>
      <c r="J17" s="24"/>
      <c r="K17" s="24"/>
      <c r="L17" s="24"/>
      <c r="M17" s="19" t="s">
        <v>25</v>
      </c>
      <c r="N17" s="24"/>
      <c r="O17" s="188"/>
      <c r="P17" s="188"/>
      <c r="Q17" s="24"/>
      <c r="R17" s="25"/>
    </row>
    <row r="18" spans="2:18" s="22" customFormat="1" ht="6.95" customHeight="1" x14ac:dyDescent="0.3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</row>
    <row r="19" spans="2:18" s="22" customFormat="1" ht="14.45" customHeight="1" x14ac:dyDescent="0.3">
      <c r="B19" s="23"/>
      <c r="C19" s="24"/>
      <c r="D19" s="19" t="s">
        <v>30</v>
      </c>
      <c r="E19" s="24"/>
      <c r="F19" s="24"/>
      <c r="G19" s="24"/>
      <c r="H19" s="24"/>
      <c r="I19" s="24"/>
      <c r="J19" s="24"/>
      <c r="K19" s="24"/>
      <c r="L19" s="24"/>
      <c r="M19" s="19" t="s">
        <v>23</v>
      </c>
      <c r="N19" s="24"/>
      <c r="O19" s="188" t="str">
        <f>IF('Rekapitulácia stavby'!AN19="","",'Rekapitulácia stavby'!AN19)</f>
        <v/>
      </c>
      <c r="P19" s="188"/>
      <c r="Q19" s="24"/>
      <c r="R19" s="25"/>
    </row>
    <row r="20" spans="2:18" s="22" customFormat="1" ht="18" customHeight="1" x14ac:dyDescent="0.3">
      <c r="B20" s="23"/>
      <c r="C20" s="24"/>
      <c r="D20" s="24"/>
      <c r="E20" s="17" t="str">
        <f>IF('Rekapitulácia stavby'!E20="","",'Rekapitulácia stavby'!E20)</f>
        <v>Ateliér Toman, s.r.o.</v>
      </c>
      <c r="F20" s="24"/>
      <c r="G20" s="24"/>
      <c r="H20" s="24"/>
      <c r="I20" s="24"/>
      <c r="J20" s="24"/>
      <c r="K20" s="24"/>
      <c r="L20" s="24"/>
      <c r="M20" s="19" t="s">
        <v>25</v>
      </c>
      <c r="N20" s="24"/>
      <c r="O20" s="188" t="str">
        <f>IF('Rekapitulácia stavby'!AN20="","",'Rekapitulácia stavby'!AN20)</f>
        <v/>
      </c>
      <c r="P20" s="188"/>
      <c r="Q20" s="24"/>
      <c r="R20" s="25"/>
    </row>
    <row r="21" spans="2:18" s="22" customFormat="1" ht="6.95" customHeight="1" x14ac:dyDescent="0.3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/>
    </row>
    <row r="22" spans="2:18" s="22" customFormat="1" ht="14.45" customHeight="1" x14ac:dyDescent="0.3">
      <c r="B22" s="23"/>
      <c r="C22" s="24"/>
      <c r="D22" s="19" t="s">
        <v>32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</row>
    <row r="23" spans="2:18" s="22" customFormat="1" ht="22.5" customHeight="1" x14ac:dyDescent="0.3">
      <c r="B23" s="23"/>
      <c r="C23" s="24"/>
      <c r="D23" s="24"/>
      <c r="E23" s="190"/>
      <c r="F23" s="190"/>
      <c r="G23" s="190"/>
      <c r="H23" s="190"/>
      <c r="I23" s="190"/>
      <c r="J23" s="190"/>
      <c r="K23" s="190"/>
      <c r="L23" s="190"/>
      <c r="M23" s="24"/>
      <c r="N23" s="24"/>
      <c r="O23" s="24"/>
      <c r="P23" s="24"/>
      <c r="Q23" s="24"/>
      <c r="R23" s="25"/>
    </row>
    <row r="24" spans="2:18" s="22" customFormat="1" ht="6.95" customHeight="1" x14ac:dyDescent="0.3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</row>
    <row r="25" spans="2:18" s="22" customFormat="1" ht="6.95" customHeight="1" x14ac:dyDescent="0.3">
      <c r="B25" s="23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24"/>
      <c r="R25" s="25"/>
    </row>
    <row r="26" spans="2:18" s="22" customFormat="1" ht="14.45" customHeight="1" x14ac:dyDescent="0.3">
      <c r="B26" s="23"/>
      <c r="C26" s="24"/>
      <c r="D26" s="93" t="s">
        <v>86</v>
      </c>
      <c r="E26" s="24"/>
      <c r="F26" s="24"/>
      <c r="G26" s="24"/>
      <c r="H26" s="24"/>
      <c r="I26" s="24"/>
      <c r="J26" s="24"/>
      <c r="K26" s="24"/>
      <c r="L26" s="24"/>
      <c r="M26" s="191">
        <f>SUM('SO 08 – časť zeleň'!N79)</f>
        <v>0</v>
      </c>
      <c r="N26" s="191"/>
      <c r="O26" s="191"/>
      <c r="P26" s="191"/>
      <c r="Q26" s="24"/>
      <c r="R26" s="25"/>
    </row>
    <row r="27" spans="2:18" s="22" customFormat="1" ht="14.45" customHeight="1" x14ac:dyDescent="0.3">
      <c r="B27" s="23"/>
      <c r="C27" s="24"/>
      <c r="D27" s="21" t="s">
        <v>87</v>
      </c>
      <c r="E27" s="24"/>
      <c r="F27" s="24"/>
      <c r="G27" s="24"/>
      <c r="H27" s="24"/>
      <c r="I27" s="24"/>
      <c r="J27" s="24"/>
      <c r="K27" s="24"/>
      <c r="L27" s="24"/>
      <c r="M27" s="191">
        <f>SUM('SO 08 – časť zeleň'!N85)</f>
        <v>0</v>
      </c>
      <c r="N27" s="191"/>
      <c r="O27" s="191"/>
      <c r="P27" s="191"/>
      <c r="Q27" s="24"/>
      <c r="R27" s="25"/>
    </row>
    <row r="28" spans="2:18" s="22" customFormat="1" ht="6.95" customHeight="1" x14ac:dyDescent="0.3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5"/>
    </row>
    <row r="29" spans="2:18" s="22" customFormat="1" ht="25.35" customHeight="1" x14ac:dyDescent="0.3">
      <c r="B29" s="23"/>
      <c r="C29" s="24"/>
      <c r="D29" s="94" t="s">
        <v>35</v>
      </c>
      <c r="E29" s="24"/>
      <c r="F29" s="24"/>
      <c r="G29" s="24"/>
      <c r="H29" s="24"/>
      <c r="I29" s="24"/>
      <c r="J29" s="24"/>
      <c r="K29" s="24"/>
      <c r="L29" s="24"/>
      <c r="M29" s="210">
        <f>ROUND(M26+M27,2)</f>
        <v>0</v>
      </c>
      <c r="N29" s="210"/>
      <c r="O29" s="210"/>
      <c r="P29" s="210"/>
      <c r="Q29" s="24"/>
      <c r="R29" s="25"/>
    </row>
    <row r="30" spans="2:18" s="22" customFormat="1" ht="6.95" customHeight="1" x14ac:dyDescent="0.3">
      <c r="B30" s="23"/>
      <c r="C30" s="24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24"/>
      <c r="R30" s="25"/>
    </row>
    <row r="31" spans="2:18" s="22" customFormat="1" ht="14.45" customHeight="1" x14ac:dyDescent="0.3">
      <c r="B31" s="23"/>
      <c r="C31" s="24"/>
      <c r="D31" s="31" t="s">
        <v>36</v>
      </c>
      <c r="E31" s="31" t="s">
        <v>37</v>
      </c>
      <c r="F31" s="32">
        <v>0.2</v>
      </c>
      <c r="G31" s="95" t="s">
        <v>38</v>
      </c>
      <c r="H31" s="211">
        <f>M29</f>
        <v>0</v>
      </c>
      <c r="I31" s="211"/>
      <c r="J31" s="211"/>
      <c r="K31" s="24"/>
      <c r="L31" s="24"/>
      <c r="M31" s="211">
        <f>SUM(M29/100)*20</f>
        <v>0</v>
      </c>
      <c r="N31" s="211"/>
      <c r="O31" s="211"/>
      <c r="P31" s="211"/>
      <c r="Q31" s="24"/>
      <c r="R31" s="25"/>
    </row>
    <row r="32" spans="2:18" s="22" customFormat="1" ht="14.45" customHeight="1" x14ac:dyDescent="0.3">
      <c r="B32" s="23"/>
      <c r="C32" s="24"/>
      <c r="D32" s="24"/>
      <c r="E32" s="31" t="s">
        <v>39</v>
      </c>
      <c r="F32" s="32">
        <v>0.2</v>
      </c>
      <c r="G32" s="95" t="s">
        <v>38</v>
      </c>
      <c r="H32" s="211">
        <v>0</v>
      </c>
      <c r="I32" s="211"/>
      <c r="J32" s="211"/>
      <c r="K32" s="24"/>
      <c r="L32" s="24"/>
      <c r="M32" s="211">
        <v>0</v>
      </c>
      <c r="N32" s="211"/>
      <c r="O32" s="211"/>
      <c r="P32" s="211"/>
      <c r="Q32" s="24"/>
      <c r="R32" s="25"/>
    </row>
    <row r="33" spans="2:18" s="22" customFormat="1" ht="14.45" hidden="1" customHeight="1" x14ac:dyDescent="0.3">
      <c r="B33" s="23"/>
      <c r="C33" s="24"/>
      <c r="D33" s="24"/>
      <c r="E33" s="31" t="s">
        <v>40</v>
      </c>
      <c r="F33" s="32">
        <v>0.2</v>
      </c>
      <c r="G33" s="95" t="s">
        <v>38</v>
      </c>
      <c r="H33" s="211" t="e">
        <f>ROUND((SUM(#REF!)+SUM(#REF!)), 2)</f>
        <v>#REF!</v>
      </c>
      <c r="I33" s="211"/>
      <c r="J33" s="211"/>
      <c r="K33" s="24"/>
      <c r="L33" s="24"/>
      <c r="M33" s="211">
        <v>0</v>
      </c>
      <c r="N33" s="211"/>
      <c r="O33" s="211"/>
      <c r="P33" s="211"/>
      <c r="Q33" s="24"/>
      <c r="R33" s="25"/>
    </row>
    <row r="34" spans="2:18" s="22" customFormat="1" ht="14.45" hidden="1" customHeight="1" x14ac:dyDescent="0.3">
      <c r="B34" s="23"/>
      <c r="C34" s="24"/>
      <c r="D34" s="24"/>
      <c r="E34" s="31" t="s">
        <v>41</v>
      </c>
      <c r="F34" s="32">
        <v>0.2</v>
      </c>
      <c r="G34" s="95" t="s">
        <v>38</v>
      </c>
      <c r="H34" s="211" t="e">
        <f>ROUND((SUM(#REF!)+SUM(#REF!)), 2)</f>
        <v>#REF!</v>
      </c>
      <c r="I34" s="211"/>
      <c r="J34" s="211"/>
      <c r="K34" s="24"/>
      <c r="L34" s="24"/>
      <c r="M34" s="211">
        <v>0</v>
      </c>
      <c r="N34" s="211"/>
      <c r="O34" s="211"/>
      <c r="P34" s="211"/>
      <c r="Q34" s="24"/>
      <c r="R34" s="25"/>
    </row>
    <row r="35" spans="2:18" s="22" customFormat="1" ht="14.45" hidden="1" customHeight="1" x14ac:dyDescent="0.3">
      <c r="B35" s="23"/>
      <c r="C35" s="24"/>
      <c r="D35" s="24"/>
      <c r="E35" s="31" t="s">
        <v>42</v>
      </c>
      <c r="F35" s="32">
        <v>0</v>
      </c>
      <c r="G35" s="95" t="s">
        <v>38</v>
      </c>
      <c r="H35" s="211" t="e">
        <f>ROUND((SUM(#REF!)+SUM(#REF!)), 2)</f>
        <v>#REF!</v>
      </c>
      <c r="I35" s="211"/>
      <c r="J35" s="211"/>
      <c r="K35" s="24"/>
      <c r="L35" s="24"/>
      <c r="M35" s="211">
        <v>0</v>
      </c>
      <c r="N35" s="211"/>
      <c r="O35" s="211"/>
      <c r="P35" s="211"/>
      <c r="Q35" s="24"/>
      <c r="R35" s="25"/>
    </row>
    <row r="36" spans="2:18" s="22" customFormat="1" ht="6.95" customHeight="1" x14ac:dyDescent="0.3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5"/>
    </row>
    <row r="37" spans="2:18" s="22" customFormat="1" ht="25.35" customHeight="1" x14ac:dyDescent="0.3">
      <c r="B37" s="23"/>
      <c r="C37" s="91"/>
      <c r="D37" s="96" t="s">
        <v>43</v>
      </c>
      <c r="E37" s="66"/>
      <c r="F37" s="66"/>
      <c r="G37" s="97" t="s">
        <v>44</v>
      </c>
      <c r="H37" s="98" t="s">
        <v>45</v>
      </c>
      <c r="I37" s="66"/>
      <c r="J37" s="66"/>
      <c r="K37" s="66"/>
      <c r="L37" s="212">
        <f>SUM(M29)*1.2</f>
        <v>0</v>
      </c>
      <c r="M37" s="212"/>
      <c r="N37" s="212"/>
      <c r="O37" s="212"/>
      <c r="P37" s="212"/>
      <c r="Q37" s="91"/>
      <c r="R37" s="25"/>
    </row>
    <row r="38" spans="2:18" s="22" customFormat="1" ht="14.45" customHeight="1" x14ac:dyDescent="0.3"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</row>
    <row r="39" spans="2:18" x14ac:dyDescent="0.3">
      <c r="B39" s="12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3"/>
    </row>
    <row r="40" spans="2:18" s="22" customFormat="1" ht="15" x14ac:dyDescent="0.3">
      <c r="B40" s="23"/>
      <c r="C40" s="24"/>
      <c r="D40" s="39" t="s">
        <v>46</v>
      </c>
      <c r="E40" s="40"/>
      <c r="F40" s="40"/>
      <c r="G40" s="40"/>
      <c r="H40" s="41"/>
      <c r="I40" s="24"/>
      <c r="J40" s="39" t="s">
        <v>47</v>
      </c>
      <c r="K40" s="40"/>
      <c r="L40" s="40"/>
      <c r="M40" s="40"/>
      <c r="N40" s="40"/>
      <c r="O40" s="40"/>
      <c r="P40" s="41"/>
      <c r="Q40" s="24"/>
      <c r="R40" s="25"/>
    </row>
    <row r="41" spans="2:18" x14ac:dyDescent="0.3">
      <c r="B41" s="12"/>
      <c r="C41" s="15"/>
      <c r="D41" s="42"/>
      <c r="E41" s="15"/>
      <c r="F41" s="15"/>
      <c r="G41" s="15"/>
      <c r="H41" s="43"/>
      <c r="I41" s="15"/>
      <c r="J41" s="42"/>
      <c r="K41" s="15"/>
      <c r="L41" s="15"/>
      <c r="M41" s="15"/>
      <c r="N41" s="15"/>
      <c r="O41" s="15"/>
      <c r="P41" s="43"/>
      <c r="Q41" s="15"/>
      <c r="R41" s="13"/>
    </row>
    <row r="42" spans="2:18" x14ac:dyDescent="0.3">
      <c r="B42" s="12"/>
      <c r="C42" s="15"/>
      <c r="D42" s="42"/>
      <c r="E42" s="15"/>
      <c r="F42" s="15"/>
      <c r="G42" s="15"/>
      <c r="H42" s="43"/>
      <c r="I42" s="15"/>
      <c r="J42" s="42"/>
      <c r="K42" s="15"/>
      <c r="L42" s="15"/>
      <c r="M42" s="15"/>
      <c r="N42" s="15"/>
      <c r="O42" s="15"/>
      <c r="P42" s="43"/>
      <c r="Q42" s="15"/>
      <c r="R42" s="13"/>
    </row>
    <row r="43" spans="2:18" x14ac:dyDescent="0.3">
      <c r="B43" s="12"/>
      <c r="C43" s="15"/>
      <c r="D43" s="42"/>
      <c r="E43" s="15"/>
      <c r="F43" s="15"/>
      <c r="G43" s="15"/>
      <c r="H43" s="43"/>
      <c r="I43" s="15"/>
      <c r="J43" s="42"/>
      <c r="K43" s="15"/>
      <c r="L43" s="15"/>
      <c r="M43" s="15"/>
      <c r="N43" s="15"/>
      <c r="O43" s="15"/>
      <c r="P43" s="43"/>
      <c r="Q43" s="15"/>
      <c r="R43" s="13"/>
    </row>
    <row r="44" spans="2:18" x14ac:dyDescent="0.3">
      <c r="B44" s="12"/>
      <c r="C44" s="15"/>
      <c r="D44" s="42"/>
      <c r="E44" s="15"/>
      <c r="F44" s="15"/>
      <c r="G44" s="15"/>
      <c r="H44" s="43"/>
      <c r="I44" s="15"/>
      <c r="J44" s="42"/>
      <c r="K44" s="15"/>
      <c r="L44" s="15"/>
      <c r="M44" s="15"/>
      <c r="N44" s="15"/>
      <c r="O44" s="15"/>
      <c r="P44" s="43"/>
      <c r="Q44" s="15"/>
      <c r="R44" s="13"/>
    </row>
    <row r="45" spans="2:18" x14ac:dyDescent="0.3">
      <c r="B45" s="12"/>
      <c r="C45" s="15"/>
      <c r="D45" s="42"/>
      <c r="E45" s="15"/>
      <c r="F45" s="15"/>
      <c r="G45" s="15"/>
      <c r="H45" s="43"/>
      <c r="I45" s="15"/>
      <c r="J45" s="42"/>
      <c r="K45" s="15"/>
      <c r="L45" s="15"/>
      <c r="M45" s="15"/>
      <c r="N45" s="15"/>
      <c r="O45" s="15"/>
      <c r="P45" s="43"/>
      <c r="Q45" s="15"/>
      <c r="R45" s="13"/>
    </row>
    <row r="46" spans="2:18" x14ac:dyDescent="0.3">
      <c r="B46" s="12"/>
      <c r="C46" s="15"/>
      <c r="D46" s="42"/>
      <c r="E46" s="15"/>
      <c r="F46" s="15"/>
      <c r="G46" s="15"/>
      <c r="H46" s="43"/>
      <c r="I46" s="15"/>
      <c r="J46" s="42"/>
      <c r="K46" s="15"/>
      <c r="L46" s="15"/>
      <c r="M46" s="15"/>
      <c r="N46" s="15"/>
      <c r="O46" s="15"/>
      <c r="P46" s="43"/>
      <c r="Q46" s="15"/>
      <c r="R46" s="13"/>
    </row>
    <row r="47" spans="2:18" x14ac:dyDescent="0.3">
      <c r="B47" s="12"/>
      <c r="C47" s="15"/>
      <c r="D47" s="42"/>
      <c r="E47" s="15"/>
      <c r="F47" s="15"/>
      <c r="G47" s="15"/>
      <c r="H47" s="43"/>
      <c r="I47" s="15"/>
      <c r="J47" s="42"/>
      <c r="K47" s="15"/>
      <c r="L47" s="15"/>
      <c r="M47" s="15"/>
      <c r="N47" s="15"/>
      <c r="O47" s="15"/>
      <c r="P47" s="43"/>
      <c r="Q47" s="15"/>
      <c r="R47" s="13"/>
    </row>
    <row r="48" spans="2:18" x14ac:dyDescent="0.3">
      <c r="B48" s="12"/>
      <c r="C48" s="15"/>
      <c r="D48" s="42"/>
      <c r="E48" s="15"/>
      <c r="F48" s="15"/>
      <c r="G48" s="15"/>
      <c r="H48" s="43"/>
      <c r="I48" s="15"/>
      <c r="J48" s="42"/>
      <c r="K48" s="15"/>
      <c r="L48" s="15"/>
      <c r="M48" s="15"/>
      <c r="N48" s="15"/>
      <c r="O48" s="15"/>
      <c r="P48" s="43"/>
      <c r="Q48" s="15"/>
      <c r="R48" s="13"/>
    </row>
    <row r="49" spans="2:18" s="22" customFormat="1" ht="15" x14ac:dyDescent="0.3">
      <c r="B49" s="23"/>
      <c r="C49" s="24"/>
      <c r="D49" s="44" t="s">
        <v>48</v>
      </c>
      <c r="E49" s="45"/>
      <c r="F49" s="45"/>
      <c r="G49" s="46" t="s">
        <v>49</v>
      </c>
      <c r="H49" s="47"/>
      <c r="I49" s="24"/>
      <c r="J49" s="44" t="s">
        <v>48</v>
      </c>
      <c r="K49" s="45"/>
      <c r="L49" s="45"/>
      <c r="M49" s="45"/>
      <c r="N49" s="46" t="s">
        <v>49</v>
      </c>
      <c r="O49" s="45"/>
      <c r="P49" s="47"/>
      <c r="Q49" s="24"/>
      <c r="R49" s="25"/>
    </row>
    <row r="50" spans="2:18" x14ac:dyDescent="0.3">
      <c r="B50" s="12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3"/>
    </row>
    <row r="51" spans="2:18" s="22" customFormat="1" ht="15" x14ac:dyDescent="0.3">
      <c r="B51" s="23"/>
      <c r="C51" s="24"/>
      <c r="D51" s="39" t="s">
        <v>50</v>
      </c>
      <c r="E51" s="40"/>
      <c r="F51" s="40"/>
      <c r="G51" s="40"/>
      <c r="H51" s="41"/>
      <c r="I51" s="24"/>
      <c r="J51" s="39" t="s">
        <v>51</v>
      </c>
      <c r="K51" s="40"/>
      <c r="L51" s="40"/>
      <c r="M51" s="40"/>
      <c r="N51" s="40"/>
      <c r="O51" s="40"/>
      <c r="P51" s="41"/>
      <c r="Q51" s="24"/>
      <c r="R51" s="25"/>
    </row>
    <row r="52" spans="2:18" x14ac:dyDescent="0.3">
      <c r="B52" s="12"/>
      <c r="C52" s="15"/>
      <c r="D52" s="42"/>
      <c r="E52" s="15"/>
      <c r="F52" s="15"/>
      <c r="G52" s="15"/>
      <c r="H52" s="43"/>
      <c r="I52" s="15"/>
      <c r="J52" s="42"/>
      <c r="K52" s="15"/>
      <c r="L52" s="15"/>
      <c r="M52" s="15"/>
      <c r="N52" s="15"/>
      <c r="O52" s="15"/>
      <c r="P52" s="43"/>
      <c r="Q52" s="15"/>
      <c r="R52" s="13"/>
    </row>
    <row r="53" spans="2:18" x14ac:dyDescent="0.3">
      <c r="B53" s="12"/>
      <c r="C53" s="15"/>
      <c r="D53" s="42"/>
      <c r="E53" s="15"/>
      <c r="F53" s="15"/>
      <c r="G53" s="15"/>
      <c r="H53" s="43"/>
      <c r="I53" s="15"/>
      <c r="J53" s="42"/>
      <c r="K53" s="15"/>
      <c r="L53" s="15"/>
      <c r="M53" s="15"/>
      <c r="N53" s="15"/>
      <c r="O53" s="15"/>
      <c r="P53" s="43"/>
      <c r="Q53" s="15"/>
      <c r="R53" s="13"/>
    </row>
    <row r="54" spans="2:18" x14ac:dyDescent="0.3">
      <c r="B54" s="12"/>
      <c r="C54" s="15"/>
      <c r="D54" s="42"/>
      <c r="E54" s="15"/>
      <c r="F54" s="15"/>
      <c r="G54" s="15"/>
      <c r="H54" s="43"/>
      <c r="I54" s="15"/>
      <c r="J54" s="42"/>
      <c r="K54" s="15"/>
      <c r="L54" s="15"/>
      <c r="M54" s="15"/>
      <c r="N54" s="15"/>
      <c r="O54" s="15"/>
      <c r="P54" s="43"/>
      <c r="Q54" s="15"/>
      <c r="R54" s="13"/>
    </row>
    <row r="55" spans="2:18" x14ac:dyDescent="0.3">
      <c r="B55" s="12"/>
      <c r="C55" s="15"/>
      <c r="D55" s="42"/>
      <c r="E55" s="15"/>
      <c r="F55" s="15"/>
      <c r="G55" s="15"/>
      <c r="H55" s="43"/>
      <c r="I55" s="15"/>
      <c r="J55" s="42"/>
      <c r="K55" s="15"/>
      <c r="L55" s="15"/>
      <c r="M55" s="15"/>
      <c r="N55" s="15"/>
      <c r="O55" s="15"/>
      <c r="P55" s="43"/>
      <c r="Q55" s="15"/>
      <c r="R55" s="13"/>
    </row>
    <row r="56" spans="2:18" x14ac:dyDescent="0.3">
      <c r="B56" s="12"/>
      <c r="C56" s="15"/>
      <c r="D56" s="42"/>
      <c r="E56" s="15"/>
      <c r="F56" s="15"/>
      <c r="G56" s="15"/>
      <c r="H56" s="43"/>
      <c r="I56" s="15"/>
      <c r="J56" s="42"/>
      <c r="K56" s="15"/>
      <c r="L56" s="15"/>
      <c r="M56" s="15"/>
      <c r="N56" s="15"/>
      <c r="O56" s="15"/>
      <c r="P56" s="43"/>
      <c r="Q56" s="15"/>
      <c r="R56" s="13"/>
    </row>
    <row r="57" spans="2:18" x14ac:dyDescent="0.3">
      <c r="B57" s="12"/>
      <c r="C57" s="15"/>
      <c r="D57" s="42"/>
      <c r="E57" s="15"/>
      <c r="F57" s="15"/>
      <c r="G57" s="15"/>
      <c r="H57" s="43"/>
      <c r="I57" s="15"/>
      <c r="J57" s="42"/>
      <c r="K57" s="15"/>
      <c r="L57" s="15"/>
      <c r="M57" s="15"/>
      <c r="N57" s="15"/>
      <c r="O57" s="15"/>
      <c r="P57" s="43"/>
      <c r="Q57" s="15"/>
      <c r="R57" s="13"/>
    </row>
    <row r="58" spans="2:18" x14ac:dyDescent="0.3">
      <c r="B58" s="12"/>
      <c r="C58" s="15"/>
      <c r="D58" s="42"/>
      <c r="E58" s="15"/>
      <c r="F58" s="15"/>
      <c r="G58" s="15"/>
      <c r="H58" s="43"/>
      <c r="I58" s="15"/>
      <c r="J58" s="42"/>
      <c r="K58" s="15"/>
      <c r="L58" s="15"/>
      <c r="M58" s="15"/>
      <c r="N58" s="15"/>
      <c r="O58" s="15"/>
      <c r="P58" s="43"/>
      <c r="Q58" s="15"/>
      <c r="R58" s="13"/>
    </row>
    <row r="59" spans="2:18" x14ac:dyDescent="0.3">
      <c r="B59" s="12"/>
      <c r="C59" s="15"/>
      <c r="D59" s="42"/>
      <c r="E59" s="15"/>
      <c r="F59" s="15"/>
      <c r="G59" s="15"/>
      <c r="H59" s="43"/>
      <c r="I59" s="15"/>
      <c r="J59" s="42"/>
      <c r="K59" s="15"/>
      <c r="L59" s="15"/>
      <c r="M59" s="15"/>
      <c r="N59" s="15"/>
      <c r="O59" s="15"/>
      <c r="P59" s="43"/>
      <c r="Q59" s="15"/>
      <c r="R59" s="13"/>
    </row>
    <row r="60" spans="2:18" s="22" customFormat="1" ht="15" x14ac:dyDescent="0.3">
      <c r="B60" s="23"/>
      <c r="C60" s="24"/>
      <c r="D60" s="44" t="s">
        <v>48</v>
      </c>
      <c r="E60" s="45"/>
      <c r="F60" s="45"/>
      <c r="G60" s="46" t="s">
        <v>49</v>
      </c>
      <c r="H60" s="47"/>
      <c r="I60" s="24"/>
      <c r="J60" s="44" t="s">
        <v>48</v>
      </c>
      <c r="K60" s="45"/>
      <c r="L60" s="45"/>
      <c r="M60" s="45"/>
      <c r="N60" s="46" t="s">
        <v>49</v>
      </c>
      <c r="O60" s="45"/>
      <c r="P60" s="47"/>
      <c r="Q60" s="24"/>
      <c r="R60" s="25"/>
    </row>
    <row r="61" spans="2:18" s="22" customFormat="1" ht="14.45" customHeight="1" x14ac:dyDescent="0.3"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50"/>
    </row>
  </sheetData>
  <mergeCells count="29">
    <mergeCell ref="H35:J35"/>
    <mergeCell ref="M35:P35"/>
    <mergeCell ref="L37:P37"/>
    <mergeCell ref="H32:J32"/>
    <mergeCell ref="M32:P32"/>
    <mergeCell ref="H33:J33"/>
    <mergeCell ref="M33:P33"/>
    <mergeCell ref="H34:J34"/>
    <mergeCell ref="M34:P34"/>
    <mergeCell ref="M26:P26"/>
    <mergeCell ref="M27:P27"/>
    <mergeCell ref="M29:P29"/>
    <mergeCell ref="H31:J31"/>
    <mergeCell ref="M31:P31"/>
    <mergeCell ref="O16:P16"/>
    <mergeCell ref="O17:P17"/>
    <mergeCell ref="O19:P19"/>
    <mergeCell ref="O20:P20"/>
    <mergeCell ref="E23:L23"/>
    <mergeCell ref="O8:P8"/>
    <mergeCell ref="O10:P10"/>
    <mergeCell ref="O11:P11"/>
    <mergeCell ref="O13:P13"/>
    <mergeCell ref="O14:P14"/>
    <mergeCell ref="H1:K1"/>
    <mergeCell ref="C2:Q2"/>
    <mergeCell ref="S2:AC2"/>
    <mergeCell ref="C4:Q4"/>
    <mergeCell ref="F6:P6"/>
  </mergeCells>
  <hyperlinks>
    <hyperlink ref="F1" location="C2" display="1) Krycí list rozpočtu"/>
    <hyperlink ref="H1" location="C85" display="2) Rekapitulácia rozpočtu"/>
    <hyperlink ref="L1" location="C106" display="3) Rozpočet"/>
    <hyperlink ref="S1" location="'Rekapitulácia stavby'!C2" display="Rekapitulácia stavby"/>
  </hyperlinks>
  <pageMargins left="0.58333333333333304" right="0.58333333333333304" top="0.5" bottom="0.46666666666666701" header="0.51180555555555496" footer="0"/>
  <pageSetup paperSize="9" scale="93" firstPageNumber="0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3"/>
  <sheetViews>
    <sheetView showGridLines="0" tabSelected="1" zoomScaleNormal="100" workbookViewId="0">
      <pane ySplit="1" topLeftCell="A2" activePane="bottomLeft" state="frozen"/>
      <selection pane="bottomLeft" activeCell="AK135" sqref="AK135"/>
    </sheetView>
  </sheetViews>
  <sheetFormatPr defaultColWidth="8.6640625"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1" spans="1:66" ht="21.75" customHeight="1" x14ac:dyDescent="0.3">
      <c r="A1" s="92"/>
      <c r="B1" s="2"/>
      <c r="C1" s="2"/>
      <c r="D1" s="3" t="s">
        <v>1</v>
      </c>
      <c r="E1" s="2"/>
      <c r="F1" s="4" t="s">
        <v>80</v>
      </c>
      <c r="G1" s="4"/>
      <c r="H1" s="208" t="s">
        <v>81</v>
      </c>
      <c r="I1" s="208"/>
      <c r="J1" s="208"/>
      <c r="K1" s="208"/>
      <c r="L1" s="4" t="s">
        <v>82</v>
      </c>
      <c r="M1" s="2"/>
      <c r="N1" s="2"/>
      <c r="O1" s="3" t="s">
        <v>83</v>
      </c>
      <c r="P1" s="2"/>
      <c r="Q1" s="2"/>
      <c r="R1" s="2"/>
      <c r="S1" s="4" t="s">
        <v>84</v>
      </c>
      <c r="T1" s="4"/>
      <c r="U1" s="92"/>
      <c r="V1" s="92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66" ht="36.950000000000003" customHeight="1" x14ac:dyDescent="0.3">
      <c r="C2" s="185" t="s">
        <v>6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S2" s="186" t="s">
        <v>7</v>
      </c>
      <c r="T2" s="186"/>
      <c r="U2" s="186"/>
      <c r="V2" s="186"/>
      <c r="W2" s="186"/>
      <c r="X2" s="186"/>
      <c r="Y2" s="186"/>
      <c r="Z2" s="186"/>
      <c r="AA2" s="186"/>
      <c r="AB2" s="186"/>
      <c r="AC2" s="186"/>
      <c r="AT2" s="8" t="s">
        <v>79</v>
      </c>
    </row>
    <row r="3" spans="1:66" ht="6.95" customHeight="1" x14ac:dyDescent="0.3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AT3" s="8" t="s">
        <v>72</v>
      </c>
    </row>
    <row r="4" spans="1:66" ht="36.950000000000003" customHeight="1" x14ac:dyDescent="0.3">
      <c r="B4" s="12"/>
      <c r="C4" s="187" t="s">
        <v>85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3"/>
      <c r="T4" s="14" t="s">
        <v>11</v>
      </c>
      <c r="AT4" s="8" t="s">
        <v>5</v>
      </c>
    </row>
    <row r="5" spans="1:66" ht="6.95" customHeight="1" x14ac:dyDescent="0.3">
      <c r="B5" s="12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3"/>
    </row>
    <row r="6" spans="1:66" ht="25.35" customHeight="1" x14ac:dyDescent="0.3">
      <c r="B6" s="12"/>
      <c r="C6" s="15"/>
      <c r="D6" s="19" t="s">
        <v>15</v>
      </c>
      <c r="E6" s="15"/>
      <c r="F6" s="213" t="str">
        <f>'Rekapitulácia stavby'!K6</f>
        <v>Protihluková stena ZŠ Odborárska č. 2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15"/>
      <c r="R6" s="13"/>
    </row>
    <row r="7" spans="1:66" s="22" customFormat="1" ht="32.85" customHeight="1" x14ac:dyDescent="0.3">
      <c r="B7" s="23"/>
      <c r="C7" s="24"/>
      <c r="D7" s="18" t="s">
        <v>88</v>
      </c>
      <c r="E7" s="24"/>
      <c r="F7" s="189" t="s">
        <v>77</v>
      </c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24"/>
      <c r="R7" s="25"/>
    </row>
    <row r="8" spans="1:66" s="22" customFormat="1" ht="14.45" customHeight="1" x14ac:dyDescent="0.3">
      <c r="B8" s="23"/>
      <c r="C8" s="24"/>
      <c r="D8" s="19" t="s">
        <v>17</v>
      </c>
      <c r="E8" s="24"/>
      <c r="F8" s="17"/>
      <c r="G8" s="24"/>
      <c r="H8" s="24"/>
      <c r="I8" s="24"/>
      <c r="J8" s="24"/>
      <c r="K8" s="24"/>
      <c r="L8" s="24"/>
      <c r="M8" s="19" t="s">
        <v>18</v>
      </c>
      <c r="N8" s="24"/>
      <c r="O8" s="17"/>
      <c r="P8" s="24"/>
      <c r="Q8" s="24"/>
      <c r="R8" s="25"/>
    </row>
    <row r="9" spans="1:66" s="22" customFormat="1" ht="14.45" customHeight="1" x14ac:dyDescent="0.3">
      <c r="B9" s="23"/>
      <c r="C9" s="24"/>
      <c r="D9" s="19" t="s">
        <v>19</v>
      </c>
      <c r="E9" s="24"/>
      <c r="F9" s="17" t="s">
        <v>20</v>
      </c>
      <c r="G9" s="24"/>
      <c r="H9" s="24"/>
      <c r="I9" s="24"/>
      <c r="J9" s="24"/>
      <c r="K9" s="24"/>
      <c r="L9" s="24"/>
      <c r="M9" s="19" t="s">
        <v>21</v>
      </c>
      <c r="N9" s="24"/>
      <c r="O9" s="209" t="str">
        <f>'Rekapitulácia stavby'!AN8</f>
        <v>7.2.2022</v>
      </c>
      <c r="P9" s="209"/>
      <c r="Q9" s="24"/>
      <c r="R9" s="25"/>
    </row>
    <row r="10" spans="1:66" s="22" customFormat="1" ht="10.9" customHeight="1" x14ac:dyDescent="0.3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5"/>
    </row>
    <row r="11" spans="1:66" s="22" customFormat="1" ht="14.45" customHeight="1" x14ac:dyDescent="0.3">
      <c r="B11" s="23"/>
      <c r="C11" s="24"/>
      <c r="D11" s="19" t="s">
        <v>22</v>
      </c>
      <c r="E11" s="24"/>
      <c r="F11" s="24" t="s">
        <v>192</v>
      </c>
      <c r="G11" s="24"/>
      <c r="H11" s="24"/>
      <c r="I11" s="24"/>
      <c r="J11" s="24"/>
      <c r="K11" s="24"/>
      <c r="L11" s="24"/>
      <c r="M11" s="19" t="s">
        <v>23</v>
      </c>
      <c r="N11" s="24"/>
      <c r="O11" s="188" t="str">
        <f>IF('Rekapitulácia stavby'!AN10="","",'Rekapitulácia stavby'!AN10)</f>
        <v/>
      </c>
      <c r="P11" s="188"/>
      <c r="Q11" s="24"/>
      <c r="R11" s="25"/>
    </row>
    <row r="12" spans="1:66" s="22" customFormat="1" ht="18" customHeight="1" x14ac:dyDescent="0.3">
      <c r="B12" s="23"/>
      <c r="C12" s="24"/>
      <c r="D12" s="24"/>
      <c r="E12" s="17" t="str">
        <f>IF('Rekapitulácia stavby'!E11="","",'Rekapitulácia stavby'!E11)</f>
        <v xml:space="preserve"> </v>
      </c>
      <c r="F12" s="24"/>
      <c r="G12" s="24"/>
      <c r="H12" s="24"/>
      <c r="I12" s="24"/>
      <c r="J12" s="24"/>
      <c r="K12" s="24"/>
      <c r="L12" s="24"/>
      <c r="M12" s="19" t="s">
        <v>25</v>
      </c>
      <c r="N12" s="24"/>
      <c r="O12" s="188" t="str">
        <f>IF('Rekapitulácia stavby'!AN11="","",'Rekapitulácia stavby'!AN11)</f>
        <v/>
      </c>
      <c r="P12" s="188"/>
      <c r="Q12" s="24"/>
      <c r="R12" s="25"/>
    </row>
    <row r="13" spans="1:66" s="22" customFormat="1" ht="6.95" customHeight="1" x14ac:dyDescent="0.3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5"/>
    </row>
    <row r="14" spans="1:66" s="22" customFormat="1" ht="14.45" customHeight="1" x14ac:dyDescent="0.3">
      <c r="B14" s="23"/>
      <c r="C14" s="24"/>
      <c r="D14" s="19" t="s">
        <v>26</v>
      </c>
      <c r="E14" s="24"/>
      <c r="F14" s="241" t="s">
        <v>196</v>
      </c>
      <c r="G14" s="24"/>
      <c r="H14" s="24"/>
      <c r="I14" s="24"/>
      <c r="J14" s="24"/>
      <c r="K14" s="24"/>
      <c r="L14" s="24"/>
      <c r="M14" s="19" t="s">
        <v>23</v>
      </c>
      <c r="N14" s="24"/>
      <c r="O14" s="188" t="str">
        <f>IF('Rekapitulácia stavby'!AN13="","",'Rekapitulácia stavby'!AN13)</f>
        <v/>
      </c>
      <c r="P14" s="188"/>
      <c r="Q14" s="24"/>
      <c r="R14" s="25"/>
    </row>
    <row r="15" spans="1:66" s="22" customFormat="1" ht="18" customHeight="1" x14ac:dyDescent="0.3">
      <c r="B15" s="23"/>
      <c r="C15" s="24"/>
      <c r="D15" s="24"/>
      <c r="E15" s="17" t="str">
        <f>IF('Rekapitulácia stavby'!E14="","",'Rekapitulácia stavby'!E14)</f>
        <v xml:space="preserve"> </v>
      </c>
      <c r="F15" s="240"/>
      <c r="G15" s="24"/>
      <c r="H15" s="24"/>
      <c r="I15" s="24"/>
      <c r="J15" s="24"/>
      <c r="K15" s="24"/>
      <c r="L15" s="24"/>
      <c r="M15" s="19" t="s">
        <v>25</v>
      </c>
      <c r="N15" s="24"/>
      <c r="O15" s="188" t="str">
        <f>IF('Rekapitulácia stavby'!AN14="","",'Rekapitulácia stavby'!AN14)</f>
        <v/>
      </c>
      <c r="P15" s="188"/>
      <c r="Q15" s="24"/>
      <c r="R15" s="25"/>
    </row>
    <row r="16" spans="1:66" s="22" customFormat="1" ht="6.95" customHeight="1" x14ac:dyDescent="0.3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</row>
    <row r="17" spans="2:18" s="22" customFormat="1" ht="14.45" customHeight="1" x14ac:dyDescent="0.3">
      <c r="B17" s="23"/>
      <c r="C17" s="24"/>
      <c r="D17" s="19" t="s">
        <v>27</v>
      </c>
      <c r="E17" s="24"/>
      <c r="F17" s="24"/>
      <c r="G17" s="24"/>
      <c r="H17" s="24"/>
      <c r="I17" s="24"/>
      <c r="J17" s="24"/>
      <c r="K17" s="24"/>
      <c r="L17" s="24"/>
      <c r="M17" s="19" t="s">
        <v>23</v>
      </c>
      <c r="N17" s="24"/>
      <c r="O17" s="188"/>
      <c r="P17" s="188"/>
      <c r="Q17" s="24"/>
      <c r="R17" s="25"/>
    </row>
    <row r="18" spans="2:18" s="22" customFormat="1" ht="18" customHeight="1" x14ac:dyDescent="0.3">
      <c r="B18" s="23"/>
      <c r="C18" s="24"/>
      <c r="D18" s="24"/>
      <c r="E18" s="17" t="s">
        <v>28</v>
      </c>
      <c r="F18" s="24"/>
      <c r="G18" s="24"/>
      <c r="H18" s="24"/>
      <c r="I18" s="24"/>
      <c r="J18" s="24"/>
      <c r="K18" s="24"/>
      <c r="L18" s="24"/>
      <c r="M18" s="19" t="s">
        <v>25</v>
      </c>
      <c r="N18" s="24"/>
      <c r="O18" s="188"/>
      <c r="P18" s="188"/>
      <c r="Q18" s="24"/>
      <c r="R18" s="25"/>
    </row>
    <row r="19" spans="2:18" s="22" customFormat="1" ht="6.95" customHeight="1" x14ac:dyDescent="0.3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</row>
    <row r="20" spans="2:18" s="22" customFormat="1" ht="14.45" customHeight="1" x14ac:dyDescent="0.3">
      <c r="B20" s="23"/>
      <c r="C20" s="24"/>
      <c r="D20" s="19" t="s">
        <v>30</v>
      </c>
      <c r="E20" s="24"/>
      <c r="F20" s="24"/>
      <c r="G20" s="24"/>
      <c r="H20" s="24"/>
      <c r="I20" s="24"/>
      <c r="J20" s="24"/>
      <c r="K20" s="24"/>
      <c r="L20" s="24"/>
      <c r="M20" s="19" t="s">
        <v>23</v>
      </c>
      <c r="N20" s="24"/>
      <c r="O20" s="188" t="str">
        <f>IF('Rekapitulácia stavby'!AN19="","",'Rekapitulácia stavby'!AN19)</f>
        <v/>
      </c>
      <c r="P20" s="188"/>
      <c r="Q20" s="24"/>
      <c r="R20" s="25"/>
    </row>
    <row r="21" spans="2:18" s="22" customFormat="1" ht="18" customHeight="1" x14ac:dyDescent="0.3">
      <c r="B21" s="23"/>
      <c r="C21" s="24"/>
      <c r="D21" s="24"/>
      <c r="E21" s="17" t="str">
        <f>IF('Rekapitulácia stavby'!E20="","",'Rekapitulácia stavby'!E20)</f>
        <v>Ateliér Toman, s.r.o.</v>
      </c>
      <c r="F21" s="24"/>
      <c r="G21" s="24"/>
      <c r="H21" s="24"/>
      <c r="I21" s="24"/>
      <c r="J21" s="24"/>
      <c r="K21" s="24"/>
      <c r="L21" s="24"/>
      <c r="M21" s="19" t="s">
        <v>25</v>
      </c>
      <c r="N21" s="24"/>
      <c r="O21" s="188" t="str">
        <f>IF('Rekapitulácia stavby'!AN20="","",'Rekapitulácia stavby'!AN20)</f>
        <v/>
      </c>
      <c r="P21" s="188"/>
      <c r="Q21" s="24"/>
      <c r="R21" s="25"/>
    </row>
    <row r="22" spans="2:18" s="22" customFormat="1" ht="6.95" customHeight="1" x14ac:dyDescent="0.3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</row>
    <row r="23" spans="2:18" s="22" customFormat="1" ht="14.45" customHeight="1" x14ac:dyDescent="0.3">
      <c r="B23" s="23"/>
      <c r="C23" s="24"/>
      <c r="D23" s="19" t="s">
        <v>32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</row>
    <row r="24" spans="2:18" s="22" customFormat="1" ht="22.5" customHeight="1" x14ac:dyDescent="0.3">
      <c r="B24" s="23"/>
      <c r="C24" s="24"/>
      <c r="D24" s="24"/>
      <c r="E24" s="190"/>
      <c r="F24" s="190"/>
      <c r="G24" s="190"/>
      <c r="H24" s="190"/>
      <c r="I24" s="190"/>
      <c r="J24" s="190"/>
      <c r="K24" s="190"/>
      <c r="L24" s="190"/>
      <c r="M24" s="24"/>
      <c r="N24" s="24"/>
      <c r="O24" s="24"/>
      <c r="P24" s="24"/>
      <c r="Q24" s="24"/>
      <c r="R24" s="25"/>
    </row>
    <row r="25" spans="2:18" s="22" customFormat="1" ht="6.95" customHeight="1" x14ac:dyDescent="0.3"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5"/>
    </row>
    <row r="26" spans="2:18" s="22" customFormat="1" ht="6.95" customHeight="1" x14ac:dyDescent="0.3">
      <c r="B26" s="23"/>
      <c r="C26" s="24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24"/>
      <c r="R26" s="25"/>
    </row>
    <row r="27" spans="2:18" s="22" customFormat="1" ht="14.45" customHeight="1" x14ac:dyDescent="0.3">
      <c r="B27" s="23"/>
      <c r="C27" s="24"/>
      <c r="D27" s="93" t="s">
        <v>86</v>
      </c>
      <c r="E27" s="24"/>
      <c r="F27" s="24"/>
      <c r="G27" s="24"/>
      <c r="H27" s="24"/>
      <c r="I27" s="24"/>
      <c r="J27" s="24"/>
      <c r="K27" s="24"/>
      <c r="L27" s="24"/>
      <c r="M27" s="191">
        <f>N79</f>
        <v>0</v>
      </c>
      <c r="N27" s="191"/>
      <c r="O27" s="191"/>
      <c r="P27" s="191"/>
      <c r="Q27" s="24"/>
      <c r="R27" s="25"/>
    </row>
    <row r="28" spans="2:18" s="22" customFormat="1" ht="14.45" customHeight="1" x14ac:dyDescent="0.3">
      <c r="B28" s="23"/>
      <c r="C28" s="24"/>
      <c r="D28" s="21" t="s">
        <v>87</v>
      </c>
      <c r="E28" s="24"/>
      <c r="F28" s="24"/>
      <c r="G28" s="24"/>
      <c r="H28" s="24"/>
      <c r="I28" s="24"/>
      <c r="J28" s="24"/>
      <c r="K28" s="24"/>
      <c r="L28" s="24"/>
      <c r="M28" s="191">
        <f>N85</f>
        <v>0</v>
      </c>
      <c r="N28" s="191"/>
      <c r="O28" s="191"/>
      <c r="P28" s="191"/>
      <c r="Q28" s="24"/>
      <c r="R28" s="25"/>
    </row>
    <row r="29" spans="2:18" s="22" customFormat="1" ht="6.95" customHeight="1" x14ac:dyDescent="0.3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5"/>
    </row>
    <row r="30" spans="2:18" s="22" customFormat="1" ht="25.35" customHeight="1" x14ac:dyDescent="0.3">
      <c r="B30" s="23"/>
      <c r="C30" s="24"/>
      <c r="D30" s="94" t="s">
        <v>35</v>
      </c>
      <c r="E30" s="24"/>
      <c r="F30" s="24"/>
      <c r="G30" s="24"/>
      <c r="H30" s="24"/>
      <c r="I30" s="24"/>
      <c r="J30" s="24"/>
      <c r="K30" s="24"/>
      <c r="L30" s="24"/>
      <c r="M30" s="210">
        <f>ROUND(M27+M28,2)</f>
        <v>0</v>
      </c>
      <c r="N30" s="210"/>
      <c r="O30" s="210"/>
      <c r="P30" s="210"/>
      <c r="Q30" s="24"/>
      <c r="R30" s="25"/>
    </row>
    <row r="31" spans="2:18" s="22" customFormat="1" ht="6.95" customHeight="1" x14ac:dyDescent="0.3">
      <c r="B31" s="23"/>
      <c r="C31" s="24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24"/>
      <c r="R31" s="25"/>
    </row>
    <row r="32" spans="2:18" s="22" customFormat="1" ht="14.45" customHeight="1" x14ac:dyDescent="0.3">
      <c r="B32" s="23"/>
      <c r="C32" s="24"/>
      <c r="D32" s="31" t="s">
        <v>36</v>
      </c>
      <c r="E32" s="31" t="s">
        <v>37</v>
      </c>
      <c r="F32" s="32">
        <v>0.2</v>
      </c>
      <c r="G32" s="95" t="s">
        <v>38</v>
      </c>
      <c r="H32" s="211">
        <f>M30</f>
        <v>0</v>
      </c>
      <c r="I32" s="211"/>
      <c r="J32" s="211"/>
      <c r="K32" s="24"/>
      <c r="L32" s="24"/>
      <c r="M32" s="211">
        <f>'Rekapitulácia stavby'!AK31</f>
        <v>0</v>
      </c>
      <c r="N32" s="211"/>
      <c r="O32" s="211"/>
      <c r="P32" s="211"/>
      <c r="Q32" s="24"/>
      <c r="R32" s="25"/>
    </row>
    <row r="33" spans="2:18" s="22" customFormat="1" ht="14.45" customHeight="1" x14ac:dyDescent="0.3">
      <c r="B33" s="23"/>
      <c r="C33" s="24"/>
      <c r="D33" s="24"/>
      <c r="E33" s="31" t="s">
        <v>39</v>
      </c>
      <c r="F33" s="32">
        <v>0.2</v>
      </c>
      <c r="G33" s="95" t="s">
        <v>38</v>
      </c>
      <c r="H33" s="211">
        <v>0</v>
      </c>
      <c r="I33" s="211"/>
      <c r="J33" s="211"/>
      <c r="K33" s="24"/>
      <c r="L33" s="24"/>
      <c r="M33" s="211">
        <v>0</v>
      </c>
      <c r="N33" s="211"/>
      <c r="O33" s="211"/>
      <c r="P33" s="211"/>
      <c r="Q33" s="24"/>
      <c r="R33" s="25"/>
    </row>
    <row r="34" spans="2:18" s="22" customFormat="1" ht="14.45" hidden="1" customHeight="1" x14ac:dyDescent="0.3">
      <c r="B34" s="23"/>
      <c r="C34" s="24"/>
      <c r="D34" s="24"/>
      <c r="E34" s="31" t="s">
        <v>40</v>
      </c>
      <c r="F34" s="32">
        <v>0.2</v>
      </c>
      <c r="G34" s="95" t="s">
        <v>38</v>
      </c>
      <c r="H34" s="211">
        <f>ROUND((SUM(BG85:BG88)+SUM(BG106:BG142)), 2)</f>
        <v>0</v>
      </c>
      <c r="I34" s="211"/>
      <c r="J34" s="211"/>
      <c r="K34" s="24"/>
      <c r="L34" s="24"/>
      <c r="M34" s="211">
        <v>0</v>
      </c>
      <c r="N34" s="211"/>
      <c r="O34" s="211"/>
      <c r="P34" s="211"/>
      <c r="Q34" s="24"/>
      <c r="R34" s="25"/>
    </row>
    <row r="35" spans="2:18" s="22" customFormat="1" ht="14.45" hidden="1" customHeight="1" x14ac:dyDescent="0.3">
      <c r="B35" s="23"/>
      <c r="C35" s="24"/>
      <c r="D35" s="24"/>
      <c r="E35" s="31" t="s">
        <v>41</v>
      </c>
      <c r="F35" s="32">
        <v>0.2</v>
      </c>
      <c r="G35" s="95" t="s">
        <v>38</v>
      </c>
      <c r="H35" s="211">
        <f>ROUND((SUM(BH85:BH88)+SUM(BH106:BH142)), 2)</f>
        <v>0</v>
      </c>
      <c r="I35" s="211"/>
      <c r="J35" s="211"/>
      <c r="K35" s="24"/>
      <c r="L35" s="24"/>
      <c r="M35" s="211">
        <v>0</v>
      </c>
      <c r="N35" s="211"/>
      <c r="O35" s="211"/>
      <c r="P35" s="211"/>
      <c r="Q35" s="24"/>
      <c r="R35" s="25"/>
    </row>
    <row r="36" spans="2:18" s="22" customFormat="1" ht="14.45" hidden="1" customHeight="1" x14ac:dyDescent="0.3">
      <c r="B36" s="23"/>
      <c r="C36" s="24"/>
      <c r="D36" s="24"/>
      <c r="E36" s="31" t="s">
        <v>42</v>
      </c>
      <c r="F36" s="32">
        <v>0</v>
      </c>
      <c r="G36" s="95" t="s">
        <v>38</v>
      </c>
      <c r="H36" s="211">
        <f>ROUND((SUM(BI85:BI88)+SUM(BI106:BI142)), 2)</f>
        <v>0</v>
      </c>
      <c r="I36" s="211"/>
      <c r="J36" s="211"/>
      <c r="K36" s="24"/>
      <c r="L36" s="24"/>
      <c r="M36" s="211">
        <v>0</v>
      </c>
      <c r="N36" s="211"/>
      <c r="O36" s="211"/>
      <c r="P36" s="211"/>
      <c r="Q36" s="24"/>
      <c r="R36" s="25"/>
    </row>
    <row r="37" spans="2:18" s="22" customFormat="1" ht="6.95" customHeight="1" x14ac:dyDescent="0.3"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5"/>
    </row>
    <row r="38" spans="2:18" s="22" customFormat="1" ht="25.35" customHeight="1" x14ac:dyDescent="0.3">
      <c r="B38" s="23"/>
      <c r="C38" s="91"/>
      <c r="D38" s="96" t="s">
        <v>43</v>
      </c>
      <c r="E38" s="66"/>
      <c r="F38" s="66"/>
      <c r="G38" s="97" t="s">
        <v>44</v>
      </c>
      <c r="H38" s="98" t="s">
        <v>45</v>
      </c>
      <c r="I38" s="66"/>
      <c r="J38" s="66"/>
      <c r="K38" s="66"/>
      <c r="L38" s="212">
        <f>SUM(M30:M36)</f>
        <v>0</v>
      </c>
      <c r="M38" s="212"/>
      <c r="N38" s="212"/>
      <c r="O38" s="212"/>
      <c r="P38" s="212"/>
      <c r="Q38" s="91"/>
      <c r="R38" s="25"/>
    </row>
    <row r="39" spans="2:18" s="22" customFormat="1" ht="14.45" customHeight="1" x14ac:dyDescent="0.3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</row>
    <row r="40" spans="2:18" x14ac:dyDescent="0.3">
      <c r="B40" s="1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3"/>
    </row>
    <row r="41" spans="2:18" s="22" customFormat="1" ht="15" x14ac:dyDescent="0.3">
      <c r="B41" s="23"/>
      <c r="C41" s="24"/>
      <c r="D41" s="39" t="s">
        <v>46</v>
      </c>
      <c r="E41" s="40"/>
      <c r="F41" s="40"/>
      <c r="G41" s="40"/>
      <c r="H41" s="41"/>
      <c r="I41" s="24"/>
      <c r="J41" s="39" t="s">
        <v>47</v>
      </c>
      <c r="K41" s="40"/>
      <c r="L41" s="40"/>
      <c r="M41" s="40"/>
      <c r="N41" s="40"/>
      <c r="O41" s="40"/>
      <c r="P41" s="41"/>
      <c r="Q41" s="24"/>
      <c r="R41" s="25"/>
    </row>
    <row r="42" spans="2:18" x14ac:dyDescent="0.3">
      <c r="B42" s="12"/>
      <c r="C42" s="15"/>
      <c r="D42" s="42"/>
      <c r="E42" s="15"/>
      <c r="F42" s="15"/>
      <c r="G42" s="15"/>
      <c r="H42" s="43"/>
      <c r="I42" s="15"/>
      <c r="J42" s="42"/>
      <c r="K42" s="15"/>
      <c r="L42" s="15"/>
      <c r="M42" s="15"/>
      <c r="N42" s="15"/>
      <c r="O42" s="15"/>
      <c r="P42" s="43"/>
      <c r="Q42" s="15"/>
      <c r="R42" s="13"/>
    </row>
    <row r="43" spans="2:18" x14ac:dyDescent="0.3">
      <c r="B43" s="12"/>
      <c r="C43" s="15"/>
      <c r="D43" s="42"/>
      <c r="E43" s="15"/>
      <c r="F43" s="15"/>
      <c r="G43" s="15"/>
      <c r="H43" s="43"/>
      <c r="I43" s="15"/>
      <c r="J43" s="42"/>
      <c r="K43" s="15"/>
      <c r="L43" s="15"/>
      <c r="M43" s="15"/>
      <c r="N43" s="15"/>
      <c r="O43" s="15"/>
      <c r="P43" s="43"/>
      <c r="Q43" s="15"/>
      <c r="R43" s="13"/>
    </row>
    <row r="44" spans="2:18" x14ac:dyDescent="0.3">
      <c r="B44" s="12"/>
      <c r="C44" s="15"/>
      <c r="D44" s="42"/>
      <c r="E44" s="15"/>
      <c r="F44" s="15"/>
      <c r="G44" s="15"/>
      <c r="H44" s="43"/>
      <c r="I44" s="15"/>
      <c r="J44" s="42"/>
      <c r="K44" s="15"/>
      <c r="L44" s="15"/>
      <c r="M44" s="15"/>
      <c r="N44" s="15"/>
      <c r="O44" s="15"/>
      <c r="P44" s="43"/>
      <c r="Q44" s="15"/>
      <c r="R44" s="13"/>
    </row>
    <row r="45" spans="2:18" x14ac:dyDescent="0.3">
      <c r="B45" s="12"/>
      <c r="C45" s="15"/>
      <c r="D45" s="42"/>
      <c r="E45" s="15"/>
      <c r="F45" s="15"/>
      <c r="G45" s="15"/>
      <c r="H45" s="43"/>
      <c r="I45" s="15"/>
      <c r="J45" s="42"/>
      <c r="K45" s="15"/>
      <c r="L45" s="15"/>
      <c r="M45" s="15"/>
      <c r="N45" s="15"/>
      <c r="O45" s="15"/>
      <c r="P45" s="43"/>
      <c r="Q45" s="15"/>
      <c r="R45" s="13"/>
    </row>
    <row r="46" spans="2:18" x14ac:dyDescent="0.3">
      <c r="B46" s="12"/>
      <c r="C46" s="15"/>
      <c r="D46" s="42"/>
      <c r="E46" s="15"/>
      <c r="F46" s="15"/>
      <c r="G46" s="15"/>
      <c r="H46" s="43"/>
      <c r="I46" s="15"/>
      <c r="J46" s="42"/>
      <c r="K46" s="15"/>
      <c r="L46" s="15"/>
      <c r="M46" s="15"/>
      <c r="N46" s="15"/>
      <c r="O46" s="15"/>
      <c r="P46" s="43"/>
      <c r="Q46" s="15"/>
      <c r="R46" s="13"/>
    </row>
    <row r="47" spans="2:18" x14ac:dyDescent="0.3">
      <c r="B47" s="12"/>
      <c r="C47" s="15"/>
      <c r="D47" s="42"/>
      <c r="E47" s="15"/>
      <c r="F47" s="15"/>
      <c r="G47" s="15"/>
      <c r="H47" s="43"/>
      <c r="I47" s="15"/>
      <c r="J47" s="42"/>
      <c r="K47" s="15"/>
      <c r="L47" s="15"/>
      <c r="M47" s="15"/>
      <c r="N47" s="15"/>
      <c r="O47" s="15"/>
      <c r="P47" s="43"/>
      <c r="Q47" s="15"/>
      <c r="R47" s="13"/>
    </row>
    <row r="48" spans="2:18" x14ac:dyDescent="0.3">
      <c r="B48" s="12"/>
      <c r="C48" s="15"/>
      <c r="D48" s="42"/>
      <c r="E48" s="15"/>
      <c r="F48" s="15"/>
      <c r="G48" s="15"/>
      <c r="H48" s="43"/>
      <c r="I48" s="15"/>
      <c r="J48" s="42"/>
      <c r="K48" s="15"/>
      <c r="L48" s="15"/>
      <c r="M48" s="15"/>
      <c r="N48" s="15"/>
      <c r="O48" s="15"/>
      <c r="P48" s="43"/>
      <c r="Q48" s="15"/>
      <c r="R48" s="13"/>
    </row>
    <row r="49" spans="2:18" x14ac:dyDescent="0.3">
      <c r="B49" s="12"/>
      <c r="C49" s="15"/>
      <c r="D49" s="42"/>
      <c r="E49" s="15"/>
      <c r="F49" s="15"/>
      <c r="G49" s="15"/>
      <c r="H49" s="43"/>
      <c r="I49" s="15"/>
      <c r="J49" s="42"/>
      <c r="K49" s="15"/>
      <c r="L49" s="15"/>
      <c r="M49" s="15"/>
      <c r="N49" s="15"/>
      <c r="O49" s="15"/>
      <c r="P49" s="43"/>
      <c r="Q49" s="15"/>
      <c r="R49" s="13"/>
    </row>
    <row r="50" spans="2:18" s="22" customFormat="1" ht="15" x14ac:dyDescent="0.3">
      <c r="B50" s="23"/>
      <c r="C50" s="24"/>
      <c r="D50" s="44" t="s">
        <v>48</v>
      </c>
      <c r="E50" s="45"/>
      <c r="F50" s="45"/>
      <c r="G50" s="46" t="s">
        <v>49</v>
      </c>
      <c r="H50" s="47"/>
      <c r="I50" s="24"/>
      <c r="J50" s="44" t="s">
        <v>48</v>
      </c>
      <c r="K50" s="45"/>
      <c r="L50" s="45"/>
      <c r="M50" s="45"/>
      <c r="N50" s="46" t="s">
        <v>49</v>
      </c>
      <c r="O50" s="45"/>
      <c r="P50" s="47"/>
      <c r="Q50" s="24"/>
      <c r="R50" s="25"/>
    </row>
    <row r="51" spans="2:18" x14ac:dyDescent="0.3">
      <c r="B51" s="12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3"/>
    </row>
    <row r="52" spans="2:18" s="22" customFormat="1" ht="15" x14ac:dyDescent="0.3">
      <c r="B52" s="23"/>
      <c r="C52" s="24"/>
      <c r="D52" s="39" t="s">
        <v>50</v>
      </c>
      <c r="E52" s="40"/>
      <c r="F52" s="40"/>
      <c r="G52" s="40"/>
      <c r="H52" s="41"/>
      <c r="I52" s="24"/>
      <c r="J52" s="39" t="s">
        <v>51</v>
      </c>
      <c r="K52" s="40"/>
      <c r="L52" s="40"/>
      <c r="M52" s="40"/>
      <c r="N52" s="40"/>
      <c r="O52" s="40"/>
      <c r="P52" s="41"/>
      <c r="Q52" s="24"/>
      <c r="R52" s="25"/>
    </row>
    <row r="53" spans="2:18" x14ac:dyDescent="0.3">
      <c r="B53" s="12"/>
      <c r="C53" s="15"/>
      <c r="D53" s="42"/>
      <c r="E53" s="15"/>
      <c r="F53" s="15"/>
      <c r="G53" s="15"/>
      <c r="H53" s="43"/>
      <c r="I53" s="15"/>
      <c r="J53" s="42"/>
      <c r="K53" s="15"/>
      <c r="L53" s="15"/>
      <c r="M53" s="15"/>
      <c r="N53" s="15"/>
      <c r="O53" s="15"/>
      <c r="P53" s="43"/>
      <c r="Q53" s="15"/>
      <c r="R53" s="13"/>
    </row>
    <row r="54" spans="2:18" x14ac:dyDescent="0.3">
      <c r="B54" s="12"/>
      <c r="C54" s="15"/>
      <c r="D54" s="42"/>
      <c r="E54" s="15"/>
      <c r="F54" s="15"/>
      <c r="G54" s="15"/>
      <c r="H54" s="43"/>
      <c r="I54" s="15"/>
      <c r="J54" s="42"/>
      <c r="K54" s="15"/>
      <c r="L54" s="15"/>
      <c r="M54" s="15"/>
      <c r="N54" s="15"/>
      <c r="O54" s="15"/>
      <c r="P54" s="43"/>
      <c r="Q54" s="15"/>
      <c r="R54" s="13"/>
    </row>
    <row r="55" spans="2:18" x14ac:dyDescent="0.3">
      <c r="B55" s="12"/>
      <c r="C55" s="15"/>
      <c r="D55" s="42"/>
      <c r="E55" s="15"/>
      <c r="F55" s="15"/>
      <c r="G55" s="15"/>
      <c r="H55" s="43"/>
      <c r="I55" s="15"/>
      <c r="J55" s="42"/>
      <c r="K55" s="15"/>
      <c r="L55" s="15"/>
      <c r="M55" s="15"/>
      <c r="N55" s="15"/>
      <c r="O55" s="15"/>
      <c r="P55" s="43"/>
      <c r="Q55" s="15"/>
      <c r="R55" s="13"/>
    </row>
    <row r="56" spans="2:18" x14ac:dyDescent="0.3">
      <c r="B56" s="12"/>
      <c r="C56" s="15"/>
      <c r="D56" s="42"/>
      <c r="E56" s="15"/>
      <c r="F56" s="15"/>
      <c r="G56" s="15"/>
      <c r="H56" s="43"/>
      <c r="I56" s="15"/>
      <c r="J56" s="42"/>
      <c r="K56" s="15"/>
      <c r="L56" s="15"/>
      <c r="M56" s="15"/>
      <c r="N56" s="15"/>
      <c r="O56" s="15"/>
      <c r="P56" s="43"/>
      <c r="Q56" s="15"/>
      <c r="R56" s="13"/>
    </row>
    <row r="57" spans="2:18" x14ac:dyDescent="0.3">
      <c r="B57" s="12"/>
      <c r="C57" s="15"/>
      <c r="D57" s="42"/>
      <c r="E57" s="15"/>
      <c r="F57" s="15"/>
      <c r="G57" s="15"/>
      <c r="H57" s="43"/>
      <c r="I57" s="15"/>
      <c r="J57" s="42"/>
      <c r="K57" s="15"/>
      <c r="L57" s="15"/>
      <c r="M57" s="15"/>
      <c r="N57" s="15"/>
      <c r="O57" s="15"/>
      <c r="P57" s="43"/>
      <c r="Q57" s="15"/>
      <c r="R57" s="13"/>
    </row>
    <row r="58" spans="2:18" x14ac:dyDescent="0.3">
      <c r="B58" s="12"/>
      <c r="C58" s="15"/>
      <c r="D58" s="42"/>
      <c r="E58" s="15"/>
      <c r="F58" s="15"/>
      <c r="G58" s="15"/>
      <c r="H58" s="43"/>
      <c r="I58" s="15"/>
      <c r="J58" s="42"/>
      <c r="K58" s="15"/>
      <c r="L58" s="15"/>
      <c r="M58" s="15"/>
      <c r="N58" s="15"/>
      <c r="O58" s="15"/>
      <c r="P58" s="43"/>
      <c r="Q58" s="15"/>
      <c r="R58" s="13"/>
    </row>
    <row r="59" spans="2:18" x14ac:dyDescent="0.3">
      <c r="B59" s="12"/>
      <c r="C59" s="15"/>
      <c r="D59" s="42"/>
      <c r="E59" s="15"/>
      <c r="F59" s="15"/>
      <c r="G59" s="15"/>
      <c r="H59" s="43"/>
      <c r="I59" s="15"/>
      <c r="J59" s="42"/>
      <c r="K59" s="15"/>
      <c r="L59" s="15"/>
      <c r="M59" s="15"/>
      <c r="N59" s="15"/>
      <c r="O59" s="15"/>
      <c r="P59" s="43"/>
      <c r="Q59" s="15"/>
      <c r="R59" s="13"/>
    </row>
    <row r="60" spans="2:18" x14ac:dyDescent="0.3">
      <c r="B60" s="12"/>
      <c r="C60" s="15"/>
      <c r="D60" s="42"/>
      <c r="E60" s="15"/>
      <c r="F60" s="15"/>
      <c r="G60" s="15"/>
      <c r="H60" s="43"/>
      <c r="I60" s="15"/>
      <c r="J60" s="42"/>
      <c r="K60" s="15"/>
      <c r="L60" s="15"/>
      <c r="M60" s="15"/>
      <c r="N60" s="15"/>
      <c r="O60" s="15"/>
      <c r="P60" s="43"/>
      <c r="Q60" s="15"/>
      <c r="R60" s="13"/>
    </row>
    <row r="61" spans="2:18" s="22" customFormat="1" ht="15" x14ac:dyDescent="0.3">
      <c r="B61" s="23"/>
      <c r="C61" s="24"/>
      <c r="D61" s="44" t="s">
        <v>48</v>
      </c>
      <c r="E61" s="45"/>
      <c r="F61" s="45"/>
      <c r="G61" s="46" t="s">
        <v>49</v>
      </c>
      <c r="H61" s="47"/>
      <c r="I61" s="24"/>
      <c r="J61" s="44" t="s">
        <v>48</v>
      </c>
      <c r="K61" s="45"/>
      <c r="L61" s="45"/>
      <c r="M61" s="45"/>
      <c r="N61" s="46" t="s">
        <v>49</v>
      </c>
      <c r="O61" s="45"/>
      <c r="P61" s="47"/>
      <c r="Q61" s="24"/>
      <c r="R61" s="25"/>
    </row>
    <row r="62" spans="2:18" s="22" customFormat="1" ht="14.45" customHeight="1" x14ac:dyDescent="0.3"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50"/>
    </row>
    <row r="66" spans="2:47" s="22" customFormat="1" ht="6.95" customHeight="1" x14ac:dyDescent="0.3">
      <c r="B66" s="51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3"/>
    </row>
    <row r="67" spans="2:47" s="22" customFormat="1" ht="36.950000000000003" customHeight="1" x14ac:dyDescent="0.3">
      <c r="B67" s="23"/>
      <c r="C67" s="187" t="s">
        <v>89</v>
      </c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25"/>
    </row>
    <row r="68" spans="2:47" s="22" customFormat="1" ht="6.95" customHeight="1" x14ac:dyDescent="0.3"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5"/>
    </row>
    <row r="69" spans="2:47" s="22" customFormat="1" ht="30" customHeight="1" x14ac:dyDescent="0.3">
      <c r="B69" s="23"/>
      <c r="C69" s="19" t="s">
        <v>15</v>
      </c>
      <c r="D69" s="24"/>
      <c r="E69" s="24"/>
      <c r="F69" s="213" t="str">
        <f>F6</f>
        <v>Protihluková stena ZŠ Odborárska č. 2</v>
      </c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4"/>
      <c r="R69" s="25"/>
    </row>
    <row r="70" spans="2:47" s="22" customFormat="1" ht="36.950000000000003" customHeight="1" x14ac:dyDescent="0.3">
      <c r="B70" s="23"/>
      <c r="C70" s="60" t="s">
        <v>88</v>
      </c>
      <c r="D70" s="24"/>
      <c r="E70" s="24"/>
      <c r="F70" s="197" t="str">
        <f>F7</f>
        <v>SO 08 – časť zeleň</v>
      </c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24"/>
      <c r="R70" s="25"/>
    </row>
    <row r="71" spans="2:47" s="22" customFormat="1" ht="6.95" customHeight="1" x14ac:dyDescent="0.3"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5"/>
    </row>
    <row r="72" spans="2:47" s="22" customFormat="1" ht="18" customHeight="1" x14ac:dyDescent="0.3">
      <c r="B72" s="23"/>
      <c r="C72" s="19" t="s">
        <v>19</v>
      </c>
      <c r="D72" s="24"/>
      <c r="E72" s="24"/>
      <c r="F72" s="17" t="str">
        <f>F9</f>
        <v>Odborárska ul., Bratislava</v>
      </c>
      <c r="G72" s="24"/>
      <c r="H72" s="24"/>
      <c r="I72" s="24"/>
      <c r="J72" s="24"/>
      <c r="K72" s="19" t="s">
        <v>21</v>
      </c>
      <c r="L72" s="24"/>
      <c r="M72" s="209" t="str">
        <f>IF(O9="","",O9)</f>
        <v>7.2.2022</v>
      </c>
      <c r="N72" s="209"/>
      <c r="O72" s="209"/>
      <c r="P72" s="209"/>
      <c r="Q72" s="24"/>
      <c r="R72" s="25"/>
    </row>
    <row r="73" spans="2:47" s="22" customFormat="1" ht="6.95" customHeight="1" x14ac:dyDescent="0.3"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5"/>
    </row>
    <row r="74" spans="2:47" s="22" customFormat="1" ht="15" x14ac:dyDescent="0.3">
      <c r="B74" s="23"/>
      <c r="C74" s="19" t="s">
        <v>22</v>
      </c>
      <c r="D74" s="24"/>
      <c r="E74" s="24"/>
      <c r="F74" s="17" t="str">
        <f>E12</f>
        <v xml:space="preserve"> </v>
      </c>
      <c r="G74" s="24"/>
      <c r="H74" s="24"/>
      <c r="I74" s="24"/>
      <c r="J74" s="24"/>
      <c r="K74" s="19" t="s">
        <v>27</v>
      </c>
      <c r="L74" s="24"/>
      <c r="M74" s="188" t="str">
        <f>E18</f>
        <v>Ing. Katarína Tomanová Porubčinová</v>
      </c>
      <c r="N74" s="188"/>
      <c r="O74" s="188"/>
      <c r="P74" s="188"/>
      <c r="Q74" s="188"/>
      <c r="R74" s="25"/>
    </row>
    <row r="75" spans="2:47" s="22" customFormat="1" ht="14.45" customHeight="1" x14ac:dyDescent="0.3">
      <c r="B75" s="23"/>
      <c r="C75" s="19" t="s">
        <v>26</v>
      </c>
      <c r="D75" s="24"/>
      <c r="E75" s="24"/>
      <c r="F75" s="17" t="str">
        <f>IF(E15="","",E15)</f>
        <v xml:space="preserve"> </v>
      </c>
      <c r="G75" s="24"/>
      <c r="H75" s="24"/>
      <c r="I75" s="24"/>
      <c r="J75" s="24"/>
      <c r="K75" s="19" t="s">
        <v>30</v>
      </c>
      <c r="L75" s="24"/>
      <c r="M75" s="188" t="str">
        <f>E21</f>
        <v>Ateliér Toman, s.r.o.</v>
      </c>
      <c r="N75" s="188"/>
      <c r="O75" s="188"/>
      <c r="P75" s="188"/>
      <c r="Q75" s="188"/>
      <c r="R75" s="25"/>
    </row>
    <row r="76" spans="2:47" s="22" customFormat="1" ht="10.35" customHeight="1" x14ac:dyDescent="0.3"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5"/>
    </row>
    <row r="77" spans="2:47" s="22" customFormat="1" ht="29.25" customHeight="1" x14ac:dyDescent="0.3">
      <c r="B77" s="23"/>
      <c r="C77" s="214" t="s">
        <v>90</v>
      </c>
      <c r="D77" s="214"/>
      <c r="E77" s="214"/>
      <c r="F77" s="214"/>
      <c r="G77" s="214"/>
      <c r="H77" s="91"/>
      <c r="I77" s="91"/>
      <c r="J77" s="91"/>
      <c r="K77" s="91"/>
      <c r="L77" s="91"/>
      <c r="M77" s="91"/>
      <c r="N77" s="214" t="s">
        <v>91</v>
      </c>
      <c r="O77" s="214"/>
      <c r="P77" s="214"/>
      <c r="Q77" s="214"/>
      <c r="R77" s="25"/>
    </row>
    <row r="78" spans="2:47" s="22" customFormat="1" ht="10.35" customHeight="1" x14ac:dyDescent="0.3"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5"/>
    </row>
    <row r="79" spans="2:47" s="22" customFormat="1" ht="29.25" customHeight="1" x14ac:dyDescent="0.3">
      <c r="B79" s="23"/>
      <c r="C79" s="99" t="s">
        <v>92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04">
        <f>N106</f>
        <v>0</v>
      </c>
      <c r="O79" s="204"/>
      <c r="P79" s="204"/>
      <c r="Q79" s="204"/>
      <c r="R79" s="25"/>
      <c r="AU79" s="8" t="s">
        <v>93</v>
      </c>
    </row>
    <row r="80" spans="2:47" s="100" customFormat="1" ht="24.95" customHeight="1" x14ac:dyDescent="0.3">
      <c r="B80" s="101"/>
      <c r="C80" s="102"/>
      <c r="D80" s="103" t="s">
        <v>94</v>
      </c>
      <c r="E80" s="102"/>
      <c r="F80" s="102"/>
      <c r="G80" s="102"/>
      <c r="H80" s="102"/>
      <c r="I80" s="102"/>
      <c r="J80" s="102"/>
      <c r="K80" s="102"/>
      <c r="L80" s="102"/>
      <c r="M80" s="102"/>
      <c r="N80" s="215">
        <f>N107</f>
        <v>0</v>
      </c>
      <c r="O80" s="215"/>
      <c r="P80" s="215"/>
      <c r="Q80" s="215"/>
      <c r="R80" s="104"/>
    </row>
    <row r="81" spans="2:65" s="105" customFormat="1" ht="19.899999999999999" customHeight="1" x14ac:dyDescent="0.3">
      <c r="B81" s="106"/>
      <c r="C81" s="107"/>
      <c r="D81" s="108" t="s">
        <v>95</v>
      </c>
      <c r="E81" s="107"/>
      <c r="F81" s="107"/>
      <c r="G81" s="107"/>
      <c r="H81" s="107"/>
      <c r="I81" s="107"/>
      <c r="J81" s="107"/>
      <c r="K81" s="107"/>
      <c r="L81" s="107"/>
      <c r="M81" s="107"/>
      <c r="N81" s="216">
        <f>N108</f>
        <v>0</v>
      </c>
      <c r="O81" s="216"/>
      <c r="P81" s="216"/>
      <c r="Q81" s="216"/>
      <c r="R81" s="109"/>
    </row>
    <row r="82" spans="2:65" s="105" customFormat="1" ht="19.899999999999999" customHeight="1" x14ac:dyDescent="0.3">
      <c r="B82" s="106"/>
      <c r="C82" s="107"/>
      <c r="D82" s="108" t="s">
        <v>96</v>
      </c>
      <c r="E82" s="107"/>
      <c r="F82" s="107"/>
      <c r="G82" s="107"/>
      <c r="H82" s="107"/>
      <c r="I82" s="107"/>
      <c r="J82" s="107"/>
      <c r="K82" s="107"/>
      <c r="L82" s="107"/>
      <c r="M82" s="107"/>
      <c r="N82" s="216">
        <f>N139</f>
        <v>0</v>
      </c>
      <c r="O82" s="216"/>
      <c r="P82" s="216"/>
      <c r="Q82" s="216"/>
      <c r="R82" s="109"/>
    </row>
    <row r="83" spans="2:65" s="105" customFormat="1" ht="19.899999999999999" customHeight="1" x14ac:dyDescent="0.3">
      <c r="B83" s="106"/>
      <c r="C83" s="107"/>
      <c r="D83" s="108" t="s">
        <v>97</v>
      </c>
      <c r="E83" s="107"/>
      <c r="F83" s="107"/>
      <c r="G83" s="107"/>
      <c r="H83" s="107"/>
      <c r="I83" s="107"/>
      <c r="J83" s="107"/>
      <c r="K83" s="107"/>
      <c r="L83" s="107"/>
      <c r="M83" s="107"/>
      <c r="N83" s="216">
        <f>N141</f>
        <v>0</v>
      </c>
      <c r="O83" s="216"/>
      <c r="P83" s="216"/>
      <c r="Q83" s="216"/>
      <c r="R83" s="109"/>
    </row>
    <row r="84" spans="2:65" s="22" customFormat="1" ht="21.75" customHeight="1" x14ac:dyDescent="0.3"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5"/>
    </row>
    <row r="85" spans="2:65" s="22" customFormat="1" ht="29.25" customHeight="1" x14ac:dyDescent="0.3">
      <c r="B85" s="23"/>
      <c r="C85" s="99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17"/>
      <c r="O85" s="217"/>
      <c r="P85" s="217"/>
      <c r="Q85" s="217"/>
      <c r="R85" s="25"/>
      <c r="T85" s="110"/>
      <c r="U85" s="111" t="s">
        <v>36</v>
      </c>
    </row>
    <row r="86" spans="2:65" s="182" customFormat="1" ht="18" customHeight="1" x14ac:dyDescent="0.3">
      <c r="B86" s="174"/>
      <c r="C86" s="175"/>
      <c r="D86" s="218"/>
      <c r="E86" s="218"/>
      <c r="F86" s="218"/>
      <c r="G86" s="218"/>
      <c r="H86" s="218"/>
      <c r="I86" s="175"/>
      <c r="J86" s="175"/>
      <c r="K86" s="175"/>
      <c r="L86" s="175"/>
      <c r="M86" s="175"/>
      <c r="N86" s="219"/>
      <c r="O86" s="219"/>
      <c r="P86" s="219"/>
      <c r="Q86" s="219"/>
      <c r="R86" s="176"/>
      <c r="S86" s="175"/>
      <c r="T86" s="177"/>
      <c r="U86" s="178" t="s">
        <v>39</v>
      </c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  <c r="AX86" s="179"/>
      <c r="AY86" s="180" t="s">
        <v>98</v>
      </c>
      <c r="AZ86" s="179"/>
      <c r="BA86" s="179"/>
      <c r="BB86" s="179"/>
      <c r="BC86" s="179"/>
      <c r="BD86" s="179"/>
      <c r="BE86" s="181">
        <f>IF(U86="základná",N86,0)</f>
        <v>0</v>
      </c>
      <c r="BF86" s="181">
        <f>IF(U86="znížená",N86,0)</f>
        <v>0</v>
      </c>
      <c r="BG86" s="181">
        <f>IF(U86="zákl. prenesená",N86,0)</f>
        <v>0</v>
      </c>
      <c r="BH86" s="181">
        <f>IF(U86="zníž. prenesená",N86,0)</f>
        <v>0</v>
      </c>
      <c r="BI86" s="181">
        <f>IF(U86="nulová",N86,0)</f>
        <v>0</v>
      </c>
      <c r="BJ86" s="180" t="s">
        <v>99</v>
      </c>
      <c r="BK86" s="179"/>
      <c r="BL86" s="179"/>
      <c r="BM86" s="179"/>
    </row>
    <row r="87" spans="2:65" s="182" customFormat="1" ht="18" customHeight="1" x14ac:dyDescent="0.3">
      <c r="B87" s="174"/>
      <c r="C87" s="175"/>
      <c r="D87" s="218"/>
      <c r="E87" s="218"/>
      <c r="F87" s="218"/>
      <c r="G87" s="218"/>
      <c r="H87" s="218"/>
      <c r="I87" s="175"/>
      <c r="J87" s="175"/>
      <c r="K87" s="175"/>
      <c r="L87" s="175"/>
      <c r="M87" s="175"/>
      <c r="N87" s="219"/>
      <c r="O87" s="219"/>
      <c r="P87" s="219"/>
      <c r="Q87" s="219"/>
      <c r="R87" s="176"/>
      <c r="S87" s="175"/>
      <c r="T87" s="183"/>
      <c r="U87" s="184" t="s">
        <v>39</v>
      </c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  <c r="AX87" s="179"/>
      <c r="AY87" s="180" t="s">
        <v>98</v>
      </c>
      <c r="AZ87" s="179"/>
      <c r="BA87" s="179"/>
      <c r="BB87" s="179"/>
      <c r="BC87" s="179"/>
      <c r="BD87" s="179"/>
      <c r="BE87" s="181">
        <f>IF(U87="základná",N87,0)</f>
        <v>0</v>
      </c>
      <c r="BF87" s="181">
        <f>IF(U87="znížená",N87,0)</f>
        <v>0</v>
      </c>
      <c r="BG87" s="181">
        <f>IF(U87="zákl. prenesená",N87,0)</f>
        <v>0</v>
      </c>
      <c r="BH87" s="181">
        <f>IF(U87="zníž. prenesená",N87,0)</f>
        <v>0</v>
      </c>
      <c r="BI87" s="181">
        <f>IF(U87="nulová",N87,0)</f>
        <v>0</v>
      </c>
      <c r="BJ87" s="180" t="s">
        <v>99</v>
      </c>
      <c r="BK87" s="179"/>
      <c r="BL87" s="179"/>
      <c r="BM87" s="179"/>
    </row>
    <row r="88" spans="2:65" s="22" customFormat="1" ht="18" customHeight="1" x14ac:dyDescent="0.3">
      <c r="B88" s="23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5"/>
    </row>
    <row r="89" spans="2:65" s="22" customFormat="1" ht="29.25" customHeight="1" x14ac:dyDescent="0.3">
      <c r="B89" s="23"/>
      <c r="C89" s="90" t="s">
        <v>194</v>
      </c>
      <c r="D89" s="91"/>
      <c r="E89" s="91"/>
      <c r="F89" s="91"/>
      <c r="G89" s="91"/>
      <c r="H89" s="91"/>
      <c r="I89" s="91"/>
      <c r="J89" s="91"/>
      <c r="K89" s="91"/>
      <c r="L89" s="205">
        <f>ROUND(SUM(N79+N85),2)</f>
        <v>0</v>
      </c>
      <c r="M89" s="205"/>
      <c r="N89" s="205"/>
      <c r="O89" s="205"/>
      <c r="P89" s="205"/>
      <c r="Q89" s="205"/>
      <c r="R89" s="25"/>
    </row>
    <row r="90" spans="2:65" s="22" customFormat="1" ht="6.95" customHeight="1" x14ac:dyDescent="0.3">
      <c r="B90" s="48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50"/>
    </row>
    <row r="94" spans="2:65" s="22" customFormat="1" ht="6.95" customHeight="1" x14ac:dyDescent="0.3">
      <c r="B94" s="51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3"/>
    </row>
    <row r="95" spans="2:65" s="22" customFormat="1" ht="36.950000000000003" customHeight="1" x14ac:dyDescent="0.3">
      <c r="B95" s="23"/>
      <c r="C95" s="187" t="s">
        <v>100</v>
      </c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25"/>
    </row>
    <row r="96" spans="2:65" s="22" customFormat="1" ht="6.95" customHeight="1" x14ac:dyDescent="0.3"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5"/>
    </row>
    <row r="97" spans="2:65" s="22" customFormat="1" ht="30" customHeight="1" x14ac:dyDescent="0.3">
      <c r="B97" s="23"/>
      <c r="C97" s="19" t="s">
        <v>15</v>
      </c>
      <c r="D97" s="24"/>
      <c r="E97" s="24"/>
      <c r="F97" s="213" t="str">
        <f>F6</f>
        <v>Protihluková stena ZŠ Odborárska č. 2</v>
      </c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4"/>
      <c r="R97" s="25"/>
    </row>
    <row r="98" spans="2:65" s="22" customFormat="1" ht="36.950000000000003" customHeight="1" x14ac:dyDescent="0.3">
      <c r="B98" s="23"/>
      <c r="C98" s="60" t="s">
        <v>88</v>
      </c>
      <c r="D98" s="24"/>
      <c r="E98" s="24"/>
      <c r="F98" s="197" t="str">
        <f>F7</f>
        <v>SO 08 – časť zeleň</v>
      </c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24"/>
      <c r="R98" s="25"/>
    </row>
    <row r="99" spans="2:65" s="22" customFormat="1" ht="6.95" customHeight="1" x14ac:dyDescent="0.3">
      <c r="B99" s="23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5"/>
    </row>
    <row r="100" spans="2:65" s="22" customFormat="1" ht="18" customHeight="1" x14ac:dyDescent="0.3">
      <c r="B100" s="23"/>
      <c r="C100" s="19" t="s">
        <v>19</v>
      </c>
      <c r="D100" s="24"/>
      <c r="E100" s="24"/>
      <c r="F100" s="114" t="str">
        <f>F9</f>
        <v>Odborárska ul., Bratislava</v>
      </c>
      <c r="G100" s="24"/>
      <c r="H100" s="24"/>
      <c r="I100" s="24"/>
      <c r="J100" s="24"/>
      <c r="K100" s="19" t="s">
        <v>21</v>
      </c>
      <c r="L100" s="24"/>
      <c r="M100" s="209" t="str">
        <f>IF(O9="","",O9)</f>
        <v>7.2.2022</v>
      </c>
      <c r="N100" s="209"/>
      <c r="O100" s="209"/>
      <c r="P100" s="209"/>
      <c r="Q100" s="24"/>
      <c r="R100" s="25"/>
    </row>
    <row r="101" spans="2:65" s="22" customFormat="1" ht="6.95" customHeight="1" x14ac:dyDescent="0.3">
      <c r="B101" s="23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5"/>
    </row>
    <row r="102" spans="2:65" s="22" customFormat="1" ht="15" x14ac:dyDescent="0.3">
      <c r="B102" s="23"/>
      <c r="C102" s="19" t="s">
        <v>22</v>
      </c>
      <c r="D102" s="24"/>
      <c r="E102" s="24"/>
      <c r="F102" s="114" t="str">
        <f>E12</f>
        <v xml:space="preserve"> </v>
      </c>
      <c r="G102" s="24"/>
      <c r="H102" s="24"/>
      <c r="I102" s="24"/>
      <c r="J102" s="24"/>
      <c r="K102" s="19" t="s">
        <v>27</v>
      </c>
      <c r="L102" s="24"/>
      <c r="M102" s="188" t="str">
        <f>E18</f>
        <v>Ing. Katarína Tomanová Porubčinová</v>
      </c>
      <c r="N102" s="188"/>
      <c r="O102" s="188"/>
      <c r="P102" s="188"/>
      <c r="Q102" s="188"/>
      <c r="R102" s="25"/>
    </row>
    <row r="103" spans="2:65" s="22" customFormat="1" ht="14.45" customHeight="1" x14ac:dyDescent="0.3">
      <c r="B103" s="23"/>
      <c r="C103" s="19" t="s">
        <v>26</v>
      </c>
      <c r="D103" s="24"/>
      <c r="E103" s="24"/>
      <c r="F103" s="114" t="str">
        <f>IF(E15="","",E15)</f>
        <v xml:space="preserve"> </v>
      </c>
      <c r="G103" s="24"/>
      <c r="H103" s="24"/>
      <c r="I103" s="24"/>
      <c r="J103" s="24"/>
      <c r="K103" s="19" t="s">
        <v>30</v>
      </c>
      <c r="L103" s="24"/>
      <c r="M103" s="188" t="str">
        <f>E21</f>
        <v>Ateliér Toman, s.r.o.</v>
      </c>
      <c r="N103" s="188"/>
      <c r="O103" s="188"/>
      <c r="P103" s="188"/>
      <c r="Q103" s="188"/>
      <c r="R103" s="25"/>
    </row>
    <row r="104" spans="2:65" s="22" customFormat="1" ht="10.35" customHeight="1" x14ac:dyDescent="0.3">
      <c r="B104" s="23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5"/>
    </row>
    <row r="105" spans="2:65" s="115" customFormat="1" ht="29.25" customHeight="1" x14ac:dyDescent="0.3">
      <c r="B105" s="116"/>
      <c r="C105" s="117" t="s">
        <v>101</v>
      </c>
      <c r="D105" s="118" t="s">
        <v>102</v>
      </c>
      <c r="E105" s="118" t="s">
        <v>54</v>
      </c>
      <c r="F105" s="220" t="s">
        <v>103</v>
      </c>
      <c r="G105" s="220"/>
      <c r="H105" s="220"/>
      <c r="I105" s="220"/>
      <c r="J105" s="118" t="s">
        <v>104</v>
      </c>
      <c r="K105" s="118" t="s">
        <v>105</v>
      </c>
      <c r="L105" s="221" t="s">
        <v>106</v>
      </c>
      <c r="M105" s="221"/>
      <c r="N105" s="222" t="s">
        <v>91</v>
      </c>
      <c r="O105" s="222"/>
      <c r="P105" s="222"/>
      <c r="Q105" s="222"/>
      <c r="R105" s="119"/>
      <c r="T105" s="67" t="s">
        <v>107</v>
      </c>
      <c r="U105" s="68" t="s">
        <v>36</v>
      </c>
      <c r="V105" s="68" t="s">
        <v>108</v>
      </c>
      <c r="W105" s="68" t="s">
        <v>109</v>
      </c>
      <c r="X105" s="68" t="s">
        <v>110</v>
      </c>
      <c r="Y105" s="68" t="s">
        <v>111</v>
      </c>
      <c r="Z105" s="68" t="s">
        <v>112</v>
      </c>
      <c r="AA105" s="69" t="s">
        <v>113</v>
      </c>
    </row>
    <row r="106" spans="2:65" s="22" customFormat="1" ht="29.25" customHeight="1" x14ac:dyDescent="0.35">
      <c r="B106" s="23"/>
      <c r="C106" s="71" t="s">
        <v>86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23">
        <f>SUM(N107)</f>
        <v>0</v>
      </c>
      <c r="O106" s="223"/>
      <c r="P106" s="223"/>
      <c r="Q106" s="223"/>
      <c r="R106" s="25"/>
      <c r="T106" s="70"/>
      <c r="U106" s="40"/>
      <c r="V106" s="40"/>
      <c r="W106" s="120" t="e">
        <f>W107+#REF!</f>
        <v>#REF!</v>
      </c>
      <c r="X106" s="40"/>
      <c r="Y106" s="120" t="e">
        <f>Y107+#REF!</f>
        <v>#REF!</v>
      </c>
      <c r="Z106" s="40"/>
      <c r="AA106" s="121" t="e">
        <f>AA107+#REF!</f>
        <v>#REF!</v>
      </c>
      <c r="AT106" s="8" t="s">
        <v>71</v>
      </c>
      <c r="AU106" s="8" t="s">
        <v>93</v>
      </c>
      <c r="BK106" s="122" t="e">
        <f>BK107+#REF!</f>
        <v>#REF!</v>
      </c>
    </row>
    <row r="107" spans="2:65" s="123" customFormat="1" ht="37.35" customHeight="1" x14ac:dyDescent="0.35">
      <c r="B107" s="124"/>
      <c r="C107" s="125"/>
      <c r="D107" s="126" t="s">
        <v>94</v>
      </c>
      <c r="E107" s="126"/>
      <c r="F107" s="126"/>
      <c r="G107" s="126"/>
      <c r="H107" s="126"/>
      <c r="I107" s="126"/>
      <c r="J107" s="126"/>
      <c r="K107" s="126"/>
      <c r="L107" s="126"/>
      <c r="M107" s="126"/>
      <c r="N107" s="224">
        <f>SUM(N108+N139+N141)</f>
        <v>0</v>
      </c>
      <c r="O107" s="224"/>
      <c r="P107" s="224"/>
      <c r="Q107" s="224"/>
      <c r="R107" s="127"/>
      <c r="T107" s="128"/>
      <c r="U107" s="125"/>
      <c r="V107" s="125"/>
      <c r="W107" s="129" t="e">
        <f>W108+W139+#REF!+W141</f>
        <v>#REF!</v>
      </c>
      <c r="X107" s="125"/>
      <c r="Y107" s="129" t="e">
        <f>Y108+Y139+#REF!+Y141</f>
        <v>#REF!</v>
      </c>
      <c r="Z107" s="125"/>
      <c r="AA107" s="130" t="e">
        <f>AA108+AA139+#REF!+AA141</f>
        <v>#REF!</v>
      </c>
      <c r="AR107" s="131" t="s">
        <v>78</v>
      </c>
      <c r="AT107" s="132" t="s">
        <v>71</v>
      </c>
      <c r="AU107" s="132" t="s">
        <v>72</v>
      </c>
      <c r="AY107" s="131" t="s">
        <v>114</v>
      </c>
      <c r="BK107" s="133" t="e">
        <f>BK108+BK139+#REF!+BK141</f>
        <v>#REF!</v>
      </c>
    </row>
    <row r="108" spans="2:65" s="123" customFormat="1" ht="19.899999999999999" customHeight="1" x14ac:dyDescent="0.3">
      <c r="B108" s="124"/>
      <c r="C108" s="125"/>
      <c r="D108" s="134" t="s">
        <v>95</v>
      </c>
      <c r="E108" s="134"/>
      <c r="F108" s="134"/>
      <c r="G108" s="134"/>
      <c r="H108" s="134"/>
      <c r="I108" s="134"/>
      <c r="J108" s="134"/>
      <c r="K108" s="134"/>
      <c r="L108" s="134"/>
      <c r="M108" s="134"/>
      <c r="N108" s="225">
        <f>SUM(N109:R138)</f>
        <v>0</v>
      </c>
      <c r="O108" s="225"/>
      <c r="P108" s="225"/>
      <c r="Q108" s="225"/>
      <c r="R108" s="127"/>
      <c r="T108" s="128"/>
      <c r="U108" s="125"/>
      <c r="V108" s="125"/>
      <c r="W108" s="129">
        <f>SUM(W109:W138)</f>
        <v>7.4590800000000002</v>
      </c>
      <c r="X108" s="125"/>
      <c r="Y108" s="129">
        <f>SUM(Y109:Y138)</f>
        <v>2.6840000000000002</v>
      </c>
      <c r="Z108" s="125"/>
      <c r="AA108" s="130">
        <f>SUM(AA109:AA138)</f>
        <v>0</v>
      </c>
      <c r="AR108" s="131" t="s">
        <v>78</v>
      </c>
      <c r="AT108" s="132" t="s">
        <v>71</v>
      </c>
      <c r="AU108" s="132" t="s">
        <v>78</v>
      </c>
      <c r="AY108" s="131" t="s">
        <v>114</v>
      </c>
      <c r="BK108" s="133">
        <f>SUM(BK109:BK138)</f>
        <v>0</v>
      </c>
    </row>
    <row r="109" spans="2:65" s="22" customFormat="1" ht="33.950000000000003" customHeight="1" x14ac:dyDescent="0.3">
      <c r="B109" s="112"/>
      <c r="C109" s="135">
        <v>1</v>
      </c>
      <c r="D109" s="135" t="s">
        <v>115</v>
      </c>
      <c r="E109" s="136" t="s">
        <v>116</v>
      </c>
      <c r="F109" s="226" t="s">
        <v>117</v>
      </c>
      <c r="G109" s="226"/>
      <c r="H109" s="226"/>
      <c r="I109" s="226"/>
      <c r="J109" s="137" t="s">
        <v>118</v>
      </c>
      <c r="K109" s="138">
        <v>5</v>
      </c>
      <c r="L109" s="242"/>
      <c r="M109" s="242"/>
      <c r="N109" s="227">
        <f>ROUND(SUM(K109*L109),2)</f>
        <v>0</v>
      </c>
      <c r="O109" s="227"/>
      <c r="P109" s="227"/>
      <c r="Q109" s="227"/>
      <c r="R109" s="113"/>
      <c r="T109" s="139"/>
      <c r="U109" s="33"/>
      <c r="V109" s="140"/>
      <c r="W109" s="140"/>
      <c r="X109" s="140"/>
      <c r="Y109" s="140"/>
      <c r="Z109" s="140"/>
      <c r="AA109" s="141"/>
      <c r="AR109" s="8"/>
      <c r="AT109" s="8"/>
      <c r="AU109" s="8"/>
      <c r="AY109" s="8"/>
      <c r="BE109" s="142"/>
      <c r="BF109" s="142"/>
      <c r="BG109" s="142"/>
      <c r="BH109" s="142"/>
      <c r="BI109" s="142"/>
      <c r="BJ109" s="8"/>
      <c r="BK109" s="142"/>
      <c r="BL109" s="8"/>
      <c r="BM109" s="8"/>
    </row>
    <row r="110" spans="2:65" s="22" customFormat="1" ht="45.4" customHeight="1" x14ac:dyDescent="0.3">
      <c r="B110" s="112"/>
      <c r="C110" s="135">
        <v>2</v>
      </c>
      <c r="D110" s="135" t="s">
        <v>115</v>
      </c>
      <c r="E110" s="136" t="s">
        <v>119</v>
      </c>
      <c r="F110" s="226" t="s">
        <v>120</v>
      </c>
      <c r="G110" s="226"/>
      <c r="H110" s="226"/>
      <c r="I110" s="226"/>
      <c r="J110" s="137" t="s">
        <v>118</v>
      </c>
      <c r="K110" s="138">
        <v>6</v>
      </c>
      <c r="L110" s="242"/>
      <c r="M110" s="242"/>
      <c r="N110" s="227">
        <f t="shared" ref="N110:N138" si="0">ROUND(SUM(K110*L110),2)</f>
        <v>0</v>
      </c>
      <c r="O110" s="227"/>
      <c r="P110" s="227"/>
      <c r="Q110" s="227"/>
      <c r="R110" s="113"/>
      <c r="T110" s="139"/>
      <c r="U110" s="33"/>
      <c r="V110" s="140"/>
      <c r="W110" s="140"/>
      <c r="X110" s="140"/>
      <c r="Y110" s="140"/>
      <c r="Z110" s="140"/>
      <c r="AA110" s="141"/>
      <c r="AR110" s="8"/>
      <c r="AT110" s="8"/>
      <c r="AU110" s="8"/>
      <c r="AY110" s="8"/>
      <c r="BE110" s="142"/>
      <c r="BF110" s="142"/>
      <c r="BG110" s="142"/>
      <c r="BH110" s="142"/>
      <c r="BI110" s="142"/>
      <c r="BJ110" s="8"/>
      <c r="BK110" s="142"/>
      <c r="BL110" s="8"/>
      <c r="BM110" s="8"/>
    </row>
    <row r="111" spans="2:65" s="22" customFormat="1" ht="33.950000000000003" customHeight="1" x14ac:dyDescent="0.3">
      <c r="B111" s="112"/>
      <c r="C111" s="135">
        <v>3</v>
      </c>
      <c r="D111" s="135" t="s">
        <v>115</v>
      </c>
      <c r="E111" s="136" t="s">
        <v>121</v>
      </c>
      <c r="F111" s="226" t="s">
        <v>122</v>
      </c>
      <c r="G111" s="226"/>
      <c r="H111" s="226"/>
      <c r="I111" s="226"/>
      <c r="J111" s="137" t="s">
        <v>118</v>
      </c>
      <c r="K111" s="138">
        <v>2</v>
      </c>
      <c r="L111" s="242"/>
      <c r="M111" s="242"/>
      <c r="N111" s="227">
        <f t="shared" si="0"/>
        <v>0</v>
      </c>
      <c r="O111" s="227"/>
      <c r="P111" s="227"/>
      <c r="Q111" s="227"/>
      <c r="R111" s="113"/>
      <c r="T111" s="139"/>
      <c r="U111" s="33"/>
      <c r="V111" s="140"/>
      <c r="W111" s="140"/>
      <c r="X111" s="140"/>
      <c r="Y111" s="140"/>
      <c r="Z111" s="140"/>
      <c r="AA111" s="141"/>
      <c r="AR111" s="8"/>
      <c r="AT111" s="8"/>
      <c r="AU111" s="8"/>
      <c r="AY111" s="8"/>
      <c r="BE111" s="142"/>
      <c r="BF111" s="142"/>
      <c r="BG111" s="142"/>
      <c r="BH111" s="142"/>
      <c r="BI111" s="142"/>
      <c r="BJ111" s="8"/>
      <c r="BK111" s="142"/>
      <c r="BL111" s="8"/>
      <c r="BM111" s="8"/>
    </row>
    <row r="112" spans="2:65" s="22" customFormat="1" ht="45.4" customHeight="1" x14ac:dyDescent="0.3">
      <c r="B112" s="112"/>
      <c r="C112" s="135">
        <v>4</v>
      </c>
      <c r="D112" s="135" t="s">
        <v>115</v>
      </c>
      <c r="E112" s="136" t="s">
        <v>123</v>
      </c>
      <c r="F112" s="226" t="s">
        <v>124</v>
      </c>
      <c r="G112" s="226"/>
      <c r="H112" s="226"/>
      <c r="I112" s="226"/>
      <c r="J112" s="137" t="s">
        <v>118</v>
      </c>
      <c r="K112" s="138">
        <v>3</v>
      </c>
      <c r="L112" s="242"/>
      <c r="M112" s="242"/>
      <c r="N112" s="227">
        <f t="shared" si="0"/>
        <v>0</v>
      </c>
      <c r="O112" s="227"/>
      <c r="P112" s="227"/>
      <c r="Q112" s="227"/>
      <c r="R112" s="113"/>
      <c r="T112" s="139"/>
      <c r="U112" s="33"/>
      <c r="V112" s="140"/>
      <c r="W112" s="140"/>
      <c r="X112" s="140"/>
      <c r="Y112" s="140"/>
      <c r="Z112" s="140"/>
      <c r="AA112" s="141"/>
      <c r="AR112" s="8"/>
      <c r="AT112" s="8"/>
      <c r="AU112" s="8"/>
      <c r="AY112" s="8"/>
      <c r="BE112" s="142"/>
      <c r="BF112" s="142"/>
      <c r="BG112" s="142"/>
      <c r="BH112" s="142"/>
      <c r="BI112" s="142"/>
      <c r="BJ112" s="8"/>
      <c r="BK112" s="142"/>
      <c r="BL112" s="8"/>
      <c r="BM112" s="8"/>
    </row>
    <row r="113" spans="2:65" s="22" customFormat="1" ht="33.950000000000003" customHeight="1" x14ac:dyDescent="0.3">
      <c r="B113" s="112"/>
      <c r="C113" s="135">
        <v>5</v>
      </c>
      <c r="D113" s="135" t="s">
        <v>115</v>
      </c>
      <c r="E113" s="136" t="s">
        <v>125</v>
      </c>
      <c r="F113" s="226" t="s">
        <v>126</v>
      </c>
      <c r="G113" s="226"/>
      <c r="H113" s="226"/>
      <c r="I113" s="226"/>
      <c r="J113" s="137" t="s">
        <v>118</v>
      </c>
      <c r="K113" s="138">
        <v>2</v>
      </c>
      <c r="L113" s="242"/>
      <c r="M113" s="242"/>
      <c r="N113" s="227">
        <f t="shared" si="0"/>
        <v>0</v>
      </c>
      <c r="O113" s="227"/>
      <c r="P113" s="227"/>
      <c r="Q113" s="227"/>
      <c r="R113" s="113"/>
      <c r="T113" s="139"/>
      <c r="U113" s="33"/>
      <c r="V113" s="140"/>
      <c r="W113" s="140"/>
      <c r="X113" s="140"/>
      <c r="Y113" s="140"/>
      <c r="Z113" s="140"/>
      <c r="AA113" s="141"/>
      <c r="AR113" s="8"/>
      <c r="AT113" s="8"/>
      <c r="AU113" s="8"/>
      <c r="AY113" s="8"/>
      <c r="BE113" s="142"/>
      <c r="BF113" s="142"/>
      <c r="BG113" s="142"/>
      <c r="BH113" s="142"/>
      <c r="BI113" s="142"/>
      <c r="BJ113" s="8"/>
      <c r="BK113" s="142"/>
      <c r="BL113" s="8"/>
      <c r="BM113" s="8"/>
    </row>
    <row r="114" spans="2:65" s="22" customFormat="1" ht="33.950000000000003" customHeight="1" x14ac:dyDescent="0.3">
      <c r="B114" s="112"/>
      <c r="C114" s="135">
        <v>6</v>
      </c>
      <c r="D114" s="135" t="s">
        <v>115</v>
      </c>
      <c r="E114" s="136" t="s">
        <v>127</v>
      </c>
      <c r="F114" s="226" t="s">
        <v>128</v>
      </c>
      <c r="G114" s="226"/>
      <c r="H114" s="226"/>
      <c r="I114" s="226"/>
      <c r="J114" s="137" t="s">
        <v>118</v>
      </c>
      <c r="K114" s="138">
        <v>1</v>
      </c>
      <c r="L114" s="242"/>
      <c r="M114" s="242"/>
      <c r="N114" s="227">
        <f t="shared" si="0"/>
        <v>0</v>
      </c>
      <c r="O114" s="227"/>
      <c r="P114" s="227"/>
      <c r="Q114" s="227"/>
      <c r="R114" s="113"/>
      <c r="T114" s="139"/>
      <c r="U114" s="33"/>
      <c r="V114" s="140"/>
      <c r="W114" s="140"/>
      <c r="X114" s="140"/>
      <c r="Y114" s="140"/>
      <c r="Z114" s="140"/>
      <c r="AA114" s="141"/>
      <c r="AR114" s="8"/>
      <c r="AT114" s="8"/>
      <c r="AU114" s="8"/>
      <c r="AY114" s="8"/>
      <c r="BE114" s="142"/>
      <c r="BF114" s="142"/>
      <c r="BG114" s="142"/>
      <c r="BH114" s="142"/>
      <c r="BI114" s="142"/>
      <c r="BJ114" s="8"/>
      <c r="BK114" s="142"/>
      <c r="BL114" s="8"/>
      <c r="BM114" s="8"/>
    </row>
    <row r="115" spans="2:65" s="22" customFormat="1" ht="33.950000000000003" customHeight="1" x14ac:dyDescent="0.3">
      <c r="B115" s="112"/>
      <c r="C115" s="135">
        <v>7</v>
      </c>
      <c r="D115" s="135" t="s">
        <v>115</v>
      </c>
      <c r="E115" s="136" t="s">
        <v>129</v>
      </c>
      <c r="F115" s="226" t="s">
        <v>130</v>
      </c>
      <c r="G115" s="226"/>
      <c r="H115" s="226"/>
      <c r="I115" s="226"/>
      <c r="J115" s="137" t="s">
        <v>131</v>
      </c>
      <c r="K115" s="138">
        <v>61</v>
      </c>
      <c r="L115" s="242"/>
      <c r="M115" s="242"/>
      <c r="N115" s="227">
        <f t="shared" si="0"/>
        <v>0</v>
      </c>
      <c r="O115" s="227"/>
      <c r="P115" s="227"/>
      <c r="Q115" s="227"/>
      <c r="R115" s="113"/>
      <c r="T115" s="139"/>
      <c r="U115" s="33"/>
      <c r="V115" s="140"/>
      <c r="W115" s="140"/>
      <c r="X115" s="140"/>
      <c r="Y115" s="140"/>
      <c r="Z115" s="140"/>
      <c r="AA115" s="141"/>
      <c r="AR115" s="8"/>
      <c r="AT115" s="8"/>
      <c r="AU115" s="8"/>
      <c r="AY115" s="8"/>
      <c r="BE115" s="142"/>
      <c r="BF115" s="142"/>
      <c r="BG115" s="142"/>
      <c r="BH115" s="142"/>
      <c r="BI115" s="142"/>
      <c r="BJ115" s="8"/>
      <c r="BK115" s="142"/>
      <c r="BL115" s="8"/>
      <c r="BM115" s="8"/>
    </row>
    <row r="116" spans="2:65" s="22" customFormat="1" ht="22.7" customHeight="1" x14ac:dyDescent="0.3">
      <c r="B116" s="112"/>
      <c r="C116" s="135">
        <v>8</v>
      </c>
      <c r="D116" s="135" t="s">
        <v>115</v>
      </c>
      <c r="E116" s="143" t="s">
        <v>132</v>
      </c>
      <c r="F116" s="228" t="s">
        <v>133</v>
      </c>
      <c r="G116" s="228"/>
      <c r="H116" s="228"/>
      <c r="I116" s="228"/>
      <c r="J116" s="137" t="s">
        <v>134</v>
      </c>
      <c r="K116" s="138">
        <v>122</v>
      </c>
      <c r="L116" s="243"/>
      <c r="M116" s="243"/>
      <c r="N116" s="227">
        <f t="shared" si="0"/>
        <v>0</v>
      </c>
      <c r="O116" s="227"/>
      <c r="P116" s="227"/>
      <c r="Q116" s="227"/>
      <c r="R116" s="113"/>
      <c r="T116" s="139"/>
      <c r="U116" s="33"/>
      <c r="V116" s="140"/>
      <c r="W116" s="140"/>
      <c r="X116" s="140"/>
      <c r="Y116" s="140"/>
      <c r="Z116" s="140"/>
      <c r="AA116" s="141"/>
      <c r="AR116" s="8"/>
      <c r="AT116" s="8"/>
      <c r="AU116" s="8"/>
      <c r="AY116" s="8"/>
      <c r="BE116" s="142"/>
      <c r="BF116" s="142"/>
      <c r="BG116" s="142"/>
      <c r="BH116" s="142"/>
      <c r="BI116" s="142"/>
      <c r="BJ116" s="8"/>
      <c r="BK116" s="142"/>
      <c r="BL116" s="8"/>
      <c r="BM116" s="8"/>
    </row>
    <row r="117" spans="2:65" s="22" customFormat="1" ht="22.7" customHeight="1" x14ac:dyDescent="0.3">
      <c r="B117" s="112"/>
      <c r="C117" s="135">
        <v>9</v>
      </c>
      <c r="D117" s="135" t="s">
        <v>115</v>
      </c>
      <c r="E117" s="143" t="s">
        <v>135</v>
      </c>
      <c r="F117" s="228" t="s">
        <v>136</v>
      </c>
      <c r="G117" s="228"/>
      <c r="H117" s="228"/>
      <c r="I117" s="228"/>
      <c r="J117" s="137" t="s">
        <v>134</v>
      </c>
      <c r="K117" s="138">
        <f>SUM(K116)</f>
        <v>122</v>
      </c>
      <c r="L117" s="243"/>
      <c r="M117" s="243"/>
      <c r="N117" s="227">
        <f t="shared" si="0"/>
        <v>0</v>
      </c>
      <c r="O117" s="227"/>
      <c r="P117" s="227"/>
      <c r="Q117" s="227"/>
      <c r="R117" s="113"/>
      <c r="T117" s="139"/>
      <c r="U117" s="33"/>
      <c r="V117" s="140"/>
      <c r="W117" s="140"/>
      <c r="X117" s="140"/>
      <c r="Y117" s="140"/>
      <c r="Z117" s="140"/>
      <c r="AA117" s="141"/>
      <c r="AR117" s="8"/>
      <c r="AT117" s="8"/>
      <c r="AU117" s="8"/>
      <c r="AY117" s="8"/>
      <c r="BE117" s="142"/>
      <c r="BF117" s="142"/>
      <c r="BG117" s="142"/>
      <c r="BH117" s="142"/>
      <c r="BI117" s="142"/>
      <c r="BJ117" s="8"/>
      <c r="BK117" s="142"/>
      <c r="BL117" s="8"/>
      <c r="BM117" s="8"/>
    </row>
    <row r="118" spans="2:65" s="22" customFormat="1" ht="22.7" customHeight="1" x14ac:dyDescent="0.3">
      <c r="B118" s="112"/>
      <c r="C118" s="144">
        <v>10</v>
      </c>
      <c r="D118" s="144" t="s">
        <v>137</v>
      </c>
      <c r="E118" s="145" t="s">
        <v>138</v>
      </c>
      <c r="F118" s="229" t="s">
        <v>139</v>
      </c>
      <c r="G118" s="229"/>
      <c r="H118" s="229"/>
      <c r="I118" s="229"/>
      <c r="J118" s="146" t="s">
        <v>140</v>
      </c>
      <c r="K118" s="147">
        <f>SUM(K117)*0.1</f>
        <v>12.200000000000001</v>
      </c>
      <c r="L118" s="244"/>
      <c r="M118" s="244"/>
      <c r="N118" s="230">
        <f t="shared" si="0"/>
        <v>0</v>
      </c>
      <c r="O118" s="230"/>
      <c r="P118" s="230"/>
      <c r="Q118" s="230"/>
      <c r="R118" s="113"/>
      <c r="S118" s="22">
        <f>SUM(K118)*0.001</f>
        <v>1.2200000000000001E-2</v>
      </c>
      <c r="T118" s="139"/>
      <c r="U118" s="33"/>
      <c r="V118" s="140"/>
      <c r="W118" s="140"/>
      <c r="X118" s="140"/>
      <c r="Y118" s="140"/>
      <c r="Z118" s="140"/>
      <c r="AA118" s="141"/>
      <c r="AR118" s="8"/>
      <c r="AT118" s="8"/>
      <c r="AU118" s="8"/>
      <c r="AY118" s="8"/>
      <c r="BE118" s="142"/>
      <c r="BF118" s="142"/>
      <c r="BG118" s="142"/>
      <c r="BH118" s="142"/>
      <c r="BI118" s="142"/>
      <c r="BJ118" s="8"/>
      <c r="BK118" s="142"/>
      <c r="BL118" s="8"/>
      <c r="BM118" s="8"/>
    </row>
    <row r="119" spans="2:65" s="22" customFormat="1" ht="45.4" customHeight="1" x14ac:dyDescent="0.3">
      <c r="B119" s="112"/>
      <c r="C119" s="135">
        <v>11</v>
      </c>
      <c r="D119" s="135" t="s">
        <v>115</v>
      </c>
      <c r="E119" s="143" t="s">
        <v>141</v>
      </c>
      <c r="F119" s="228" t="s">
        <v>142</v>
      </c>
      <c r="G119" s="228"/>
      <c r="H119" s="228"/>
      <c r="I119" s="228"/>
      <c r="J119" s="137" t="s">
        <v>134</v>
      </c>
      <c r="K119" s="138">
        <f>K116</f>
        <v>122</v>
      </c>
      <c r="L119" s="243"/>
      <c r="M119" s="243"/>
      <c r="N119" s="227">
        <f t="shared" si="0"/>
        <v>0</v>
      </c>
      <c r="O119" s="227"/>
      <c r="P119" s="227"/>
      <c r="Q119" s="227"/>
      <c r="R119" s="113"/>
      <c r="T119" s="139"/>
      <c r="U119" s="33"/>
      <c r="V119" s="140"/>
      <c r="W119" s="140"/>
      <c r="X119" s="140"/>
      <c r="Y119" s="140"/>
      <c r="Z119" s="140"/>
      <c r="AA119" s="141"/>
      <c r="AR119" s="8"/>
      <c r="AT119" s="8"/>
      <c r="AU119" s="8"/>
      <c r="AY119" s="8"/>
      <c r="BE119" s="142"/>
      <c r="BF119" s="142"/>
      <c r="BG119" s="142"/>
      <c r="BH119" s="142"/>
      <c r="BI119" s="142"/>
      <c r="BJ119" s="8"/>
      <c r="BK119" s="142"/>
      <c r="BL119" s="8"/>
      <c r="BM119" s="8"/>
    </row>
    <row r="120" spans="2:65" s="22" customFormat="1" ht="22.7" customHeight="1" x14ac:dyDescent="0.3">
      <c r="B120" s="112"/>
      <c r="C120" s="135">
        <v>12</v>
      </c>
      <c r="D120" s="135" t="s">
        <v>115</v>
      </c>
      <c r="E120" s="143" t="s">
        <v>143</v>
      </c>
      <c r="F120" s="226" t="s">
        <v>144</v>
      </c>
      <c r="G120" s="226"/>
      <c r="H120" s="226"/>
      <c r="I120" s="226"/>
      <c r="J120" s="137" t="s">
        <v>118</v>
      </c>
      <c r="K120" s="138">
        <v>78</v>
      </c>
      <c r="L120" s="243"/>
      <c r="M120" s="243"/>
      <c r="N120" s="227">
        <f t="shared" si="0"/>
        <v>0</v>
      </c>
      <c r="O120" s="227"/>
      <c r="P120" s="227"/>
      <c r="Q120" s="227"/>
      <c r="R120" s="113"/>
      <c r="T120" s="139"/>
      <c r="U120" s="33"/>
      <c r="V120" s="140"/>
      <c r="W120" s="140"/>
      <c r="X120" s="140"/>
      <c r="Y120" s="140"/>
      <c r="Z120" s="140"/>
      <c r="AA120" s="141"/>
      <c r="AR120" s="8"/>
      <c r="AT120" s="8"/>
      <c r="AU120" s="8"/>
      <c r="AY120" s="8"/>
      <c r="BE120" s="142"/>
      <c r="BF120" s="142"/>
      <c r="BG120" s="142"/>
      <c r="BH120" s="142"/>
      <c r="BI120" s="142"/>
      <c r="BJ120" s="8"/>
      <c r="BK120" s="142"/>
      <c r="BL120" s="8"/>
      <c r="BM120" s="8"/>
    </row>
    <row r="121" spans="2:65" s="22" customFormat="1" ht="22.7" customHeight="1" x14ac:dyDescent="0.3">
      <c r="B121" s="112"/>
      <c r="C121" s="135">
        <v>13</v>
      </c>
      <c r="D121" s="135" t="s">
        <v>115</v>
      </c>
      <c r="E121" s="136" t="s">
        <v>145</v>
      </c>
      <c r="F121" s="226" t="s">
        <v>146</v>
      </c>
      <c r="G121" s="226"/>
      <c r="H121" s="226"/>
      <c r="I121" s="226"/>
      <c r="J121" s="137" t="s">
        <v>118</v>
      </c>
      <c r="K121" s="138">
        <f>SUM(K120:K120)</f>
        <v>78</v>
      </c>
      <c r="L121" s="242"/>
      <c r="M121" s="242"/>
      <c r="N121" s="227">
        <f t="shared" si="0"/>
        <v>0</v>
      </c>
      <c r="O121" s="227"/>
      <c r="P121" s="227"/>
      <c r="Q121" s="227"/>
      <c r="R121" s="113"/>
      <c r="T121" s="139"/>
      <c r="U121" s="33"/>
      <c r="V121" s="140"/>
      <c r="W121" s="140"/>
      <c r="X121" s="140"/>
      <c r="Y121" s="140"/>
      <c r="Z121" s="140"/>
      <c r="AA121" s="141"/>
      <c r="AR121" s="8"/>
      <c r="AT121" s="8"/>
      <c r="AU121" s="8"/>
      <c r="AY121" s="8"/>
      <c r="BE121" s="142"/>
      <c r="BF121" s="142"/>
      <c r="BG121" s="142"/>
      <c r="BH121" s="142"/>
      <c r="BI121" s="142"/>
      <c r="BJ121" s="8"/>
      <c r="BK121" s="142"/>
      <c r="BL121" s="8"/>
      <c r="BM121" s="8"/>
    </row>
    <row r="122" spans="2:65" s="22" customFormat="1" ht="22.7" customHeight="1" x14ac:dyDescent="0.3">
      <c r="B122" s="112"/>
      <c r="C122" s="144">
        <v>14</v>
      </c>
      <c r="D122" s="144" t="s">
        <v>137</v>
      </c>
      <c r="E122" s="148" t="s">
        <v>147</v>
      </c>
      <c r="F122" s="231" t="s">
        <v>148</v>
      </c>
      <c r="G122" s="231"/>
      <c r="H122" s="231"/>
      <c r="I122" s="231"/>
      <c r="J122" s="146" t="s">
        <v>118</v>
      </c>
      <c r="K122" s="147">
        <v>1</v>
      </c>
      <c r="L122" s="245"/>
      <c r="M122" s="245"/>
      <c r="N122" s="230">
        <f t="shared" si="0"/>
        <v>0</v>
      </c>
      <c r="O122" s="230"/>
      <c r="P122" s="230"/>
      <c r="Q122" s="230"/>
      <c r="R122" s="113"/>
      <c r="S122" s="22">
        <f>SUM(K122)*0.00075</f>
        <v>7.5000000000000002E-4</v>
      </c>
      <c r="T122" s="139"/>
      <c r="U122" s="33"/>
      <c r="V122" s="140"/>
      <c r="W122" s="140"/>
      <c r="X122" s="140"/>
      <c r="Y122" s="140"/>
      <c r="Z122" s="140"/>
      <c r="AA122" s="141"/>
      <c r="AR122" s="8"/>
      <c r="AT122" s="8"/>
      <c r="AU122" s="8"/>
      <c r="AY122" s="8"/>
      <c r="BE122" s="142"/>
      <c r="BF122" s="142"/>
      <c r="BG122" s="142"/>
      <c r="BH122" s="142"/>
      <c r="BI122" s="142"/>
      <c r="BJ122" s="8"/>
      <c r="BK122" s="142"/>
      <c r="BL122" s="8"/>
      <c r="BM122" s="8"/>
    </row>
    <row r="123" spans="2:65" s="22" customFormat="1" ht="22.7" customHeight="1" x14ac:dyDescent="0.3">
      <c r="B123" s="112"/>
      <c r="C123" s="144">
        <v>15</v>
      </c>
      <c r="D123" s="149" t="s">
        <v>137</v>
      </c>
      <c r="E123" s="150" t="s">
        <v>149</v>
      </c>
      <c r="F123" s="232" t="s">
        <v>150</v>
      </c>
      <c r="G123" s="232"/>
      <c r="H123" s="232"/>
      <c r="I123" s="232"/>
      <c r="J123" s="151" t="s">
        <v>118</v>
      </c>
      <c r="K123" s="152">
        <v>2</v>
      </c>
      <c r="L123" s="245"/>
      <c r="M123" s="245"/>
      <c r="N123" s="230">
        <f t="shared" si="0"/>
        <v>0</v>
      </c>
      <c r="O123" s="230"/>
      <c r="P123" s="230"/>
      <c r="Q123" s="230"/>
      <c r="R123" s="113"/>
      <c r="S123" s="22">
        <f>SUM(K123)*0.02</f>
        <v>0.04</v>
      </c>
      <c r="T123" s="139"/>
      <c r="U123" s="33"/>
      <c r="V123" s="140"/>
      <c r="W123" s="140"/>
      <c r="X123" s="140"/>
      <c r="Y123" s="140"/>
      <c r="Z123" s="140"/>
      <c r="AA123" s="141"/>
      <c r="AR123" s="8"/>
      <c r="AT123" s="8"/>
      <c r="AU123" s="8"/>
      <c r="AY123" s="8"/>
      <c r="BE123" s="142"/>
      <c r="BF123" s="142"/>
      <c r="BG123" s="142"/>
      <c r="BH123" s="142"/>
      <c r="BI123" s="142"/>
      <c r="BJ123" s="8"/>
      <c r="BK123" s="142"/>
      <c r="BL123" s="8"/>
      <c r="BM123" s="8"/>
    </row>
    <row r="124" spans="2:65" s="22" customFormat="1" ht="33.950000000000003" customHeight="1" x14ac:dyDescent="0.3">
      <c r="B124" s="112"/>
      <c r="C124" s="153">
        <v>16</v>
      </c>
      <c r="D124" s="153" t="s">
        <v>115</v>
      </c>
      <c r="E124" s="154" t="s">
        <v>151</v>
      </c>
      <c r="F124" s="226" t="s">
        <v>152</v>
      </c>
      <c r="G124" s="226"/>
      <c r="H124" s="226"/>
      <c r="I124" s="226"/>
      <c r="J124" s="155" t="s">
        <v>118</v>
      </c>
      <c r="K124" s="156">
        <v>78</v>
      </c>
      <c r="L124" s="246"/>
      <c r="M124" s="246"/>
      <c r="N124" s="233">
        <f t="shared" si="0"/>
        <v>0</v>
      </c>
      <c r="O124" s="233"/>
      <c r="P124" s="233"/>
      <c r="Q124" s="233"/>
      <c r="R124" s="113"/>
      <c r="T124" s="139"/>
      <c r="U124" s="33"/>
      <c r="V124" s="140"/>
      <c r="W124" s="140"/>
      <c r="X124" s="140"/>
      <c r="Y124" s="140"/>
      <c r="Z124" s="140"/>
      <c r="AA124" s="141"/>
      <c r="AR124" s="8"/>
      <c r="AT124" s="8"/>
      <c r="AU124" s="8"/>
      <c r="AY124" s="8"/>
      <c r="BE124" s="142"/>
      <c r="BF124" s="142"/>
      <c r="BG124" s="142"/>
      <c r="BH124" s="142"/>
      <c r="BI124" s="142"/>
      <c r="BJ124" s="8"/>
      <c r="BK124" s="142"/>
      <c r="BL124" s="8"/>
      <c r="BM124" s="8"/>
    </row>
    <row r="125" spans="2:65" s="22" customFormat="1" ht="22.7" customHeight="1" x14ac:dyDescent="0.3">
      <c r="B125" s="112"/>
      <c r="C125" s="153">
        <v>17</v>
      </c>
      <c r="D125" s="153" t="s">
        <v>115</v>
      </c>
      <c r="E125" s="154" t="s">
        <v>153</v>
      </c>
      <c r="F125" s="226" t="s">
        <v>154</v>
      </c>
      <c r="G125" s="226"/>
      <c r="H125" s="226"/>
      <c r="I125" s="226"/>
      <c r="J125" s="155" t="s">
        <v>118</v>
      </c>
      <c r="K125" s="156">
        <f>SUM(K124)</f>
        <v>78</v>
      </c>
      <c r="L125" s="246"/>
      <c r="M125" s="246"/>
      <c r="N125" s="233">
        <f t="shared" si="0"/>
        <v>0</v>
      </c>
      <c r="O125" s="233"/>
      <c r="P125" s="233"/>
      <c r="Q125" s="233"/>
      <c r="R125" s="113"/>
      <c r="T125" s="139"/>
      <c r="U125" s="33"/>
      <c r="V125" s="140"/>
      <c r="W125" s="140"/>
      <c r="X125" s="140"/>
      <c r="Y125" s="140"/>
      <c r="Z125" s="140"/>
      <c r="AA125" s="141"/>
      <c r="AR125" s="8"/>
      <c r="AT125" s="8"/>
      <c r="AU125" s="8"/>
      <c r="AY125" s="8"/>
      <c r="BE125" s="142"/>
      <c r="BF125" s="142"/>
      <c r="BG125" s="142"/>
      <c r="BH125" s="142"/>
      <c r="BI125" s="142"/>
      <c r="BJ125" s="8"/>
      <c r="BK125" s="142"/>
      <c r="BL125" s="8"/>
      <c r="BM125" s="8"/>
    </row>
    <row r="126" spans="2:65" s="22" customFormat="1" ht="22.7" customHeight="1" x14ac:dyDescent="0.3">
      <c r="B126" s="112"/>
      <c r="C126" s="157">
        <v>18</v>
      </c>
      <c r="D126" s="158" t="s">
        <v>137</v>
      </c>
      <c r="E126" s="148" t="s">
        <v>155</v>
      </c>
      <c r="F126" s="234" t="s">
        <v>156</v>
      </c>
      <c r="G126" s="234"/>
      <c r="H126" s="234"/>
      <c r="I126" s="234"/>
      <c r="J126" s="159" t="s">
        <v>118</v>
      </c>
      <c r="K126" s="160">
        <v>31</v>
      </c>
      <c r="L126" s="247"/>
      <c r="M126" s="247"/>
      <c r="N126" s="235">
        <f t="shared" si="0"/>
        <v>0</v>
      </c>
      <c r="O126" s="235"/>
      <c r="P126" s="235"/>
      <c r="Q126" s="235"/>
      <c r="R126" s="113"/>
      <c r="S126" s="22">
        <f>SUM(K126)*0.00035</f>
        <v>1.085E-2</v>
      </c>
      <c r="T126" s="139"/>
      <c r="U126" s="33"/>
      <c r="V126" s="140"/>
      <c r="W126" s="140"/>
      <c r="X126" s="140"/>
      <c r="Y126" s="140"/>
      <c r="Z126" s="140"/>
      <c r="AA126" s="141"/>
      <c r="AR126" s="8"/>
      <c r="AT126" s="8"/>
      <c r="AU126" s="8"/>
      <c r="AY126" s="8"/>
      <c r="BE126" s="142"/>
      <c r="BF126" s="142"/>
      <c r="BG126" s="142"/>
      <c r="BH126" s="142"/>
      <c r="BI126" s="142"/>
      <c r="BJ126" s="8"/>
      <c r="BK126" s="142"/>
      <c r="BL126" s="8"/>
      <c r="BM126" s="8"/>
    </row>
    <row r="127" spans="2:65" s="22" customFormat="1" ht="22.7" customHeight="1" x14ac:dyDescent="0.3">
      <c r="B127" s="112"/>
      <c r="C127" s="157">
        <v>19</v>
      </c>
      <c r="D127" s="158" t="s">
        <v>137</v>
      </c>
      <c r="E127" s="148" t="s">
        <v>157</v>
      </c>
      <c r="F127" s="234" t="s">
        <v>158</v>
      </c>
      <c r="G127" s="234"/>
      <c r="H127" s="234"/>
      <c r="I127" s="234"/>
      <c r="J127" s="159" t="s">
        <v>118</v>
      </c>
      <c r="K127" s="160">
        <v>15</v>
      </c>
      <c r="L127" s="247"/>
      <c r="M127" s="247"/>
      <c r="N127" s="235">
        <f t="shared" si="0"/>
        <v>0</v>
      </c>
      <c r="O127" s="235"/>
      <c r="P127" s="235"/>
      <c r="Q127" s="235"/>
      <c r="R127" s="113"/>
      <c r="S127" s="22">
        <f>SUM(K127)*0.00035</f>
        <v>5.2500000000000003E-3</v>
      </c>
      <c r="T127" s="139"/>
      <c r="U127" s="33"/>
      <c r="V127" s="140"/>
      <c r="W127" s="140"/>
      <c r="X127" s="140"/>
      <c r="Y127" s="140"/>
      <c r="Z127" s="140"/>
      <c r="AA127" s="141"/>
      <c r="AR127" s="8"/>
      <c r="AT127" s="8"/>
      <c r="AU127" s="8"/>
      <c r="AY127" s="8"/>
      <c r="BE127" s="142"/>
      <c r="BF127" s="142"/>
      <c r="BG127" s="142"/>
      <c r="BH127" s="142"/>
      <c r="BI127" s="142"/>
      <c r="BJ127" s="8"/>
      <c r="BK127" s="142"/>
      <c r="BL127" s="8"/>
      <c r="BM127" s="8"/>
    </row>
    <row r="128" spans="2:65" s="22" customFormat="1" ht="22.7" customHeight="1" x14ac:dyDescent="0.3">
      <c r="B128" s="112"/>
      <c r="C128" s="157">
        <v>20</v>
      </c>
      <c r="D128" s="158" t="s">
        <v>137</v>
      </c>
      <c r="E128" s="148" t="s">
        <v>159</v>
      </c>
      <c r="F128" s="234" t="s">
        <v>160</v>
      </c>
      <c r="G128" s="234"/>
      <c r="H128" s="234"/>
      <c r="I128" s="234"/>
      <c r="J128" s="159" t="s">
        <v>118</v>
      </c>
      <c r="K128" s="160">
        <v>32</v>
      </c>
      <c r="L128" s="247"/>
      <c r="M128" s="247"/>
      <c r="N128" s="235">
        <f t="shared" si="0"/>
        <v>0</v>
      </c>
      <c r="O128" s="235"/>
      <c r="P128" s="235"/>
      <c r="Q128" s="235"/>
      <c r="R128" s="113"/>
      <c r="S128" s="22">
        <f>SUM(K128)*0.00035</f>
        <v>1.12E-2</v>
      </c>
      <c r="T128" s="139"/>
      <c r="U128" s="33"/>
      <c r="V128" s="140"/>
      <c r="W128" s="140"/>
      <c r="X128" s="140"/>
      <c r="Y128" s="140"/>
      <c r="Z128" s="140"/>
      <c r="AA128" s="141"/>
      <c r="AR128" s="8"/>
      <c r="AT128" s="8"/>
      <c r="AU128" s="8"/>
      <c r="AY128" s="8"/>
      <c r="BE128" s="142"/>
      <c r="BF128" s="142"/>
      <c r="BG128" s="142"/>
      <c r="BH128" s="142"/>
      <c r="BI128" s="142"/>
      <c r="BJ128" s="8"/>
      <c r="BK128" s="142"/>
      <c r="BL128" s="8"/>
      <c r="BM128" s="8"/>
    </row>
    <row r="129" spans="2:65" s="22" customFormat="1" ht="22.7" customHeight="1" x14ac:dyDescent="0.3">
      <c r="B129" s="112"/>
      <c r="C129" s="153">
        <v>21</v>
      </c>
      <c r="D129" s="135" t="s">
        <v>115</v>
      </c>
      <c r="E129" s="136" t="s">
        <v>161</v>
      </c>
      <c r="F129" s="226" t="s">
        <v>162</v>
      </c>
      <c r="G129" s="226"/>
      <c r="H129" s="226"/>
      <c r="I129" s="226"/>
      <c r="J129" s="155" t="s">
        <v>118</v>
      </c>
      <c r="K129" s="156">
        <v>78</v>
      </c>
      <c r="L129" s="242"/>
      <c r="M129" s="242"/>
      <c r="N129" s="233">
        <f t="shared" si="0"/>
        <v>0</v>
      </c>
      <c r="O129" s="233"/>
      <c r="P129" s="233"/>
      <c r="Q129" s="233"/>
      <c r="R129" s="113"/>
      <c r="T129" s="139"/>
      <c r="U129" s="33"/>
      <c r="V129" s="140"/>
      <c r="W129" s="140"/>
      <c r="X129" s="140"/>
      <c r="Y129" s="140"/>
      <c r="Z129" s="140"/>
      <c r="AA129" s="141"/>
      <c r="AR129" s="8"/>
      <c r="AT129" s="8"/>
      <c r="AU129" s="8"/>
      <c r="AY129" s="8"/>
      <c r="BE129" s="142"/>
      <c r="BF129" s="142"/>
      <c r="BG129" s="142"/>
      <c r="BH129" s="142"/>
      <c r="BI129" s="142"/>
      <c r="BJ129" s="8"/>
      <c r="BK129" s="142"/>
      <c r="BL129" s="8"/>
      <c r="BM129" s="8"/>
    </row>
    <row r="130" spans="2:65" s="22" customFormat="1" ht="22.7" customHeight="1" x14ac:dyDescent="0.3">
      <c r="B130" s="112"/>
      <c r="C130" s="161">
        <v>22</v>
      </c>
      <c r="D130" s="149" t="s">
        <v>137</v>
      </c>
      <c r="E130" s="150" t="s">
        <v>163</v>
      </c>
      <c r="F130" s="232" t="s">
        <v>164</v>
      </c>
      <c r="G130" s="232"/>
      <c r="H130" s="232"/>
      <c r="I130" s="232"/>
      <c r="J130" s="162" t="s">
        <v>118</v>
      </c>
      <c r="K130" s="163">
        <v>4</v>
      </c>
      <c r="L130" s="245"/>
      <c r="M130" s="245"/>
      <c r="N130" s="233">
        <f t="shared" si="0"/>
        <v>0</v>
      </c>
      <c r="O130" s="233"/>
      <c r="P130" s="233"/>
      <c r="Q130" s="233"/>
      <c r="R130" s="113"/>
      <c r="S130" s="22">
        <f>SUM(K130)*0.018</f>
        <v>7.1999999999999995E-2</v>
      </c>
      <c r="T130" s="139"/>
      <c r="U130" s="33"/>
      <c r="V130" s="140"/>
      <c r="W130" s="140"/>
      <c r="X130" s="140"/>
      <c r="Y130" s="140"/>
      <c r="Z130" s="140"/>
      <c r="AA130" s="141"/>
      <c r="AR130" s="8"/>
      <c r="AT130" s="8"/>
      <c r="AU130" s="8"/>
      <c r="AY130" s="8"/>
      <c r="BE130" s="142"/>
      <c r="BF130" s="142"/>
      <c r="BG130" s="142"/>
      <c r="BH130" s="142"/>
      <c r="BI130" s="142"/>
      <c r="BJ130" s="8"/>
      <c r="BK130" s="142"/>
      <c r="BL130" s="8"/>
      <c r="BM130" s="8"/>
    </row>
    <row r="131" spans="2:65" s="22" customFormat="1" ht="22.7" customHeight="1" x14ac:dyDescent="0.3">
      <c r="B131" s="112"/>
      <c r="C131" s="153">
        <v>23</v>
      </c>
      <c r="D131" s="153" t="s">
        <v>115</v>
      </c>
      <c r="E131" s="136" t="s">
        <v>165</v>
      </c>
      <c r="F131" s="226" t="s">
        <v>166</v>
      </c>
      <c r="G131" s="226"/>
      <c r="H131" s="226"/>
      <c r="I131" s="226"/>
      <c r="J131" s="155" t="s">
        <v>167</v>
      </c>
      <c r="K131" s="156">
        <f>SUM(K129*5)*0.001</f>
        <v>0.39</v>
      </c>
      <c r="L131" s="242"/>
      <c r="M131" s="242"/>
      <c r="N131" s="233">
        <f t="shared" si="0"/>
        <v>0</v>
      </c>
      <c r="O131" s="233"/>
      <c r="P131" s="233"/>
      <c r="Q131" s="233"/>
      <c r="R131" s="113"/>
      <c r="T131" s="139"/>
      <c r="U131" s="33"/>
      <c r="V131" s="140"/>
      <c r="W131" s="140"/>
      <c r="X131" s="140"/>
      <c r="Y131" s="140"/>
      <c r="Z131" s="140"/>
      <c r="AA131" s="141"/>
      <c r="AR131" s="8"/>
      <c r="AT131" s="8"/>
      <c r="AU131" s="8"/>
      <c r="AY131" s="8"/>
      <c r="BE131" s="142"/>
      <c r="BF131" s="142"/>
      <c r="BG131" s="142"/>
      <c r="BH131" s="142"/>
      <c r="BI131" s="142"/>
      <c r="BJ131" s="8"/>
      <c r="BK131" s="142"/>
      <c r="BL131" s="8"/>
      <c r="BM131" s="8"/>
    </row>
    <row r="132" spans="2:65" s="22" customFormat="1" ht="22.7" customHeight="1" x14ac:dyDescent="0.3">
      <c r="B132" s="112"/>
      <c r="C132" s="153">
        <v>24</v>
      </c>
      <c r="D132" s="153" t="s">
        <v>115</v>
      </c>
      <c r="E132" s="136" t="s">
        <v>168</v>
      </c>
      <c r="F132" s="226" t="s">
        <v>169</v>
      </c>
      <c r="G132" s="226"/>
      <c r="H132" s="226"/>
      <c r="I132" s="226"/>
      <c r="J132" s="155" t="s">
        <v>167</v>
      </c>
      <c r="K132" s="156">
        <f>SUM(K131)</f>
        <v>0.39</v>
      </c>
      <c r="L132" s="242"/>
      <c r="M132" s="242"/>
      <c r="N132" s="233">
        <f t="shared" si="0"/>
        <v>0</v>
      </c>
      <c r="O132" s="233"/>
      <c r="P132" s="233"/>
      <c r="Q132" s="233"/>
      <c r="R132" s="113"/>
      <c r="T132" s="139"/>
      <c r="U132" s="33"/>
      <c r="V132" s="140"/>
      <c r="W132" s="140"/>
      <c r="X132" s="140"/>
      <c r="Y132" s="140"/>
      <c r="Z132" s="140"/>
      <c r="AA132" s="141"/>
      <c r="AR132" s="8"/>
      <c r="AT132" s="8"/>
      <c r="AU132" s="8"/>
      <c r="AY132" s="8"/>
      <c r="BE132" s="142"/>
      <c r="BF132" s="142"/>
      <c r="BG132" s="142"/>
      <c r="BH132" s="142"/>
      <c r="BI132" s="142"/>
      <c r="BJ132" s="8"/>
      <c r="BK132" s="142"/>
      <c r="BL132" s="8"/>
      <c r="BM132" s="8"/>
    </row>
    <row r="133" spans="2:65" s="22" customFormat="1" ht="33.950000000000003" customHeight="1" x14ac:dyDescent="0.3">
      <c r="B133" s="112"/>
      <c r="C133" s="153">
        <v>25</v>
      </c>
      <c r="D133" s="153" t="s">
        <v>115</v>
      </c>
      <c r="E133" s="154" t="s">
        <v>170</v>
      </c>
      <c r="F133" s="236" t="s">
        <v>171</v>
      </c>
      <c r="G133" s="236"/>
      <c r="H133" s="236"/>
      <c r="I133" s="236"/>
      <c r="J133" s="155" t="s">
        <v>134</v>
      </c>
      <c r="K133" s="156">
        <f>K116</f>
        <v>122</v>
      </c>
      <c r="L133" s="246"/>
      <c r="M133" s="246"/>
      <c r="N133" s="233">
        <f t="shared" si="0"/>
        <v>0</v>
      </c>
      <c r="O133" s="233"/>
      <c r="P133" s="233"/>
      <c r="Q133" s="233"/>
      <c r="R133" s="113"/>
      <c r="T133" s="139"/>
      <c r="U133" s="33"/>
      <c r="V133" s="140"/>
      <c r="W133" s="140"/>
      <c r="X133" s="140"/>
      <c r="Y133" s="140"/>
      <c r="Z133" s="140"/>
      <c r="AA133" s="141"/>
      <c r="AR133" s="8"/>
      <c r="AT133" s="8"/>
      <c r="AU133" s="8"/>
      <c r="AY133" s="8"/>
      <c r="BE133" s="142"/>
      <c r="BF133" s="142"/>
      <c r="BG133" s="142"/>
      <c r="BH133" s="142"/>
      <c r="BI133" s="142"/>
      <c r="BJ133" s="8"/>
      <c r="BK133" s="142"/>
      <c r="BL133" s="8"/>
      <c r="BM133" s="8"/>
    </row>
    <row r="134" spans="2:65" s="22" customFormat="1" ht="22.7" customHeight="1" x14ac:dyDescent="0.3">
      <c r="B134" s="112"/>
      <c r="C134" s="158">
        <v>26</v>
      </c>
      <c r="D134" s="158" t="s">
        <v>137</v>
      </c>
      <c r="E134" s="164" t="s">
        <v>172</v>
      </c>
      <c r="F134" s="237" t="s">
        <v>173</v>
      </c>
      <c r="G134" s="237"/>
      <c r="H134" s="237"/>
      <c r="I134" s="237"/>
      <c r="J134" s="159" t="s">
        <v>118</v>
      </c>
      <c r="K134" s="160">
        <v>2</v>
      </c>
      <c r="L134" s="247"/>
      <c r="M134" s="247"/>
      <c r="N134" s="235">
        <f t="shared" si="0"/>
        <v>0</v>
      </c>
      <c r="O134" s="235"/>
      <c r="P134" s="235"/>
      <c r="Q134" s="235"/>
      <c r="R134" s="113"/>
      <c r="S134" s="22">
        <f>SUM(K134)*0.002</f>
        <v>4.0000000000000001E-3</v>
      </c>
      <c r="T134" s="139"/>
      <c r="U134" s="33"/>
      <c r="V134" s="140"/>
      <c r="W134" s="140"/>
      <c r="X134" s="140"/>
      <c r="Y134" s="140"/>
      <c r="Z134" s="140"/>
      <c r="AA134" s="141"/>
      <c r="AR134" s="8"/>
      <c r="AT134" s="8"/>
      <c r="AU134" s="8"/>
      <c r="AY134" s="8"/>
      <c r="BE134" s="142"/>
      <c r="BF134" s="142"/>
      <c r="BG134" s="142"/>
      <c r="BH134" s="142"/>
      <c r="BI134" s="142"/>
      <c r="BJ134" s="8"/>
      <c r="BK134" s="142"/>
      <c r="BL134" s="8"/>
      <c r="BM134" s="8"/>
    </row>
    <row r="135" spans="2:65" s="22" customFormat="1" ht="22.7" customHeight="1" x14ac:dyDescent="0.3">
      <c r="B135" s="112"/>
      <c r="C135" s="153">
        <v>27</v>
      </c>
      <c r="D135" s="153" t="s">
        <v>115</v>
      </c>
      <c r="E135" s="154" t="s">
        <v>174</v>
      </c>
      <c r="F135" s="236" t="s">
        <v>175</v>
      </c>
      <c r="G135" s="236"/>
      <c r="H135" s="236"/>
      <c r="I135" s="236"/>
      <c r="J135" s="155" t="s">
        <v>134</v>
      </c>
      <c r="K135" s="156">
        <f>SUM(K133)</f>
        <v>122</v>
      </c>
      <c r="L135" s="246"/>
      <c r="M135" s="246"/>
      <c r="N135" s="233">
        <f t="shared" si="0"/>
        <v>0</v>
      </c>
      <c r="O135" s="233"/>
      <c r="P135" s="233"/>
      <c r="Q135" s="233"/>
      <c r="R135" s="113"/>
      <c r="T135" s="139"/>
      <c r="U135" s="33" t="s">
        <v>39</v>
      </c>
      <c r="V135" s="140">
        <v>6.0999999999999999E-2</v>
      </c>
      <c r="W135" s="140">
        <f>V135*K135</f>
        <v>7.4420000000000002</v>
      </c>
      <c r="X135" s="140">
        <v>0</v>
      </c>
      <c r="Y135" s="140">
        <f>X135*K135</f>
        <v>0</v>
      </c>
      <c r="Z135" s="140">
        <v>0</v>
      </c>
      <c r="AA135" s="141">
        <f>Z135*K135</f>
        <v>0</v>
      </c>
      <c r="AR135" s="8" t="s">
        <v>176</v>
      </c>
      <c r="AT135" s="8" t="s">
        <v>115</v>
      </c>
      <c r="AU135" s="8" t="s">
        <v>99</v>
      </c>
      <c r="AY135" s="8" t="s">
        <v>114</v>
      </c>
      <c r="BE135" s="142">
        <f>IF(U135="základná",N135,0)</f>
        <v>0</v>
      </c>
      <c r="BF135" s="142">
        <f>IF(U135="znížená",N135,0)</f>
        <v>0</v>
      </c>
      <c r="BG135" s="142">
        <f>IF(U135="zákl. prenesená",N135,0)</f>
        <v>0</v>
      </c>
      <c r="BH135" s="142">
        <f>IF(U135="zníž. prenesená",N135,0)</f>
        <v>0</v>
      </c>
      <c r="BI135" s="142">
        <f>IF(U135="nulová",N135,0)</f>
        <v>0</v>
      </c>
      <c r="BJ135" s="8" t="s">
        <v>99</v>
      </c>
      <c r="BK135" s="142">
        <f>ROUND(L135*K135,2)</f>
        <v>0</v>
      </c>
      <c r="BL135" s="8" t="s">
        <v>176</v>
      </c>
      <c r="BM135" s="8" t="s">
        <v>177</v>
      </c>
    </row>
    <row r="136" spans="2:65" s="22" customFormat="1" ht="22.7" customHeight="1" x14ac:dyDescent="0.3">
      <c r="B136" s="112"/>
      <c r="C136" s="153">
        <v>28</v>
      </c>
      <c r="D136" s="153" t="s">
        <v>115</v>
      </c>
      <c r="E136" s="154" t="s">
        <v>178</v>
      </c>
      <c r="F136" s="236" t="s">
        <v>179</v>
      </c>
      <c r="G136" s="236"/>
      <c r="H136" s="236"/>
      <c r="I136" s="236"/>
      <c r="J136" s="155" t="s">
        <v>134</v>
      </c>
      <c r="K136" s="156">
        <f>SUM(K135)*2</f>
        <v>244</v>
      </c>
      <c r="L136" s="246"/>
      <c r="M136" s="246"/>
      <c r="N136" s="233">
        <f t="shared" si="0"/>
        <v>0</v>
      </c>
      <c r="O136" s="233"/>
      <c r="P136" s="233"/>
      <c r="Q136" s="233"/>
      <c r="R136" s="113"/>
      <c r="T136" s="139"/>
      <c r="U136" s="33" t="s">
        <v>39</v>
      </c>
      <c r="V136" s="140">
        <v>0</v>
      </c>
      <c r="W136" s="140">
        <f>V136*K136</f>
        <v>0</v>
      </c>
      <c r="X136" s="140">
        <v>1E-3</v>
      </c>
      <c r="Y136" s="140">
        <f>X136*K136</f>
        <v>0.24399999999999999</v>
      </c>
      <c r="Z136" s="140">
        <v>0</v>
      </c>
      <c r="AA136" s="141">
        <f>Z136*K136</f>
        <v>0</v>
      </c>
      <c r="AR136" s="8" t="s">
        <v>180</v>
      </c>
      <c r="AT136" s="8" t="s">
        <v>137</v>
      </c>
      <c r="AU136" s="8" t="s">
        <v>99</v>
      </c>
      <c r="AY136" s="8" t="s">
        <v>114</v>
      </c>
      <c r="BE136" s="142">
        <f>IF(U136="základná",N136,0)</f>
        <v>0</v>
      </c>
      <c r="BF136" s="142">
        <f>IF(U136="znížená",N136,0)</f>
        <v>0</v>
      </c>
      <c r="BG136" s="142">
        <f>IF(U136="zákl. prenesená",N136,0)</f>
        <v>0</v>
      </c>
      <c r="BH136" s="142">
        <f>IF(U136="zníž. prenesená",N136,0)</f>
        <v>0</v>
      </c>
      <c r="BI136" s="142">
        <f>IF(U136="nulová",N136,0)</f>
        <v>0</v>
      </c>
      <c r="BJ136" s="8" t="s">
        <v>99</v>
      </c>
      <c r="BK136" s="142">
        <f>ROUND(L136*K136,2)</f>
        <v>0</v>
      </c>
      <c r="BL136" s="8" t="s">
        <v>176</v>
      </c>
      <c r="BM136" s="8" t="s">
        <v>181</v>
      </c>
    </row>
    <row r="137" spans="2:65" s="22" customFormat="1" ht="22.7" customHeight="1" x14ac:dyDescent="0.3">
      <c r="B137" s="112"/>
      <c r="C137" s="153">
        <v>29</v>
      </c>
      <c r="D137" s="153" t="s">
        <v>115</v>
      </c>
      <c r="E137" s="154" t="s">
        <v>182</v>
      </c>
      <c r="F137" s="236" t="s">
        <v>183</v>
      </c>
      <c r="G137" s="236"/>
      <c r="H137" s="236"/>
      <c r="I137" s="236"/>
      <c r="J137" s="155" t="s">
        <v>167</v>
      </c>
      <c r="K137" s="156">
        <f>SUM(K135)*0.01*2</f>
        <v>2.44</v>
      </c>
      <c r="L137" s="246"/>
      <c r="M137" s="246"/>
      <c r="N137" s="233">
        <f t="shared" si="0"/>
        <v>0</v>
      </c>
      <c r="O137" s="233"/>
      <c r="P137" s="233"/>
      <c r="Q137" s="233"/>
      <c r="R137" s="113"/>
      <c r="T137" s="139"/>
      <c r="U137" s="33" t="s">
        <v>39</v>
      </c>
      <c r="V137" s="140">
        <v>7.0000000000000001E-3</v>
      </c>
      <c r="W137" s="140">
        <f>V137*K137</f>
        <v>1.7080000000000001E-2</v>
      </c>
      <c r="X137" s="140">
        <v>0</v>
      </c>
      <c r="Y137" s="140">
        <f>X137*K137</f>
        <v>0</v>
      </c>
      <c r="Z137" s="140">
        <v>0</v>
      </c>
      <c r="AA137" s="141">
        <f>Z137*K137</f>
        <v>0</v>
      </c>
      <c r="AR137" s="8" t="s">
        <v>176</v>
      </c>
      <c r="AT137" s="8" t="s">
        <v>115</v>
      </c>
      <c r="AU137" s="8" t="s">
        <v>99</v>
      </c>
      <c r="AY137" s="8" t="s">
        <v>114</v>
      </c>
      <c r="BE137" s="142">
        <f>IF(U137="základná",N137,0)</f>
        <v>0</v>
      </c>
      <c r="BF137" s="142">
        <f>IF(U137="znížená",N137,0)</f>
        <v>0</v>
      </c>
      <c r="BG137" s="142">
        <f>IF(U137="zákl. prenesená",N137,0)</f>
        <v>0</v>
      </c>
      <c r="BH137" s="142">
        <f>IF(U137="zníž. prenesená",N137,0)</f>
        <v>0</v>
      </c>
      <c r="BI137" s="142">
        <f>IF(U137="nulová",N137,0)</f>
        <v>0</v>
      </c>
      <c r="BJ137" s="8" t="s">
        <v>99</v>
      </c>
      <c r="BK137" s="142">
        <f>ROUND(L137*K137,2)</f>
        <v>0</v>
      </c>
      <c r="BL137" s="8" t="s">
        <v>176</v>
      </c>
      <c r="BM137" s="8" t="s">
        <v>184</v>
      </c>
    </row>
    <row r="138" spans="2:65" s="22" customFormat="1" ht="22.7" customHeight="1" x14ac:dyDescent="0.3">
      <c r="B138" s="112"/>
      <c r="C138" s="153">
        <v>30</v>
      </c>
      <c r="D138" s="153" t="s">
        <v>115</v>
      </c>
      <c r="E138" s="154" t="s">
        <v>168</v>
      </c>
      <c r="F138" s="236" t="s">
        <v>169</v>
      </c>
      <c r="G138" s="236"/>
      <c r="H138" s="236"/>
      <c r="I138" s="236"/>
      <c r="J138" s="155" t="s">
        <v>167</v>
      </c>
      <c r="K138" s="156">
        <f>SUM(K137)</f>
        <v>2.44</v>
      </c>
      <c r="L138" s="246"/>
      <c r="M138" s="246"/>
      <c r="N138" s="233">
        <f t="shared" si="0"/>
        <v>0</v>
      </c>
      <c r="O138" s="233"/>
      <c r="P138" s="233"/>
      <c r="Q138" s="233"/>
      <c r="R138" s="113"/>
      <c r="T138" s="165"/>
      <c r="U138" s="166" t="s">
        <v>39</v>
      </c>
      <c r="V138" s="167">
        <v>0</v>
      </c>
      <c r="W138" s="167">
        <f>V138*K138</f>
        <v>0</v>
      </c>
      <c r="X138" s="167">
        <v>1</v>
      </c>
      <c r="Y138" s="167">
        <f>X138*K138</f>
        <v>2.44</v>
      </c>
      <c r="Z138" s="167">
        <v>0</v>
      </c>
      <c r="AA138" s="168">
        <f>Z138*K138</f>
        <v>0</v>
      </c>
      <c r="AD138" s="182"/>
      <c r="AR138" s="8" t="s">
        <v>180</v>
      </c>
      <c r="AT138" s="8" t="s">
        <v>137</v>
      </c>
      <c r="AU138" s="8" t="s">
        <v>99</v>
      </c>
      <c r="AY138" s="8" t="s">
        <v>114</v>
      </c>
      <c r="BE138" s="142">
        <f>IF(U138="základná",N138,0)</f>
        <v>0</v>
      </c>
      <c r="BF138" s="142">
        <f>IF(U138="znížená",N138,0)</f>
        <v>0</v>
      </c>
      <c r="BG138" s="142">
        <f>IF(U138="zákl. prenesená",N138,0)</f>
        <v>0</v>
      </c>
      <c r="BH138" s="142">
        <f>IF(U138="zníž. prenesená",N138,0)</f>
        <v>0</v>
      </c>
      <c r="BI138" s="142">
        <f>IF(U138="nulová",N138,0)</f>
        <v>0</v>
      </c>
      <c r="BJ138" s="8" t="s">
        <v>99</v>
      </c>
      <c r="BK138" s="142">
        <f>ROUND(L138*K138,2)</f>
        <v>0</v>
      </c>
      <c r="BL138" s="8" t="s">
        <v>176</v>
      </c>
      <c r="BM138" s="8" t="s">
        <v>185</v>
      </c>
    </row>
    <row r="139" spans="2:65" s="123" customFormat="1" ht="29.85" customHeight="1" x14ac:dyDescent="0.3">
      <c r="B139" s="124"/>
      <c r="C139" s="125"/>
      <c r="D139" s="134" t="s">
        <v>96</v>
      </c>
      <c r="E139" s="134"/>
      <c r="F139" s="134"/>
      <c r="G139" s="134"/>
      <c r="H139" s="134"/>
      <c r="I139" s="134"/>
      <c r="J139" s="134"/>
      <c r="K139" s="134"/>
      <c r="L139" s="134"/>
      <c r="M139" s="134"/>
      <c r="N139" s="238">
        <f>SUM(N140:R140)</f>
        <v>0</v>
      </c>
      <c r="O139" s="238"/>
      <c r="P139" s="238"/>
      <c r="Q139" s="238"/>
      <c r="R139" s="127"/>
      <c r="T139" s="128"/>
      <c r="U139" s="125"/>
      <c r="V139" s="125"/>
      <c r="W139" s="129" t="e">
        <f>SUM(#REF!)</f>
        <v>#REF!</v>
      </c>
      <c r="X139" s="125"/>
      <c r="Y139" s="129" t="e">
        <f>SUM(#REF!)</f>
        <v>#REF!</v>
      </c>
      <c r="Z139" s="125"/>
      <c r="AA139" s="130" t="e">
        <f>SUM(#REF!)</f>
        <v>#REF!</v>
      </c>
      <c r="AR139" s="131" t="s">
        <v>78</v>
      </c>
      <c r="AT139" s="132" t="s">
        <v>71</v>
      </c>
      <c r="AU139" s="132" t="s">
        <v>78</v>
      </c>
      <c r="AY139" s="131" t="s">
        <v>114</v>
      </c>
      <c r="BK139" s="133" t="e">
        <f>SUM(#REF!)</f>
        <v>#REF!</v>
      </c>
    </row>
    <row r="140" spans="2:65" s="22" customFormat="1" ht="33.950000000000003" customHeight="1" x14ac:dyDescent="0.3">
      <c r="B140" s="112"/>
      <c r="C140" s="169">
        <v>31</v>
      </c>
      <c r="D140" s="157" t="s">
        <v>137</v>
      </c>
      <c r="E140" s="170" t="s">
        <v>186</v>
      </c>
      <c r="F140" s="239" t="s">
        <v>187</v>
      </c>
      <c r="G140" s="239"/>
      <c r="H140" s="239"/>
      <c r="I140" s="239"/>
      <c r="J140" s="171" t="s">
        <v>118</v>
      </c>
      <c r="K140" s="172">
        <v>11</v>
      </c>
      <c r="L140" s="248"/>
      <c r="M140" s="248"/>
      <c r="N140" s="235">
        <f>ROUND(SUM(K140*L140),2)</f>
        <v>0</v>
      </c>
      <c r="O140" s="235"/>
      <c r="P140" s="235"/>
      <c r="Q140" s="235"/>
      <c r="R140" s="113"/>
      <c r="T140" s="139"/>
      <c r="U140" s="33"/>
      <c r="V140" s="140"/>
      <c r="W140" s="140"/>
      <c r="X140" s="140"/>
      <c r="Y140" s="140"/>
      <c r="Z140" s="140"/>
      <c r="AA140" s="141"/>
      <c r="AR140" s="8"/>
      <c r="AT140" s="8"/>
      <c r="AU140" s="8"/>
      <c r="AY140" s="8"/>
      <c r="BE140" s="142"/>
      <c r="BF140" s="142"/>
      <c r="BG140" s="142"/>
      <c r="BH140" s="142"/>
      <c r="BI140" s="142"/>
      <c r="BJ140" s="8"/>
      <c r="BK140" s="142"/>
      <c r="BL140" s="8"/>
      <c r="BM140" s="8"/>
    </row>
    <row r="141" spans="2:65" s="123" customFormat="1" ht="29.85" customHeight="1" x14ac:dyDescent="0.3">
      <c r="B141" s="124"/>
      <c r="C141" s="125"/>
      <c r="D141" s="134" t="s">
        <v>97</v>
      </c>
      <c r="E141" s="134"/>
      <c r="F141" s="134"/>
      <c r="G141" s="134"/>
      <c r="H141" s="134"/>
      <c r="I141" s="134"/>
      <c r="J141" s="134"/>
      <c r="K141" s="134"/>
      <c r="L141" s="134"/>
      <c r="M141" s="134"/>
      <c r="N141" s="238">
        <f>BK141</f>
        <v>0</v>
      </c>
      <c r="O141" s="238"/>
      <c r="P141" s="238"/>
      <c r="Q141" s="238"/>
      <c r="R141" s="127"/>
      <c r="T141" s="128"/>
      <c r="U141" s="125"/>
      <c r="V141" s="125"/>
      <c r="W141" s="129">
        <f>W142</f>
        <v>0</v>
      </c>
      <c r="X141" s="125"/>
      <c r="Y141" s="129">
        <f>Y142</f>
        <v>0</v>
      </c>
      <c r="Z141" s="125"/>
      <c r="AA141" s="130">
        <f>AA142</f>
        <v>0</v>
      </c>
      <c r="AR141" s="131" t="s">
        <v>78</v>
      </c>
      <c r="AT141" s="132" t="s">
        <v>71</v>
      </c>
      <c r="AU141" s="132" t="s">
        <v>78</v>
      </c>
      <c r="AY141" s="131" t="s">
        <v>114</v>
      </c>
      <c r="BK141" s="133">
        <f>BK142</f>
        <v>0</v>
      </c>
    </row>
    <row r="142" spans="2:65" s="22" customFormat="1" ht="44.25" customHeight="1" x14ac:dyDescent="0.3">
      <c r="B142" s="112"/>
      <c r="C142" s="153">
        <v>32</v>
      </c>
      <c r="D142" s="153" t="s">
        <v>115</v>
      </c>
      <c r="E142" s="154" t="s">
        <v>188</v>
      </c>
      <c r="F142" s="236" t="s">
        <v>189</v>
      </c>
      <c r="G142" s="236"/>
      <c r="H142" s="236"/>
      <c r="I142" s="236"/>
      <c r="J142" s="155" t="s">
        <v>190</v>
      </c>
      <c r="K142" s="156">
        <f>SUM(S118:S135)</f>
        <v>0.15625</v>
      </c>
      <c r="L142" s="246"/>
      <c r="M142" s="246"/>
      <c r="N142" s="233">
        <f>ROUND(SUM(K142*L142),2)</f>
        <v>0</v>
      </c>
      <c r="O142" s="233"/>
      <c r="P142" s="233"/>
      <c r="Q142" s="233"/>
      <c r="R142" s="113"/>
      <c r="T142" s="139"/>
      <c r="U142" s="33" t="s">
        <v>39</v>
      </c>
      <c r="V142" s="140">
        <v>0</v>
      </c>
      <c r="W142" s="140">
        <f>V142*K142</f>
        <v>0</v>
      </c>
      <c r="X142" s="140">
        <v>0</v>
      </c>
      <c r="Y142" s="140">
        <f>X142*K142</f>
        <v>0</v>
      </c>
      <c r="Z142" s="140">
        <v>0</v>
      </c>
      <c r="AA142" s="141">
        <f>Z142*K142</f>
        <v>0</v>
      </c>
      <c r="AR142" s="8" t="s">
        <v>176</v>
      </c>
      <c r="AT142" s="8" t="s">
        <v>115</v>
      </c>
      <c r="AU142" s="8" t="s">
        <v>99</v>
      </c>
      <c r="AY142" s="8" t="s">
        <v>114</v>
      </c>
      <c r="BE142" s="142">
        <f>IF(U142="základná",N142,0)</f>
        <v>0</v>
      </c>
      <c r="BF142" s="142">
        <f>IF(U142="znížená",N142,0)</f>
        <v>0</v>
      </c>
      <c r="BG142" s="142">
        <f>IF(U142="zákl. prenesená",N142,0)</f>
        <v>0</v>
      </c>
      <c r="BH142" s="142">
        <f>IF(U142="zníž. prenesená",N142,0)</f>
        <v>0</v>
      </c>
      <c r="BI142" s="142">
        <f>IF(U142="nulová",N142,0)</f>
        <v>0</v>
      </c>
      <c r="BJ142" s="8" t="s">
        <v>99</v>
      </c>
      <c r="BK142" s="142">
        <f>ROUND(L142*K142,2)</f>
        <v>0</v>
      </c>
      <c r="BL142" s="8" t="s">
        <v>176</v>
      </c>
      <c r="BM142" s="8" t="s">
        <v>191</v>
      </c>
    </row>
    <row r="143" spans="2:65" s="22" customFormat="1" ht="6.95" customHeight="1" x14ac:dyDescent="0.3">
      <c r="B143" s="48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50"/>
    </row>
  </sheetData>
  <mergeCells count="159"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N139:Q139"/>
    <mergeCell ref="F140:I140"/>
    <mergeCell ref="L140:M140"/>
    <mergeCell ref="N140:Q140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F116:I116"/>
    <mergeCell ref="L116:M116"/>
    <mergeCell ref="N116:Q116"/>
    <mergeCell ref="F117:I117"/>
    <mergeCell ref="L117:M117"/>
    <mergeCell ref="N117:Q117"/>
    <mergeCell ref="F118:I118"/>
    <mergeCell ref="L118:M118"/>
    <mergeCell ref="N118:Q118"/>
    <mergeCell ref="F113:I113"/>
    <mergeCell ref="L113:M113"/>
    <mergeCell ref="N113:Q113"/>
    <mergeCell ref="F114:I114"/>
    <mergeCell ref="L114:M114"/>
    <mergeCell ref="N114:Q114"/>
    <mergeCell ref="F115:I115"/>
    <mergeCell ref="L115:M115"/>
    <mergeCell ref="N115:Q115"/>
    <mergeCell ref="F110:I110"/>
    <mergeCell ref="L110:M110"/>
    <mergeCell ref="N110:Q110"/>
    <mergeCell ref="F111:I111"/>
    <mergeCell ref="L111:M111"/>
    <mergeCell ref="N111:Q111"/>
    <mergeCell ref="F112:I112"/>
    <mergeCell ref="L112:M112"/>
    <mergeCell ref="N112:Q112"/>
    <mergeCell ref="M102:Q102"/>
    <mergeCell ref="M103:Q103"/>
    <mergeCell ref="F105:I105"/>
    <mergeCell ref="L105:M105"/>
    <mergeCell ref="N105:Q105"/>
    <mergeCell ref="N106:Q106"/>
    <mergeCell ref="N107:Q107"/>
    <mergeCell ref="N108:Q108"/>
    <mergeCell ref="F109:I109"/>
    <mergeCell ref="L109:M109"/>
    <mergeCell ref="N109:Q109"/>
    <mergeCell ref="D86:H86"/>
    <mergeCell ref="N86:Q86"/>
    <mergeCell ref="D87:H87"/>
    <mergeCell ref="N87:Q87"/>
    <mergeCell ref="L89:Q89"/>
    <mergeCell ref="C95:Q95"/>
    <mergeCell ref="F97:P97"/>
    <mergeCell ref="F98:P98"/>
    <mergeCell ref="M100:P100"/>
    <mergeCell ref="C77:G77"/>
    <mergeCell ref="N77:Q77"/>
    <mergeCell ref="N79:Q79"/>
    <mergeCell ref="N80:Q80"/>
    <mergeCell ref="N81:Q81"/>
    <mergeCell ref="N82:Q82"/>
    <mergeCell ref="N83:Q83"/>
    <mergeCell ref="N85:Q85"/>
    <mergeCell ref="H36:J36"/>
    <mergeCell ref="M36:P36"/>
    <mergeCell ref="L38:P38"/>
    <mergeCell ref="C67:Q67"/>
    <mergeCell ref="F69:P69"/>
    <mergeCell ref="F70:P70"/>
    <mergeCell ref="M72:P72"/>
    <mergeCell ref="M74:Q74"/>
    <mergeCell ref="M75:Q75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H1:K1"/>
    <mergeCell ref="C2:Q2"/>
    <mergeCell ref="S2:AC2"/>
    <mergeCell ref="C4:Q4"/>
    <mergeCell ref="F6:P6"/>
    <mergeCell ref="F7:P7"/>
    <mergeCell ref="O9:P9"/>
    <mergeCell ref="O11:P11"/>
    <mergeCell ref="O12:P12"/>
  </mergeCells>
  <hyperlinks>
    <hyperlink ref="F1" location="C2" display="1) Krycí list rozpočtu"/>
    <hyperlink ref="H1" location="C86" display="2) Rekapitulácia rozpočtu"/>
    <hyperlink ref="L1" location="C116" display="3) Rozpočet"/>
    <hyperlink ref="S1" location="'Rekapitulácia stavby'!C2" display="Rekapitulácia stavby"/>
  </hyperlinks>
  <pageMargins left="0.58333333333333304" right="0.58333333333333304" top="0.5" bottom="0.46666666666666701" header="0.51180555555555496" footer="0"/>
  <pageSetup paperSize="9" scale="95" firstPageNumber="0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696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Krycí list</vt:lpstr>
      <vt:lpstr>SO 08 – časť zeleň</vt:lpstr>
      <vt:lpstr>'Krycí list'!Názvy_tlače</vt:lpstr>
      <vt:lpstr>'Rekapitulácia stavby'!Názvy_tlače</vt:lpstr>
      <vt:lpstr>'SO 08 – časť zeleň'!Názvy_tlače</vt:lpstr>
      <vt:lpstr>'Krycí list'!Oblasť_tlače</vt:lpstr>
      <vt:lpstr>'Rekapitulácia stavby'!Oblasť_tlače</vt:lpstr>
      <vt:lpstr>'SO 08 – časť zeleň'!Oblasť_tlače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praca2-pc\praca2</dc:creator>
  <dc:description/>
  <cp:lastModifiedBy>juraj JK. kerestur</cp:lastModifiedBy>
  <cp:revision>237</cp:revision>
  <cp:lastPrinted>2022-02-15T09:30:24Z</cp:lastPrinted>
  <dcterms:created xsi:type="dcterms:W3CDTF">2017-10-27T11:40:12Z</dcterms:created>
  <dcterms:modified xsi:type="dcterms:W3CDTF">2022-02-16T10:01:31Z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