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di\Documents\Súťaže\MČB-Rača\Športovy areál ZS Plickova\Vysvetlenia SP\5 od KAMI podium\Odpoved\"/>
    </mc:Choice>
  </mc:AlternateContent>
  <bookViews>
    <workbookView xWindow="0" yWindow="0" windowWidth="28800" windowHeight="12010"/>
  </bookViews>
  <sheets>
    <sheet name="Rekapitulácia stavby" sheetId="1" r:id="rId1"/>
    <sheet name="SO 01-00 1.et - SO 01-00 ..." sheetId="2" r:id="rId2"/>
    <sheet name="SO01_1R - SO01-01 Tribúna" sheetId="3" r:id="rId3"/>
    <sheet name="SO01_5R - SO01-05 Petang ..." sheetId="4" r:id="rId4"/>
    <sheet name="SO01_6R - SO01-6 Vonkajši..." sheetId="5" r:id="rId5"/>
    <sheet name="SO01_7R - SO01-7 Atletick..." sheetId="6" r:id="rId6"/>
    <sheet name="SO01_8R - SO01-08 Pieskov..." sheetId="7" r:id="rId7"/>
    <sheet name="SO01_9R - SO01-09 Bicyklo..." sheetId="8" r:id="rId8"/>
    <sheet name="SO01_11R - SO01-11 Rampa" sheetId="9" r:id="rId9"/>
    <sheet name="I. - D1.3 Zdravotechnika" sheetId="10" r:id="rId10"/>
    <sheet name="X1 - D1.3 Areálové siete" sheetId="11" r:id="rId11"/>
    <sheet name="D1.4 - D1.4 Elektroinštal..." sheetId="12" r:id="rId12"/>
    <sheet name="SO02 - SO 02 Areálové osv..." sheetId="13" r:id="rId13"/>
    <sheet name="SO 04rev - SO 04 Exteriér..." sheetId="14" r:id="rId14"/>
    <sheet name="SO 04_1R - SO 04.1 Zavlaž..." sheetId="15" r:id="rId15"/>
    <sheet name="X2 - SO 05 Dažďová kanali..." sheetId="16" r:id="rId16"/>
    <sheet name="SO06 - SO 06 Prípojka sla..." sheetId="17" r:id="rId17"/>
    <sheet name="SO07 - SO 07 Prípojka NN" sheetId="18" r:id="rId18"/>
  </sheets>
  <definedNames>
    <definedName name="_xlnm._FilterDatabase" localSheetId="11" hidden="1">'D1.4 - D1.4 Elektroinštal...'!$C$136:$K$194</definedName>
    <definedName name="_xlnm._FilterDatabase" localSheetId="9" hidden="1">'I. - D1.3 Zdravotechnika'!$C$137:$K$215</definedName>
    <definedName name="_xlnm._FilterDatabase" localSheetId="1" hidden="1">'SO 01-00 1.et - SO 01-00 ...'!$C$132:$K$181</definedName>
    <definedName name="_xlnm._FilterDatabase" localSheetId="14" hidden="1">'SO 04_1R - SO 04.1 Zavlaž...'!$C$142:$K$224</definedName>
    <definedName name="_xlnm._FilterDatabase" localSheetId="13" hidden="1">'SO 04rev - SO 04 Exteriér...'!$C$139:$K$412</definedName>
    <definedName name="_xlnm._FilterDatabase" localSheetId="8" hidden="1">'SO01_11R - SO01-11 Rampa'!$C$133:$K$145</definedName>
    <definedName name="_xlnm._FilterDatabase" localSheetId="2" hidden="1">'SO01_1R - SO01-01 Tribúna'!$C$145:$K$352</definedName>
    <definedName name="_xlnm._FilterDatabase" localSheetId="3" hidden="1">'SO01_5R - SO01-05 Petang ...'!$C$137:$K$195</definedName>
    <definedName name="_xlnm._FilterDatabase" localSheetId="4" hidden="1">'SO01_6R - SO01-6 Vonkajši...'!$C$141:$K$300</definedName>
    <definedName name="_xlnm._FilterDatabase" localSheetId="5" hidden="1">'SO01_7R - SO01-7 Atletick...'!$C$140:$K$312</definedName>
    <definedName name="_xlnm._FilterDatabase" localSheetId="6" hidden="1">'SO01_8R - SO01-08 Pieskov...'!$C$135:$K$157</definedName>
    <definedName name="_xlnm._FilterDatabase" localSheetId="7" hidden="1">'SO01_9R - SO01-09 Bicyklo...'!$C$135:$K$187</definedName>
    <definedName name="_xlnm._FilterDatabase" localSheetId="12" hidden="1">'SO02 - SO 02 Areálové osv...'!$C$136:$K$178</definedName>
    <definedName name="_xlnm._FilterDatabase" localSheetId="16" hidden="1">'SO06 - SO 06 Prípojka sla...'!$C$136:$K$161</definedName>
    <definedName name="_xlnm._FilterDatabase" localSheetId="17" hidden="1">'SO07 - SO 07 Prípojka NN'!$C$136:$K$166</definedName>
    <definedName name="_xlnm._FilterDatabase" localSheetId="10" hidden="1">'X1 - D1.3 Areálové siete'!$C$136:$K$187</definedName>
    <definedName name="_xlnm._FilterDatabase" localSheetId="15" hidden="1">'X2 - SO 05 Dažďová kanali...'!$C$133:$K$152</definedName>
    <definedName name="_xlnm.Print_Titles" localSheetId="11">'D1.4 - D1.4 Elektroinštal...'!$136:$136</definedName>
    <definedName name="_xlnm.Print_Titles" localSheetId="9">'I. - D1.3 Zdravotechnika'!$137:$137</definedName>
    <definedName name="_xlnm.Print_Titles" localSheetId="0">'Rekapitulácia stavby'!$92:$92</definedName>
    <definedName name="_xlnm.Print_Titles" localSheetId="1">'SO 01-00 1.et - SO 01-00 ...'!$132:$132</definedName>
    <definedName name="_xlnm.Print_Titles" localSheetId="14">'SO 04_1R - SO 04.1 Zavlaž...'!$142:$142</definedName>
    <definedName name="_xlnm.Print_Titles" localSheetId="13">'SO 04rev - SO 04 Exteriér...'!$139:$139</definedName>
    <definedName name="_xlnm.Print_Titles" localSheetId="8">'SO01_11R - SO01-11 Rampa'!$133:$133</definedName>
    <definedName name="_xlnm.Print_Titles" localSheetId="2">'SO01_1R - SO01-01 Tribúna'!$145:$145</definedName>
    <definedName name="_xlnm.Print_Titles" localSheetId="3">'SO01_5R - SO01-05 Petang ...'!$137:$137</definedName>
    <definedName name="_xlnm.Print_Titles" localSheetId="4">'SO01_6R - SO01-6 Vonkajši...'!$141:$141</definedName>
    <definedName name="_xlnm.Print_Titles" localSheetId="5">'SO01_7R - SO01-7 Atletick...'!$140:$140</definedName>
    <definedName name="_xlnm.Print_Titles" localSheetId="6">'SO01_8R - SO01-08 Pieskov...'!$135:$135</definedName>
    <definedName name="_xlnm.Print_Titles" localSheetId="7">'SO01_9R - SO01-09 Bicyklo...'!$135:$135</definedName>
    <definedName name="_xlnm.Print_Titles" localSheetId="12">'SO02 - SO 02 Areálové osv...'!$136:$136</definedName>
    <definedName name="_xlnm.Print_Titles" localSheetId="16">'SO06 - SO 06 Prípojka sla...'!$136:$136</definedName>
    <definedName name="_xlnm.Print_Titles" localSheetId="17">'SO07 - SO 07 Prípojka NN'!$136:$136</definedName>
    <definedName name="_xlnm.Print_Titles" localSheetId="10">'X1 - D1.3 Areálové siete'!$136:$136</definedName>
    <definedName name="_xlnm.Print_Titles" localSheetId="15">'X2 - SO 05 Dažďová kanali...'!$133:$133</definedName>
    <definedName name="_xlnm.Print_Area" localSheetId="11">'D1.4 - D1.4 Elektroinštal...'!$C$4:$J$76,'D1.4 - D1.4 Elektroinštal...'!$C$82:$J$116,'D1.4 - D1.4 Elektroinštal...'!$C$122:$J$194</definedName>
    <definedName name="_xlnm.Print_Area" localSheetId="9">'I. - D1.3 Zdravotechnika'!$C$4:$J$76,'I. - D1.3 Zdravotechnika'!$C$82:$J$117,'I. - D1.3 Zdravotechnika'!$C$123:$J$215</definedName>
    <definedName name="_xlnm.Print_Area" localSheetId="0">'Rekapitulácia stavby'!$D$4:$AO$76,'Rekapitulácia stavby'!$C$82:$AQ$120</definedName>
    <definedName name="_xlnm.Print_Area" localSheetId="1">'SO 01-00 1.et - SO 01-00 ...'!$C$4:$J$76,'SO 01-00 1.et - SO 01-00 ...'!$C$82:$J$112,'SO 01-00 1.et - SO 01-00 ...'!$C$118:$J$181</definedName>
    <definedName name="_xlnm.Print_Area" localSheetId="14">'SO 04_1R - SO 04.1 Zavlaž...'!$C$4:$J$76,'SO 04_1R - SO 04.1 Zavlaž...'!$C$82:$J$122,'SO 04_1R - SO 04.1 Zavlaž...'!$C$128:$J$224</definedName>
    <definedName name="_xlnm.Print_Area" localSheetId="13">'SO 04rev - SO 04 Exteriér...'!$C$4:$J$76,'SO 04rev - SO 04 Exteriér...'!$C$82:$J$119,'SO 04rev - SO 04 Exteriér...'!$C$125:$J$412</definedName>
    <definedName name="_xlnm.Print_Area" localSheetId="8">'SO01_11R - SO01-11 Rampa'!$C$4:$J$76,'SO01_11R - SO01-11 Rampa'!$C$82:$J$113,'SO01_11R - SO01-11 Rampa'!$C$119:$J$145</definedName>
    <definedName name="_xlnm.Print_Area" localSheetId="2">'SO01_1R - SO01-01 Tribúna'!$C$4:$J$76,'SO01_1R - SO01-01 Tribúna'!$C$82:$J$125,'SO01_1R - SO01-01 Tribúna'!$C$131:$J$352</definedName>
    <definedName name="_xlnm.Print_Area" localSheetId="3">'SO01_5R - SO01-05 Petang ...'!$C$4:$J$76,'SO01_5R - SO01-05 Petang ...'!$C$82:$J$117,'SO01_5R - SO01-05 Petang ...'!$C$123:$J$195</definedName>
    <definedName name="_xlnm.Print_Area" localSheetId="4">'SO01_6R - SO01-6 Vonkajši...'!$C$4:$J$76,'SO01_6R - SO01-6 Vonkajši...'!$C$82:$J$121,'SO01_6R - SO01-6 Vonkajši...'!$C$127:$J$300</definedName>
    <definedName name="_xlnm.Print_Area" localSheetId="5">'SO01_7R - SO01-7 Atletick...'!$C$4:$J$76,'SO01_7R - SO01-7 Atletick...'!$C$82:$J$120,'SO01_7R - SO01-7 Atletick...'!$C$126:$J$312</definedName>
    <definedName name="_xlnm.Print_Area" localSheetId="6">'SO01_8R - SO01-08 Pieskov...'!$C$4:$J$76,'SO01_8R - SO01-08 Pieskov...'!$C$82:$J$115,'SO01_8R - SO01-08 Pieskov...'!$C$121:$J$157</definedName>
    <definedName name="_xlnm.Print_Area" localSheetId="7">'SO01_9R - SO01-09 Bicyklo...'!$C$4:$J$76,'SO01_9R - SO01-09 Bicyklo...'!$C$82:$J$115,'SO01_9R - SO01-09 Bicyklo...'!$C$121:$J$187</definedName>
    <definedName name="_xlnm.Print_Area" localSheetId="12">'SO02 - SO 02 Areálové osv...'!$C$4:$J$76,'SO02 - SO 02 Areálové osv...'!$C$82:$J$116,'SO02 - SO 02 Areálové osv...'!$C$122:$J$178</definedName>
    <definedName name="_xlnm.Print_Area" localSheetId="16">'SO06 - SO 06 Prípojka sla...'!$C$4:$J$76,'SO06 - SO 06 Prípojka sla...'!$C$82:$J$116,'SO06 - SO 06 Prípojka sla...'!$C$122:$J$161</definedName>
    <definedName name="_xlnm.Print_Area" localSheetId="17">'SO07 - SO 07 Prípojka NN'!$C$4:$J$76,'SO07 - SO 07 Prípojka NN'!$C$82:$J$116,'SO07 - SO 07 Prípojka NN'!$C$122:$J$166</definedName>
    <definedName name="_xlnm.Print_Area" localSheetId="10">'X1 - D1.3 Areálové siete'!$C$4:$J$76,'X1 - D1.3 Areálové siete'!$C$82:$J$116,'X1 - D1.3 Areálové siete'!$C$122:$J$187</definedName>
    <definedName name="_xlnm.Print_Area" localSheetId="15">'X2 - SO 05 Dažďová kanali...'!$C$4:$J$76,'X2 - SO 05 Dažďová kanali...'!$C$82:$J$113,'X2 - SO 05 Dažďová kanali...'!$C$119:$J$152</definedName>
  </definedNames>
  <calcPr calcId="181029"/>
</workbook>
</file>

<file path=xl/calcChain.xml><?xml version="1.0" encoding="utf-8"?>
<calcChain xmlns="http://schemas.openxmlformats.org/spreadsheetml/2006/main">
  <c r="J139" i="18" l="1"/>
  <c r="T138" i="18"/>
  <c r="R138" i="18"/>
  <c r="P138" i="18"/>
  <c r="BK138" i="18"/>
  <c r="J138" i="18" s="1"/>
  <c r="J99" i="18" s="1"/>
  <c r="J41" i="18"/>
  <c r="J40" i="18"/>
  <c r="AY112" i="1" s="1"/>
  <c r="J39" i="18"/>
  <c r="AX112" i="1" s="1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1" i="18"/>
  <c r="BH161" i="18"/>
  <c r="BG161" i="18"/>
  <c r="BE161" i="18"/>
  <c r="T161" i="18"/>
  <c r="T160" i="18" s="1"/>
  <c r="R161" i="18"/>
  <c r="R160" i="18" s="1"/>
  <c r="P161" i="18"/>
  <c r="P160" i="18" s="1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J100" i="18"/>
  <c r="F131" i="18"/>
  <c r="E129" i="18"/>
  <c r="BI114" i="18"/>
  <c r="BH114" i="18"/>
  <c r="BG114" i="18"/>
  <c r="BE114" i="18"/>
  <c r="BI113" i="18"/>
  <c r="BH113" i="18"/>
  <c r="BG113" i="18"/>
  <c r="BF113" i="18"/>
  <c r="BE113" i="18"/>
  <c r="BI112" i="18"/>
  <c r="BH112" i="18"/>
  <c r="BG112" i="18"/>
  <c r="BF112" i="18"/>
  <c r="BE112" i="18"/>
  <c r="BI111" i="18"/>
  <c r="BH111" i="18"/>
  <c r="BG111" i="18"/>
  <c r="BF111" i="18"/>
  <c r="BE111" i="18"/>
  <c r="BI110" i="18"/>
  <c r="BH110" i="18"/>
  <c r="BG110" i="18"/>
  <c r="BF110" i="18"/>
  <c r="BE110" i="18"/>
  <c r="BI109" i="18"/>
  <c r="BH109" i="18"/>
  <c r="BG109" i="18"/>
  <c r="BF109" i="18"/>
  <c r="BE109" i="18"/>
  <c r="F91" i="18"/>
  <c r="E89" i="18"/>
  <c r="J26" i="18"/>
  <c r="E26" i="18"/>
  <c r="J94" i="18" s="1"/>
  <c r="J25" i="18"/>
  <c r="J23" i="18"/>
  <c r="E23" i="18"/>
  <c r="J133" i="18" s="1"/>
  <c r="J22" i="18"/>
  <c r="J20" i="18"/>
  <c r="E20" i="18"/>
  <c r="F94" i="18" s="1"/>
  <c r="J19" i="18"/>
  <c r="J17" i="18"/>
  <c r="E17" i="18"/>
  <c r="F133" i="18" s="1"/>
  <c r="J16" i="18"/>
  <c r="J14" i="18"/>
  <c r="J131" i="18" s="1"/>
  <c r="E7" i="18"/>
  <c r="E85" i="18" s="1"/>
  <c r="J138" i="17"/>
  <c r="J99" i="17" s="1"/>
  <c r="J41" i="17"/>
  <c r="J40" i="17"/>
  <c r="AY111" i="1" s="1"/>
  <c r="J39" i="17"/>
  <c r="AX111" i="1" s="1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6" i="17"/>
  <c r="BH156" i="17"/>
  <c r="BG156" i="17"/>
  <c r="BE156" i="17"/>
  <c r="T156" i="17"/>
  <c r="T155" i="17" s="1"/>
  <c r="R156" i="17"/>
  <c r="R155" i="17" s="1"/>
  <c r="P156" i="17"/>
  <c r="P155" i="17" s="1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F131" i="17"/>
  <c r="E129" i="17"/>
  <c r="BI114" i="17"/>
  <c r="BH114" i="17"/>
  <c r="BG114" i="17"/>
  <c r="BE114" i="17"/>
  <c r="BI113" i="17"/>
  <c r="BH113" i="17"/>
  <c r="BG113" i="17"/>
  <c r="BF113" i="17"/>
  <c r="BE113" i="17"/>
  <c r="BI112" i="17"/>
  <c r="BH112" i="17"/>
  <c r="BG112" i="17"/>
  <c r="BF112" i="17"/>
  <c r="BE112" i="17"/>
  <c r="BI111" i="17"/>
  <c r="BH111" i="17"/>
  <c r="BG111" i="17"/>
  <c r="BF111" i="17"/>
  <c r="BE111" i="17"/>
  <c r="BI110" i="17"/>
  <c r="BH110" i="17"/>
  <c r="BG110" i="17"/>
  <c r="BF110" i="17"/>
  <c r="BE110" i="17"/>
  <c r="BI109" i="17"/>
  <c r="BH109" i="17"/>
  <c r="BG109" i="17"/>
  <c r="BF109" i="17"/>
  <c r="BE109" i="17"/>
  <c r="F91" i="17"/>
  <c r="E89" i="17"/>
  <c r="J26" i="17"/>
  <c r="E26" i="17"/>
  <c r="J134" i="17" s="1"/>
  <c r="J25" i="17"/>
  <c r="J23" i="17"/>
  <c r="E23" i="17"/>
  <c r="J133" i="17" s="1"/>
  <c r="J22" i="17"/>
  <c r="J20" i="17"/>
  <c r="E20" i="17"/>
  <c r="F94" i="17" s="1"/>
  <c r="J19" i="17"/>
  <c r="J17" i="17"/>
  <c r="E17" i="17"/>
  <c r="F93" i="17" s="1"/>
  <c r="J16" i="17"/>
  <c r="J14" i="17"/>
  <c r="J91" i="17" s="1"/>
  <c r="E7" i="17"/>
  <c r="E125" i="17" s="1"/>
  <c r="J41" i="16"/>
  <c r="J40" i="16"/>
  <c r="AY110" i="1" s="1"/>
  <c r="J39" i="16"/>
  <c r="AX110" i="1" s="1"/>
  <c r="BI152" i="16"/>
  <c r="BH152" i="16"/>
  <c r="BG152" i="16"/>
  <c r="BE152" i="16"/>
  <c r="T152" i="16"/>
  <c r="T151" i="16" s="1"/>
  <c r="R152" i="16"/>
  <c r="R151" i="16" s="1"/>
  <c r="P152" i="16"/>
  <c r="P151" i="16" s="1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J130" i="16"/>
  <c r="F130" i="16"/>
  <c r="F128" i="16"/>
  <c r="E126" i="16"/>
  <c r="BI111" i="16"/>
  <c r="BH111" i="16"/>
  <c r="BG111" i="16"/>
  <c r="BE111" i="16"/>
  <c r="BI110" i="16"/>
  <c r="BH110" i="16"/>
  <c r="BG110" i="16"/>
  <c r="BF110" i="16"/>
  <c r="BE110" i="16"/>
  <c r="BI109" i="16"/>
  <c r="BH109" i="16"/>
  <c r="BG109" i="16"/>
  <c r="BF109" i="16"/>
  <c r="BE109" i="16"/>
  <c r="BI108" i="16"/>
  <c r="BH108" i="16"/>
  <c r="BG108" i="16"/>
  <c r="BF108" i="16"/>
  <c r="BE108" i="16"/>
  <c r="BI107" i="16"/>
  <c r="BH107" i="16"/>
  <c r="BG107" i="16"/>
  <c r="BF107" i="16"/>
  <c r="BE107" i="16"/>
  <c r="BI106" i="16"/>
  <c r="BH106" i="16"/>
  <c r="BG106" i="16"/>
  <c r="BF106" i="16"/>
  <c r="BE106" i="16"/>
  <c r="J93" i="16"/>
  <c r="F93" i="16"/>
  <c r="F91" i="16"/>
  <c r="E89" i="16"/>
  <c r="J26" i="16"/>
  <c r="E26" i="16"/>
  <c r="J131" i="16" s="1"/>
  <c r="J25" i="16"/>
  <c r="J20" i="16"/>
  <c r="E20" i="16"/>
  <c r="F94" i="16" s="1"/>
  <c r="J19" i="16"/>
  <c r="J14" i="16"/>
  <c r="J128" i="16" s="1"/>
  <c r="E7" i="16"/>
  <c r="E122" i="16" s="1"/>
  <c r="J41" i="15"/>
  <c r="J40" i="15"/>
  <c r="AY109" i="1"/>
  <c r="J39" i="15"/>
  <c r="AX109" i="1" s="1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0" i="15"/>
  <c r="BH220" i="15"/>
  <c r="BG220" i="15"/>
  <c r="BE220" i="15"/>
  <c r="T220" i="15"/>
  <c r="R220" i="15"/>
  <c r="P220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F137" i="15"/>
  <c r="E135" i="15"/>
  <c r="BI120" i="15"/>
  <c r="BH120" i="15"/>
  <c r="BG120" i="15"/>
  <c r="BE120" i="15"/>
  <c r="BI119" i="15"/>
  <c r="BH119" i="15"/>
  <c r="BG119" i="15"/>
  <c r="BF119" i="15"/>
  <c r="BE119" i="15"/>
  <c r="BI118" i="15"/>
  <c r="BH118" i="15"/>
  <c r="BG118" i="15"/>
  <c r="BF118" i="15"/>
  <c r="BE118" i="15"/>
  <c r="BI117" i="15"/>
  <c r="BH117" i="15"/>
  <c r="BG117" i="15"/>
  <c r="BF117" i="15"/>
  <c r="BE117" i="15"/>
  <c r="BI116" i="15"/>
  <c r="BH116" i="15"/>
  <c r="BG116" i="15"/>
  <c r="BF116" i="15"/>
  <c r="BE116" i="15"/>
  <c r="BI115" i="15"/>
  <c r="BH115" i="15"/>
  <c r="BG115" i="15"/>
  <c r="BF115" i="15"/>
  <c r="BE115" i="15"/>
  <c r="F91" i="15"/>
  <c r="E89" i="15"/>
  <c r="J26" i="15"/>
  <c r="E26" i="15"/>
  <c r="J94" i="15" s="1"/>
  <c r="J25" i="15"/>
  <c r="J23" i="15"/>
  <c r="E23" i="15"/>
  <c r="J93" i="15"/>
  <c r="J22" i="15"/>
  <c r="J20" i="15"/>
  <c r="E20" i="15"/>
  <c r="F140" i="15" s="1"/>
  <c r="J19" i="15"/>
  <c r="J17" i="15"/>
  <c r="E17" i="15"/>
  <c r="F139" i="15" s="1"/>
  <c r="J16" i="15"/>
  <c r="J14" i="15"/>
  <c r="J137" i="15" s="1"/>
  <c r="E7" i="15"/>
  <c r="E85" i="15" s="1"/>
  <c r="J41" i="14"/>
  <c r="J40" i="14"/>
  <c r="AY108" i="1" s="1"/>
  <c r="J39" i="14"/>
  <c r="AX108" i="1" s="1"/>
  <c r="BI412" i="14"/>
  <c r="BH412" i="14"/>
  <c r="BG412" i="14"/>
  <c r="BE412" i="14"/>
  <c r="T412" i="14"/>
  <c r="R412" i="14"/>
  <c r="P412" i="14"/>
  <c r="BI410" i="14"/>
  <c r="BH410" i="14"/>
  <c r="BG410" i="14"/>
  <c r="BE410" i="14"/>
  <c r="T410" i="14"/>
  <c r="R410" i="14"/>
  <c r="P410" i="14"/>
  <c r="BI408" i="14"/>
  <c r="BH408" i="14"/>
  <c r="BG408" i="14"/>
  <c r="BE408" i="14"/>
  <c r="T408" i="14"/>
  <c r="R408" i="14"/>
  <c r="P408" i="14"/>
  <c r="BI406" i="14"/>
  <c r="BH406" i="14"/>
  <c r="BG406" i="14"/>
  <c r="BE406" i="14"/>
  <c r="T406" i="14"/>
  <c r="R406" i="14"/>
  <c r="P406" i="14"/>
  <c r="BI404" i="14"/>
  <c r="BH404" i="14"/>
  <c r="BG404" i="14"/>
  <c r="BE404" i="14"/>
  <c r="T404" i="14"/>
  <c r="R404" i="14"/>
  <c r="P404" i="14"/>
  <c r="BI403" i="14"/>
  <c r="BH403" i="14"/>
  <c r="BG403" i="14"/>
  <c r="BE403" i="14"/>
  <c r="T403" i="14"/>
  <c r="R403" i="14"/>
  <c r="P403" i="14"/>
  <c r="BI402" i="14"/>
  <c r="BH402" i="14"/>
  <c r="BG402" i="14"/>
  <c r="BE402" i="14"/>
  <c r="T402" i="14"/>
  <c r="R402" i="14"/>
  <c r="P402" i="14"/>
  <c r="BI401" i="14"/>
  <c r="BH401" i="14"/>
  <c r="BG401" i="14"/>
  <c r="BE401" i="14"/>
  <c r="T401" i="14"/>
  <c r="R401" i="14"/>
  <c r="P401" i="14"/>
  <c r="BI400" i="14"/>
  <c r="BH400" i="14"/>
  <c r="BG400" i="14"/>
  <c r="BE400" i="14"/>
  <c r="T400" i="14"/>
  <c r="R400" i="14"/>
  <c r="P400" i="14"/>
  <c r="BI399" i="14"/>
  <c r="BH399" i="14"/>
  <c r="BG399" i="14"/>
  <c r="BE399" i="14"/>
  <c r="T399" i="14"/>
  <c r="R399" i="14"/>
  <c r="P399" i="14"/>
  <c r="BI398" i="14"/>
  <c r="BH398" i="14"/>
  <c r="BG398" i="14"/>
  <c r="BE398" i="14"/>
  <c r="T398" i="14"/>
  <c r="R398" i="14"/>
  <c r="P398" i="14"/>
  <c r="BI397" i="14"/>
  <c r="BH397" i="14"/>
  <c r="BG397" i="14"/>
  <c r="BE397" i="14"/>
  <c r="T397" i="14"/>
  <c r="R397" i="14"/>
  <c r="P397" i="14"/>
  <c r="BI396" i="14"/>
  <c r="BH396" i="14"/>
  <c r="BG396" i="14"/>
  <c r="BE396" i="14"/>
  <c r="T396" i="14"/>
  <c r="R396" i="14"/>
  <c r="P396" i="14"/>
  <c r="BI395" i="14"/>
  <c r="BH395" i="14"/>
  <c r="BG395" i="14"/>
  <c r="BE395" i="14"/>
  <c r="T395" i="14"/>
  <c r="R395" i="14"/>
  <c r="P395" i="14"/>
  <c r="BI394" i="14"/>
  <c r="BH394" i="14"/>
  <c r="BG394" i="14"/>
  <c r="BE394" i="14"/>
  <c r="T394" i="14"/>
  <c r="R394" i="14"/>
  <c r="P394" i="14"/>
  <c r="BI393" i="14"/>
  <c r="BH393" i="14"/>
  <c r="BG393" i="14"/>
  <c r="BE393" i="14"/>
  <c r="T393" i="14"/>
  <c r="R393" i="14"/>
  <c r="P393" i="14"/>
  <c r="BI391" i="14"/>
  <c r="BH391" i="14"/>
  <c r="BG391" i="14"/>
  <c r="BE391" i="14"/>
  <c r="T391" i="14"/>
  <c r="R391" i="14"/>
  <c r="P391" i="14"/>
  <c r="BI389" i="14"/>
  <c r="BH389" i="14"/>
  <c r="BG389" i="14"/>
  <c r="BE389" i="14"/>
  <c r="T389" i="14"/>
  <c r="R389" i="14"/>
  <c r="P389" i="14"/>
  <c r="BI387" i="14"/>
  <c r="BH387" i="14"/>
  <c r="BG387" i="14"/>
  <c r="BE387" i="14"/>
  <c r="T387" i="14"/>
  <c r="R387" i="14"/>
  <c r="P387" i="14"/>
  <c r="BI385" i="14"/>
  <c r="BH385" i="14"/>
  <c r="BG385" i="14"/>
  <c r="BE385" i="14"/>
  <c r="T385" i="14"/>
  <c r="R385" i="14"/>
  <c r="P385" i="14"/>
  <c r="BI383" i="14"/>
  <c r="BH383" i="14"/>
  <c r="BG383" i="14"/>
  <c r="BE383" i="14"/>
  <c r="T383" i="14"/>
  <c r="R383" i="14"/>
  <c r="P383" i="14"/>
  <c r="BI379" i="14"/>
  <c r="BH379" i="14"/>
  <c r="BG379" i="14"/>
  <c r="BE379" i="14"/>
  <c r="T379" i="14"/>
  <c r="R379" i="14"/>
  <c r="P379" i="14"/>
  <c r="BI377" i="14"/>
  <c r="BH377" i="14"/>
  <c r="BG377" i="14"/>
  <c r="BE377" i="14"/>
  <c r="T377" i="14"/>
  <c r="R377" i="14"/>
  <c r="P377" i="14"/>
  <c r="BI375" i="14"/>
  <c r="BH375" i="14"/>
  <c r="BG375" i="14"/>
  <c r="BE375" i="14"/>
  <c r="T375" i="14"/>
  <c r="R375" i="14"/>
  <c r="P375" i="14"/>
  <c r="BI372" i="14"/>
  <c r="BH372" i="14"/>
  <c r="BG372" i="14"/>
  <c r="BE372" i="14"/>
  <c r="T372" i="14"/>
  <c r="T371" i="14"/>
  <c r="R372" i="14"/>
  <c r="R371" i="14" s="1"/>
  <c r="P372" i="14"/>
  <c r="P371" i="14" s="1"/>
  <c r="BI367" i="14"/>
  <c r="BH367" i="14"/>
  <c r="BG367" i="14"/>
  <c r="BE367" i="14"/>
  <c r="T367" i="14"/>
  <c r="R367" i="14"/>
  <c r="P367" i="14"/>
  <c r="BI365" i="14"/>
  <c r="BH365" i="14"/>
  <c r="BG365" i="14"/>
  <c r="BE365" i="14"/>
  <c r="T365" i="14"/>
  <c r="R365" i="14"/>
  <c r="P365" i="14"/>
  <c r="BI359" i="14"/>
  <c r="BH359" i="14"/>
  <c r="BG359" i="14"/>
  <c r="BE359" i="14"/>
  <c r="T359" i="14"/>
  <c r="R359" i="14"/>
  <c r="P359" i="14"/>
  <c r="BI355" i="14"/>
  <c r="BH355" i="14"/>
  <c r="BG355" i="14"/>
  <c r="BE355" i="14"/>
  <c r="T355" i="14"/>
  <c r="R355" i="14"/>
  <c r="P355" i="14"/>
  <c r="BI354" i="14"/>
  <c r="BH354" i="14"/>
  <c r="BG354" i="14"/>
  <c r="BE354" i="14"/>
  <c r="T354" i="14"/>
  <c r="R354" i="14"/>
  <c r="P354" i="14"/>
  <c r="BI349" i="14"/>
  <c r="BH349" i="14"/>
  <c r="BG349" i="14"/>
  <c r="BE349" i="14"/>
  <c r="T349" i="14"/>
  <c r="R349" i="14"/>
  <c r="P349" i="14"/>
  <c r="BI345" i="14"/>
  <c r="BH345" i="14"/>
  <c r="BG345" i="14"/>
  <c r="BE345" i="14"/>
  <c r="T345" i="14"/>
  <c r="R345" i="14"/>
  <c r="P345" i="14"/>
  <c r="BI341" i="14"/>
  <c r="BH341" i="14"/>
  <c r="BG341" i="14"/>
  <c r="BE341" i="14"/>
  <c r="T341" i="14"/>
  <c r="R341" i="14"/>
  <c r="P341" i="14"/>
  <c r="BI337" i="14"/>
  <c r="BH337" i="14"/>
  <c r="BG337" i="14"/>
  <c r="BE337" i="14"/>
  <c r="T337" i="14"/>
  <c r="R337" i="14"/>
  <c r="P337" i="14"/>
  <c r="BI333" i="14"/>
  <c r="BH333" i="14"/>
  <c r="BG333" i="14"/>
  <c r="BE333" i="14"/>
  <c r="T333" i="14"/>
  <c r="R333" i="14"/>
  <c r="P333" i="14"/>
  <c r="BI329" i="14"/>
  <c r="BH329" i="14"/>
  <c r="BG329" i="14"/>
  <c r="BE329" i="14"/>
  <c r="T329" i="14"/>
  <c r="R329" i="14"/>
  <c r="P329" i="14"/>
  <c r="BI325" i="14"/>
  <c r="BH325" i="14"/>
  <c r="BG325" i="14"/>
  <c r="BE325" i="14"/>
  <c r="T325" i="14"/>
  <c r="R325" i="14"/>
  <c r="P325" i="14"/>
  <c r="BI321" i="14"/>
  <c r="BH321" i="14"/>
  <c r="BG321" i="14"/>
  <c r="BE321" i="14"/>
  <c r="T321" i="14"/>
  <c r="R321" i="14"/>
  <c r="P321" i="14"/>
  <c r="BI318" i="14"/>
  <c r="BH318" i="14"/>
  <c r="BG318" i="14"/>
  <c r="BE318" i="14"/>
  <c r="T318" i="14"/>
  <c r="R318" i="14"/>
  <c r="P318" i="14"/>
  <c r="BI315" i="14"/>
  <c r="BH315" i="14"/>
  <c r="BG315" i="14"/>
  <c r="BE315" i="14"/>
  <c r="T315" i="14"/>
  <c r="R315" i="14"/>
  <c r="P315" i="14"/>
  <c r="BI311" i="14"/>
  <c r="BH311" i="14"/>
  <c r="BG311" i="14"/>
  <c r="BE311" i="14"/>
  <c r="T311" i="14"/>
  <c r="R311" i="14"/>
  <c r="P311" i="14"/>
  <c r="BI308" i="14"/>
  <c r="BH308" i="14"/>
  <c r="BG308" i="14"/>
  <c r="BE308" i="14"/>
  <c r="T308" i="14"/>
  <c r="T307" i="14" s="1"/>
  <c r="R308" i="14"/>
  <c r="R307" i="14" s="1"/>
  <c r="P308" i="14"/>
  <c r="P307" i="14" s="1"/>
  <c r="BI304" i="14"/>
  <c r="BH304" i="14"/>
  <c r="BG304" i="14"/>
  <c r="BE304" i="14"/>
  <c r="T304" i="14"/>
  <c r="R304" i="14"/>
  <c r="P304" i="14"/>
  <c r="BI302" i="14"/>
  <c r="BH302" i="14"/>
  <c r="BG302" i="14"/>
  <c r="BE302" i="14"/>
  <c r="T302" i="14"/>
  <c r="R302" i="14"/>
  <c r="P302" i="14"/>
  <c r="BI292" i="14"/>
  <c r="BH292" i="14"/>
  <c r="BG292" i="14"/>
  <c r="BE292" i="14"/>
  <c r="T292" i="14"/>
  <c r="R292" i="14"/>
  <c r="P292" i="14"/>
  <c r="BI282" i="14"/>
  <c r="BH282" i="14"/>
  <c r="BG282" i="14"/>
  <c r="BE282" i="14"/>
  <c r="T282" i="14"/>
  <c r="R282" i="14"/>
  <c r="P282" i="14"/>
  <c r="BI279" i="14"/>
  <c r="BH279" i="14"/>
  <c r="BG279" i="14"/>
  <c r="BE279" i="14"/>
  <c r="T279" i="14"/>
  <c r="R279" i="14"/>
  <c r="P279" i="14"/>
  <c r="BI274" i="14"/>
  <c r="BH274" i="14"/>
  <c r="BG274" i="14"/>
  <c r="BE274" i="14"/>
  <c r="T274" i="14"/>
  <c r="R274" i="14"/>
  <c r="P274" i="14"/>
  <c r="BI270" i="14"/>
  <c r="BH270" i="14"/>
  <c r="BG270" i="14"/>
  <c r="BE270" i="14"/>
  <c r="T270" i="14"/>
  <c r="R270" i="14"/>
  <c r="P270" i="14"/>
  <c r="BI269" i="14"/>
  <c r="BH269" i="14"/>
  <c r="BG269" i="14"/>
  <c r="BE269" i="14"/>
  <c r="T269" i="14"/>
  <c r="R269" i="14"/>
  <c r="P269" i="14"/>
  <c r="BI265" i="14"/>
  <c r="BH265" i="14"/>
  <c r="BG265" i="14"/>
  <c r="BE265" i="14"/>
  <c r="T265" i="14"/>
  <c r="R265" i="14"/>
  <c r="P265" i="14"/>
  <c r="BI261" i="14"/>
  <c r="BH261" i="14"/>
  <c r="BG261" i="14"/>
  <c r="BE261" i="14"/>
  <c r="T261" i="14"/>
  <c r="R261" i="14"/>
  <c r="P261" i="14"/>
  <c r="BI257" i="14"/>
  <c r="BH257" i="14"/>
  <c r="BG257" i="14"/>
  <c r="BE257" i="14"/>
  <c r="T257" i="14"/>
  <c r="R257" i="14"/>
  <c r="P257" i="14"/>
  <c r="BI255" i="14"/>
  <c r="BH255" i="14"/>
  <c r="BG255" i="14"/>
  <c r="BE255" i="14"/>
  <c r="T255" i="14"/>
  <c r="R255" i="14"/>
  <c r="P255" i="14"/>
  <c r="BI249" i="14"/>
  <c r="BH249" i="14"/>
  <c r="BG249" i="14"/>
  <c r="BE249" i="14"/>
  <c r="T249" i="14"/>
  <c r="R249" i="14"/>
  <c r="P249" i="14"/>
  <c r="BI245" i="14"/>
  <c r="BH245" i="14"/>
  <c r="BG245" i="14"/>
  <c r="BE245" i="14"/>
  <c r="T245" i="14"/>
  <c r="R245" i="14"/>
  <c r="P245" i="14"/>
  <c r="BI242" i="14"/>
  <c r="BH242" i="14"/>
  <c r="BG242" i="14"/>
  <c r="BE242" i="14"/>
  <c r="T242" i="14"/>
  <c r="R242" i="14"/>
  <c r="P242" i="14"/>
  <c r="BI240" i="14"/>
  <c r="BH240" i="14"/>
  <c r="BG240" i="14"/>
  <c r="BE240" i="14"/>
  <c r="T240" i="14"/>
  <c r="R240" i="14"/>
  <c r="P240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0" i="14"/>
  <c r="BH230" i="14"/>
  <c r="BG230" i="14"/>
  <c r="BE230" i="14"/>
  <c r="T230" i="14"/>
  <c r="R230" i="14"/>
  <c r="P230" i="14"/>
  <c r="BI228" i="14"/>
  <c r="BH228" i="14"/>
  <c r="BG228" i="14"/>
  <c r="BE228" i="14"/>
  <c r="T228" i="14"/>
  <c r="R228" i="14"/>
  <c r="P228" i="14"/>
  <c r="BI224" i="14"/>
  <c r="BH224" i="14"/>
  <c r="BG224" i="14"/>
  <c r="BE224" i="14"/>
  <c r="T224" i="14"/>
  <c r="R224" i="14"/>
  <c r="P224" i="14"/>
  <c r="BI219" i="14"/>
  <c r="BH219" i="14"/>
  <c r="BG219" i="14"/>
  <c r="BE219" i="14"/>
  <c r="T219" i="14"/>
  <c r="R219" i="14"/>
  <c r="P219" i="14"/>
  <c r="BI214" i="14"/>
  <c r="BH214" i="14"/>
  <c r="BG214" i="14"/>
  <c r="BE214" i="14"/>
  <c r="T214" i="14"/>
  <c r="R214" i="14"/>
  <c r="P214" i="14"/>
  <c r="BI205" i="14"/>
  <c r="BH205" i="14"/>
  <c r="BG205" i="14"/>
  <c r="BE205" i="14"/>
  <c r="T205" i="14"/>
  <c r="R205" i="14"/>
  <c r="P205" i="14"/>
  <c r="BI202" i="14"/>
  <c r="BH202" i="14"/>
  <c r="BG202" i="14"/>
  <c r="BE202" i="14"/>
  <c r="T202" i="14"/>
  <c r="R202" i="14"/>
  <c r="P202" i="14"/>
  <c r="BI197" i="14"/>
  <c r="BH197" i="14"/>
  <c r="BG197" i="14"/>
  <c r="BE197" i="14"/>
  <c r="T197" i="14"/>
  <c r="R197" i="14"/>
  <c r="P197" i="14"/>
  <c r="BI190" i="14"/>
  <c r="BH190" i="14"/>
  <c r="BG190" i="14"/>
  <c r="BE190" i="14"/>
  <c r="T190" i="14"/>
  <c r="R190" i="14"/>
  <c r="P190" i="14"/>
  <c r="BI182" i="14"/>
  <c r="BH182" i="14"/>
  <c r="BG182" i="14"/>
  <c r="BE182" i="14"/>
  <c r="T182" i="14"/>
  <c r="R182" i="14"/>
  <c r="P182" i="14"/>
  <c r="BI175" i="14"/>
  <c r="BH175" i="14"/>
  <c r="BG175" i="14"/>
  <c r="BE175" i="14"/>
  <c r="T175" i="14"/>
  <c r="R175" i="14"/>
  <c r="P175" i="14"/>
  <c r="BI170" i="14"/>
  <c r="BH170" i="14"/>
  <c r="BG170" i="14"/>
  <c r="BE170" i="14"/>
  <c r="T170" i="14"/>
  <c r="R170" i="14"/>
  <c r="P170" i="14"/>
  <c r="BI166" i="14"/>
  <c r="BH166" i="14"/>
  <c r="BG166" i="14"/>
  <c r="BE166" i="14"/>
  <c r="T166" i="14"/>
  <c r="R166" i="14"/>
  <c r="P166" i="14"/>
  <c r="BI161" i="14"/>
  <c r="BH161" i="14"/>
  <c r="BG161" i="14"/>
  <c r="BE161" i="14"/>
  <c r="T161" i="14"/>
  <c r="R161" i="14"/>
  <c r="P161" i="14"/>
  <c r="BI159" i="14"/>
  <c r="BH159" i="14"/>
  <c r="BG159" i="14"/>
  <c r="BE159" i="14"/>
  <c r="T159" i="14"/>
  <c r="R159" i="14"/>
  <c r="P159" i="14"/>
  <c r="BI151" i="14"/>
  <c r="BH151" i="14"/>
  <c r="BG151" i="14"/>
  <c r="BE151" i="14"/>
  <c r="T151" i="14"/>
  <c r="R151" i="14"/>
  <c r="P151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J137" i="14"/>
  <c r="J136" i="14"/>
  <c r="F136" i="14"/>
  <c r="F134" i="14"/>
  <c r="E132" i="14"/>
  <c r="BI117" i="14"/>
  <c r="BH117" i="14"/>
  <c r="BG117" i="14"/>
  <c r="BE117" i="14"/>
  <c r="BI116" i="14"/>
  <c r="BH116" i="14"/>
  <c r="BG116" i="14"/>
  <c r="BF116" i="14"/>
  <c r="BE116" i="14"/>
  <c r="BI115" i="14"/>
  <c r="BH115" i="14"/>
  <c r="BG115" i="14"/>
  <c r="BF115" i="14"/>
  <c r="BE115" i="14"/>
  <c r="BI114" i="14"/>
  <c r="BH114" i="14"/>
  <c r="BG114" i="14"/>
  <c r="BF114" i="14"/>
  <c r="BE114" i="14"/>
  <c r="BI113" i="14"/>
  <c r="BH113" i="14"/>
  <c r="BG113" i="14"/>
  <c r="BF113" i="14"/>
  <c r="BE113" i="14"/>
  <c r="BI112" i="14"/>
  <c r="BH112" i="14"/>
  <c r="BG112" i="14"/>
  <c r="BF112" i="14"/>
  <c r="BE112" i="14"/>
  <c r="J94" i="14"/>
  <c r="J93" i="14"/>
  <c r="F93" i="14"/>
  <c r="F91" i="14"/>
  <c r="E89" i="14"/>
  <c r="J20" i="14"/>
  <c r="E20" i="14"/>
  <c r="F94" i="14" s="1"/>
  <c r="J19" i="14"/>
  <c r="J14" i="14"/>
  <c r="J91" i="14" s="1"/>
  <c r="E7" i="14"/>
  <c r="E128" i="14" s="1"/>
  <c r="J41" i="13"/>
  <c r="J40" i="13"/>
  <c r="AY107" i="1" s="1"/>
  <c r="J39" i="13"/>
  <c r="AX107" i="1" s="1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F131" i="13"/>
  <c r="E129" i="13"/>
  <c r="BI114" i="13"/>
  <c r="BH114" i="13"/>
  <c r="BG114" i="13"/>
  <c r="BE114" i="13"/>
  <c r="BI113" i="13"/>
  <c r="BH113" i="13"/>
  <c r="BG113" i="13"/>
  <c r="BF113" i="13"/>
  <c r="BE113" i="13"/>
  <c r="BI112" i="13"/>
  <c r="BH112" i="13"/>
  <c r="BG112" i="13"/>
  <c r="BF112" i="13"/>
  <c r="BE112" i="13"/>
  <c r="BI111" i="13"/>
  <c r="BH111" i="13"/>
  <c r="BG111" i="13"/>
  <c r="BF111" i="13"/>
  <c r="BE111" i="13"/>
  <c r="BI110" i="13"/>
  <c r="BH110" i="13"/>
  <c r="BG110" i="13"/>
  <c r="BF110" i="13"/>
  <c r="BE110" i="13"/>
  <c r="BI109" i="13"/>
  <c r="BH109" i="13"/>
  <c r="BG109" i="13"/>
  <c r="BF109" i="13"/>
  <c r="BE109" i="13"/>
  <c r="F91" i="13"/>
  <c r="E89" i="13"/>
  <c r="J26" i="13"/>
  <c r="E26" i="13"/>
  <c r="J134" i="13" s="1"/>
  <c r="J25" i="13"/>
  <c r="J23" i="13"/>
  <c r="E23" i="13"/>
  <c r="J133" i="13" s="1"/>
  <c r="J22" i="13"/>
  <c r="J20" i="13"/>
  <c r="E20" i="13"/>
  <c r="F94" i="13" s="1"/>
  <c r="J19" i="13"/>
  <c r="J17" i="13"/>
  <c r="E17" i="13"/>
  <c r="F133" i="13" s="1"/>
  <c r="J16" i="13"/>
  <c r="J14" i="13"/>
  <c r="J131" i="13" s="1"/>
  <c r="E7" i="13"/>
  <c r="E125" i="13" s="1"/>
  <c r="J187" i="12"/>
  <c r="J103" i="12" s="1"/>
  <c r="J139" i="12"/>
  <c r="J100" i="12" s="1"/>
  <c r="T138" i="12"/>
  <c r="R138" i="12"/>
  <c r="P138" i="12"/>
  <c r="BK138" i="12"/>
  <c r="J138" i="12" s="1"/>
  <c r="J99" i="12" s="1"/>
  <c r="J41" i="12"/>
  <c r="J40" i="12"/>
  <c r="AY106" i="1" s="1"/>
  <c r="J39" i="12"/>
  <c r="AX106" i="1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F131" i="12"/>
  <c r="E129" i="12"/>
  <c r="BI114" i="12"/>
  <c r="BH114" i="12"/>
  <c r="BG114" i="12"/>
  <c r="BE114" i="12"/>
  <c r="BI113" i="12"/>
  <c r="BH113" i="12"/>
  <c r="BG113" i="12"/>
  <c r="BF113" i="12"/>
  <c r="BE113" i="12"/>
  <c r="BI112" i="12"/>
  <c r="BH112" i="12"/>
  <c r="BG112" i="12"/>
  <c r="BF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F91" i="12"/>
  <c r="E89" i="12"/>
  <c r="J26" i="12"/>
  <c r="E26" i="12"/>
  <c r="J134" i="12" s="1"/>
  <c r="J25" i="12"/>
  <c r="J23" i="12"/>
  <c r="E23" i="12"/>
  <c r="J133" i="12" s="1"/>
  <c r="J22" i="12"/>
  <c r="J20" i="12"/>
  <c r="E20" i="12"/>
  <c r="F134" i="12" s="1"/>
  <c r="J19" i="12"/>
  <c r="J17" i="12"/>
  <c r="E17" i="12"/>
  <c r="F93" i="12" s="1"/>
  <c r="J16" i="12"/>
  <c r="J14" i="12"/>
  <c r="J131" i="12" s="1"/>
  <c r="E7" i="12"/>
  <c r="E125" i="12" s="1"/>
  <c r="J41" i="11"/>
  <c r="J40" i="11"/>
  <c r="AY105" i="1" s="1"/>
  <c r="J39" i="11"/>
  <c r="AX105" i="1"/>
  <c r="BI187" i="11"/>
  <c r="BH187" i="11"/>
  <c r="BG187" i="11"/>
  <c r="BE187" i="11"/>
  <c r="T187" i="11"/>
  <c r="T186" i="11" s="1"/>
  <c r="R187" i="11"/>
  <c r="R186" i="11"/>
  <c r="P187" i="11"/>
  <c r="P186" i="11" s="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6" i="11"/>
  <c r="BH146" i="11"/>
  <c r="BG146" i="11"/>
  <c r="BE146" i="11"/>
  <c r="T146" i="11"/>
  <c r="T145" i="11" s="1"/>
  <c r="R146" i="11"/>
  <c r="R145" i="11" s="1"/>
  <c r="P146" i="11"/>
  <c r="P145" i="11" s="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J133" i="11"/>
  <c r="F133" i="11"/>
  <c r="F131" i="11"/>
  <c r="E129" i="11"/>
  <c r="BI114" i="11"/>
  <c r="BH114" i="11"/>
  <c r="BG114" i="11"/>
  <c r="BE114" i="11"/>
  <c r="BI113" i="11"/>
  <c r="BH113" i="11"/>
  <c r="BG113" i="11"/>
  <c r="BF113" i="11"/>
  <c r="BE113" i="11"/>
  <c r="BI112" i="11"/>
  <c r="BH112" i="11"/>
  <c r="BG112" i="11"/>
  <c r="BF112" i="11"/>
  <c r="BE112" i="11"/>
  <c r="BI111" i="11"/>
  <c r="BH111" i="11"/>
  <c r="BG111" i="11"/>
  <c r="BF111" i="11"/>
  <c r="BE111" i="11"/>
  <c r="BI110" i="11"/>
  <c r="BH110" i="11"/>
  <c r="BG110" i="11"/>
  <c r="BF110" i="11"/>
  <c r="BE110" i="11"/>
  <c r="BI109" i="11"/>
  <c r="BH109" i="11"/>
  <c r="BG109" i="11"/>
  <c r="BF109" i="11"/>
  <c r="BE109" i="11"/>
  <c r="J93" i="11"/>
  <c r="F93" i="11"/>
  <c r="F91" i="11"/>
  <c r="E89" i="11"/>
  <c r="J26" i="11"/>
  <c r="E26" i="11"/>
  <c r="J134" i="11" s="1"/>
  <c r="J25" i="11"/>
  <c r="J20" i="11"/>
  <c r="E20" i="11"/>
  <c r="F94" i="11" s="1"/>
  <c r="J19" i="11"/>
  <c r="J14" i="11"/>
  <c r="J131" i="11" s="1"/>
  <c r="E7" i="11"/>
  <c r="E85" i="11" s="1"/>
  <c r="J41" i="10"/>
  <c r="J40" i="10"/>
  <c r="AY104" i="1" s="1"/>
  <c r="J39" i="10"/>
  <c r="AX104" i="1" s="1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8" i="10"/>
  <c r="BH208" i="10"/>
  <c r="BG208" i="10"/>
  <c r="BE208" i="10"/>
  <c r="T208" i="10"/>
  <c r="T207" i="10" s="1"/>
  <c r="R208" i="10"/>
  <c r="R207" i="10" s="1"/>
  <c r="P208" i="10"/>
  <c r="P207" i="10" s="1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J134" i="10"/>
  <c r="F134" i="10"/>
  <c r="F132" i="10"/>
  <c r="E130" i="10"/>
  <c r="BI115" i="10"/>
  <c r="BH115" i="10"/>
  <c r="BG115" i="10"/>
  <c r="BE115" i="10"/>
  <c r="BI114" i="10"/>
  <c r="BH114" i="10"/>
  <c r="BG114" i="10"/>
  <c r="BF114" i="10"/>
  <c r="BE114" i="10"/>
  <c r="BI113" i="10"/>
  <c r="BH113" i="10"/>
  <c r="BG113" i="10"/>
  <c r="BF113" i="10"/>
  <c r="BE113" i="10"/>
  <c r="BI112" i="10"/>
  <c r="BH112" i="10"/>
  <c r="BG112" i="10"/>
  <c r="BF112" i="10"/>
  <c r="BE112" i="10"/>
  <c r="BI111" i="10"/>
  <c r="BH111" i="10"/>
  <c r="BG111" i="10"/>
  <c r="BF111" i="10"/>
  <c r="BE111" i="10"/>
  <c r="BI110" i="10"/>
  <c r="BH110" i="10"/>
  <c r="BG110" i="10"/>
  <c r="BF110" i="10"/>
  <c r="BE110" i="10"/>
  <c r="J93" i="10"/>
  <c r="F93" i="10"/>
  <c r="F91" i="10"/>
  <c r="E89" i="10"/>
  <c r="J26" i="10"/>
  <c r="E26" i="10"/>
  <c r="J135" i="10" s="1"/>
  <c r="J25" i="10"/>
  <c r="J20" i="10"/>
  <c r="E20" i="10"/>
  <c r="F135" i="10" s="1"/>
  <c r="J19" i="10"/>
  <c r="J14" i="10"/>
  <c r="J91" i="10" s="1"/>
  <c r="E7" i="10"/>
  <c r="E126" i="10" s="1"/>
  <c r="J41" i="9"/>
  <c r="J40" i="9"/>
  <c r="AY103" i="1"/>
  <c r="J39" i="9"/>
  <c r="AX103" i="1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37" i="9"/>
  <c r="BH137" i="9"/>
  <c r="BG137" i="9"/>
  <c r="BE137" i="9"/>
  <c r="T137" i="9"/>
  <c r="T136" i="9" s="1"/>
  <c r="T135" i="9" s="1"/>
  <c r="R137" i="9"/>
  <c r="R136" i="9" s="1"/>
  <c r="R135" i="9" s="1"/>
  <c r="P137" i="9"/>
  <c r="P136" i="9" s="1"/>
  <c r="P135" i="9" s="1"/>
  <c r="J131" i="9"/>
  <c r="J130" i="9"/>
  <c r="F130" i="9"/>
  <c r="F128" i="9"/>
  <c r="E126" i="9"/>
  <c r="BI111" i="9"/>
  <c r="BH111" i="9"/>
  <c r="BG111" i="9"/>
  <c r="BE111" i="9"/>
  <c r="BI110" i="9"/>
  <c r="BH110" i="9"/>
  <c r="BG110" i="9"/>
  <c r="BF110" i="9"/>
  <c r="BE110" i="9"/>
  <c r="BI109" i="9"/>
  <c r="BH109" i="9"/>
  <c r="BG109" i="9"/>
  <c r="BF109" i="9"/>
  <c r="BE109" i="9"/>
  <c r="BI108" i="9"/>
  <c r="BH108" i="9"/>
  <c r="BG108" i="9"/>
  <c r="BF108" i="9"/>
  <c r="BE108" i="9"/>
  <c r="BI107" i="9"/>
  <c r="BH107" i="9"/>
  <c r="BG107" i="9"/>
  <c r="BF107" i="9"/>
  <c r="BE107" i="9"/>
  <c r="BI106" i="9"/>
  <c r="BH106" i="9"/>
  <c r="BG106" i="9"/>
  <c r="BF106" i="9"/>
  <c r="BE106" i="9"/>
  <c r="J94" i="9"/>
  <c r="J93" i="9"/>
  <c r="F93" i="9"/>
  <c r="F91" i="9"/>
  <c r="E89" i="9"/>
  <c r="J20" i="9"/>
  <c r="E20" i="9"/>
  <c r="F94" i="9" s="1"/>
  <c r="J19" i="9"/>
  <c r="J14" i="9"/>
  <c r="J128" i="9" s="1"/>
  <c r="E7" i="9"/>
  <c r="E122" i="9" s="1"/>
  <c r="J41" i="8"/>
  <c r="J40" i="8"/>
  <c r="AY102" i="1"/>
  <c r="J39" i="8"/>
  <c r="AX102" i="1" s="1"/>
  <c r="BI187" i="8"/>
  <c r="BH187" i="8"/>
  <c r="BG187" i="8"/>
  <c r="BE187" i="8"/>
  <c r="T187" i="8"/>
  <c r="T186" i="8" s="1"/>
  <c r="R187" i="8"/>
  <c r="R186" i="8" s="1"/>
  <c r="P187" i="8"/>
  <c r="P186" i="8" s="1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0" i="8"/>
  <c r="BH180" i="8"/>
  <c r="BG180" i="8"/>
  <c r="BE180" i="8"/>
  <c r="T180" i="8"/>
  <c r="R180" i="8"/>
  <c r="P180" i="8"/>
  <c r="BI174" i="8"/>
  <c r="BH174" i="8"/>
  <c r="BG174" i="8"/>
  <c r="BE174" i="8"/>
  <c r="T174" i="8"/>
  <c r="R174" i="8"/>
  <c r="P174" i="8"/>
  <c r="BI170" i="8"/>
  <c r="BH170" i="8"/>
  <c r="BG170" i="8"/>
  <c r="BE170" i="8"/>
  <c r="T170" i="8"/>
  <c r="R170" i="8"/>
  <c r="P170" i="8"/>
  <c r="BI166" i="8"/>
  <c r="BH166" i="8"/>
  <c r="BG166" i="8"/>
  <c r="BE166" i="8"/>
  <c r="T166" i="8"/>
  <c r="R166" i="8"/>
  <c r="P166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59" i="8"/>
  <c r="BH159" i="8"/>
  <c r="BG159" i="8"/>
  <c r="BE159" i="8"/>
  <c r="T159" i="8"/>
  <c r="R159" i="8"/>
  <c r="P159" i="8"/>
  <c r="BI156" i="8"/>
  <c r="BH156" i="8"/>
  <c r="BG156" i="8"/>
  <c r="BE156" i="8"/>
  <c r="T156" i="8"/>
  <c r="R156" i="8"/>
  <c r="P156" i="8"/>
  <c r="BI152" i="8"/>
  <c r="BH152" i="8"/>
  <c r="BG152" i="8"/>
  <c r="BE152" i="8"/>
  <c r="T152" i="8"/>
  <c r="R152" i="8"/>
  <c r="P152" i="8"/>
  <c r="BI149" i="8"/>
  <c r="BH149" i="8"/>
  <c r="BG149" i="8"/>
  <c r="BE149" i="8"/>
  <c r="T149" i="8"/>
  <c r="R149" i="8"/>
  <c r="P149" i="8"/>
  <c r="BI147" i="8"/>
  <c r="BH147" i="8"/>
  <c r="BG147" i="8"/>
  <c r="BE147" i="8"/>
  <c r="T147" i="8"/>
  <c r="R147" i="8"/>
  <c r="P147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J133" i="8"/>
  <c r="J132" i="8"/>
  <c r="F132" i="8"/>
  <c r="F130" i="8"/>
  <c r="E128" i="8"/>
  <c r="BI113" i="8"/>
  <c r="BH113" i="8"/>
  <c r="BG113" i="8"/>
  <c r="BE113" i="8"/>
  <c r="BI112" i="8"/>
  <c r="BH112" i="8"/>
  <c r="BG112" i="8"/>
  <c r="BF112" i="8"/>
  <c r="BE112" i="8"/>
  <c r="BI111" i="8"/>
  <c r="BH111" i="8"/>
  <c r="BG111" i="8"/>
  <c r="BF111" i="8"/>
  <c r="BE111" i="8"/>
  <c r="BI110" i="8"/>
  <c r="BH110" i="8"/>
  <c r="BG110" i="8"/>
  <c r="BF110" i="8"/>
  <c r="BE110" i="8"/>
  <c r="BI109" i="8"/>
  <c r="BH109" i="8"/>
  <c r="BG109" i="8"/>
  <c r="BF109" i="8"/>
  <c r="BE109" i="8"/>
  <c r="BI108" i="8"/>
  <c r="BH108" i="8"/>
  <c r="BG108" i="8"/>
  <c r="BF108" i="8"/>
  <c r="BE108" i="8"/>
  <c r="J94" i="8"/>
  <c r="J93" i="8"/>
  <c r="F93" i="8"/>
  <c r="F91" i="8"/>
  <c r="E89" i="8"/>
  <c r="J20" i="8"/>
  <c r="E20" i="8"/>
  <c r="F133" i="8"/>
  <c r="J19" i="8"/>
  <c r="J14" i="8"/>
  <c r="J130" i="8" s="1"/>
  <c r="E7" i="8"/>
  <c r="E85" i="8" s="1"/>
  <c r="J41" i="7"/>
  <c r="J40" i="7"/>
  <c r="AY101" i="1"/>
  <c r="J39" i="7"/>
  <c r="AX101" i="1" s="1"/>
  <c r="BI157" i="7"/>
  <c r="BH157" i="7"/>
  <c r="BG157" i="7"/>
  <c r="BE157" i="7"/>
  <c r="T157" i="7"/>
  <c r="T156" i="7" s="1"/>
  <c r="R157" i="7"/>
  <c r="R156" i="7" s="1"/>
  <c r="P157" i="7"/>
  <c r="P156" i="7" s="1"/>
  <c r="BI154" i="7"/>
  <c r="BH154" i="7"/>
  <c r="BG154" i="7"/>
  <c r="BE154" i="7"/>
  <c r="T154" i="7"/>
  <c r="T153" i="7" s="1"/>
  <c r="R154" i="7"/>
  <c r="R153" i="7" s="1"/>
  <c r="P154" i="7"/>
  <c r="P153" i="7" s="1"/>
  <c r="BI151" i="7"/>
  <c r="BH151" i="7"/>
  <c r="BG151" i="7"/>
  <c r="BE151" i="7"/>
  <c r="T151" i="7"/>
  <c r="R151" i="7"/>
  <c r="P151" i="7"/>
  <c r="BI149" i="7"/>
  <c r="BH149" i="7"/>
  <c r="BG149" i="7"/>
  <c r="BE149" i="7"/>
  <c r="T149" i="7"/>
  <c r="R149" i="7"/>
  <c r="P149" i="7"/>
  <c r="BI146" i="7"/>
  <c r="BH146" i="7"/>
  <c r="BG146" i="7"/>
  <c r="BE146" i="7"/>
  <c r="T146" i="7"/>
  <c r="R146" i="7"/>
  <c r="P146" i="7"/>
  <c r="BI144" i="7"/>
  <c r="F41" i="7" s="1"/>
  <c r="BH144" i="7"/>
  <c r="BG144" i="7"/>
  <c r="BE144" i="7"/>
  <c r="T144" i="7"/>
  <c r="R144" i="7"/>
  <c r="P144" i="7"/>
  <c r="BI142" i="7"/>
  <c r="BH142" i="7"/>
  <c r="BG142" i="7"/>
  <c r="BE142" i="7"/>
  <c r="T142" i="7"/>
  <c r="R142" i="7"/>
  <c r="P142" i="7"/>
  <c r="BI139" i="7"/>
  <c r="BH139" i="7"/>
  <c r="BG139" i="7"/>
  <c r="BE139" i="7"/>
  <c r="T139" i="7"/>
  <c r="T138" i="7" s="1"/>
  <c r="R139" i="7"/>
  <c r="R138" i="7" s="1"/>
  <c r="P139" i="7"/>
  <c r="P138" i="7" s="1"/>
  <c r="J133" i="7"/>
  <c r="J132" i="7"/>
  <c r="F132" i="7"/>
  <c r="F130" i="7"/>
  <c r="E128" i="7"/>
  <c r="BI113" i="7"/>
  <c r="BH113" i="7"/>
  <c r="BG113" i="7"/>
  <c r="BE113" i="7"/>
  <c r="BI112" i="7"/>
  <c r="BH112" i="7"/>
  <c r="BG112" i="7"/>
  <c r="BF112" i="7"/>
  <c r="BE112" i="7"/>
  <c r="BI111" i="7"/>
  <c r="BH111" i="7"/>
  <c r="BG111" i="7"/>
  <c r="BF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J94" i="7"/>
  <c r="J93" i="7"/>
  <c r="F93" i="7"/>
  <c r="F91" i="7"/>
  <c r="E89" i="7"/>
  <c r="J20" i="7"/>
  <c r="E20" i="7"/>
  <c r="F94" i="7" s="1"/>
  <c r="J19" i="7"/>
  <c r="J14" i="7"/>
  <c r="J130" i="7" s="1"/>
  <c r="E7" i="7"/>
  <c r="E85" i="7" s="1"/>
  <c r="J41" i="6"/>
  <c r="J40" i="6"/>
  <c r="AY100" i="1" s="1"/>
  <c r="J39" i="6"/>
  <c r="AX100" i="1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7" i="6"/>
  <c r="BH307" i="6"/>
  <c r="BG307" i="6"/>
  <c r="BE307" i="6"/>
  <c r="T307" i="6"/>
  <c r="R307" i="6"/>
  <c r="P307" i="6"/>
  <c r="BI304" i="6"/>
  <c r="BH304" i="6"/>
  <c r="BG304" i="6"/>
  <c r="BE304" i="6"/>
  <c r="T304" i="6"/>
  <c r="T303" i="6" s="1"/>
  <c r="R304" i="6"/>
  <c r="R303" i="6"/>
  <c r="P304" i="6"/>
  <c r="P303" i="6" s="1"/>
  <c r="BI300" i="6"/>
  <c r="BH300" i="6"/>
  <c r="BG300" i="6"/>
  <c r="BE300" i="6"/>
  <c r="T300" i="6"/>
  <c r="R300" i="6"/>
  <c r="P300" i="6"/>
  <c r="BI296" i="6"/>
  <c r="BH296" i="6"/>
  <c r="BG296" i="6"/>
  <c r="BE296" i="6"/>
  <c r="T296" i="6"/>
  <c r="R296" i="6"/>
  <c r="P296" i="6"/>
  <c r="BI293" i="6"/>
  <c r="BH293" i="6"/>
  <c r="BG293" i="6"/>
  <c r="BE293" i="6"/>
  <c r="T293" i="6"/>
  <c r="R293" i="6"/>
  <c r="P293" i="6"/>
  <c r="BI291" i="6"/>
  <c r="BH291" i="6"/>
  <c r="BG291" i="6"/>
  <c r="BE291" i="6"/>
  <c r="T291" i="6"/>
  <c r="R291" i="6"/>
  <c r="P291" i="6"/>
  <c r="BI285" i="6"/>
  <c r="BH285" i="6"/>
  <c r="BG285" i="6"/>
  <c r="BE285" i="6"/>
  <c r="T285" i="6"/>
  <c r="R285" i="6"/>
  <c r="P285" i="6"/>
  <c r="BI279" i="6"/>
  <c r="BH279" i="6"/>
  <c r="BG279" i="6"/>
  <c r="BE279" i="6"/>
  <c r="T279" i="6"/>
  <c r="R279" i="6"/>
  <c r="P279" i="6"/>
  <c r="BI274" i="6"/>
  <c r="BH274" i="6"/>
  <c r="BG274" i="6"/>
  <c r="BE274" i="6"/>
  <c r="T274" i="6"/>
  <c r="R274" i="6"/>
  <c r="P274" i="6"/>
  <c r="BI270" i="6"/>
  <c r="BH270" i="6"/>
  <c r="BG270" i="6"/>
  <c r="BE270" i="6"/>
  <c r="T270" i="6"/>
  <c r="R270" i="6"/>
  <c r="P270" i="6"/>
  <c r="BI267" i="6"/>
  <c r="BH267" i="6"/>
  <c r="BG267" i="6"/>
  <c r="BE267" i="6"/>
  <c r="T267" i="6"/>
  <c r="R267" i="6"/>
  <c r="P267" i="6"/>
  <c r="BI264" i="6"/>
  <c r="BH264" i="6"/>
  <c r="BG264" i="6"/>
  <c r="BE264" i="6"/>
  <c r="T264" i="6"/>
  <c r="R264" i="6"/>
  <c r="P264" i="6"/>
  <c r="BI261" i="6"/>
  <c r="BH261" i="6"/>
  <c r="BG261" i="6"/>
  <c r="BE261" i="6"/>
  <c r="T261" i="6"/>
  <c r="R261" i="6"/>
  <c r="P261" i="6"/>
  <c r="BI258" i="6"/>
  <c r="BH258" i="6"/>
  <c r="BG258" i="6"/>
  <c r="BE258" i="6"/>
  <c r="T258" i="6"/>
  <c r="R258" i="6"/>
  <c r="P258" i="6"/>
  <c r="BI255" i="6"/>
  <c r="BH255" i="6"/>
  <c r="BG255" i="6"/>
  <c r="BE255" i="6"/>
  <c r="T255" i="6"/>
  <c r="R255" i="6"/>
  <c r="P255" i="6"/>
  <c r="BI252" i="6"/>
  <c r="BH252" i="6"/>
  <c r="BG252" i="6"/>
  <c r="BE252" i="6"/>
  <c r="T252" i="6"/>
  <c r="R252" i="6"/>
  <c r="P252" i="6"/>
  <c r="BI243" i="6"/>
  <c r="BH243" i="6"/>
  <c r="BG243" i="6"/>
  <c r="BE243" i="6"/>
  <c r="T243" i="6"/>
  <c r="R243" i="6"/>
  <c r="P243" i="6"/>
  <c r="BI241" i="6"/>
  <c r="BH241" i="6"/>
  <c r="BG241" i="6"/>
  <c r="BE241" i="6"/>
  <c r="T241" i="6"/>
  <c r="R241" i="6"/>
  <c r="P241" i="6"/>
  <c r="BI239" i="6"/>
  <c r="BH239" i="6"/>
  <c r="BG239" i="6"/>
  <c r="BE239" i="6"/>
  <c r="T239" i="6"/>
  <c r="R239" i="6"/>
  <c r="P239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2" i="6"/>
  <c r="BH222" i="6"/>
  <c r="BG222" i="6"/>
  <c r="BE222" i="6"/>
  <c r="T222" i="6"/>
  <c r="T221" i="6"/>
  <c r="R222" i="6"/>
  <c r="R221" i="6" s="1"/>
  <c r="P222" i="6"/>
  <c r="P221" i="6" s="1"/>
  <c r="BI218" i="6"/>
  <c r="BH218" i="6"/>
  <c r="BG218" i="6"/>
  <c r="BE218" i="6"/>
  <c r="T218" i="6"/>
  <c r="R218" i="6"/>
  <c r="P218" i="6"/>
  <c r="BI215" i="6"/>
  <c r="BH215" i="6"/>
  <c r="BG215" i="6"/>
  <c r="BE215" i="6"/>
  <c r="T215" i="6"/>
  <c r="R215" i="6"/>
  <c r="P215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7" i="6"/>
  <c r="BH207" i="6"/>
  <c r="BG207" i="6"/>
  <c r="BE207" i="6"/>
  <c r="T207" i="6"/>
  <c r="R207" i="6"/>
  <c r="P207" i="6"/>
  <c r="BI204" i="6"/>
  <c r="BH204" i="6"/>
  <c r="BG204" i="6"/>
  <c r="BE204" i="6"/>
  <c r="T204" i="6"/>
  <c r="R204" i="6"/>
  <c r="P204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7" i="6"/>
  <c r="BH197" i="6"/>
  <c r="BG197" i="6"/>
  <c r="BE197" i="6"/>
  <c r="T197" i="6"/>
  <c r="R197" i="6"/>
  <c r="P197" i="6"/>
  <c r="BI194" i="6"/>
  <c r="BH194" i="6"/>
  <c r="BG194" i="6"/>
  <c r="BE194" i="6"/>
  <c r="T194" i="6"/>
  <c r="R194" i="6"/>
  <c r="P194" i="6"/>
  <c r="BI187" i="6"/>
  <c r="BH187" i="6"/>
  <c r="BG187" i="6"/>
  <c r="BE187" i="6"/>
  <c r="T187" i="6"/>
  <c r="R187" i="6"/>
  <c r="P187" i="6"/>
  <c r="BI184" i="6"/>
  <c r="BH184" i="6"/>
  <c r="BG184" i="6"/>
  <c r="BE184" i="6"/>
  <c r="T184" i="6"/>
  <c r="R184" i="6"/>
  <c r="P184" i="6"/>
  <c r="BI181" i="6"/>
  <c r="BH181" i="6"/>
  <c r="BG181" i="6"/>
  <c r="BE181" i="6"/>
  <c r="T181" i="6"/>
  <c r="R181" i="6"/>
  <c r="P181" i="6"/>
  <c r="BI177" i="6"/>
  <c r="BH177" i="6"/>
  <c r="BG177" i="6"/>
  <c r="BE177" i="6"/>
  <c r="T177" i="6"/>
  <c r="R177" i="6"/>
  <c r="P177" i="6"/>
  <c r="BI171" i="6"/>
  <c r="BH171" i="6"/>
  <c r="BG171" i="6"/>
  <c r="BE171" i="6"/>
  <c r="T171" i="6"/>
  <c r="R171" i="6"/>
  <c r="P171" i="6"/>
  <c r="BI168" i="6"/>
  <c r="BH168" i="6"/>
  <c r="BG168" i="6"/>
  <c r="BE168" i="6"/>
  <c r="T168" i="6"/>
  <c r="R168" i="6"/>
  <c r="P168" i="6"/>
  <c r="BI164" i="6"/>
  <c r="BH164" i="6"/>
  <c r="BG164" i="6"/>
  <c r="BE164" i="6"/>
  <c r="T164" i="6"/>
  <c r="R164" i="6"/>
  <c r="P164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R157" i="6"/>
  <c r="P157" i="6"/>
  <c r="BI154" i="6"/>
  <c r="BH154" i="6"/>
  <c r="BG154" i="6"/>
  <c r="BE154" i="6"/>
  <c r="T154" i="6"/>
  <c r="R154" i="6"/>
  <c r="P154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4" i="6"/>
  <c r="BH144" i="6"/>
  <c r="BG144" i="6"/>
  <c r="BE144" i="6"/>
  <c r="T144" i="6"/>
  <c r="R144" i="6"/>
  <c r="P144" i="6"/>
  <c r="J138" i="6"/>
  <c r="J137" i="6"/>
  <c r="F137" i="6"/>
  <c r="F135" i="6"/>
  <c r="E133" i="6"/>
  <c r="BI118" i="6"/>
  <c r="BH118" i="6"/>
  <c r="BG118" i="6"/>
  <c r="BE118" i="6"/>
  <c r="BI117" i="6"/>
  <c r="BH117" i="6"/>
  <c r="BG117" i="6"/>
  <c r="BF117" i="6"/>
  <c r="BE117" i="6"/>
  <c r="BI116" i="6"/>
  <c r="BH116" i="6"/>
  <c r="BG116" i="6"/>
  <c r="BF116" i="6"/>
  <c r="BE116" i="6"/>
  <c r="BI115" i="6"/>
  <c r="BH115" i="6"/>
  <c r="BG115" i="6"/>
  <c r="BF115" i="6"/>
  <c r="BE115" i="6"/>
  <c r="BI114" i="6"/>
  <c r="BH114" i="6"/>
  <c r="BG114" i="6"/>
  <c r="BF114" i="6"/>
  <c r="BE114" i="6"/>
  <c r="BI113" i="6"/>
  <c r="BH113" i="6"/>
  <c r="BG113" i="6"/>
  <c r="BF113" i="6"/>
  <c r="BE113" i="6"/>
  <c r="J94" i="6"/>
  <c r="J93" i="6"/>
  <c r="F93" i="6"/>
  <c r="F91" i="6"/>
  <c r="E89" i="6"/>
  <c r="J20" i="6"/>
  <c r="E20" i="6"/>
  <c r="F138" i="6" s="1"/>
  <c r="J19" i="6"/>
  <c r="J14" i="6"/>
  <c r="J91" i="6" s="1"/>
  <c r="E7" i="6"/>
  <c r="E129" i="6" s="1"/>
  <c r="J41" i="5"/>
  <c r="J40" i="5"/>
  <c r="AY99" i="1"/>
  <c r="J39" i="5"/>
  <c r="AX99" i="1" s="1"/>
  <c r="BI300" i="5"/>
  <c r="BH300" i="5"/>
  <c r="BG300" i="5"/>
  <c r="BE300" i="5"/>
  <c r="T300" i="5"/>
  <c r="R300" i="5"/>
  <c r="P300" i="5"/>
  <c r="BI297" i="5"/>
  <c r="BH297" i="5"/>
  <c r="BG297" i="5"/>
  <c r="BE297" i="5"/>
  <c r="T297" i="5"/>
  <c r="R297" i="5"/>
  <c r="P297" i="5"/>
  <c r="BI292" i="5"/>
  <c r="BH292" i="5"/>
  <c r="BG292" i="5"/>
  <c r="BE292" i="5"/>
  <c r="T292" i="5"/>
  <c r="R292" i="5"/>
  <c r="P292" i="5"/>
  <c r="BI289" i="5"/>
  <c r="BH289" i="5"/>
  <c r="BG289" i="5"/>
  <c r="BE289" i="5"/>
  <c r="T289" i="5"/>
  <c r="R289" i="5"/>
  <c r="P289" i="5"/>
  <c r="BI286" i="5"/>
  <c r="BH286" i="5"/>
  <c r="BG286" i="5"/>
  <c r="BE286" i="5"/>
  <c r="T286" i="5"/>
  <c r="R286" i="5"/>
  <c r="P286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7" i="5"/>
  <c r="BH277" i="5"/>
  <c r="BG277" i="5"/>
  <c r="BE277" i="5"/>
  <c r="T277" i="5"/>
  <c r="R277" i="5"/>
  <c r="P277" i="5"/>
  <c r="BI274" i="5"/>
  <c r="BH274" i="5"/>
  <c r="BG274" i="5"/>
  <c r="BE274" i="5"/>
  <c r="T274" i="5"/>
  <c r="R274" i="5"/>
  <c r="P274" i="5"/>
  <c r="BI271" i="5"/>
  <c r="BH271" i="5"/>
  <c r="BG271" i="5"/>
  <c r="BE271" i="5"/>
  <c r="T271" i="5"/>
  <c r="R271" i="5"/>
  <c r="P271" i="5"/>
  <c r="BI268" i="5"/>
  <c r="BH268" i="5"/>
  <c r="BG268" i="5"/>
  <c r="BE268" i="5"/>
  <c r="T268" i="5"/>
  <c r="R268" i="5"/>
  <c r="P268" i="5"/>
  <c r="BI265" i="5"/>
  <c r="BH265" i="5"/>
  <c r="BG265" i="5"/>
  <c r="BE265" i="5"/>
  <c r="T265" i="5"/>
  <c r="R265" i="5"/>
  <c r="P265" i="5"/>
  <c r="BI258" i="5"/>
  <c r="BH258" i="5"/>
  <c r="BG258" i="5"/>
  <c r="BE258" i="5"/>
  <c r="T258" i="5"/>
  <c r="R258" i="5"/>
  <c r="P258" i="5"/>
  <c r="BI254" i="5"/>
  <c r="BH254" i="5"/>
  <c r="BG254" i="5"/>
  <c r="BE254" i="5"/>
  <c r="T254" i="5"/>
  <c r="R254" i="5"/>
  <c r="P254" i="5"/>
  <c r="BI250" i="5"/>
  <c r="BH250" i="5"/>
  <c r="BG250" i="5"/>
  <c r="BE250" i="5"/>
  <c r="T250" i="5"/>
  <c r="R250" i="5"/>
  <c r="P250" i="5"/>
  <c r="BI246" i="5"/>
  <c r="BH246" i="5"/>
  <c r="BG246" i="5"/>
  <c r="BE246" i="5"/>
  <c r="T246" i="5"/>
  <c r="R246" i="5"/>
  <c r="P246" i="5"/>
  <c r="BI241" i="5"/>
  <c r="BH241" i="5"/>
  <c r="BG241" i="5"/>
  <c r="BE241" i="5"/>
  <c r="T241" i="5"/>
  <c r="R241" i="5"/>
  <c r="P241" i="5"/>
  <c r="BI238" i="5"/>
  <c r="BH238" i="5"/>
  <c r="BG238" i="5"/>
  <c r="BE238" i="5"/>
  <c r="T238" i="5"/>
  <c r="T237" i="5" s="1"/>
  <c r="R238" i="5"/>
  <c r="R237" i="5" s="1"/>
  <c r="P238" i="5"/>
  <c r="P237" i="5"/>
  <c r="BI235" i="5"/>
  <c r="BH235" i="5"/>
  <c r="BG235" i="5"/>
  <c r="BE235" i="5"/>
  <c r="T235" i="5"/>
  <c r="R235" i="5"/>
  <c r="P235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4" i="5"/>
  <c r="BH224" i="5"/>
  <c r="BG224" i="5"/>
  <c r="BE224" i="5"/>
  <c r="T224" i="5"/>
  <c r="R224" i="5"/>
  <c r="P224" i="5"/>
  <c r="BI221" i="5"/>
  <c r="BH221" i="5"/>
  <c r="BG221" i="5"/>
  <c r="BE221" i="5"/>
  <c r="T221" i="5"/>
  <c r="R221" i="5"/>
  <c r="P221" i="5"/>
  <c r="BI218" i="5"/>
  <c r="BH218" i="5"/>
  <c r="BG218" i="5"/>
  <c r="BE218" i="5"/>
  <c r="T218" i="5"/>
  <c r="R218" i="5"/>
  <c r="P218" i="5"/>
  <c r="BI213" i="5"/>
  <c r="BH213" i="5"/>
  <c r="BG213" i="5"/>
  <c r="BE213" i="5"/>
  <c r="T213" i="5"/>
  <c r="R213" i="5"/>
  <c r="P213" i="5"/>
  <c r="BI210" i="5"/>
  <c r="BH210" i="5"/>
  <c r="BG210" i="5"/>
  <c r="BE210" i="5"/>
  <c r="T210" i="5"/>
  <c r="R210" i="5"/>
  <c r="P210" i="5"/>
  <c r="BI206" i="5"/>
  <c r="BH206" i="5"/>
  <c r="BG206" i="5"/>
  <c r="BE206" i="5"/>
  <c r="T206" i="5"/>
  <c r="R206" i="5"/>
  <c r="P206" i="5"/>
  <c r="BI204" i="5"/>
  <c r="BH204" i="5"/>
  <c r="BG204" i="5"/>
  <c r="BE204" i="5"/>
  <c r="T204" i="5"/>
  <c r="R204" i="5"/>
  <c r="P204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2" i="5"/>
  <c r="BH192" i="5"/>
  <c r="BG192" i="5"/>
  <c r="BE192" i="5"/>
  <c r="T192" i="5"/>
  <c r="R192" i="5"/>
  <c r="P192" i="5"/>
  <c r="BI186" i="5"/>
  <c r="BH186" i="5"/>
  <c r="BG186" i="5"/>
  <c r="BE186" i="5"/>
  <c r="T186" i="5"/>
  <c r="R186" i="5"/>
  <c r="P186" i="5"/>
  <c r="BI183" i="5"/>
  <c r="BH183" i="5"/>
  <c r="BG183" i="5"/>
  <c r="BE183" i="5"/>
  <c r="T183" i="5"/>
  <c r="R183" i="5"/>
  <c r="P183" i="5"/>
  <c r="BI180" i="5"/>
  <c r="BH180" i="5"/>
  <c r="BG180" i="5"/>
  <c r="BE180" i="5"/>
  <c r="T180" i="5"/>
  <c r="R180" i="5"/>
  <c r="P180" i="5"/>
  <c r="BI176" i="5"/>
  <c r="BH176" i="5"/>
  <c r="BG176" i="5"/>
  <c r="BE176" i="5"/>
  <c r="T176" i="5"/>
  <c r="R176" i="5"/>
  <c r="P176" i="5"/>
  <c r="BI172" i="5"/>
  <c r="BH172" i="5"/>
  <c r="BG172" i="5"/>
  <c r="BE172" i="5"/>
  <c r="T172" i="5"/>
  <c r="R172" i="5"/>
  <c r="P172" i="5"/>
  <c r="BI168" i="5"/>
  <c r="BH168" i="5"/>
  <c r="BG168" i="5"/>
  <c r="BE168" i="5"/>
  <c r="T168" i="5"/>
  <c r="R168" i="5"/>
  <c r="P168" i="5"/>
  <c r="BI164" i="5"/>
  <c r="BH164" i="5"/>
  <c r="BG164" i="5"/>
  <c r="BE164" i="5"/>
  <c r="T164" i="5"/>
  <c r="R164" i="5"/>
  <c r="P164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1" i="5"/>
  <c r="BH151" i="5"/>
  <c r="BG151" i="5"/>
  <c r="BE151" i="5"/>
  <c r="T151" i="5"/>
  <c r="R151" i="5"/>
  <c r="P151" i="5"/>
  <c r="BI149" i="5"/>
  <c r="BH149" i="5"/>
  <c r="BG149" i="5"/>
  <c r="BE149" i="5"/>
  <c r="T149" i="5"/>
  <c r="R149" i="5"/>
  <c r="P149" i="5"/>
  <c r="BI145" i="5"/>
  <c r="BH145" i="5"/>
  <c r="BG145" i="5"/>
  <c r="BE145" i="5"/>
  <c r="T145" i="5"/>
  <c r="R145" i="5"/>
  <c r="P145" i="5"/>
  <c r="J139" i="5"/>
  <c r="J138" i="5"/>
  <c r="F138" i="5"/>
  <c r="F136" i="5"/>
  <c r="E134" i="5"/>
  <c r="BI119" i="5"/>
  <c r="BH119" i="5"/>
  <c r="BG119" i="5"/>
  <c r="BE119" i="5"/>
  <c r="BI118" i="5"/>
  <c r="BH118" i="5"/>
  <c r="BG118" i="5"/>
  <c r="BF118" i="5"/>
  <c r="BE118" i="5"/>
  <c r="BI117" i="5"/>
  <c r="BH117" i="5"/>
  <c r="BG117" i="5"/>
  <c r="BF117" i="5"/>
  <c r="BE117" i="5"/>
  <c r="BI116" i="5"/>
  <c r="BH116" i="5"/>
  <c r="BG116" i="5"/>
  <c r="BF116" i="5"/>
  <c r="BE116" i="5"/>
  <c r="BI115" i="5"/>
  <c r="BH115" i="5"/>
  <c r="BG115" i="5"/>
  <c r="BF115" i="5"/>
  <c r="BE115" i="5"/>
  <c r="BI114" i="5"/>
  <c r="BH114" i="5"/>
  <c r="BG114" i="5"/>
  <c r="BF114" i="5"/>
  <c r="BE114" i="5"/>
  <c r="J94" i="5"/>
  <c r="J93" i="5"/>
  <c r="F93" i="5"/>
  <c r="F91" i="5"/>
  <c r="E89" i="5"/>
  <c r="J20" i="5"/>
  <c r="E20" i="5"/>
  <c r="F139" i="5" s="1"/>
  <c r="J19" i="5"/>
  <c r="J14" i="5"/>
  <c r="J91" i="5" s="1"/>
  <c r="E7" i="5"/>
  <c r="E130" i="5" s="1"/>
  <c r="J41" i="4"/>
  <c r="J40" i="4"/>
  <c r="AY98" i="1" s="1"/>
  <c r="J39" i="4"/>
  <c r="AX98" i="1" s="1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0" i="4"/>
  <c r="BH180" i="4"/>
  <c r="BG180" i="4"/>
  <c r="BE180" i="4"/>
  <c r="T180" i="4"/>
  <c r="R180" i="4"/>
  <c r="P180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1" i="4"/>
  <c r="BH171" i="4"/>
  <c r="BG171" i="4"/>
  <c r="BE171" i="4"/>
  <c r="T171" i="4"/>
  <c r="T170" i="4" s="1"/>
  <c r="R171" i="4"/>
  <c r="R170" i="4" s="1"/>
  <c r="P171" i="4"/>
  <c r="P170" i="4" s="1"/>
  <c r="BI168" i="4"/>
  <c r="BH168" i="4"/>
  <c r="BG168" i="4"/>
  <c r="BE168" i="4"/>
  <c r="T168" i="4"/>
  <c r="R168" i="4"/>
  <c r="P168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6" i="4"/>
  <c r="BH156" i="4"/>
  <c r="BG156" i="4"/>
  <c r="BE156" i="4"/>
  <c r="T156" i="4"/>
  <c r="R156" i="4"/>
  <c r="P156" i="4"/>
  <c r="BI151" i="4"/>
  <c r="BH151" i="4"/>
  <c r="BG151" i="4"/>
  <c r="BE151" i="4"/>
  <c r="T151" i="4"/>
  <c r="R151" i="4"/>
  <c r="P151" i="4"/>
  <c r="BI146" i="4"/>
  <c r="BH146" i="4"/>
  <c r="BG146" i="4"/>
  <c r="BE146" i="4"/>
  <c r="T146" i="4"/>
  <c r="R146" i="4"/>
  <c r="P146" i="4"/>
  <c r="BI141" i="4"/>
  <c r="BH141" i="4"/>
  <c r="BG141" i="4"/>
  <c r="BE141" i="4"/>
  <c r="T141" i="4"/>
  <c r="R141" i="4"/>
  <c r="P141" i="4"/>
  <c r="J135" i="4"/>
  <c r="J134" i="4"/>
  <c r="F134" i="4"/>
  <c r="F132" i="4"/>
  <c r="E130" i="4"/>
  <c r="BI115" i="4"/>
  <c r="BH115" i="4"/>
  <c r="BG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BI111" i="4"/>
  <c r="BH111" i="4"/>
  <c r="BG111" i="4"/>
  <c r="BF111" i="4"/>
  <c r="BE111" i="4"/>
  <c r="BI110" i="4"/>
  <c r="BH110" i="4"/>
  <c r="BG110" i="4"/>
  <c r="BF110" i="4"/>
  <c r="BE110" i="4"/>
  <c r="J94" i="4"/>
  <c r="J93" i="4"/>
  <c r="F93" i="4"/>
  <c r="F91" i="4"/>
  <c r="E89" i="4"/>
  <c r="J20" i="4"/>
  <c r="E20" i="4"/>
  <c r="F135" i="4" s="1"/>
  <c r="J19" i="4"/>
  <c r="J14" i="4"/>
  <c r="J132" i="4" s="1"/>
  <c r="E7" i="4"/>
  <c r="E85" i="4" s="1"/>
  <c r="J41" i="3"/>
  <c r="J40" i="3"/>
  <c r="AY97" i="1" s="1"/>
  <c r="J39" i="3"/>
  <c r="AX97" i="1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5" i="3"/>
  <c r="BH345" i="3"/>
  <c r="BG345" i="3"/>
  <c r="BE345" i="3"/>
  <c r="T345" i="3"/>
  <c r="R345" i="3"/>
  <c r="P345" i="3"/>
  <c r="BI342" i="3"/>
  <c r="BH342" i="3"/>
  <c r="BG342" i="3"/>
  <c r="BE342" i="3"/>
  <c r="T342" i="3"/>
  <c r="R342" i="3"/>
  <c r="P342" i="3"/>
  <c r="BI340" i="3"/>
  <c r="BH340" i="3"/>
  <c r="BG340" i="3"/>
  <c r="BE340" i="3"/>
  <c r="T340" i="3"/>
  <c r="R340" i="3"/>
  <c r="P340" i="3"/>
  <c r="BI337" i="3"/>
  <c r="BH337" i="3"/>
  <c r="BG337" i="3"/>
  <c r="BE337" i="3"/>
  <c r="T337" i="3"/>
  <c r="R337" i="3"/>
  <c r="P337" i="3"/>
  <c r="BI332" i="3"/>
  <c r="BH332" i="3"/>
  <c r="BG332" i="3"/>
  <c r="BE332" i="3"/>
  <c r="T332" i="3"/>
  <c r="R332" i="3"/>
  <c r="P332" i="3"/>
  <c r="BI329" i="3"/>
  <c r="BH329" i="3"/>
  <c r="BG329" i="3"/>
  <c r="BE329" i="3"/>
  <c r="T329" i="3"/>
  <c r="R329" i="3"/>
  <c r="P329" i="3"/>
  <c r="BI325" i="3"/>
  <c r="BH325" i="3"/>
  <c r="BG325" i="3"/>
  <c r="BE325" i="3"/>
  <c r="T325" i="3"/>
  <c r="R325" i="3"/>
  <c r="P325" i="3"/>
  <c r="BI322" i="3"/>
  <c r="BH322" i="3"/>
  <c r="BG322" i="3"/>
  <c r="BE322" i="3"/>
  <c r="T322" i="3"/>
  <c r="R322" i="3"/>
  <c r="P322" i="3"/>
  <c r="BI319" i="3"/>
  <c r="BH319" i="3"/>
  <c r="BG319" i="3"/>
  <c r="BE319" i="3"/>
  <c r="T319" i="3"/>
  <c r="R319" i="3"/>
  <c r="P319" i="3"/>
  <c r="BI313" i="3"/>
  <c r="BH313" i="3"/>
  <c r="BG313" i="3"/>
  <c r="BE313" i="3"/>
  <c r="T313" i="3"/>
  <c r="R313" i="3"/>
  <c r="P313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292" i="3"/>
  <c r="BH292" i="3"/>
  <c r="BG292" i="3"/>
  <c r="BE292" i="3"/>
  <c r="T292" i="3"/>
  <c r="R292" i="3"/>
  <c r="P292" i="3"/>
  <c r="BI286" i="3"/>
  <c r="BH286" i="3"/>
  <c r="BG286" i="3"/>
  <c r="BE286" i="3"/>
  <c r="T286" i="3"/>
  <c r="R286" i="3"/>
  <c r="P286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70" i="3"/>
  <c r="BH270" i="3"/>
  <c r="BG270" i="3"/>
  <c r="BE270" i="3"/>
  <c r="T270" i="3"/>
  <c r="R270" i="3"/>
  <c r="P270" i="3"/>
  <c r="BI265" i="3"/>
  <c r="BH265" i="3"/>
  <c r="BG265" i="3"/>
  <c r="BE265" i="3"/>
  <c r="T265" i="3"/>
  <c r="R265" i="3"/>
  <c r="P265" i="3"/>
  <c r="BI262" i="3"/>
  <c r="BH262" i="3"/>
  <c r="BG262" i="3"/>
  <c r="BE262" i="3"/>
  <c r="T262" i="3"/>
  <c r="R262" i="3"/>
  <c r="P262" i="3"/>
  <c r="BI259" i="3"/>
  <c r="BH259" i="3"/>
  <c r="BG259" i="3"/>
  <c r="BE259" i="3"/>
  <c r="T259" i="3"/>
  <c r="R259" i="3"/>
  <c r="P259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R254" i="3"/>
  <c r="P254" i="3"/>
  <c r="BI251" i="3"/>
  <c r="BH251" i="3"/>
  <c r="BG251" i="3"/>
  <c r="BE251" i="3"/>
  <c r="T251" i="3"/>
  <c r="R251" i="3"/>
  <c r="P251" i="3"/>
  <c r="BI248" i="3"/>
  <c r="BH248" i="3"/>
  <c r="BG248" i="3"/>
  <c r="BE248" i="3"/>
  <c r="T248" i="3"/>
  <c r="R248" i="3"/>
  <c r="P248" i="3"/>
  <c r="BI244" i="3"/>
  <c r="BH244" i="3"/>
  <c r="BG244" i="3"/>
  <c r="BE244" i="3"/>
  <c r="T244" i="3"/>
  <c r="R244" i="3"/>
  <c r="P244" i="3"/>
  <c r="BI241" i="3"/>
  <c r="BH241" i="3"/>
  <c r="BG241" i="3"/>
  <c r="BE241" i="3"/>
  <c r="T241" i="3"/>
  <c r="R241" i="3"/>
  <c r="P241" i="3"/>
  <c r="BI238" i="3"/>
  <c r="BH238" i="3"/>
  <c r="BG238" i="3"/>
  <c r="BE238" i="3"/>
  <c r="T238" i="3"/>
  <c r="R238" i="3"/>
  <c r="P238" i="3"/>
  <c r="BI235" i="3"/>
  <c r="BH235" i="3"/>
  <c r="BG235" i="3"/>
  <c r="BE235" i="3"/>
  <c r="T235" i="3"/>
  <c r="T234" i="3" s="1"/>
  <c r="R235" i="3"/>
  <c r="R234" i="3" s="1"/>
  <c r="P235" i="3"/>
  <c r="P234" i="3" s="1"/>
  <c r="BI230" i="3"/>
  <c r="BH230" i="3"/>
  <c r="BG230" i="3"/>
  <c r="BE230" i="3"/>
  <c r="T230" i="3"/>
  <c r="T229" i="3" s="1"/>
  <c r="R230" i="3"/>
  <c r="R229" i="3" s="1"/>
  <c r="P230" i="3"/>
  <c r="P229" i="3" s="1"/>
  <c r="BI225" i="3"/>
  <c r="BH225" i="3"/>
  <c r="BG225" i="3"/>
  <c r="BE225" i="3"/>
  <c r="T225" i="3"/>
  <c r="T224" i="3" s="1"/>
  <c r="R225" i="3"/>
  <c r="R224" i="3" s="1"/>
  <c r="P225" i="3"/>
  <c r="P224" i="3" s="1"/>
  <c r="BI220" i="3"/>
  <c r="BH220" i="3"/>
  <c r="BG220" i="3"/>
  <c r="BE220" i="3"/>
  <c r="T220" i="3"/>
  <c r="T219" i="3" s="1"/>
  <c r="R220" i="3"/>
  <c r="R219" i="3" s="1"/>
  <c r="P220" i="3"/>
  <c r="P219" i="3" s="1"/>
  <c r="BI216" i="3"/>
  <c r="BH216" i="3"/>
  <c r="BG216" i="3"/>
  <c r="BE216" i="3"/>
  <c r="T216" i="3"/>
  <c r="R216" i="3"/>
  <c r="P216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07" i="3"/>
  <c r="BH207" i="3"/>
  <c r="BG207" i="3"/>
  <c r="BE207" i="3"/>
  <c r="T207" i="3"/>
  <c r="R207" i="3"/>
  <c r="P207" i="3"/>
  <c r="BI202" i="3"/>
  <c r="BH202" i="3"/>
  <c r="BG202" i="3"/>
  <c r="BE202" i="3"/>
  <c r="T202" i="3"/>
  <c r="R202" i="3"/>
  <c r="P202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5" i="3"/>
  <c r="BH195" i="3"/>
  <c r="BG195" i="3"/>
  <c r="BE195" i="3"/>
  <c r="T195" i="3"/>
  <c r="R195" i="3"/>
  <c r="P195" i="3"/>
  <c r="BI191" i="3"/>
  <c r="BH191" i="3"/>
  <c r="BG191" i="3"/>
  <c r="BE191" i="3"/>
  <c r="T191" i="3"/>
  <c r="R191" i="3"/>
  <c r="P191" i="3"/>
  <c r="BI187" i="3"/>
  <c r="BH187" i="3"/>
  <c r="BG187" i="3"/>
  <c r="BE187" i="3"/>
  <c r="T187" i="3"/>
  <c r="R187" i="3"/>
  <c r="P187" i="3"/>
  <c r="BI183" i="3"/>
  <c r="BH183" i="3"/>
  <c r="BG183" i="3"/>
  <c r="BE183" i="3"/>
  <c r="T183" i="3"/>
  <c r="R183" i="3"/>
  <c r="P183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1" i="3"/>
  <c r="BH161" i="3"/>
  <c r="BG161" i="3"/>
  <c r="BE161" i="3"/>
  <c r="T161" i="3"/>
  <c r="R161" i="3"/>
  <c r="P161" i="3"/>
  <c r="BI158" i="3"/>
  <c r="BH158" i="3"/>
  <c r="BG158" i="3"/>
  <c r="BE158" i="3"/>
  <c r="T158" i="3"/>
  <c r="R158" i="3"/>
  <c r="P158" i="3"/>
  <c r="BI149" i="3"/>
  <c r="BH149" i="3"/>
  <c r="BG149" i="3"/>
  <c r="BE149" i="3"/>
  <c r="T149" i="3"/>
  <c r="R149" i="3"/>
  <c r="P149" i="3"/>
  <c r="J143" i="3"/>
  <c r="J142" i="3"/>
  <c r="F142" i="3"/>
  <c r="F140" i="3"/>
  <c r="E138" i="3"/>
  <c r="BI123" i="3"/>
  <c r="BH123" i="3"/>
  <c r="BG123" i="3"/>
  <c r="BE123" i="3"/>
  <c r="BI122" i="3"/>
  <c r="BH122" i="3"/>
  <c r="BG122" i="3"/>
  <c r="BF122" i="3"/>
  <c r="BE122" i="3"/>
  <c r="BI121" i="3"/>
  <c r="BH121" i="3"/>
  <c r="BG121" i="3"/>
  <c r="BF121" i="3"/>
  <c r="BE121" i="3"/>
  <c r="BI120" i="3"/>
  <c r="BH120" i="3"/>
  <c r="BG120" i="3"/>
  <c r="BF120" i="3"/>
  <c r="BE120" i="3"/>
  <c r="BI119" i="3"/>
  <c r="BH119" i="3"/>
  <c r="BG119" i="3"/>
  <c r="BF119" i="3"/>
  <c r="BE119" i="3"/>
  <c r="BI118" i="3"/>
  <c r="BH118" i="3"/>
  <c r="BG118" i="3"/>
  <c r="BF118" i="3"/>
  <c r="BE118" i="3"/>
  <c r="J94" i="3"/>
  <c r="J93" i="3"/>
  <c r="F93" i="3"/>
  <c r="F91" i="3"/>
  <c r="E89" i="3"/>
  <c r="J20" i="3"/>
  <c r="E20" i="3"/>
  <c r="F143" i="3" s="1"/>
  <c r="J19" i="3"/>
  <c r="J14" i="3"/>
  <c r="J140" i="3" s="1"/>
  <c r="E7" i="3"/>
  <c r="E85" i="3" s="1"/>
  <c r="J41" i="2"/>
  <c r="J40" i="2"/>
  <c r="AY96" i="1" s="1"/>
  <c r="J39" i="2"/>
  <c r="AX96" i="1" s="1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0" i="2"/>
  <c r="BH170" i="2"/>
  <c r="BG170" i="2"/>
  <c r="BE170" i="2"/>
  <c r="T170" i="2"/>
  <c r="R170" i="2"/>
  <c r="P170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J130" i="2"/>
  <c r="J129" i="2"/>
  <c r="F129" i="2"/>
  <c r="F127" i="2"/>
  <c r="E125" i="2"/>
  <c r="BI110" i="2"/>
  <c r="BH110" i="2"/>
  <c r="BG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BI106" i="2"/>
  <c r="BH106" i="2"/>
  <c r="BG106" i="2"/>
  <c r="BF106" i="2"/>
  <c r="BE106" i="2"/>
  <c r="BI105" i="2"/>
  <c r="BH105" i="2"/>
  <c r="BG105" i="2"/>
  <c r="BF105" i="2"/>
  <c r="BE105" i="2"/>
  <c r="J94" i="2"/>
  <c r="J93" i="2"/>
  <c r="F93" i="2"/>
  <c r="F91" i="2"/>
  <c r="E89" i="2"/>
  <c r="J20" i="2"/>
  <c r="E20" i="2"/>
  <c r="F94" i="2" s="1"/>
  <c r="J19" i="2"/>
  <c r="J14" i="2"/>
  <c r="J127" i="2" s="1"/>
  <c r="E7" i="2"/>
  <c r="E121" i="2" s="1"/>
  <c r="CK118" i="1"/>
  <c r="CJ118" i="1"/>
  <c r="CI118" i="1"/>
  <c r="CH118" i="1"/>
  <c r="CG118" i="1"/>
  <c r="CF118" i="1"/>
  <c r="BZ118" i="1"/>
  <c r="CE118" i="1"/>
  <c r="CK117" i="1"/>
  <c r="CJ117" i="1"/>
  <c r="CI117" i="1"/>
  <c r="CH117" i="1"/>
  <c r="CG117" i="1"/>
  <c r="CF117" i="1"/>
  <c r="BZ117" i="1"/>
  <c r="CE117" i="1"/>
  <c r="CK116" i="1"/>
  <c r="CJ116" i="1"/>
  <c r="CI116" i="1"/>
  <c r="CH116" i="1"/>
  <c r="CG116" i="1"/>
  <c r="CF116" i="1"/>
  <c r="BZ116" i="1"/>
  <c r="CE116" i="1"/>
  <c r="CK115" i="1"/>
  <c r="CJ115" i="1"/>
  <c r="CI115" i="1"/>
  <c r="CH115" i="1"/>
  <c r="CG115" i="1"/>
  <c r="CF115" i="1"/>
  <c r="BZ115" i="1"/>
  <c r="CE115" i="1"/>
  <c r="L90" i="1"/>
  <c r="AM87" i="1"/>
  <c r="L87" i="1"/>
  <c r="L85" i="1"/>
  <c r="L84" i="1"/>
  <c r="J175" i="2"/>
  <c r="J178" i="2"/>
  <c r="BK164" i="2"/>
  <c r="BK156" i="2"/>
  <c r="J177" i="2"/>
  <c r="BK248" i="3"/>
  <c r="BK149" i="3"/>
  <c r="J302" i="3"/>
  <c r="J332" i="3"/>
  <c r="J230" i="3"/>
  <c r="J322" i="3"/>
  <c r="J254" i="3"/>
  <c r="BK352" i="3"/>
  <c r="BK230" i="3"/>
  <c r="BK167" i="3"/>
  <c r="BK141" i="4"/>
  <c r="BK182" i="4"/>
  <c r="J300" i="5"/>
  <c r="J254" i="5"/>
  <c r="J204" i="5"/>
  <c r="J289" i="5"/>
  <c r="BK183" i="5"/>
  <c r="BK297" i="5"/>
  <c r="BK277" i="5"/>
  <c r="BK232" i="5"/>
  <c r="BK180" i="5"/>
  <c r="J183" i="5"/>
  <c r="BK172" i="5"/>
  <c r="BK201" i="5"/>
  <c r="J293" i="6"/>
  <c r="J243" i="6"/>
  <c r="BK149" i="6"/>
  <c r="BK200" i="6"/>
  <c r="BK307" i="6"/>
  <c r="J204" i="6"/>
  <c r="BK300" i="6"/>
  <c r="J300" i="6"/>
  <c r="BK184" i="6"/>
  <c r="BK291" i="6"/>
  <c r="BK207" i="6"/>
  <c r="J164" i="6"/>
  <c r="BK211" i="6"/>
  <c r="J144" i="7"/>
  <c r="BK139" i="7"/>
  <c r="J163" i="8"/>
  <c r="BK174" i="8"/>
  <c r="BK170" i="8"/>
  <c r="J156" i="8"/>
  <c r="BK184" i="8"/>
  <c r="BK142" i="9"/>
  <c r="BK200" i="10"/>
  <c r="BK179" i="10"/>
  <c r="BK163" i="10"/>
  <c r="BK195" i="10"/>
  <c r="J152" i="10"/>
  <c r="BK197" i="10"/>
  <c r="BK167" i="10"/>
  <c r="J208" i="10"/>
  <c r="J176" i="10"/>
  <c r="BK144" i="10"/>
  <c r="J177" i="10"/>
  <c r="J159" i="10"/>
  <c r="BK141" i="10"/>
  <c r="J188" i="10"/>
  <c r="J163" i="10"/>
  <c r="J144" i="10"/>
  <c r="BK183" i="10"/>
  <c r="BK149" i="10"/>
  <c r="BK178" i="11"/>
  <c r="J165" i="11"/>
  <c r="BK149" i="11"/>
  <c r="J167" i="11"/>
  <c r="J183" i="11"/>
  <c r="J154" i="11"/>
  <c r="J151" i="11"/>
  <c r="BK159" i="11"/>
  <c r="J160" i="11"/>
  <c r="BK179" i="11"/>
  <c r="BK144" i="11"/>
  <c r="BK170" i="12"/>
  <c r="BK153" i="12"/>
  <c r="J170" i="12"/>
  <c r="BK147" i="12"/>
  <c r="BK176" i="12"/>
  <c r="J162" i="12"/>
  <c r="BK142" i="12"/>
  <c r="J180" i="12"/>
  <c r="J161" i="12"/>
  <c r="J185" i="12"/>
  <c r="J157" i="12"/>
  <c r="BK144" i="12"/>
  <c r="BK146" i="12"/>
  <c r="J155" i="13"/>
  <c r="BK162" i="13"/>
  <c r="J144" i="13"/>
  <c r="J157" i="13"/>
  <c r="J148" i="13"/>
  <c r="BK156" i="13"/>
  <c r="J152" i="13"/>
  <c r="J170" i="13"/>
  <c r="BK402" i="14"/>
  <c r="BK318" i="14"/>
  <c r="J205" i="14"/>
  <c r="J383" i="14"/>
  <c r="BK279" i="14"/>
  <c r="J161" i="14"/>
  <c r="BK367" i="14"/>
  <c r="BK161" i="14"/>
  <c r="BK383" i="14"/>
  <c r="J233" i="14"/>
  <c r="J377" i="14"/>
  <c r="J292" i="14"/>
  <c r="BK400" i="14"/>
  <c r="J337" i="14"/>
  <c r="J242" i="14"/>
  <c r="BK398" i="14"/>
  <c r="BK242" i="14"/>
  <c r="J237" i="14"/>
  <c r="BK205" i="14"/>
  <c r="BK214" i="15"/>
  <c r="J180" i="15"/>
  <c r="BK147" i="15"/>
  <c r="J210" i="15"/>
  <c r="BK167" i="15"/>
  <c r="BK207" i="15"/>
  <c r="BK165" i="15"/>
  <c r="J171" i="15"/>
  <c r="J204" i="15"/>
  <c r="BK179" i="15"/>
  <c r="J149" i="15"/>
  <c r="J175" i="15"/>
  <c r="J177" i="15"/>
  <c r="BK149" i="15"/>
  <c r="J192" i="15"/>
  <c r="BK159" i="15"/>
  <c r="J147" i="16"/>
  <c r="J152" i="16"/>
  <c r="J142" i="16"/>
  <c r="BK139" i="16"/>
  <c r="J154" i="17"/>
  <c r="J156" i="17"/>
  <c r="J143" i="17"/>
  <c r="J144" i="18"/>
  <c r="J154" i="18"/>
  <c r="J149" i="18"/>
  <c r="BK143" i="18"/>
  <c r="J143" i="18"/>
  <c r="BK174" i="2"/>
  <c r="J151" i="2"/>
  <c r="J174" i="2"/>
  <c r="BK139" i="2"/>
  <c r="J307" i="3"/>
  <c r="J235" i="3"/>
  <c r="J351" i="3"/>
  <c r="J265" i="3"/>
  <c r="J207" i="3"/>
  <c r="BK313" i="3"/>
  <c r="BK345" i="3"/>
  <c r="J259" i="3"/>
  <c r="BK173" i="3"/>
  <c r="BK292" i="3"/>
  <c r="BK198" i="3"/>
  <c r="J337" i="3"/>
  <c r="BK180" i="4"/>
  <c r="J292" i="5"/>
  <c r="BK206" i="5"/>
  <c r="J149" i="5"/>
  <c r="J210" i="5"/>
  <c r="BK284" i="5"/>
  <c r="J238" i="5"/>
  <c r="BK213" i="5"/>
  <c r="BK145" i="5"/>
  <c r="J268" i="5"/>
  <c r="BK229" i="5"/>
  <c r="J151" i="5"/>
  <c r="J279" i="6"/>
  <c r="J312" i="6"/>
  <c r="BK241" i="6"/>
  <c r="J187" i="6"/>
  <c r="BK264" i="6"/>
  <c r="J171" i="6"/>
  <c r="BK187" i="6"/>
  <c r="J201" i="6"/>
  <c r="J255" i="6"/>
  <c r="J194" i="6"/>
  <c r="J147" i="6"/>
  <c r="J168" i="6"/>
  <c r="BK154" i="7"/>
  <c r="J157" i="7"/>
  <c r="J185" i="8"/>
  <c r="J180" i="8"/>
  <c r="J139" i="8"/>
  <c r="J143" i="8"/>
  <c r="J144" i="9"/>
  <c r="J142" i="9"/>
  <c r="J193" i="10"/>
  <c r="J167" i="10"/>
  <c r="BK193" i="10"/>
  <c r="BK171" i="10"/>
  <c r="BK214" i="10"/>
  <c r="BK175" i="10"/>
  <c r="BK199" i="10"/>
  <c r="J149" i="10"/>
  <c r="J195" i="10"/>
  <c r="J205" i="10"/>
  <c r="J170" i="10"/>
  <c r="J200" i="10"/>
  <c r="J174" i="10"/>
  <c r="J148" i="10"/>
  <c r="BK184" i="10"/>
  <c r="J161" i="10"/>
  <c r="J185" i="11"/>
  <c r="J168" i="11"/>
  <c r="J169" i="11"/>
  <c r="J143" i="11"/>
  <c r="J156" i="11"/>
  <c r="BK152" i="11"/>
  <c r="BK169" i="11"/>
  <c r="J141" i="11"/>
  <c r="J144" i="11"/>
  <c r="BK154" i="11"/>
  <c r="J168" i="12"/>
  <c r="BK177" i="12"/>
  <c r="J152" i="12"/>
  <c r="BK160" i="12"/>
  <c r="J193" i="12"/>
  <c r="J172" i="12"/>
  <c r="J149" i="12"/>
  <c r="J186" i="12"/>
  <c r="J166" i="12"/>
  <c r="J143" i="12"/>
  <c r="J159" i="12"/>
  <c r="J151" i="12"/>
  <c r="J176" i="12"/>
  <c r="BK173" i="13"/>
  <c r="J154" i="13"/>
  <c r="BK168" i="13"/>
  <c r="BK165" i="13"/>
  <c r="J165" i="13"/>
  <c r="BK166" i="13"/>
  <c r="J161" i="13"/>
  <c r="BK387" i="14"/>
  <c r="BK245" i="14"/>
  <c r="BK412" i="14"/>
  <c r="J385" i="14"/>
  <c r="J255" i="14"/>
  <c r="BK410" i="14"/>
  <c r="J359" i="14"/>
  <c r="BK224" i="14"/>
  <c r="J398" i="14"/>
  <c r="J333" i="14"/>
  <c r="J170" i="14"/>
  <c r="J282" i="14"/>
  <c r="J393" i="14"/>
  <c r="BK269" i="14"/>
  <c r="J166" i="14"/>
  <c r="BK395" i="14"/>
  <c r="BK274" i="14"/>
  <c r="BK304" i="14"/>
  <c r="J232" i="14"/>
  <c r="J175" i="14"/>
  <c r="J205" i="15"/>
  <c r="J187" i="15"/>
  <c r="J158" i="15"/>
  <c r="BK215" i="15"/>
  <c r="BK187" i="15"/>
  <c r="BK192" i="15"/>
  <c r="J223" i="15"/>
  <c r="J155" i="15"/>
  <c r="J206" i="15"/>
  <c r="J183" i="15"/>
  <c r="J150" i="15"/>
  <c r="J196" i="15"/>
  <c r="BK151" i="15"/>
  <c r="J174" i="15"/>
  <c r="BK205" i="15"/>
  <c r="BK178" i="15"/>
  <c r="BK150" i="16"/>
  <c r="BK148" i="16"/>
  <c r="BK143" i="16"/>
  <c r="J160" i="17"/>
  <c r="BK160" i="17"/>
  <c r="J152" i="17"/>
  <c r="J158" i="17"/>
  <c r="BK165" i="18"/>
  <c r="BK156" i="18"/>
  <c r="J156" i="18"/>
  <c r="J142" i="18"/>
  <c r="J152" i="18"/>
  <c r="BK154" i="2"/>
  <c r="J160" i="2"/>
  <c r="J139" i="2"/>
  <c r="AS95" i="1"/>
  <c r="BK235" i="3"/>
  <c r="BK275" i="3"/>
  <c r="BK244" i="3"/>
  <c r="BK332" i="3"/>
  <c r="BK238" i="3"/>
  <c r="J187" i="3"/>
  <c r="BK303" i="3"/>
  <c r="J180" i="4"/>
  <c r="BK171" i="4"/>
  <c r="BK282" i="5"/>
  <c r="BK224" i="5"/>
  <c r="BK164" i="5"/>
  <c r="J258" i="5"/>
  <c r="J286" i="5"/>
  <c r="J274" i="5"/>
  <c r="BK221" i="5"/>
  <c r="J172" i="5"/>
  <c r="BK292" i="5"/>
  <c r="J180" i="5"/>
  <c r="BK280" i="5"/>
  <c r="J218" i="5"/>
  <c r="J311" i="6"/>
  <c r="BK261" i="6"/>
  <c r="BK293" i="6"/>
  <c r="BK210" i="6"/>
  <c r="BK285" i="6"/>
  <c r="J177" i="6"/>
  <c r="J241" i="6"/>
  <c r="BK270" i="6"/>
  <c r="BK160" i="6"/>
  <c r="BK243" i="6"/>
  <c r="BK171" i="6"/>
  <c r="BK164" i="6"/>
  <c r="BK142" i="7"/>
  <c r="J146" i="7"/>
  <c r="J149" i="8"/>
  <c r="BK149" i="8"/>
  <c r="J174" i="8"/>
  <c r="BK147" i="8"/>
  <c r="BK137" i="9"/>
  <c r="J143" i="9"/>
  <c r="J191" i="10"/>
  <c r="J157" i="10"/>
  <c r="BK180" i="10"/>
  <c r="BK215" i="10"/>
  <c r="BK190" i="10"/>
  <c r="J154" i="10"/>
  <c r="BK189" i="10"/>
  <c r="BK151" i="10"/>
  <c r="J198" i="10"/>
  <c r="J212" i="10"/>
  <c r="BK173" i="10"/>
  <c r="BK152" i="10"/>
  <c r="J199" i="10"/>
  <c r="J182" i="10"/>
  <c r="BK157" i="10"/>
  <c r="BK208" i="10"/>
  <c r="BK177" i="10"/>
  <c r="BK145" i="10"/>
  <c r="J187" i="11"/>
  <c r="BK162" i="11"/>
  <c r="BK148" i="11"/>
  <c r="BK176" i="11"/>
  <c r="J174" i="11"/>
  <c r="BK150" i="11"/>
  <c r="BK160" i="11"/>
  <c r="BK172" i="11"/>
  <c r="J172" i="11"/>
  <c r="BK155" i="11"/>
  <c r="J175" i="11"/>
  <c r="BK184" i="12"/>
  <c r="BK145" i="12"/>
  <c r="J148" i="12"/>
  <c r="BK168" i="12"/>
  <c r="BK143" i="12"/>
  <c r="BK169" i="12"/>
  <c r="BK152" i="12"/>
  <c r="BK189" i="12"/>
  <c r="J146" i="12"/>
  <c r="J183" i="12"/>
  <c r="J156" i="12"/>
  <c r="J142" i="12"/>
  <c r="BK150" i="12"/>
  <c r="J164" i="13"/>
  <c r="J145" i="13"/>
  <c r="BK169" i="13"/>
  <c r="J178" i="13"/>
  <c r="BK155" i="13"/>
  <c r="BK157" i="13"/>
  <c r="J150" i="13"/>
  <c r="BK158" i="13"/>
  <c r="BK177" i="13"/>
  <c r="J158" i="13"/>
  <c r="J400" i="14"/>
  <c r="J329" i="14"/>
  <c r="BK238" i="14"/>
  <c r="BK145" i="14"/>
  <c r="J402" i="14"/>
  <c r="J365" i="14"/>
  <c r="J159" i="14"/>
  <c r="J372" i="14"/>
  <c r="BK408" i="14"/>
  <c r="BK375" i="14"/>
  <c r="J190" i="14"/>
  <c r="BK396" i="14"/>
  <c r="J311" i="14"/>
  <c r="BK394" i="14"/>
  <c r="J349" i="14"/>
  <c r="BK261" i="14"/>
  <c r="J219" i="14"/>
  <c r="J397" i="14"/>
  <c r="J269" i="14"/>
  <c r="BK321" i="14"/>
  <c r="J202" i="14"/>
  <c r="J198" i="15"/>
  <c r="J166" i="15"/>
  <c r="J222" i="15"/>
  <c r="J191" i="15"/>
  <c r="BK223" i="15"/>
  <c r="J178" i="15"/>
  <c r="BK222" i="15"/>
  <c r="BK163" i="15"/>
  <c r="BK201" i="15"/>
  <c r="BK176" i="15"/>
  <c r="BK220" i="15"/>
  <c r="J153" i="15"/>
  <c r="BK180" i="15"/>
  <c r="J209" i="15"/>
  <c r="J179" i="15"/>
  <c r="BK153" i="15"/>
  <c r="J138" i="16"/>
  <c r="J149" i="16"/>
  <c r="BK140" i="16"/>
  <c r="J140" i="16"/>
  <c r="BK158" i="17"/>
  <c r="BK152" i="17"/>
  <c r="BK159" i="17"/>
  <c r="BK150" i="17"/>
  <c r="J146" i="17"/>
  <c r="J159" i="18"/>
  <c r="BK145" i="18"/>
  <c r="J153" i="18"/>
  <c r="BK152" i="18"/>
  <c r="J158" i="18"/>
  <c r="BK153" i="18"/>
  <c r="J144" i="2"/>
  <c r="J180" i="2"/>
  <c r="J137" i="2"/>
  <c r="J136" i="2"/>
  <c r="J352" i="3"/>
  <c r="J238" i="3"/>
  <c r="BK257" i="3"/>
  <c r="J178" i="3"/>
  <c r="BK270" i="3"/>
  <c r="BK191" i="3"/>
  <c r="J273" i="3"/>
  <c r="J202" i="3"/>
  <c r="J306" i="3"/>
  <c r="BK216" i="3"/>
  <c r="J340" i="3"/>
  <c r="J168" i="4"/>
  <c r="J297" i="5"/>
  <c r="J229" i="5"/>
  <c r="BK157" i="5"/>
  <c r="J283" i="5"/>
  <c r="BK218" i="5"/>
  <c r="BK300" i="5"/>
  <c r="J246" i="5"/>
  <c r="J201" i="5"/>
  <c r="BK289" i="5"/>
  <c r="BK271" i="5"/>
  <c r="BK149" i="5"/>
  <c r="BK238" i="5"/>
  <c r="J186" i="5"/>
  <c r="J258" i="6"/>
  <c r="BK311" i="6"/>
  <c r="J160" i="6"/>
  <c r="BK229" i="6"/>
  <c r="BK239" i="6"/>
  <c r="J291" i="6"/>
  <c r="J274" i="6"/>
  <c r="BK168" i="6"/>
  <c r="J267" i="6"/>
  <c r="J157" i="6"/>
  <c r="BK157" i="7"/>
  <c r="J149" i="7"/>
  <c r="BK152" i="8"/>
  <c r="J159" i="8"/>
  <c r="J141" i="8"/>
  <c r="BK143" i="8"/>
  <c r="BK187" i="8"/>
  <c r="BK145" i="9"/>
  <c r="BK196" i="10"/>
  <c r="BK170" i="10"/>
  <c r="BK150" i="10"/>
  <c r="BK182" i="10"/>
  <c r="J145" i="10"/>
  <c r="BK192" i="10"/>
  <c r="BK213" i="10"/>
  <c r="J169" i="10"/>
  <c r="J214" i="10"/>
  <c r="J185" i="10"/>
  <c r="BK191" i="10"/>
  <c r="J153" i="10"/>
  <c r="J204" i="10"/>
  <c r="BK187" i="10"/>
  <c r="J155" i="10"/>
  <c r="BK203" i="10"/>
  <c r="J181" i="10"/>
  <c r="BK148" i="10"/>
  <c r="J176" i="11"/>
  <c r="J177" i="11"/>
  <c r="BK140" i="11"/>
  <c r="J146" i="11"/>
  <c r="BK156" i="11"/>
  <c r="J158" i="11"/>
  <c r="BK173" i="11"/>
  <c r="J178" i="11"/>
  <c r="J157" i="11"/>
  <c r="J180" i="11"/>
  <c r="BK190" i="12"/>
  <c r="BK157" i="12"/>
  <c r="J163" i="12"/>
  <c r="BK166" i="12"/>
  <c r="BK180" i="12"/>
  <c r="BK159" i="12"/>
  <c r="BK173" i="12"/>
  <c r="J153" i="12"/>
  <c r="BK182" i="12"/>
  <c r="BK158" i="12"/>
  <c r="J178" i="12"/>
  <c r="J174" i="13"/>
  <c r="BK145" i="13"/>
  <c r="J173" i="13"/>
  <c r="BK147" i="13"/>
  <c r="BK153" i="13"/>
  <c r="J141" i="13"/>
  <c r="BK176" i="13"/>
  <c r="BK149" i="13"/>
  <c r="BK144" i="13"/>
  <c r="BK341" i="14"/>
  <c r="BK308" i="14"/>
  <c r="J228" i="14"/>
  <c r="BK406" i="14"/>
  <c r="J375" i="14"/>
  <c r="J261" i="14"/>
  <c r="BK170" i="14"/>
  <c r="J389" i="14"/>
  <c r="BK355" i="14"/>
  <c r="J410" i="14"/>
  <c r="J367" i="14"/>
  <c r="BK151" i="14"/>
  <c r="BK337" i="14"/>
  <c r="BK265" i="14"/>
  <c r="BK354" i="14"/>
  <c r="BK255" i="14"/>
  <c r="J151" i="14"/>
  <c r="J249" i="14"/>
  <c r="J270" i="14"/>
  <c r="BK218" i="15"/>
  <c r="J202" i="15"/>
  <c r="J194" i="15"/>
  <c r="J163" i="15"/>
  <c r="J220" i="15"/>
  <c r="BK183" i="15"/>
  <c r="BK210" i="15"/>
  <c r="BK188" i="15"/>
  <c r="BK224" i="15"/>
  <c r="BK197" i="15"/>
  <c r="BK202" i="15"/>
  <c r="BK184" i="15"/>
  <c r="BK160" i="15"/>
  <c r="J146" i="15"/>
  <c r="BK212" i="15"/>
  <c r="J167" i="15"/>
  <c r="BK206" i="15"/>
  <c r="BK175" i="15"/>
  <c r="BK141" i="16"/>
  <c r="J137" i="16"/>
  <c r="J143" i="16"/>
  <c r="J148" i="16"/>
  <c r="J151" i="17"/>
  <c r="BK141" i="17"/>
  <c r="J141" i="17"/>
  <c r="BK145" i="17"/>
  <c r="J146" i="18"/>
  <c r="BK158" i="18"/>
  <c r="BK146" i="18"/>
  <c r="BK147" i="18"/>
  <c r="J148" i="18"/>
  <c r="BK144" i="18"/>
  <c r="BK142" i="18"/>
  <c r="BK140" i="2"/>
  <c r="BK144" i="2"/>
  <c r="J170" i="2"/>
  <c r="BK137" i="2"/>
  <c r="J244" i="3"/>
  <c r="BK171" i="3"/>
  <c r="BK348" i="3"/>
  <c r="J183" i="3"/>
  <c r="J325" i="3"/>
  <c r="BK325" i="3"/>
  <c r="BK262" i="3"/>
  <c r="J195" i="3"/>
  <c r="J329" i="3"/>
  <c r="BK213" i="3"/>
  <c r="BK302" i="3"/>
  <c r="J292" i="3"/>
  <c r="BK286" i="3"/>
  <c r="J211" i="3"/>
  <c r="J198" i="3"/>
  <c r="J191" i="3"/>
  <c r="BK175" i="3"/>
  <c r="J164" i="3"/>
  <c r="BK161" i="3"/>
  <c r="BK337" i="3"/>
  <c r="BK273" i="3"/>
  <c r="J270" i="3"/>
  <c r="BK259" i="3"/>
  <c r="BK241" i="3"/>
  <c r="J220" i="3"/>
  <c r="BK202" i="3"/>
  <c r="J199" i="3"/>
  <c r="BK183" i="3"/>
  <c r="J158" i="3"/>
  <c r="BK340" i="3"/>
  <c r="BK329" i="3"/>
  <c r="BK322" i="3"/>
  <c r="BK319" i="3"/>
  <c r="J313" i="3"/>
  <c r="BK307" i="3"/>
  <c r="BK281" i="3"/>
  <c r="BK279" i="3"/>
  <c r="J275" i="3"/>
  <c r="J257" i="3"/>
  <c r="BK254" i="3"/>
  <c r="J248" i="3"/>
  <c r="J241" i="3"/>
  <c r="BK225" i="3"/>
  <c r="BK211" i="3"/>
  <c r="BK195" i="3"/>
  <c r="BK178" i="3"/>
  <c r="J167" i="3"/>
  <c r="BK158" i="3"/>
  <c r="J149" i="3"/>
  <c r="BK186" i="4"/>
  <c r="BK176" i="4"/>
  <c r="BK162" i="4"/>
  <c r="BK194" i="4"/>
  <c r="BK192" i="4"/>
  <c r="BK184" i="4"/>
  <c r="J176" i="4"/>
  <c r="J171" i="4"/>
  <c r="J162" i="4"/>
  <c r="J160" i="4"/>
  <c r="J156" i="4"/>
  <c r="J192" i="4"/>
  <c r="J190" i="4"/>
  <c r="J186" i="4"/>
  <c r="BK174" i="4"/>
  <c r="BK160" i="4"/>
  <c r="BK151" i="4"/>
  <c r="J182" i="4"/>
  <c r="J178" i="4"/>
  <c r="J164" i="4"/>
  <c r="J151" i="4"/>
  <c r="BK190" i="4"/>
  <c r="J146" i="4"/>
  <c r="BK168" i="4"/>
  <c r="BK274" i="5"/>
  <c r="J213" i="5"/>
  <c r="BK160" i="5"/>
  <c r="J250" i="5"/>
  <c r="J145" i="5"/>
  <c r="BK250" i="5"/>
  <c r="BK210" i="5"/>
  <c r="BK155" i="5"/>
  <c r="J232" i="5"/>
  <c r="J279" i="5"/>
  <c r="J155" i="5"/>
  <c r="J285" i="6"/>
  <c r="J210" i="6"/>
  <c r="BK274" i="6"/>
  <c r="BK197" i="6"/>
  <c r="BK304" i="6"/>
  <c r="J197" i="6"/>
  <c r="BK258" i="6"/>
  <c r="BK218" i="6"/>
  <c r="J215" i="6"/>
  <c r="J149" i="6"/>
  <c r="J218" i="6"/>
  <c r="J296" i="6"/>
  <c r="J154" i="7"/>
  <c r="BK144" i="7"/>
  <c r="J161" i="8"/>
  <c r="J145" i="8"/>
  <c r="BK166" i="8"/>
  <c r="BK139" i="8"/>
  <c r="J137" i="9"/>
  <c r="BK198" i="10"/>
  <c r="J168" i="10"/>
  <c r="J147" i="10"/>
  <c r="J183" i="10"/>
  <c r="BK212" i="10"/>
  <c r="BK164" i="10"/>
  <c r="BK143" i="10"/>
  <c r="J179" i="10"/>
  <c r="BK204" i="10"/>
  <c r="BK166" i="10"/>
  <c r="J162" i="10"/>
  <c r="BK206" i="10"/>
  <c r="J180" i="10"/>
  <c r="BK210" i="10"/>
  <c r="BK188" i="10"/>
  <c r="J171" i="10"/>
  <c r="BK183" i="11"/>
  <c r="J184" i="11"/>
  <c r="J159" i="11"/>
  <c r="J142" i="11"/>
  <c r="J164" i="11"/>
  <c r="BK167" i="11"/>
  <c r="BK146" i="11"/>
  <c r="BK184" i="11"/>
  <c r="BK164" i="11"/>
  <c r="J140" i="11"/>
  <c r="J150" i="11"/>
  <c r="BK179" i="12"/>
  <c r="BK151" i="12"/>
  <c r="J165" i="12"/>
  <c r="BK154" i="12"/>
  <c r="BK178" i="12"/>
  <c r="BK164" i="12"/>
  <c r="J147" i="12"/>
  <c r="BK181" i="12"/>
  <c r="BK163" i="12"/>
  <c r="J171" i="12"/>
  <c r="BK165" i="12"/>
  <c r="J169" i="12"/>
  <c r="J167" i="13"/>
  <c r="J147" i="13"/>
  <c r="J166" i="13"/>
  <c r="BK151" i="13"/>
  <c r="BK164" i="13"/>
  <c r="J169" i="13"/>
  <c r="J168" i="13"/>
  <c r="BK154" i="13"/>
  <c r="J162" i="13"/>
  <c r="J149" i="13"/>
  <c r="J399" i="14"/>
  <c r="J274" i="14"/>
  <c r="BK190" i="14"/>
  <c r="BK401" i="14"/>
  <c r="J315" i="14"/>
  <c r="J214" i="14"/>
  <c r="J396" i="14"/>
  <c r="BK292" i="14"/>
  <c r="J403" i="14"/>
  <c r="BK329" i="14"/>
  <c r="J354" i="14"/>
  <c r="J308" i="14"/>
  <c r="BK389" i="14"/>
  <c r="J341" i="14"/>
  <c r="J238" i="14"/>
  <c r="J143" i="14"/>
  <c r="J321" i="14"/>
  <c r="BK282" i="14"/>
  <c r="J197" i="14"/>
  <c r="BK217" i="15"/>
  <c r="BK199" i="15"/>
  <c r="BK164" i="15"/>
  <c r="J224" i="15"/>
  <c r="J189" i="15"/>
  <c r="J214" i="15"/>
  <c r="BK194" i="15"/>
  <c r="BK177" i="15"/>
  <c r="J212" i="15"/>
  <c r="BK213" i="15"/>
  <c r="BK193" i="15"/>
  <c r="J168" i="15"/>
  <c r="BK186" i="15"/>
  <c r="J199" i="15"/>
  <c r="J160" i="15"/>
  <c r="J193" i="15"/>
  <c r="J172" i="15"/>
  <c r="BK146" i="15"/>
  <c r="J150" i="16"/>
  <c r="BK138" i="16"/>
  <c r="BK137" i="16"/>
  <c r="J159" i="17"/>
  <c r="BK153" i="17"/>
  <c r="J153" i="17"/>
  <c r="BK143" i="17"/>
  <c r="BK166" i="18"/>
  <c r="J165" i="18"/>
  <c r="J145" i="18"/>
  <c r="BK161" i="18"/>
  <c r="BK150" i="18"/>
  <c r="BK149" i="18"/>
  <c r="J145" i="2"/>
  <c r="BK170" i="2"/>
  <c r="J140" i="2"/>
  <c r="J154" i="2"/>
  <c r="BK177" i="2"/>
  <c r="BK342" i="3"/>
  <c r="BK187" i="3"/>
  <c r="J350" i="3"/>
  <c r="J225" i="3"/>
  <c r="J303" i="3"/>
  <c r="BK306" i="3"/>
  <c r="BK251" i="3"/>
  <c r="J161" i="3"/>
  <c r="J279" i="3"/>
  <c r="J175" i="3"/>
  <c r="BK304" i="3"/>
  <c r="BK156" i="4"/>
  <c r="BK164" i="4"/>
  <c r="J174" i="4"/>
  <c r="BK241" i="5"/>
  <c r="BK168" i="5"/>
  <c r="J282" i="5"/>
  <c r="BK176" i="5"/>
  <c r="J160" i="5"/>
  <c r="J280" i="5"/>
  <c r="J224" i="5"/>
  <c r="J157" i="5"/>
  <c r="BK186" i="5"/>
  <c r="BK265" i="5"/>
  <c r="BK268" i="5"/>
  <c r="J176" i="5"/>
  <c r="BK267" i="6"/>
  <c r="J181" i="6"/>
  <c r="BK233" i="6"/>
  <c r="J154" i="6"/>
  <c r="J261" i="6"/>
  <c r="BK310" i="6"/>
  <c r="BK194" i="6"/>
  <c r="J239" i="6"/>
  <c r="BK157" i="6"/>
  <c r="J233" i="6"/>
  <c r="J200" i="6"/>
  <c r="J144" i="6"/>
  <c r="BK144" i="6"/>
  <c r="J151" i="7"/>
  <c r="J142" i="7"/>
  <c r="BK141" i="8"/>
  <c r="BK159" i="8"/>
  <c r="J152" i="8"/>
  <c r="BK144" i="9"/>
  <c r="J215" i="10"/>
  <c r="J187" i="10"/>
  <c r="BK155" i="10"/>
  <c r="BK186" i="10"/>
  <c r="BK162" i="10"/>
  <c r="J194" i="10"/>
  <c r="J160" i="10"/>
  <c r="BK194" i="10"/>
  <c r="J165" i="10"/>
  <c r="J203" i="10"/>
  <c r="BK211" i="10"/>
  <c r="J166" i="10"/>
  <c r="BK142" i="10"/>
  <c r="J190" i="10"/>
  <c r="J173" i="10"/>
  <c r="BK154" i="10"/>
  <c r="J197" i="10"/>
  <c r="BK165" i="10"/>
  <c r="J142" i="10"/>
  <c r="J173" i="11"/>
  <c r="J170" i="11"/>
  <c r="BK153" i="11"/>
  <c r="BK187" i="11"/>
  <c r="J161" i="11"/>
  <c r="J153" i="11"/>
  <c r="BK182" i="11"/>
  <c r="BK161" i="11"/>
  <c r="J152" i="11"/>
  <c r="BK177" i="11"/>
  <c r="BK143" i="11"/>
  <c r="BK161" i="12"/>
  <c r="J173" i="12"/>
  <c r="BK194" i="12"/>
  <c r="BK162" i="12"/>
  <c r="J181" i="12"/>
  <c r="BK156" i="12"/>
  <c r="J192" i="12"/>
  <c r="J167" i="12"/>
  <c r="J144" i="12"/>
  <c r="J179" i="12"/>
  <c r="J150" i="12"/>
  <c r="J177" i="13"/>
  <c r="J146" i="13"/>
  <c r="BK171" i="13"/>
  <c r="J140" i="13"/>
  <c r="BK148" i="13"/>
  <c r="BK167" i="13"/>
  <c r="BK161" i="13"/>
  <c r="J171" i="13"/>
  <c r="J401" i="14"/>
  <c r="BK333" i="14"/>
  <c r="BK311" i="14"/>
  <c r="BK175" i="14"/>
  <c r="BK393" i="14"/>
  <c r="J355" i="14"/>
  <c r="BK197" i="14"/>
  <c r="J144" i="14"/>
  <c r="J379" i="14"/>
  <c r="BK232" i="14"/>
  <c r="BK399" i="14"/>
  <c r="J345" i="14"/>
  <c r="BK144" i="14"/>
  <c r="BK349" i="14"/>
  <c r="BK249" i="14"/>
  <c r="BK377" i="14"/>
  <c r="J265" i="14"/>
  <c r="BK233" i="14"/>
  <c r="BK345" i="14"/>
  <c r="BK159" i="14"/>
  <c r="BK230" i="14"/>
  <c r="J207" i="15"/>
  <c r="BK174" i="15"/>
  <c r="BK157" i="15"/>
  <c r="J213" i="15"/>
  <c r="J159" i="15"/>
  <c r="BK196" i="15"/>
  <c r="BK158" i="15"/>
  <c r="BK195" i="15"/>
  <c r="J208" i="15"/>
  <c r="J186" i="15"/>
  <c r="BK155" i="15"/>
  <c r="J218" i="15"/>
  <c r="BK185" i="15"/>
  <c r="BK156" i="15"/>
  <c r="BK191" i="15"/>
  <c r="J151" i="15"/>
  <c r="J141" i="16"/>
  <c r="J139" i="16"/>
  <c r="BK147" i="16"/>
  <c r="J145" i="16"/>
  <c r="BK149" i="17"/>
  <c r="J142" i="17"/>
  <c r="BK142" i="17"/>
  <c r="J148" i="17"/>
  <c r="BK156" i="17"/>
  <c r="J163" i="18"/>
  <c r="J157" i="18"/>
  <c r="J164" i="18"/>
  <c r="BK164" i="18"/>
  <c r="BK157" i="18"/>
  <c r="J155" i="18"/>
  <c r="BK163" i="18"/>
  <c r="BK175" i="2"/>
  <c r="BK180" i="2"/>
  <c r="BK151" i="2"/>
  <c r="BK145" i="2"/>
  <c r="J164" i="2"/>
  <c r="J251" i="3"/>
  <c r="J173" i="3"/>
  <c r="J304" i="3"/>
  <c r="BK351" i="3"/>
  <c r="BK265" i="3"/>
  <c r="J171" i="3"/>
  <c r="J216" i="3"/>
  <c r="J281" i="3"/>
  <c r="BK199" i="3"/>
  <c r="J345" i="3"/>
  <c r="J184" i="4"/>
  <c r="BK178" i="4"/>
  <c r="J141" i="4"/>
  <c r="BK286" i="5"/>
  <c r="J221" i="5"/>
  <c r="BK151" i="5"/>
  <c r="J277" i="5"/>
  <c r="J168" i="5"/>
  <c r="BK283" i="5"/>
  <c r="J241" i="5"/>
  <c r="BK204" i="5"/>
  <c r="J265" i="5"/>
  <c r="BK254" i="5"/>
  <c r="J200" i="5"/>
  <c r="J310" i="6"/>
  <c r="J264" i="6"/>
  <c r="BK215" i="6"/>
  <c r="BK252" i="6"/>
  <c r="J270" i="6"/>
  <c r="BK312" i="6"/>
  <c r="BK222" i="6"/>
  <c r="BK255" i="6"/>
  <c r="J304" i="6"/>
  <c r="BK201" i="6"/>
  <c r="J184" i="6"/>
  <c r="J222" i="6"/>
  <c r="BK146" i="7"/>
  <c r="J139" i="7"/>
  <c r="BK180" i="8"/>
  <c r="J166" i="8"/>
  <c r="J147" i="8"/>
  <c r="BK161" i="8"/>
  <c r="BK145" i="8"/>
  <c r="J170" i="8"/>
  <c r="BK156" i="8"/>
  <c r="J211" i="10"/>
  <c r="J186" i="10"/>
  <c r="BK156" i="10"/>
  <c r="BK174" i="10"/>
  <c r="J141" i="10"/>
  <c r="J178" i="10"/>
  <c r="J156" i="10"/>
  <c r="J202" i="10"/>
  <c r="BK159" i="10"/>
  <c r="J192" i="10"/>
  <c r="BK176" i="10"/>
  <c r="J151" i="10"/>
  <c r="J189" i="10"/>
  <c r="BK161" i="10"/>
  <c r="BK147" i="10"/>
  <c r="BK202" i="10"/>
  <c r="BK169" i="10"/>
  <c r="BK180" i="11"/>
  <c r="J182" i="11"/>
  <c r="BK157" i="11"/>
  <c r="J171" i="11"/>
  <c r="BK185" i="11"/>
  <c r="BK170" i="11"/>
  <c r="J148" i="11"/>
  <c r="J179" i="11"/>
  <c r="BK142" i="11"/>
  <c r="BK165" i="11"/>
  <c r="BK192" i="12"/>
  <c r="BK148" i="12"/>
  <c r="J155" i="12"/>
  <c r="BK174" i="12"/>
  <c r="J145" i="12"/>
  <c r="J175" i="12"/>
  <c r="J160" i="12"/>
  <c r="J194" i="12"/>
  <c r="BK172" i="12"/>
  <c r="J190" i="12"/>
  <c r="BK175" i="12"/>
  <c r="BK155" i="12"/>
  <c r="BK185" i="12"/>
  <c r="BK178" i="13"/>
  <c r="J156" i="13"/>
  <c r="J176" i="13"/>
  <c r="BK150" i="13"/>
  <c r="J159" i="13"/>
  <c r="J151" i="13"/>
  <c r="J160" i="13"/>
  <c r="BK160" i="13"/>
  <c r="J412" i="14"/>
  <c r="BK315" i="14"/>
  <c r="BK214" i="14"/>
  <c r="BK404" i="14"/>
  <c r="BK359" i="14"/>
  <c r="J230" i="14"/>
  <c r="BK403" i="14"/>
  <c r="BK365" i="14"/>
  <c r="J257" i="14"/>
  <c r="J391" i="14"/>
  <c r="J279" i="14"/>
  <c r="J404" i="14"/>
  <c r="BK325" i="14"/>
  <c r="J240" i="14"/>
  <c r="BK385" i="14"/>
  <c r="BK270" i="14"/>
  <c r="BK202" i="14"/>
  <c r="J387" i="14"/>
  <c r="BK219" i="14"/>
  <c r="BK257" i="14"/>
  <c r="BK166" i="14"/>
  <c r="BK200" i="15"/>
  <c r="BK171" i="15"/>
  <c r="J154" i="15"/>
  <c r="J200" i="15"/>
  <c r="BK204" i="15"/>
  <c r="BK168" i="15"/>
  <c r="BK209" i="15"/>
  <c r="BK150" i="15"/>
  <c r="J190" i="15"/>
  <c r="J156" i="15"/>
  <c r="BK189" i="15"/>
  <c r="BK190" i="15"/>
  <c r="BK166" i="15"/>
  <c r="BK208" i="15"/>
  <c r="J176" i="15"/>
  <c r="BK149" i="16"/>
  <c r="BK152" i="16"/>
  <c r="BK145" i="16"/>
  <c r="BK142" i="16"/>
  <c r="J145" i="17"/>
  <c r="BK146" i="17"/>
  <c r="BK154" i="17"/>
  <c r="J147" i="18"/>
  <c r="BK155" i="18"/>
  <c r="BK148" i="18"/>
  <c r="BK154" i="18"/>
  <c r="J161" i="18"/>
  <c r="BK159" i="18"/>
  <c r="BK160" i="2"/>
  <c r="J156" i="2"/>
  <c r="BK136" i="2"/>
  <c r="BK178" i="2"/>
  <c r="J348" i="3"/>
  <c r="BK207" i="3"/>
  <c r="J342" i="3"/>
  <c r="J213" i="3"/>
  <c r="J319" i="3"/>
  <c r="BK220" i="3"/>
  <c r="J286" i="3"/>
  <c r="BK164" i="3"/>
  <c r="J262" i="3"/>
  <c r="BK350" i="3"/>
  <c r="J194" i="4"/>
  <c r="BK146" i="4"/>
  <c r="BK258" i="5"/>
  <c r="BK200" i="5"/>
  <c r="J284" i="5"/>
  <c r="BK235" i="5"/>
  <c r="J164" i="5"/>
  <c r="BK279" i="5"/>
  <c r="J235" i="5"/>
  <c r="BK192" i="5"/>
  <c r="J271" i="5"/>
  <c r="J206" i="5"/>
  <c r="BK246" i="5"/>
  <c r="J192" i="5"/>
  <c r="BK296" i="6"/>
  <c r="J229" i="6"/>
  <c r="J307" i="6"/>
  <c r="J211" i="6"/>
  <c r="BK147" i="6"/>
  <c r="J252" i="6"/>
  <c r="BK279" i="6"/>
  <c r="BK154" i="6"/>
  <c r="BK177" i="6"/>
  <c r="BK204" i="6"/>
  <c r="J207" i="6"/>
  <c r="BK181" i="6"/>
  <c r="BK151" i="7"/>
  <c r="BK149" i="7"/>
  <c r="J187" i="8"/>
  <c r="BK185" i="8"/>
  <c r="BK163" i="8"/>
  <c r="J184" i="8"/>
  <c r="J145" i="9"/>
  <c r="BK143" i="9"/>
  <c r="J184" i="10"/>
  <c r="BK160" i="10"/>
  <c r="J196" i="10"/>
  <c r="J175" i="10"/>
  <c r="J143" i="10"/>
  <c r="BK168" i="10"/>
  <c r="BK153" i="10"/>
  <c r="BK181" i="10"/>
  <c r="BK205" i="10"/>
  <c r="J213" i="10"/>
  <c r="J164" i="10"/>
  <c r="J210" i="10"/>
  <c r="BK185" i="10"/>
  <c r="J206" i="10"/>
  <c r="BK178" i="10"/>
  <c r="J150" i="10"/>
  <c r="J181" i="11"/>
  <c r="BK175" i="11"/>
  <c r="J155" i="11"/>
  <c r="BK181" i="11"/>
  <c r="BK151" i="11"/>
  <c r="J162" i="11"/>
  <c r="BK171" i="11"/>
  <c r="J149" i="11"/>
  <c r="BK168" i="11"/>
  <c r="BK158" i="11"/>
  <c r="BK141" i="11"/>
  <c r="BK174" i="11"/>
  <c r="BK193" i="12"/>
  <c r="BK167" i="12"/>
  <c r="J182" i="12"/>
  <c r="BK183" i="12"/>
  <c r="BK149" i="12"/>
  <c r="BK186" i="12"/>
  <c r="BK171" i="12"/>
  <c r="J154" i="12"/>
  <c r="J177" i="12"/>
  <c r="J158" i="12"/>
  <c r="J184" i="12"/>
  <c r="J174" i="12"/>
  <c r="J189" i="12"/>
  <c r="J164" i="12"/>
  <c r="BK152" i="13"/>
  <c r="BK174" i="13"/>
  <c r="BK159" i="13"/>
  <c r="BK141" i="13"/>
  <c r="BK140" i="13"/>
  <c r="BK170" i="13"/>
  <c r="BK146" i="13"/>
  <c r="J153" i="13"/>
  <c r="J395" i="14"/>
  <c r="J325" i="14"/>
  <c r="BK237" i="14"/>
  <c r="BK143" i="14"/>
  <c r="BK372" i="14"/>
  <c r="J245" i="14"/>
  <c r="J182" i="14"/>
  <c r="J394" i="14"/>
  <c r="J302" i="14"/>
  <c r="J406" i="14"/>
  <c r="BK379" i="14"/>
  <c r="BK228" i="14"/>
  <c r="BK397" i="14"/>
  <c r="J318" i="14"/>
  <c r="J408" i="14"/>
  <c r="J304" i="14"/>
  <c r="BK240" i="14"/>
  <c r="J145" i="14"/>
  <c r="BK391" i="14"/>
  <c r="J224" i="14"/>
  <c r="BK302" i="14"/>
  <c r="BK182" i="14"/>
  <c r="J215" i="15"/>
  <c r="J197" i="15"/>
  <c r="J165" i="15"/>
  <c r="J217" i="15"/>
  <c r="J185" i="15"/>
  <c r="J195" i="15"/>
  <c r="BK172" i="15"/>
  <c r="J201" i="15"/>
  <c r="BK148" i="15"/>
  <c r="BK198" i="15"/>
  <c r="J164" i="15"/>
  <c r="J147" i="15"/>
  <c r="J157" i="15"/>
  <c r="J184" i="15"/>
  <c r="BK154" i="15"/>
  <c r="J188" i="15"/>
  <c r="J148" i="15"/>
  <c r="J146" i="16"/>
  <c r="BK146" i="16"/>
  <c r="J161" i="17"/>
  <c r="BK148" i="17"/>
  <c r="BK161" i="17"/>
  <c r="J149" i="17"/>
  <c r="J150" i="17"/>
  <c r="BK151" i="17"/>
  <c r="J166" i="18"/>
  <c r="J150" i="18"/>
  <c r="BK173" i="2" l="1"/>
  <c r="J173" i="2" s="1"/>
  <c r="J101" i="2" s="1"/>
  <c r="T148" i="3"/>
  <c r="R212" i="3"/>
  <c r="T258" i="3"/>
  <c r="T305" i="3"/>
  <c r="T349" i="3"/>
  <c r="P140" i="4"/>
  <c r="BK173" i="4"/>
  <c r="J173" i="4" s="1"/>
  <c r="T191" i="4"/>
  <c r="T167" i="5"/>
  <c r="T217" i="5"/>
  <c r="T231" i="5"/>
  <c r="P278" i="5"/>
  <c r="T143" i="6"/>
  <c r="P228" i="6"/>
  <c r="P292" i="6"/>
  <c r="P141" i="7"/>
  <c r="T148" i="7"/>
  <c r="T137" i="7" s="1"/>
  <c r="T136" i="7" s="1"/>
  <c r="R151" i="8"/>
  <c r="P179" i="8"/>
  <c r="P146" i="10"/>
  <c r="R158" i="10"/>
  <c r="R201" i="10"/>
  <c r="P139" i="11"/>
  <c r="T166" i="11"/>
  <c r="BK141" i="12"/>
  <c r="J141" i="12" s="1"/>
  <c r="J102" i="12" s="1"/>
  <c r="P188" i="12"/>
  <c r="P139" i="13"/>
  <c r="P138" i="13" s="1"/>
  <c r="P163" i="13"/>
  <c r="R172" i="13"/>
  <c r="BK142" i="14"/>
  <c r="T281" i="14"/>
  <c r="P374" i="14"/>
  <c r="T152" i="15"/>
  <c r="R182" i="15"/>
  <c r="R211" i="15"/>
  <c r="BK219" i="15"/>
  <c r="J219" i="15" s="1"/>
  <c r="J111" i="15" s="1"/>
  <c r="P136" i="16"/>
  <c r="BK144" i="17"/>
  <c r="J144" i="17" s="1"/>
  <c r="J102" i="17" s="1"/>
  <c r="BK157" i="17"/>
  <c r="J157" i="17" s="1"/>
  <c r="J105" i="17" s="1"/>
  <c r="P173" i="2"/>
  <c r="BK148" i="3"/>
  <c r="J148" i="3" s="1"/>
  <c r="J100" i="3" s="1"/>
  <c r="BK212" i="3"/>
  <c r="J212" i="3" s="1"/>
  <c r="J102" i="3" s="1"/>
  <c r="P258" i="3"/>
  <c r="P305" i="3"/>
  <c r="R349" i="3"/>
  <c r="T140" i="4"/>
  <c r="P173" i="4"/>
  <c r="P185" i="4"/>
  <c r="T144" i="5"/>
  <c r="T209" i="5"/>
  <c r="BK240" i="5"/>
  <c r="BK281" i="5"/>
  <c r="J281" i="5"/>
  <c r="J109" i="5" s="1"/>
  <c r="BK285" i="5"/>
  <c r="J285" i="5" s="1"/>
  <c r="J110" i="5" s="1"/>
  <c r="R285" i="5"/>
  <c r="BK143" i="6"/>
  <c r="R228" i="6"/>
  <c r="T292" i="6"/>
  <c r="T141" i="7"/>
  <c r="BK138" i="8"/>
  <c r="J138" i="8" s="1"/>
  <c r="J100" i="8" s="1"/>
  <c r="T151" i="8"/>
  <c r="R179" i="8"/>
  <c r="P141" i="9"/>
  <c r="P140" i="9" s="1"/>
  <c r="P134" i="9" s="1"/>
  <c r="AU103" i="1" s="1"/>
  <c r="P140" i="10"/>
  <c r="R172" i="10"/>
  <c r="T209" i="10"/>
  <c r="R139" i="11"/>
  <c r="T147" i="11"/>
  <c r="R163" i="11"/>
  <c r="R141" i="12"/>
  <c r="R140" i="12" s="1"/>
  <c r="T188" i="12"/>
  <c r="R139" i="13"/>
  <c r="R138" i="13" s="1"/>
  <c r="BK163" i="13"/>
  <c r="J163" i="13" s="1"/>
  <c r="J103" i="13" s="1"/>
  <c r="BK175" i="13"/>
  <c r="J175" i="13" s="1"/>
  <c r="J105" i="13" s="1"/>
  <c r="T142" i="14"/>
  <c r="T310" i="14"/>
  <c r="T353" i="14"/>
  <c r="BK407" i="14"/>
  <c r="J407" i="14"/>
  <c r="J108" i="14" s="1"/>
  <c r="BK152" i="15"/>
  <c r="J152" i="15" s="1"/>
  <c r="J101" i="15" s="1"/>
  <c r="P182" i="15"/>
  <c r="P211" i="15"/>
  <c r="T216" i="15"/>
  <c r="BK144" i="16"/>
  <c r="J144" i="16" s="1"/>
  <c r="J101" i="16" s="1"/>
  <c r="R147" i="17"/>
  <c r="T173" i="2"/>
  <c r="P148" i="3"/>
  <c r="T212" i="3"/>
  <c r="BK258" i="3"/>
  <c r="J258" i="3" s="1"/>
  <c r="J109" i="3" s="1"/>
  <c r="BK280" i="3"/>
  <c r="J280" i="3" s="1"/>
  <c r="J111" i="3" s="1"/>
  <c r="BK341" i="3"/>
  <c r="J341" i="3" s="1"/>
  <c r="J113" i="3" s="1"/>
  <c r="P155" i="4"/>
  <c r="R173" i="4"/>
  <c r="R185" i="4"/>
  <c r="BK144" i="5"/>
  <c r="J144" i="5" s="1"/>
  <c r="J100" i="5" s="1"/>
  <c r="R209" i="5"/>
  <c r="P240" i="5"/>
  <c r="R278" i="5"/>
  <c r="R281" i="5"/>
  <c r="R167" i="6"/>
  <c r="R214" i="6"/>
  <c r="P273" i="6"/>
  <c r="P306" i="6"/>
  <c r="P305" i="6" s="1"/>
  <c r="P148" i="7"/>
  <c r="R138" i="8"/>
  <c r="R165" i="8"/>
  <c r="BK140" i="10"/>
  <c r="T146" i="10"/>
  <c r="T158" i="10"/>
  <c r="T201" i="10"/>
  <c r="P147" i="11"/>
  <c r="BK163" i="11"/>
  <c r="J163" i="11" s="1"/>
  <c r="J103" i="11" s="1"/>
  <c r="T163" i="11"/>
  <c r="R191" i="12"/>
  <c r="BK143" i="13"/>
  <c r="BK142" i="13" s="1"/>
  <c r="J142" i="13" s="1"/>
  <c r="J101" i="13" s="1"/>
  <c r="BK172" i="13"/>
  <c r="J172" i="13" s="1"/>
  <c r="J104" i="13" s="1"/>
  <c r="BK310" i="14"/>
  <c r="J310" i="14" s="1"/>
  <c r="J103" i="14" s="1"/>
  <c r="BK353" i="14"/>
  <c r="J353" i="14"/>
  <c r="J104" i="14" s="1"/>
  <c r="T145" i="15"/>
  <c r="T144" i="15"/>
  <c r="R162" i="15"/>
  <c r="R170" i="15"/>
  <c r="T173" i="15"/>
  <c r="R203" i="15"/>
  <c r="P216" i="15"/>
  <c r="T144" i="16"/>
  <c r="P144" i="17"/>
  <c r="P157" i="17"/>
  <c r="T141" i="18"/>
  <c r="BK135" i="2"/>
  <c r="J135" i="2" s="1"/>
  <c r="J100" i="2" s="1"/>
  <c r="R182" i="3"/>
  <c r="P237" i="3"/>
  <c r="R274" i="3"/>
  <c r="P280" i="3"/>
  <c r="P341" i="3"/>
  <c r="R155" i="4"/>
  <c r="BK185" i="4"/>
  <c r="J185" i="4" s="1"/>
  <c r="J105" i="4" s="1"/>
  <c r="R144" i="5"/>
  <c r="P209" i="5"/>
  <c r="R217" i="5"/>
  <c r="P231" i="5"/>
  <c r="T278" i="5"/>
  <c r="T285" i="5"/>
  <c r="R143" i="6"/>
  <c r="T228" i="6"/>
  <c r="R292" i="6"/>
  <c r="BK141" i="7"/>
  <c r="J141" i="7" s="1"/>
  <c r="J101" i="7" s="1"/>
  <c r="BK151" i="8"/>
  <c r="J151" i="8" s="1"/>
  <c r="J101" i="8" s="1"/>
  <c r="T165" i="8"/>
  <c r="T141" i="9"/>
  <c r="T140" i="9" s="1"/>
  <c r="T134" i="9" s="1"/>
  <c r="R146" i="10"/>
  <c r="BK158" i="10"/>
  <c r="J158" i="10" s="1"/>
  <c r="J102" i="10" s="1"/>
  <c r="P201" i="10"/>
  <c r="T139" i="11"/>
  <c r="T138" i="11" s="1"/>
  <c r="T137" i="11" s="1"/>
  <c r="R166" i="11"/>
  <c r="P191" i="12"/>
  <c r="R143" i="13"/>
  <c r="R175" i="13"/>
  <c r="R142" i="14"/>
  <c r="R310" i="14"/>
  <c r="P353" i="14"/>
  <c r="P407" i="14"/>
  <c r="P145" i="15"/>
  <c r="T162" i="15"/>
  <c r="T170" i="15"/>
  <c r="T161" i="15" s="1"/>
  <c r="R173" i="15"/>
  <c r="BK211" i="15"/>
  <c r="T219" i="15"/>
  <c r="R144" i="16"/>
  <c r="R140" i="17"/>
  <c r="T147" i="17"/>
  <c r="R151" i="18"/>
  <c r="R173" i="2"/>
  <c r="R148" i="3"/>
  <c r="R147" i="3" s="1"/>
  <c r="P212" i="3"/>
  <c r="R258" i="3"/>
  <c r="BK305" i="3"/>
  <c r="J305" i="3" s="1"/>
  <c r="J112" i="3" s="1"/>
  <c r="T341" i="3"/>
  <c r="BK155" i="4"/>
  <c r="J155" i="4" s="1"/>
  <c r="J101" i="4" s="1"/>
  <c r="R191" i="4"/>
  <c r="R167" i="5"/>
  <c r="P217" i="5"/>
  <c r="BK231" i="5"/>
  <c r="J231" i="5" s="1"/>
  <c r="J104" i="5" s="1"/>
  <c r="BK278" i="5"/>
  <c r="J278" i="5"/>
  <c r="J108" i="5" s="1"/>
  <c r="P285" i="5"/>
  <c r="T167" i="6"/>
  <c r="T214" i="6"/>
  <c r="T273" i="6"/>
  <c r="BK306" i="6"/>
  <c r="J306" i="6" s="1"/>
  <c r="J109" i="6" s="1"/>
  <c r="BK148" i="7"/>
  <c r="J148" i="7" s="1"/>
  <c r="J102" i="7" s="1"/>
  <c r="T138" i="8"/>
  <c r="P165" i="8"/>
  <c r="R140" i="10"/>
  <c r="P172" i="10"/>
  <c r="R209" i="10"/>
  <c r="R147" i="11"/>
  <c r="P163" i="11"/>
  <c r="R188" i="12"/>
  <c r="T139" i="13"/>
  <c r="T138" i="13" s="1"/>
  <c r="T163" i="13"/>
  <c r="T172" i="13"/>
  <c r="BK281" i="14"/>
  <c r="J281" i="14"/>
  <c r="J101" i="14" s="1"/>
  <c r="R374" i="14"/>
  <c r="R152" i="15"/>
  <c r="BK182" i="15"/>
  <c r="J182" i="15" s="1"/>
  <c r="J107" i="15" s="1"/>
  <c r="T203" i="15"/>
  <c r="R216" i="15"/>
  <c r="T136" i="16"/>
  <c r="T135" i="16" s="1"/>
  <c r="T134" i="16" s="1"/>
  <c r="BK140" i="17"/>
  <c r="J140" i="17" s="1"/>
  <c r="J101" i="17" s="1"/>
  <c r="P147" i="17"/>
  <c r="BK141" i="18"/>
  <c r="J141" i="18" s="1"/>
  <c r="J102" i="18" s="1"/>
  <c r="BK151" i="18"/>
  <c r="J151" i="18" s="1"/>
  <c r="J103" i="18" s="1"/>
  <c r="P162" i="18"/>
  <c r="R135" i="2"/>
  <c r="T182" i="3"/>
  <c r="R237" i="3"/>
  <c r="T274" i="3"/>
  <c r="R280" i="3"/>
  <c r="R341" i="3"/>
  <c r="T155" i="4"/>
  <c r="T173" i="4"/>
  <c r="BK191" i="4"/>
  <c r="J191" i="4" s="1"/>
  <c r="J106" i="4" s="1"/>
  <c r="P167" i="5"/>
  <c r="T240" i="5"/>
  <c r="T239" i="5"/>
  <c r="T281" i="5"/>
  <c r="P167" i="6"/>
  <c r="BK214" i="6"/>
  <c r="J214" i="6"/>
  <c r="J102" i="6" s="1"/>
  <c r="BK273" i="6"/>
  <c r="J273" i="6" s="1"/>
  <c r="J105" i="6" s="1"/>
  <c r="T306" i="6"/>
  <c r="T305" i="6"/>
  <c r="R141" i="7"/>
  <c r="BK141" i="9"/>
  <c r="BK140" i="9" s="1"/>
  <c r="T140" i="10"/>
  <c r="T172" i="10"/>
  <c r="P209" i="10"/>
  <c r="BK147" i="11"/>
  <c r="J147" i="11"/>
  <c r="J102" i="11" s="1"/>
  <c r="BK166" i="11"/>
  <c r="J166" i="11" s="1"/>
  <c r="J104" i="11" s="1"/>
  <c r="BK188" i="12"/>
  <c r="J188" i="12"/>
  <c r="J104" i="12" s="1"/>
  <c r="P143" i="13"/>
  <c r="P142" i="13" s="1"/>
  <c r="P172" i="13"/>
  <c r="P281" i="14"/>
  <c r="BK374" i="14"/>
  <c r="J374" i="14" s="1"/>
  <c r="J107" i="14" s="1"/>
  <c r="R407" i="14"/>
  <c r="BK145" i="15"/>
  <c r="J145" i="15" s="1"/>
  <c r="J100" i="15" s="1"/>
  <c r="BK162" i="15"/>
  <c r="J162" i="15"/>
  <c r="J103" i="15" s="1"/>
  <c r="BK170" i="15"/>
  <c r="BK161" i="15" s="1"/>
  <c r="J161" i="15" s="1"/>
  <c r="J102" i="15" s="1"/>
  <c r="BK173" i="15"/>
  <c r="J173" i="15" s="1"/>
  <c r="J105" i="15" s="1"/>
  <c r="BK203" i="15"/>
  <c r="J203" i="15" s="1"/>
  <c r="J108" i="15" s="1"/>
  <c r="BK216" i="15"/>
  <c r="J216" i="15"/>
  <c r="J110" i="15" s="1"/>
  <c r="R136" i="16"/>
  <c r="R135" i="16" s="1"/>
  <c r="R134" i="16" s="1"/>
  <c r="P140" i="17"/>
  <c r="T144" i="17"/>
  <c r="T157" i="17"/>
  <c r="R141" i="18"/>
  <c r="R140" i="18" s="1"/>
  <c r="R162" i="18"/>
  <c r="P135" i="2"/>
  <c r="P182" i="3"/>
  <c r="T237" i="3"/>
  <c r="P274" i="3"/>
  <c r="R305" i="3"/>
  <c r="P349" i="3"/>
  <c r="R140" i="4"/>
  <c r="P191" i="4"/>
  <c r="BK167" i="5"/>
  <c r="J167" i="5"/>
  <c r="J101" i="5" s="1"/>
  <c r="BK217" i="5"/>
  <c r="J217" i="5" s="1"/>
  <c r="J103" i="5" s="1"/>
  <c r="R231" i="5"/>
  <c r="BK167" i="6"/>
  <c r="J167" i="6" s="1"/>
  <c r="J101" i="6" s="1"/>
  <c r="P214" i="6"/>
  <c r="R273" i="6"/>
  <c r="R306" i="6"/>
  <c r="R305" i="6" s="1"/>
  <c r="R148" i="7"/>
  <c r="P151" i="8"/>
  <c r="BK179" i="8"/>
  <c r="J179" i="8" s="1"/>
  <c r="J103" i="8" s="1"/>
  <c r="BK146" i="10"/>
  <c r="J146" i="10" s="1"/>
  <c r="J101" i="10" s="1"/>
  <c r="P158" i="10"/>
  <c r="BK201" i="10"/>
  <c r="J201" i="10" s="1"/>
  <c r="J104" i="10" s="1"/>
  <c r="T141" i="12"/>
  <c r="T140" i="12" s="1"/>
  <c r="T137" i="12" s="1"/>
  <c r="T191" i="12"/>
  <c r="BK139" i="13"/>
  <c r="J139" i="13" s="1"/>
  <c r="J100" i="13" s="1"/>
  <c r="R163" i="13"/>
  <c r="P175" i="13"/>
  <c r="P142" i="14"/>
  <c r="P310" i="14"/>
  <c r="R353" i="14"/>
  <c r="T407" i="14"/>
  <c r="R145" i="15"/>
  <c r="P162" i="15"/>
  <c r="P170" i="15"/>
  <c r="P173" i="15"/>
  <c r="P203" i="15"/>
  <c r="P219" i="15"/>
  <c r="P144" i="16"/>
  <c r="T140" i="17"/>
  <c r="BK147" i="17"/>
  <c r="J147" i="17" s="1"/>
  <c r="J103" i="17" s="1"/>
  <c r="P151" i="18"/>
  <c r="T162" i="18"/>
  <c r="T135" i="2"/>
  <c r="BK182" i="3"/>
  <c r="J182" i="3" s="1"/>
  <c r="J101" i="3" s="1"/>
  <c r="BK237" i="3"/>
  <c r="J237" i="3" s="1"/>
  <c r="J108" i="3" s="1"/>
  <c r="BK274" i="3"/>
  <c r="J274" i="3" s="1"/>
  <c r="J110" i="3" s="1"/>
  <c r="T280" i="3"/>
  <c r="BK349" i="3"/>
  <c r="J349" i="3" s="1"/>
  <c r="J114" i="3" s="1"/>
  <c r="BK140" i="4"/>
  <c r="T185" i="4"/>
  <c r="P144" i="5"/>
  <c r="BK209" i="5"/>
  <c r="J209" i="5" s="1"/>
  <c r="J102" i="5" s="1"/>
  <c r="R240" i="5"/>
  <c r="R239" i="5" s="1"/>
  <c r="P281" i="5"/>
  <c r="P143" i="6"/>
  <c r="P142" i="6"/>
  <c r="P141" i="6" s="1"/>
  <c r="AU100" i="1" s="1"/>
  <c r="BK228" i="6"/>
  <c r="J228" i="6" s="1"/>
  <c r="J104" i="6" s="1"/>
  <c r="BK292" i="6"/>
  <c r="J292" i="6" s="1"/>
  <c r="J106" i="6" s="1"/>
  <c r="P138" i="8"/>
  <c r="P137" i="8" s="1"/>
  <c r="P136" i="8" s="1"/>
  <c r="AU102" i="1" s="1"/>
  <c r="BK165" i="8"/>
  <c r="J165" i="8" s="1"/>
  <c r="J102" i="8" s="1"/>
  <c r="T179" i="8"/>
  <c r="R141" i="9"/>
  <c r="R140" i="9" s="1"/>
  <c r="R134" i="9" s="1"/>
  <c r="BK172" i="10"/>
  <c r="J172" i="10" s="1"/>
  <c r="J103" i="10" s="1"/>
  <c r="BK209" i="10"/>
  <c r="J209" i="10"/>
  <c r="J106" i="10" s="1"/>
  <c r="BK139" i="11"/>
  <c r="J139" i="11" s="1"/>
  <c r="J100" i="11" s="1"/>
  <c r="P166" i="11"/>
  <c r="P141" i="12"/>
  <c r="P140" i="12" s="1"/>
  <c r="BK191" i="12"/>
  <c r="J191" i="12" s="1"/>
  <c r="J105" i="12" s="1"/>
  <c r="T143" i="13"/>
  <c r="T142" i="13" s="1"/>
  <c r="T175" i="13"/>
  <c r="R281" i="14"/>
  <c r="T374" i="14"/>
  <c r="T373" i="14" s="1"/>
  <c r="P152" i="15"/>
  <c r="P144" i="15" s="1"/>
  <c r="T182" i="15"/>
  <c r="T211" i="15"/>
  <c r="R219" i="15"/>
  <c r="BK136" i="16"/>
  <c r="J136" i="16" s="1"/>
  <c r="J100" i="16" s="1"/>
  <c r="R144" i="17"/>
  <c r="R157" i="17"/>
  <c r="P141" i="18"/>
  <c r="T151" i="18"/>
  <c r="BK162" i="18"/>
  <c r="J162" i="18" s="1"/>
  <c r="J105" i="18" s="1"/>
  <c r="BK186" i="8"/>
  <c r="J186" i="8"/>
  <c r="J104" i="8" s="1"/>
  <c r="BK145" i="11"/>
  <c r="J145" i="11" s="1"/>
  <c r="J101" i="11" s="1"/>
  <c r="BK229" i="3"/>
  <c r="J229" i="3" s="1"/>
  <c r="J105" i="3" s="1"/>
  <c r="BK234" i="3"/>
  <c r="J234" i="3" s="1"/>
  <c r="J106" i="3" s="1"/>
  <c r="BK156" i="7"/>
  <c r="J156" i="7"/>
  <c r="J104" i="7" s="1"/>
  <c r="BK224" i="3"/>
  <c r="J224" i="3" s="1"/>
  <c r="J104" i="3" s="1"/>
  <c r="BK207" i="10"/>
  <c r="J207" i="10"/>
  <c r="J105" i="10" s="1"/>
  <c r="BK237" i="5"/>
  <c r="J237" i="5" s="1"/>
  <c r="J105" i="5" s="1"/>
  <c r="BK138" i="7"/>
  <c r="J138" i="7" s="1"/>
  <c r="J100" i="7" s="1"/>
  <c r="BK136" i="9"/>
  <c r="J136" i="9" s="1"/>
  <c r="J100" i="9" s="1"/>
  <c r="BK186" i="11"/>
  <c r="J186" i="11" s="1"/>
  <c r="J105" i="11" s="1"/>
  <c r="BK151" i="16"/>
  <c r="J151" i="16" s="1"/>
  <c r="J102" i="16" s="1"/>
  <c r="BK160" i="18"/>
  <c r="J160" i="18" s="1"/>
  <c r="J104" i="18" s="1"/>
  <c r="BK221" i="6"/>
  <c r="J221" i="6" s="1"/>
  <c r="J103" i="6" s="1"/>
  <c r="BK307" i="14"/>
  <c r="J307" i="14" s="1"/>
  <c r="J102" i="14" s="1"/>
  <c r="BK170" i="4"/>
  <c r="J170" i="4" s="1"/>
  <c r="J102" i="4" s="1"/>
  <c r="BK371" i="14"/>
  <c r="J371" i="14"/>
  <c r="J105" i="14" s="1"/>
  <c r="BK155" i="17"/>
  <c r="J155" i="17" s="1"/>
  <c r="J104" i="17" s="1"/>
  <c r="BK219" i="3"/>
  <c r="J219" i="3" s="1"/>
  <c r="J103" i="3" s="1"/>
  <c r="BK303" i="6"/>
  <c r="J303" i="6" s="1"/>
  <c r="J107" i="6" s="1"/>
  <c r="BK153" i="7"/>
  <c r="J153" i="7" s="1"/>
  <c r="J103" i="7" s="1"/>
  <c r="J93" i="18"/>
  <c r="F134" i="18"/>
  <c r="BF164" i="18"/>
  <c r="J91" i="18"/>
  <c r="E125" i="18"/>
  <c r="BF145" i="18"/>
  <c r="BF146" i="18"/>
  <c r="BF147" i="18"/>
  <c r="BF150" i="18"/>
  <c r="BF154" i="18"/>
  <c r="BF156" i="18"/>
  <c r="BF158" i="18"/>
  <c r="F93" i="18"/>
  <c r="BF144" i="18"/>
  <c r="BF148" i="18"/>
  <c r="J134" i="18"/>
  <c r="BF155" i="18"/>
  <c r="BF157" i="18"/>
  <c r="BF159" i="18"/>
  <c r="BF142" i="18"/>
  <c r="BF143" i="18"/>
  <c r="BF161" i="18"/>
  <c r="BF165" i="18"/>
  <c r="BF163" i="18"/>
  <c r="BF149" i="18"/>
  <c r="BF152" i="18"/>
  <c r="BF153" i="18"/>
  <c r="BF166" i="18"/>
  <c r="F134" i="17"/>
  <c r="BF150" i="17"/>
  <c r="BF152" i="17"/>
  <c r="E85" i="17"/>
  <c r="J131" i="17"/>
  <c r="BF148" i="17"/>
  <c r="BF153" i="17"/>
  <c r="BF141" i="17"/>
  <c r="BF145" i="17"/>
  <c r="BF156" i="17"/>
  <c r="J93" i="17"/>
  <c r="F133" i="17"/>
  <c r="BF161" i="17"/>
  <c r="J94" i="17"/>
  <c r="BF143" i="17"/>
  <c r="BF146" i="17"/>
  <c r="BF142" i="17"/>
  <c r="BF149" i="17"/>
  <c r="BF151" i="17"/>
  <c r="BF160" i="17"/>
  <c r="BF154" i="17"/>
  <c r="BF158" i="17"/>
  <c r="BF159" i="17"/>
  <c r="J91" i="16"/>
  <c r="J94" i="16"/>
  <c r="BF138" i="16"/>
  <c r="BF146" i="16"/>
  <c r="E85" i="16"/>
  <c r="BF147" i="16"/>
  <c r="BF148" i="16"/>
  <c r="BF152" i="16"/>
  <c r="F131" i="16"/>
  <c r="BF141" i="16"/>
  <c r="BF142" i="16"/>
  <c r="BF143" i="16"/>
  <c r="BF137" i="16"/>
  <c r="BF139" i="16"/>
  <c r="BF149" i="16"/>
  <c r="BF145" i="16"/>
  <c r="BF140" i="16"/>
  <c r="BF150" i="16"/>
  <c r="J91" i="15"/>
  <c r="BF185" i="15"/>
  <c r="BF194" i="15"/>
  <c r="BF196" i="15"/>
  <c r="BF199" i="15"/>
  <c r="BF210" i="15"/>
  <c r="BF214" i="15"/>
  <c r="F94" i="15"/>
  <c r="J140" i="15"/>
  <c r="BF150" i="15"/>
  <c r="BF158" i="15"/>
  <c r="BF164" i="15"/>
  <c r="BF171" i="15"/>
  <c r="BF175" i="15"/>
  <c r="BF186" i="15"/>
  <c r="BF195" i="15"/>
  <c r="BF197" i="15"/>
  <c r="BF200" i="15"/>
  <c r="BF201" i="15"/>
  <c r="BF202" i="15"/>
  <c r="BF206" i="15"/>
  <c r="BF209" i="15"/>
  <c r="BF213" i="15"/>
  <c r="BF222" i="15"/>
  <c r="BK373" i="14"/>
  <c r="J373" i="14" s="1"/>
  <c r="J106" i="14" s="1"/>
  <c r="BF155" i="15"/>
  <c r="BF168" i="15"/>
  <c r="BF172" i="15"/>
  <c r="BF177" i="15"/>
  <c r="BF178" i="15"/>
  <c r="F93" i="15"/>
  <c r="BF147" i="15"/>
  <c r="BF151" i="15"/>
  <c r="BF157" i="15"/>
  <c r="BF166" i="15"/>
  <c r="BF208" i="15"/>
  <c r="BF215" i="15"/>
  <c r="BF217" i="15"/>
  <c r="BF218" i="15"/>
  <c r="BF224" i="15"/>
  <c r="E131" i="15"/>
  <c r="J139" i="15"/>
  <c r="BF153" i="15"/>
  <c r="BF159" i="15"/>
  <c r="BF167" i="15"/>
  <c r="BF174" i="15"/>
  <c r="BF176" i="15"/>
  <c r="BF179" i="15"/>
  <c r="BF187" i="15"/>
  <c r="BF193" i="15"/>
  <c r="BF146" i="15"/>
  <c r="BF148" i="15"/>
  <c r="BF180" i="15"/>
  <c r="BF184" i="15"/>
  <c r="BF190" i="15"/>
  <c r="BF198" i="15"/>
  <c r="BF205" i="15"/>
  <c r="BF212" i="15"/>
  <c r="BF220" i="15"/>
  <c r="BF223" i="15"/>
  <c r="BF154" i="15"/>
  <c r="BF156" i="15"/>
  <c r="BF160" i="15"/>
  <c r="BF163" i="15"/>
  <c r="BF165" i="15"/>
  <c r="BF204" i="15"/>
  <c r="BF207" i="15"/>
  <c r="BF149" i="15"/>
  <c r="BF183" i="15"/>
  <c r="BF188" i="15"/>
  <c r="BF189" i="15"/>
  <c r="BF191" i="15"/>
  <c r="BF192" i="15"/>
  <c r="BF143" i="14"/>
  <c r="BF151" i="14"/>
  <c r="BF219" i="14"/>
  <c r="BF224" i="14"/>
  <c r="BF233" i="14"/>
  <c r="BF242" i="14"/>
  <c r="BF274" i="14"/>
  <c r="BF159" i="14"/>
  <c r="BF161" i="14"/>
  <c r="BF170" i="14"/>
  <c r="BF190" i="14"/>
  <c r="BF205" i="14"/>
  <c r="BF255" i="14"/>
  <c r="BF341" i="14"/>
  <c r="BF354" i="14"/>
  <c r="BF399" i="14"/>
  <c r="BF166" i="14"/>
  <c r="BF182" i="14"/>
  <c r="BF228" i="14"/>
  <c r="BF279" i="14"/>
  <c r="BF292" i="14"/>
  <c r="BF308" i="14"/>
  <c r="BF315" i="14"/>
  <c r="BF325" i="14"/>
  <c r="BF329" i="14"/>
  <c r="BF333" i="14"/>
  <c r="BF355" i="14"/>
  <c r="BF367" i="14"/>
  <c r="BF372" i="14"/>
  <c r="BF379" i="14"/>
  <c r="BF402" i="14"/>
  <c r="BF404" i="14"/>
  <c r="BF237" i="14"/>
  <c r="BF257" i="14"/>
  <c r="BF383" i="14"/>
  <c r="BF393" i="14"/>
  <c r="BF394" i="14"/>
  <c r="BF395" i="14"/>
  <c r="BF398" i="14"/>
  <c r="BF400" i="14"/>
  <c r="E85" i="14"/>
  <c r="F137" i="14"/>
  <c r="BF175" i="14"/>
  <c r="BF232" i="14"/>
  <c r="BF245" i="14"/>
  <c r="BF270" i="14"/>
  <c r="BF282" i="14"/>
  <c r="BF302" i="14"/>
  <c r="BF304" i="14"/>
  <c r="BF321" i="14"/>
  <c r="BF359" i="14"/>
  <c r="BF377" i="14"/>
  <c r="BF385" i="14"/>
  <c r="BF387" i="14"/>
  <c r="BF401" i="14"/>
  <c r="J134" i="14"/>
  <c r="BF197" i="14"/>
  <c r="BF202" i="14"/>
  <c r="BF214" i="14"/>
  <c r="BF249" i="14"/>
  <c r="BF265" i="14"/>
  <c r="BF311" i="14"/>
  <c r="BF337" i="14"/>
  <c r="BF349" i="14"/>
  <c r="BF391" i="14"/>
  <c r="BF412" i="14"/>
  <c r="BF144" i="14"/>
  <c r="BF145" i="14"/>
  <c r="BF238" i="14"/>
  <c r="BF240" i="14"/>
  <c r="BF318" i="14"/>
  <c r="BF375" i="14"/>
  <c r="BF389" i="14"/>
  <c r="BF403" i="14"/>
  <c r="BF408" i="14"/>
  <c r="BF230" i="14"/>
  <c r="BF261" i="14"/>
  <c r="BF269" i="14"/>
  <c r="BF345" i="14"/>
  <c r="BF365" i="14"/>
  <c r="BF396" i="14"/>
  <c r="BF397" i="14"/>
  <c r="BF406" i="14"/>
  <c r="BF410" i="14"/>
  <c r="BK140" i="12"/>
  <c r="J140" i="12" s="1"/>
  <c r="J101" i="12" s="1"/>
  <c r="J91" i="13"/>
  <c r="BF150" i="13"/>
  <c r="BF151" i="13"/>
  <c r="BF154" i="13"/>
  <c r="BF173" i="13"/>
  <c r="J94" i="13"/>
  <c r="BF140" i="13"/>
  <c r="BF144" i="13"/>
  <c r="BF174" i="13"/>
  <c r="F93" i="13"/>
  <c r="BF148" i="13"/>
  <c r="BF153" i="13"/>
  <c r="BF158" i="13"/>
  <c r="BF162" i="13"/>
  <c r="F134" i="13"/>
  <c r="BF155" i="13"/>
  <c r="BF156" i="13"/>
  <c r="BF166" i="13"/>
  <c r="BF146" i="13"/>
  <c r="BF170" i="13"/>
  <c r="BF177" i="13"/>
  <c r="BF178" i="13"/>
  <c r="J93" i="13"/>
  <c r="BF145" i="13"/>
  <c r="BF157" i="13"/>
  <c r="BF164" i="13"/>
  <c r="BF167" i="13"/>
  <c r="E85" i="13"/>
  <c r="BF152" i="13"/>
  <c r="BF160" i="13"/>
  <c r="BF168" i="13"/>
  <c r="BF176" i="13"/>
  <c r="BF141" i="13"/>
  <c r="BF147" i="13"/>
  <c r="BF149" i="13"/>
  <c r="BF159" i="13"/>
  <c r="BF161" i="13"/>
  <c r="BF165" i="13"/>
  <c r="BF169" i="13"/>
  <c r="BF171" i="13"/>
  <c r="F94" i="12"/>
  <c r="BF144" i="12"/>
  <c r="BF151" i="12"/>
  <c r="BF154" i="12"/>
  <c r="BF162" i="12"/>
  <c r="BF165" i="12"/>
  <c r="BF166" i="12"/>
  <c r="BF171" i="12"/>
  <c r="BF179" i="12"/>
  <c r="BF181" i="12"/>
  <c r="BF183" i="12"/>
  <c r="BF186" i="12"/>
  <c r="BF192" i="12"/>
  <c r="J93" i="12"/>
  <c r="BF146" i="12"/>
  <c r="BF153" i="12"/>
  <c r="BF168" i="12"/>
  <c r="BF169" i="12"/>
  <c r="BF170" i="12"/>
  <c r="BF172" i="12"/>
  <c r="BF173" i="12"/>
  <c r="BF182" i="12"/>
  <c r="J91" i="12"/>
  <c r="F133" i="12"/>
  <c r="BF143" i="12"/>
  <c r="BF149" i="12"/>
  <c r="BF152" i="12"/>
  <c r="BF163" i="12"/>
  <c r="BF167" i="12"/>
  <c r="BF177" i="12"/>
  <c r="BF180" i="12"/>
  <c r="J94" i="12"/>
  <c r="BF147" i="12"/>
  <c r="BF148" i="12"/>
  <c r="BF156" i="12"/>
  <c r="BF158" i="12"/>
  <c r="BF175" i="12"/>
  <c r="BF193" i="12"/>
  <c r="BF145" i="12"/>
  <c r="BF155" i="12"/>
  <c r="BF157" i="12"/>
  <c r="BF189" i="12"/>
  <c r="BF190" i="12"/>
  <c r="E85" i="12"/>
  <c r="BF161" i="12"/>
  <c r="BF178" i="12"/>
  <c r="BF184" i="12"/>
  <c r="BF194" i="12"/>
  <c r="BF150" i="12"/>
  <c r="BF159" i="12"/>
  <c r="BF160" i="12"/>
  <c r="BF185" i="12"/>
  <c r="BF142" i="12"/>
  <c r="BF164" i="12"/>
  <c r="BF174" i="12"/>
  <c r="BF176" i="12"/>
  <c r="F134" i="11"/>
  <c r="BF146" i="11"/>
  <c r="BF148" i="11"/>
  <c r="BF151" i="11"/>
  <c r="BF152" i="11"/>
  <c r="BF157" i="11"/>
  <c r="BF170" i="11"/>
  <c r="BF171" i="11"/>
  <c r="BF182" i="11"/>
  <c r="J91" i="11"/>
  <c r="BF165" i="11"/>
  <c r="BF181" i="11"/>
  <c r="J94" i="11"/>
  <c r="BF142" i="11"/>
  <c r="BF153" i="11"/>
  <c r="BF156" i="11"/>
  <c r="BF175" i="11"/>
  <c r="BF176" i="11"/>
  <c r="BF177" i="11"/>
  <c r="E125" i="11"/>
  <c r="BF143" i="11"/>
  <c r="BF149" i="11"/>
  <c r="BF154" i="11"/>
  <c r="BF155" i="11"/>
  <c r="BF160" i="11"/>
  <c r="BF162" i="11"/>
  <c r="BF164" i="11"/>
  <c r="BF167" i="11"/>
  <c r="BF183" i="11"/>
  <c r="J140" i="10"/>
  <c r="J100" i="10" s="1"/>
  <c r="BF140" i="11"/>
  <c r="BF168" i="11"/>
  <c r="BF180" i="11"/>
  <c r="BF144" i="11"/>
  <c r="BF159" i="11"/>
  <c r="BF169" i="11"/>
  <c r="BF141" i="11"/>
  <c r="BF150" i="11"/>
  <c r="BF158" i="11"/>
  <c r="BF161" i="11"/>
  <c r="BF172" i="11"/>
  <c r="BF173" i="11"/>
  <c r="BF178" i="11"/>
  <c r="BF184" i="11"/>
  <c r="BF185" i="11"/>
  <c r="BF174" i="11"/>
  <c r="BF179" i="11"/>
  <c r="BF187" i="11"/>
  <c r="J94" i="10"/>
  <c r="BF163" i="10"/>
  <c r="BF193" i="10"/>
  <c r="BF213" i="10"/>
  <c r="J141" i="9"/>
  <c r="J102" i="9" s="1"/>
  <c r="E85" i="10"/>
  <c r="F94" i="10"/>
  <c r="BF141" i="10"/>
  <c r="BF145" i="10"/>
  <c r="BF152" i="10"/>
  <c r="BF159" i="10"/>
  <c r="BF165" i="10"/>
  <c r="BF175" i="10"/>
  <c r="BF177" i="10"/>
  <c r="BF183" i="10"/>
  <c r="BF191" i="10"/>
  <c r="BF214" i="10"/>
  <c r="BF143" i="10"/>
  <c r="BF156" i="10"/>
  <c r="BF160" i="10"/>
  <c r="BF195" i="10"/>
  <c r="BF198" i="10"/>
  <c r="BF215" i="10"/>
  <c r="BF153" i="10"/>
  <c r="BF154" i="10"/>
  <c r="BF161" i="10"/>
  <c r="BF168" i="10"/>
  <c r="BF169" i="10"/>
  <c r="BF170" i="10"/>
  <c r="BF171" i="10"/>
  <c r="BF174" i="10"/>
  <c r="BF178" i="10"/>
  <c r="BF182" i="10"/>
  <c r="BF186" i="10"/>
  <c r="BF190" i="10"/>
  <c r="BF211" i="10"/>
  <c r="BK135" i="9"/>
  <c r="J132" i="10"/>
  <c r="BF142" i="10"/>
  <c r="BF155" i="10"/>
  <c r="BF162" i="10"/>
  <c r="BF192" i="10"/>
  <c r="BF196" i="10"/>
  <c r="BF197" i="10"/>
  <c r="BF150" i="10"/>
  <c r="BF151" i="10"/>
  <c r="BF157" i="10"/>
  <c r="BF179" i="10"/>
  <c r="BF180" i="10"/>
  <c r="BF184" i="10"/>
  <c r="BF185" i="10"/>
  <c r="BF189" i="10"/>
  <c r="BF200" i="10"/>
  <c r="BF202" i="10"/>
  <c r="BF203" i="10"/>
  <c r="BF205" i="10"/>
  <c r="BF206" i="10"/>
  <c r="BF149" i="10"/>
  <c r="BF164" i="10"/>
  <c r="BF166" i="10"/>
  <c r="BF167" i="10"/>
  <c r="BF176" i="10"/>
  <c r="BF187" i="10"/>
  <c r="BF188" i="10"/>
  <c r="BF199" i="10"/>
  <c r="BF210" i="10"/>
  <c r="BF212" i="10"/>
  <c r="BF144" i="10"/>
  <c r="BF147" i="10"/>
  <c r="BF148" i="10"/>
  <c r="BF173" i="10"/>
  <c r="BF181" i="10"/>
  <c r="BF194" i="10"/>
  <c r="BF204" i="10"/>
  <c r="BF208" i="10"/>
  <c r="E85" i="9"/>
  <c r="BF143" i="9"/>
  <c r="BF145" i="9"/>
  <c r="J91" i="9"/>
  <c r="F131" i="9"/>
  <c r="BF137" i="9"/>
  <c r="BF144" i="9"/>
  <c r="BF142" i="9"/>
  <c r="J91" i="8"/>
  <c r="F94" i="8"/>
  <c r="BF143" i="8"/>
  <c r="BF147" i="8"/>
  <c r="BF159" i="8"/>
  <c r="BF166" i="8"/>
  <c r="BF145" i="8"/>
  <c r="BF180" i="8"/>
  <c r="BF149" i="8"/>
  <c r="BF185" i="8"/>
  <c r="E124" i="8"/>
  <c r="BF152" i="8"/>
  <c r="BF187" i="8"/>
  <c r="BF139" i="8"/>
  <c r="BF156" i="8"/>
  <c r="BF161" i="8"/>
  <c r="BF163" i="8"/>
  <c r="BF170" i="8"/>
  <c r="BF184" i="8"/>
  <c r="BF141" i="8"/>
  <c r="BF174" i="8"/>
  <c r="E124" i="7"/>
  <c r="F133" i="7"/>
  <c r="BF142" i="7"/>
  <c r="BF154" i="7"/>
  <c r="J143" i="6"/>
  <c r="J100" i="6" s="1"/>
  <c r="BF144" i="7"/>
  <c r="BF151" i="7"/>
  <c r="BK305" i="6"/>
  <c r="J305" i="6" s="1"/>
  <c r="J108" i="6" s="1"/>
  <c r="J91" i="7"/>
  <c r="BF139" i="7"/>
  <c r="BF146" i="7"/>
  <c r="BF149" i="7"/>
  <c r="BF157" i="7"/>
  <c r="BD101" i="1"/>
  <c r="J240" i="5"/>
  <c r="J107" i="5"/>
  <c r="BF197" i="6"/>
  <c r="BF229" i="6"/>
  <c r="BF233" i="6"/>
  <c r="BF252" i="6"/>
  <c r="E85" i="6"/>
  <c r="BF154" i="6"/>
  <c r="BF160" i="6"/>
  <c r="BF201" i="6"/>
  <c r="F94" i="6"/>
  <c r="J135" i="6"/>
  <c r="BF157" i="6"/>
  <c r="BF181" i="6"/>
  <c r="BF184" i="6"/>
  <c r="BF187" i="6"/>
  <c r="BF279" i="6"/>
  <c r="BF168" i="6"/>
  <c r="BF210" i="6"/>
  <c r="BF215" i="6"/>
  <c r="BF222" i="6"/>
  <c r="BF241" i="6"/>
  <c r="BF274" i="6"/>
  <c r="BF311" i="6"/>
  <c r="BF144" i="6"/>
  <c r="BF147" i="6"/>
  <c r="BF177" i="6"/>
  <c r="BF200" i="6"/>
  <c r="BF264" i="6"/>
  <c r="BF267" i="6"/>
  <c r="BF285" i="6"/>
  <c r="BF291" i="6"/>
  <c r="BF149" i="6"/>
  <c r="BF194" i="6"/>
  <c r="BF204" i="6"/>
  <c r="BF312" i="6"/>
  <c r="BF164" i="6"/>
  <c r="BF207" i="6"/>
  <c r="BF255" i="6"/>
  <c r="BF258" i="6"/>
  <c r="BF261" i="6"/>
  <c r="BF293" i="6"/>
  <c r="BF296" i="6"/>
  <c r="BF300" i="6"/>
  <c r="BF310" i="6"/>
  <c r="BF171" i="6"/>
  <c r="BF211" i="6"/>
  <c r="BF218" i="6"/>
  <c r="BF239" i="6"/>
  <c r="BF243" i="6"/>
  <c r="BF270" i="6"/>
  <c r="BF304" i="6"/>
  <c r="BF307" i="6"/>
  <c r="E85" i="5"/>
  <c r="BF172" i="5"/>
  <c r="BF224" i="5"/>
  <c r="BF265" i="5"/>
  <c r="BF268" i="5"/>
  <c r="BF271" i="5"/>
  <c r="F94" i="5"/>
  <c r="BF157" i="5"/>
  <c r="BF160" i="5"/>
  <c r="BF183" i="5"/>
  <c r="BF213" i="5"/>
  <c r="BF241" i="5"/>
  <c r="BF277" i="5"/>
  <c r="BF282" i="5"/>
  <c r="BF284" i="5"/>
  <c r="BF200" i="5"/>
  <c r="BF229" i="5"/>
  <c r="BF250" i="5"/>
  <c r="BF292" i="5"/>
  <c r="BF297" i="5"/>
  <c r="BF164" i="5"/>
  <c r="BF176" i="5"/>
  <c r="BF186" i="5"/>
  <c r="BF201" i="5"/>
  <c r="BF218" i="5"/>
  <c r="BF235" i="5"/>
  <c r="BF238" i="5"/>
  <c r="BF246" i="5"/>
  <c r="BF258" i="5"/>
  <c r="BF279" i="5"/>
  <c r="BF283" i="5"/>
  <c r="BF286" i="5"/>
  <c r="BF289" i="5"/>
  <c r="BF300" i="5"/>
  <c r="J136" i="5"/>
  <c r="BF155" i="5"/>
  <c r="BF180" i="5"/>
  <c r="BF206" i="5"/>
  <c r="BF232" i="5"/>
  <c r="BF274" i="5"/>
  <c r="BF280" i="5"/>
  <c r="BF145" i="5"/>
  <c r="BF149" i="5"/>
  <c r="BF151" i="5"/>
  <c r="BF168" i="5"/>
  <c r="BF192" i="5"/>
  <c r="BF204" i="5"/>
  <c r="BF210" i="5"/>
  <c r="BF221" i="5"/>
  <c r="BF254" i="5"/>
  <c r="BK236" i="3"/>
  <c r="J236" i="3" s="1"/>
  <c r="J107" i="3" s="1"/>
  <c r="E126" i="4"/>
  <c r="BF162" i="4"/>
  <c r="BF168" i="4"/>
  <c r="BF180" i="4"/>
  <c r="F94" i="4"/>
  <c r="BF146" i="4"/>
  <c r="BF182" i="4"/>
  <c r="J91" i="4"/>
  <c r="BF151" i="4"/>
  <c r="BF156" i="4"/>
  <c r="BF164" i="4"/>
  <c r="BF171" i="4"/>
  <c r="BF186" i="4"/>
  <c r="BF194" i="4"/>
  <c r="BF160" i="4"/>
  <c r="BF174" i="4"/>
  <c r="BF192" i="4"/>
  <c r="BF176" i="4"/>
  <c r="BF184" i="4"/>
  <c r="BF178" i="4"/>
  <c r="BF190" i="4"/>
  <c r="BF141" i="4"/>
  <c r="E134" i="3"/>
  <c r="BF173" i="3"/>
  <c r="BF198" i="3"/>
  <c r="BF216" i="3"/>
  <c r="BF238" i="3"/>
  <c r="BF292" i="3"/>
  <c r="BF302" i="3"/>
  <c r="BF303" i="3"/>
  <c r="BF342" i="3"/>
  <c r="F94" i="3"/>
  <c r="BF167" i="3"/>
  <c r="BF171" i="3"/>
  <c r="BF191" i="3"/>
  <c r="BF211" i="3"/>
  <c r="BF213" i="3"/>
  <c r="BF230" i="3"/>
  <c r="BF259" i="3"/>
  <c r="BF281" i="3"/>
  <c r="BF286" i="3"/>
  <c r="BF307" i="3"/>
  <c r="BF329" i="3"/>
  <c r="BF178" i="3"/>
  <c r="BF183" i="3"/>
  <c r="BF325" i="3"/>
  <c r="BF161" i="3"/>
  <c r="BF202" i="3"/>
  <c r="BF220" i="3"/>
  <c r="BF235" i="3"/>
  <c r="BF322" i="3"/>
  <c r="BF345" i="3"/>
  <c r="J91" i="3"/>
  <c r="BF207" i="3"/>
  <c r="BF265" i="3"/>
  <c r="BF313" i="3"/>
  <c r="BF332" i="3"/>
  <c r="BF158" i="3"/>
  <c r="BF199" i="3"/>
  <c r="BF304" i="3"/>
  <c r="BF337" i="3"/>
  <c r="BF340" i="3"/>
  <c r="BF348" i="3"/>
  <c r="BF350" i="3"/>
  <c r="BF351" i="3"/>
  <c r="BF149" i="3"/>
  <c r="BF164" i="3"/>
  <c r="BF187" i="3"/>
  <c r="BF241" i="3"/>
  <c r="BF244" i="3"/>
  <c r="BF248" i="3"/>
  <c r="BF251" i="3"/>
  <c r="BF273" i="3"/>
  <c r="BF275" i="3"/>
  <c r="BF306" i="3"/>
  <c r="BF319" i="3"/>
  <c r="BF352" i="3"/>
  <c r="BF175" i="3"/>
  <c r="BF195" i="3"/>
  <c r="BF225" i="3"/>
  <c r="BF254" i="3"/>
  <c r="BF257" i="3"/>
  <c r="BF262" i="3"/>
  <c r="BF270" i="3"/>
  <c r="BF279" i="3"/>
  <c r="E85" i="2"/>
  <c r="BF145" i="2"/>
  <c r="BF160" i="2"/>
  <c r="BF164" i="2"/>
  <c r="BF174" i="2"/>
  <c r="J91" i="2"/>
  <c r="BF139" i="2"/>
  <c r="BF140" i="2"/>
  <c r="BF175" i="2"/>
  <c r="BF144" i="2"/>
  <c r="F130" i="2"/>
  <c r="BF137" i="2"/>
  <c r="BF154" i="2"/>
  <c r="BF178" i="2"/>
  <c r="BF136" i="2"/>
  <c r="BF151" i="2"/>
  <c r="BF156" i="2"/>
  <c r="BF170" i="2"/>
  <c r="BF177" i="2"/>
  <c r="BF180" i="2"/>
  <c r="F40" i="2"/>
  <c r="BC96" i="1" s="1"/>
  <c r="F37" i="4"/>
  <c r="AZ98" i="1" s="1"/>
  <c r="F39" i="4"/>
  <c r="BB98" i="1" s="1"/>
  <c r="F40" i="6"/>
  <c r="BC100" i="1" s="1"/>
  <c r="F37" i="7"/>
  <c r="AZ101" i="1" s="1"/>
  <c r="F37" i="9"/>
  <c r="AZ103" i="1" s="1"/>
  <c r="J37" i="9"/>
  <c r="AV103" i="1" s="1"/>
  <c r="J37" i="11"/>
  <c r="AV105" i="1" s="1"/>
  <c r="F39" i="11"/>
  <c r="BB105" i="1" s="1"/>
  <c r="F39" i="13"/>
  <c r="BB107" i="1"/>
  <c r="J37" i="14"/>
  <c r="AV108" i="1" s="1"/>
  <c r="F41" i="18"/>
  <c r="BD112" i="1" s="1"/>
  <c r="F41" i="2"/>
  <c r="BD96" i="1" s="1"/>
  <c r="F41" i="4"/>
  <c r="BD98" i="1" s="1"/>
  <c r="F40" i="4"/>
  <c r="BC98" i="1" s="1"/>
  <c r="F37" i="6"/>
  <c r="AZ100" i="1" s="1"/>
  <c r="F40" i="8"/>
  <c r="BC102" i="1"/>
  <c r="F41" i="9"/>
  <c r="BD103" i="1" s="1"/>
  <c r="F41" i="11"/>
  <c r="BD105" i="1" s="1"/>
  <c r="F37" i="12"/>
  <c r="AZ106" i="1" s="1"/>
  <c r="F39" i="14"/>
  <c r="BB108" i="1" s="1"/>
  <c r="F37" i="18"/>
  <c r="AZ112" i="1" s="1"/>
  <c r="J37" i="2"/>
  <c r="AV96" i="1" s="1"/>
  <c r="J37" i="4"/>
  <c r="AV98" i="1" s="1"/>
  <c r="J37" i="5"/>
  <c r="AV99" i="1" s="1"/>
  <c r="F40" i="7"/>
  <c r="BC101" i="1" s="1"/>
  <c r="F41" i="8"/>
  <c r="BD102" i="1" s="1"/>
  <c r="F39" i="10"/>
  <c r="BB104" i="1" s="1"/>
  <c r="F41" i="12"/>
  <c r="BD106" i="1" s="1"/>
  <c r="F40" i="13"/>
  <c r="BC107" i="1" s="1"/>
  <c r="J37" i="15"/>
  <c r="AV109" i="1" s="1"/>
  <c r="F39" i="15"/>
  <c r="BB109" i="1" s="1"/>
  <c r="J37" i="16"/>
  <c r="AV110" i="1" s="1"/>
  <c r="F40" i="17"/>
  <c r="BC111" i="1" s="1"/>
  <c r="F37" i="3"/>
  <c r="AZ97" i="1" s="1"/>
  <c r="F41" i="5"/>
  <c r="BD99" i="1" s="1"/>
  <c r="J37" i="6"/>
  <c r="AV100" i="1" s="1"/>
  <c r="F37" i="8"/>
  <c r="AZ102" i="1"/>
  <c r="F37" i="10"/>
  <c r="AZ104" i="1" s="1"/>
  <c r="F40" i="12"/>
  <c r="BC106" i="1" s="1"/>
  <c r="F41" i="13"/>
  <c r="BD107" i="1" s="1"/>
  <c r="F40" i="15"/>
  <c r="BC109" i="1" s="1"/>
  <c r="F37" i="15"/>
  <c r="AZ109" i="1" s="1"/>
  <c r="F40" i="16"/>
  <c r="BC110" i="1" s="1"/>
  <c r="F39" i="16"/>
  <c r="BB110" i="1" s="1"/>
  <c r="J37" i="17"/>
  <c r="AV111" i="1"/>
  <c r="F37" i="17"/>
  <c r="AZ111" i="1" s="1"/>
  <c r="F39" i="2"/>
  <c r="BB96" i="1" s="1"/>
  <c r="F40" i="3"/>
  <c r="BC97" i="1" s="1"/>
  <c r="F41" i="6"/>
  <c r="BD100" i="1" s="1"/>
  <c r="F39" i="8"/>
  <c r="BB102" i="1"/>
  <c r="F41" i="10"/>
  <c r="BD104" i="1" s="1"/>
  <c r="F39" i="12"/>
  <c r="BB106" i="1" s="1"/>
  <c r="F37" i="13"/>
  <c r="AZ107" i="1"/>
  <c r="F41" i="14"/>
  <c r="BD108" i="1" s="1"/>
  <c r="F40" i="18"/>
  <c r="BC112" i="1" s="1"/>
  <c r="AS94" i="1"/>
  <c r="F41" i="3"/>
  <c r="BD97" i="1" s="1"/>
  <c r="F39" i="5"/>
  <c r="BB99" i="1" s="1"/>
  <c r="J37" i="7"/>
  <c r="AV101" i="1" s="1"/>
  <c r="F39" i="9"/>
  <c r="BB103" i="1" s="1"/>
  <c r="F40" i="9"/>
  <c r="BC103" i="1" s="1"/>
  <c r="F37" i="11"/>
  <c r="AZ105" i="1" s="1"/>
  <c r="F40" i="11"/>
  <c r="BC105" i="1" s="1"/>
  <c r="J37" i="13"/>
  <c r="AV107" i="1"/>
  <c r="F40" i="14"/>
  <c r="BC108" i="1"/>
  <c r="F39" i="17"/>
  <c r="BB111" i="1" s="1"/>
  <c r="F41" i="17"/>
  <c r="BD111" i="1" s="1"/>
  <c r="J37" i="3"/>
  <c r="AV97" i="1" s="1"/>
  <c r="F40" i="5"/>
  <c r="BC99" i="1" s="1"/>
  <c r="F39" i="7"/>
  <c r="BB101" i="1" s="1"/>
  <c r="J37" i="8"/>
  <c r="AV102" i="1"/>
  <c r="J37" i="10"/>
  <c r="AV104" i="1" s="1"/>
  <c r="J37" i="12"/>
  <c r="AV106" i="1" s="1"/>
  <c r="F37" i="14"/>
  <c r="AZ108" i="1" s="1"/>
  <c r="J37" i="18"/>
  <c r="AV112" i="1"/>
  <c r="F37" i="2"/>
  <c r="AZ96" i="1" s="1"/>
  <c r="F39" i="3"/>
  <c r="BB97" i="1"/>
  <c r="F37" i="5"/>
  <c r="AZ99" i="1" s="1"/>
  <c r="F39" i="6"/>
  <c r="BB100" i="1"/>
  <c r="F40" i="10"/>
  <c r="BC104" i="1" s="1"/>
  <c r="F41" i="15"/>
  <c r="BD109" i="1" s="1"/>
  <c r="F41" i="16"/>
  <c r="BD110" i="1"/>
  <c r="F37" i="16"/>
  <c r="AZ110" i="1" s="1"/>
  <c r="F39" i="18"/>
  <c r="BB112" i="1" s="1"/>
  <c r="P140" i="18" l="1"/>
  <c r="P137" i="18" s="1"/>
  <c r="AU112" i="1" s="1"/>
  <c r="P139" i="17"/>
  <c r="P137" i="17" s="1"/>
  <c r="AU111" i="1" s="1"/>
  <c r="J143" i="13"/>
  <c r="J102" i="13" s="1"/>
  <c r="J104" i="4"/>
  <c r="J172" i="4"/>
  <c r="R137" i="18"/>
  <c r="T139" i="17"/>
  <c r="T137" i="17" s="1"/>
  <c r="R161" i="15"/>
  <c r="T181" i="15"/>
  <c r="BK181" i="15"/>
  <c r="J181" i="15" s="1"/>
  <c r="J106" i="15" s="1"/>
  <c r="P141" i="14"/>
  <c r="T141" i="14"/>
  <c r="BK141" i="14"/>
  <c r="J141" i="14" s="1"/>
  <c r="J99" i="14" s="1"/>
  <c r="T137" i="13"/>
  <c r="BK138" i="13"/>
  <c r="J138" i="13" s="1"/>
  <c r="J99" i="13" s="1"/>
  <c r="P137" i="12"/>
  <c r="AU106" i="1" s="1"/>
  <c r="R139" i="10"/>
  <c r="R138" i="10" s="1"/>
  <c r="BK137" i="8"/>
  <c r="BK136" i="8" s="1"/>
  <c r="J136" i="8" s="1"/>
  <c r="J98" i="8" s="1"/>
  <c r="BK147" i="3"/>
  <c r="BK146" i="3" s="1"/>
  <c r="J146" i="3" s="1"/>
  <c r="J98" i="3" s="1"/>
  <c r="BK139" i="4"/>
  <c r="R139" i="4"/>
  <c r="R134" i="2"/>
  <c r="R133" i="2" s="1"/>
  <c r="T134" i="2"/>
  <c r="T133" i="2" s="1"/>
  <c r="P134" i="2"/>
  <c r="P133" i="2" s="1"/>
  <c r="AU96" i="1" s="1"/>
  <c r="BK134" i="2"/>
  <c r="BK133" i="2" s="1"/>
  <c r="J133" i="2" s="1"/>
  <c r="J98" i="2" s="1"/>
  <c r="J32" i="2" s="1"/>
  <c r="BK134" i="9"/>
  <c r="J134" i="9" s="1"/>
  <c r="J98" i="9" s="1"/>
  <c r="J32" i="9" s="1"/>
  <c r="J111" i="9" s="1"/>
  <c r="BF111" i="9" s="1"/>
  <c r="J38" i="9" s="1"/>
  <c r="AW103" i="1" s="1"/>
  <c r="J140" i="9"/>
  <c r="J101" i="9" s="1"/>
  <c r="J32" i="8"/>
  <c r="J113" i="8" s="1"/>
  <c r="J107" i="8" s="1"/>
  <c r="J115" i="8" s="1"/>
  <c r="J140" i="4"/>
  <c r="J170" i="15"/>
  <c r="J104" i="15" s="1"/>
  <c r="J211" i="15"/>
  <c r="J109" i="15" s="1"/>
  <c r="J142" i="14"/>
  <c r="J100" i="14" s="1"/>
  <c r="R236" i="3"/>
  <c r="R146" i="3" s="1"/>
  <c r="T143" i="15"/>
  <c r="R137" i="8"/>
  <c r="R136" i="8" s="1"/>
  <c r="P135" i="16"/>
  <c r="P134" i="16" s="1"/>
  <c r="AU110" i="1" s="1"/>
  <c r="T236" i="3"/>
  <c r="P143" i="5"/>
  <c r="P142" i="5" s="1"/>
  <c r="AU99" i="1" s="1"/>
  <c r="P239" i="5"/>
  <c r="R172" i="4"/>
  <c r="T143" i="5"/>
  <c r="T142" i="5" s="1"/>
  <c r="BK138" i="11"/>
  <c r="BK137" i="11"/>
  <c r="J137" i="11" s="1"/>
  <c r="J98" i="11" s="1"/>
  <c r="T172" i="4"/>
  <c r="R373" i="14"/>
  <c r="R139" i="17"/>
  <c r="R137" i="17"/>
  <c r="P139" i="10"/>
  <c r="P138" i="10" s="1"/>
  <c r="AU104" i="1" s="1"/>
  <c r="BK142" i="6"/>
  <c r="J142" i="6" s="1"/>
  <c r="J99" i="6" s="1"/>
  <c r="P139" i="4"/>
  <c r="T137" i="8"/>
  <c r="T136" i="8" s="1"/>
  <c r="R143" i="5"/>
  <c r="R142" i="5" s="1"/>
  <c r="T140" i="18"/>
  <c r="T137" i="18" s="1"/>
  <c r="BK139" i="10"/>
  <c r="J139" i="10" s="1"/>
  <c r="J99" i="10" s="1"/>
  <c r="R137" i="12"/>
  <c r="P172" i="4"/>
  <c r="P373" i="14"/>
  <c r="P140" i="14"/>
  <c r="AU108" i="1" s="1"/>
  <c r="P138" i="11"/>
  <c r="P137" i="11" s="1"/>
  <c r="AU105" i="1" s="1"/>
  <c r="P161" i="15"/>
  <c r="T139" i="10"/>
  <c r="T138" i="10" s="1"/>
  <c r="R144" i="15"/>
  <c r="R142" i="13"/>
  <c r="R137" i="13"/>
  <c r="P181" i="15"/>
  <c r="R181" i="15"/>
  <c r="T147" i="3"/>
  <c r="T146" i="3" s="1"/>
  <c r="R137" i="7"/>
  <c r="R136" i="7"/>
  <c r="R142" i="6"/>
  <c r="R141" i="6"/>
  <c r="P236" i="3"/>
  <c r="P147" i="3"/>
  <c r="P146" i="3" s="1"/>
  <c r="AU97" i="1" s="1"/>
  <c r="R138" i="11"/>
  <c r="R137" i="11"/>
  <c r="P137" i="7"/>
  <c r="P136" i="7"/>
  <c r="AU101" i="1" s="1"/>
  <c r="BK135" i="16"/>
  <c r="BK134" i="16"/>
  <c r="J134" i="16" s="1"/>
  <c r="J98" i="16" s="1"/>
  <c r="J32" i="16" s="1"/>
  <c r="J111" i="16" s="1"/>
  <c r="BF111" i="16" s="1"/>
  <c r="J38" i="16" s="1"/>
  <c r="AW110" i="1" s="1"/>
  <c r="AT110" i="1" s="1"/>
  <c r="P137" i="13"/>
  <c r="AU107" i="1"/>
  <c r="R141" i="14"/>
  <c r="T140" i="14"/>
  <c r="BK239" i="5"/>
  <c r="T139" i="4"/>
  <c r="T142" i="6"/>
  <c r="T141" i="6" s="1"/>
  <c r="BK143" i="5"/>
  <c r="J143" i="5" s="1"/>
  <c r="J99" i="5" s="1"/>
  <c r="BK137" i="7"/>
  <c r="BK136" i="7" s="1"/>
  <c r="J136" i="7" s="1"/>
  <c r="J98" i="7" s="1"/>
  <c r="J32" i="7" s="1"/>
  <c r="J113" i="7" s="1"/>
  <c r="BF113" i="7" s="1"/>
  <c r="J38" i="7" s="1"/>
  <c r="AW101" i="1" s="1"/>
  <c r="AT101" i="1" s="1"/>
  <c r="BK139" i="17"/>
  <c r="J139" i="17" s="1"/>
  <c r="J100" i="17" s="1"/>
  <c r="BK172" i="4"/>
  <c r="BK144" i="15"/>
  <c r="J144" i="15" s="1"/>
  <c r="J99" i="15" s="1"/>
  <c r="BK140" i="18"/>
  <c r="J140" i="18"/>
  <c r="J101" i="18" s="1"/>
  <c r="BK140" i="14"/>
  <c r="J140" i="14" s="1"/>
  <c r="J98" i="14" s="1"/>
  <c r="J32" i="14" s="1"/>
  <c r="J117" i="14" s="1"/>
  <c r="BF117" i="14" s="1"/>
  <c r="J38" i="14" s="1"/>
  <c r="AW108" i="1" s="1"/>
  <c r="AT108" i="1" s="1"/>
  <c r="BK137" i="12"/>
  <c r="J137" i="12" s="1"/>
  <c r="J98" i="12" s="1"/>
  <c r="J32" i="12" s="1"/>
  <c r="J114" i="12" s="1"/>
  <c r="BF114" i="12" s="1"/>
  <c r="J38" i="12" s="1"/>
  <c r="AW106" i="1" s="1"/>
  <c r="AT106" i="1" s="1"/>
  <c r="J135" i="9"/>
  <c r="J99" i="9" s="1"/>
  <c r="J137" i="8"/>
  <c r="J99" i="8" s="1"/>
  <c r="J33" i="8"/>
  <c r="J34" i="8" s="1"/>
  <c r="AG102" i="1" s="1"/>
  <c r="BF113" i="8"/>
  <c r="J38" i="8" s="1"/>
  <c r="AW102" i="1" s="1"/>
  <c r="AT102" i="1" s="1"/>
  <c r="J105" i="9"/>
  <c r="J33" i="9"/>
  <c r="J34" i="9" s="1"/>
  <c r="AG103" i="1" s="1"/>
  <c r="AT103" i="1"/>
  <c r="BC95" i="1"/>
  <c r="BC94" i="1" s="1"/>
  <c r="W35" i="1" s="1"/>
  <c r="BD95" i="1"/>
  <c r="BD94" i="1" s="1"/>
  <c r="W36" i="1" s="1"/>
  <c r="AZ95" i="1"/>
  <c r="AZ94" i="1" s="1"/>
  <c r="AV94" i="1" s="1"/>
  <c r="BB95" i="1"/>
  <c r="AX95" i="1" s="1"/>
  <c r="J103" i="4" l="1"/>
  <c r="J100" i="4"/>
  <c r="J139" i="4"/>
  <c r="J138" i="4" s="1"/>
  <c r="J99" i="4"/>
  <c r="R138" i="4"/>
  <c r="R140" i="14"/>
  <c r="BK137" i="13"/>
  <c r="J137" i="13" s="1"/>
  <c r="J98" i="13" s="1"/>
  <c r="J32" i="13" s="1"/>
  <c r="J114" i="13" s="1"/>
  <c r="BF114" i="13" s="1"/>
  <c r="J38" i="13" s="1"/>
  <c r="AW107" i="1" s="1"/>
  <c r="AT107" i="1" s="1"/>
  <c r="F38" i="9"/>
  <c r="BA103" i="1" s="1"/>
  <c r="J32" i="3"/>
  <c r="J147" i="3"/>
  <c r="J99" i="3" s="1"/>
  <c r="BK138" i="4"/>
  <c r="J98" i="4" s="1"/>
  <c r="J32" i="4" s="1"/>
  <c r="J115" i="4" s="1"/>
  <c r="BF115" i="4" s="1"/>
  <c r="J38" i="4" s="1"/>
  <c r="AW98" i="1" s="1"/>
  <c r="AT98" i="1" s="1"/>
  <c r="J134" i="2"/>
  <c r="J99" i="2" s="1"/>
  <c r="J110" i="2"/>
  <c r="J32" i="11"/>
  <c r="J114" i="11" s="1"/>
  <c r="J108" i="11" s="1"/>
  <c r="J116" i="11" s="1"/>
  <c r="BK143" i="15"/>
  <c r="J143" i="15" s="1"/>
  <c r="J98" i="15" s="1"/>
  <c r="J32" i="15" s="1"/>
  <c r="J120" i="15" s="1"/>
  <c r="J114" i="15" s="1"/>
  <c r="J33" i="15" s="1"/>
  <c r="BK141" i="6"/>
  <c r="J141" i="6" s="1"/>
  <c r="J98" i="6" s="1"/>
  <c r="P143" i="15"/>
  <c r="AU109" i="1"/>
  <c r="BK142" i="5"/>
  <c r="J142" i="5" s="1"/>
  <c r="J98" i="5" s="1"/>
  <c r="J32" i="5" s="1"/>
  <c r="J119" i="5" s="1"/>
  <c r="BF119" i="5" s="1"/>
  <c r="J38" i="5" s="1"/>
  <c r="AW99" i="1" s="1"/>
  <c r="AT99" i="1" s="1"/>
  <c r="P138" i="4"/>
  <c r="AU98" i="1" s="1"/>
  <c r="T138" i="4"/>
  <c r="R143" i="15"/>
  <c r="BF114" i="11"/>
  <c r="J38" i="11" s="1"/>
  <c r="AW105" i="1" s="1"/>
  <c r="AT105" i="1" s="1"/>
  <c r="J239" i="5"/>
  <c r="J106" i="5" s="1"/>
  <c r="J138" i="11"/>
  <c r="J99" i="11" s="1"/>
  <c r="BK137" i="17"/>
  <c r="J137" i="17" s="1"/>
  <c r="J98" i="17" s="1"/>
  <c r="J32" i="17" s="1"/>
  <c r="J137" i="7"/>
  <c r="J99" i="7" s="1"/>
  <c r="BK137" i="18"/>
  <c r="J137" i="18" s="1"/>
  <c r="J98" i="18" s="1"/>
  <c r="J32" i="18" s="1"/>
  <c r="J114" i="18" s="1"/>
  <c r="BF114" i="18" s="1"/>
  <c r="F38" i="18" s="1"/>
  <c r="BA112" i="1" s="1"/>
  <c r="BK138" i="10"/>
  <c r="J138" i="10" s="1"/>
  <c r="J98" i="10" s="1"/>
  <c r="J32" i="10" s="1"/>
  <c r="J135" i="16"/>
  <c r="J99" i="16" s="1"/>
  <c r="BF120" i="15"/>
  <c r="J38" i="15" s="1"/>
  <c r="AW109" i="1" s="1"/>
  <c r="AT109" i="1" s="1"/>
  <c r="J43" i="9"/>
  <c r="J43" i="8"/>
  <c r="AN102" i="1"/>
  <c r="AN103" i="1"/>
  <c r="J113" i="9"/>
  <c r="AY95" i="1"/>
  <c r="AV95" i="1"/>
  <c r="J105" i="16"/>
  <c r="J113" i="16" s="1"/>
  <c r="F38" i="7"/>
  <c r="BA101" i="1" s="1"/>
  <c r="F38" i="12"/>
  <c r="BA106" i="1" s="1"/>
  <c r="J111" i="14"/>
  <c r="J33" i="14" s="1"/>
  <c r="J34" i="14" s="1"/>
  <c r="AG108" i="1" s="1"/>
  <c r="AN108" i="1" s="1"/>
  <c r="J34" i="15"/>
  <c r="AG109" i="1" s="1"/>
  <c r="BB94" i="1"/>
  <c r="AX94" i="1" s="1"/>
  <c r="F38" i="8"/>
  <c r="BA102" i="1" s="1"/>
  <c r="F38" i="14"/>
  <c r="BA108" i="1" s="1"/>
  <c r="J107" i="7"/>
  <c r="J115" i="7" s="1"/>
  <c r="F38" i="16"/>
  <c r="BA110" i="1" s="1"/>
  <c r="J108" i="12"/>
  <c r="J33" i="12" s="1"/>
  <c r="J34" i="12" s="1"/>
  <c r="AG106" i="1" s="1"/>
  <c r="AN106" i="1" s="1"/>
  <c r="AY94" i="1"/>
  <c r="J122" i="15" l="1"/>
  <c r="F38" i="13"/>
  <c r="BA107" i="1" s="1"/>
  <c r="J108" i="13"/>
  <c r="J33" i="13" s="1"/>
  <c r="J34" i="13" s="1"/>
  <c r="AG107" i="1" s="1"/>
  <c r="AN107" i="1" s="1"/>
  <c r="J33" i="11"/>
  <c r="J34" i="11" s="1"/>
  <c r="AG105" i="1" s="1"/>
  <c r="J123" i="3"/>
  <c r="F38" i="4"/>
  <c r="BA98" i="1" s="1"/>
  <c r="J109" i="4"/>
  <c r="J33" i="4" s="1"/>
  <c r="J34" i="4" s="1"/>
  <c r="AG98" i="1" s="1"/>
  <c r="AN98" i="1" s="1"/>
  <c r="J104" i="2"/>
  <c r="BF110" i="2"/>
  <c r="J34" i="17"/>
  <c r="AG111" i="1" s="1"/>
  <c r="J114" i="17"/>
  <c r="J108" i="17" s="1"/>
  <c r="J33" i="17" s="1"/>
  <c r="J115" i="10"/>
  <c r="J109" i="10" s="1"/>
  <c r="J33" i="10" s="1"/>
  <c r="J34" i="10" s="1"/>
  <c r="AG104" i="1" s="1"/>
  <c r="F38" i="11"/>
  <c r="BA105" i="1" s="1"/>
  <c r="J32" i="6"/>
  <c r="J33" i="7"/>
  <c r="J33" i="16"/>
  <c r="J34" i="16" s="1"/>
  <c r="AG110" i="1" s="1"/>
  <c r="AN110" i="1" s="1"/>
  <c r="BF114" i="17"/>
  <c r="J38" i="17" s="1"/>
  <c r="AW111" i="1" s="1"/>
  <c r="AT111" i="1" s="1"/>
  <c r="J43" i="15"/>
  <c r="J43" i="14"/>
  <c r="J43" i="12"/>
  <c r="J43" i="11"/>
  <c r="AN105" i="1"/>
  <c r="AN109" i="1"/>
  <c r="J34" i="7"/>
  <c r="AG101" i="1" s="1"/>
  <c r="AN101" i="1" s="1"/>
  <c r="J108" i="18"/>
  <c r="J33" i="18" s="1"/>
  <c r="J34" i="18" s="1"/>
  <c r="AG112" i="1" s="1"/>
  <c r="J116" i="17"/>
  <c r="J38" i="18"/>
  <c r="AW112" i="1" s="1"/>
  <c r="AT112" i="1" s="1"/>
  <c r="J116" i="12"/>
  <c r="F38" i="5"/>
  <c r="BA99" i="1" s="1"/>
  <c r="F38" i="15"/>
  <c r="BA109" i="1" s="1"/>
  <c r="J113" i="5"/>
  <c r="J121" i="5" s="1"/>
  <c r="AU95" i="1"/>
  <c r="AU94" i="1" s="1"/>
  <c r="J119" i="14"/>
  <c r="W34" i="1"/>
  <c r="J43" i="13" l="1"/>
  <c r="J116" i="13"/>
  <c r="J117" i="10"/>
  <c r="J117" i="3"/>
  <c r="BF123" i="3"/>
  <c r="J43" i="4"/>
  <c r="J117" i="4"/>
  <c r="J112" i="2"/>
  <c r="J33" i="2"/>
  <c r="J34" i="2" s="1"/>
  <c r="F38" i="2"/>
  <c r="BA96" i="1" s="1"/>
  <c r="J38" i="2"/>
  <c r="AW96" i="1" s="1"/>
  <c r="AT96" i="1" s="1"/>
  <c r="J118" i="6"/>
  <c r="BF115" i="10"/>
  <c r="J38" i="10" s="1"/>
  <c r="AW104" i="1" s="1"/>
  <c r="AT104" i="1" s="1"/>
  <c r="AN104" i="1" s="1"/>
  <c r="J43" i="16"/>
  <c r="J43" i="7"/>
  <c r="J33" i="5"/>
  <c r="J43" i="17"/>
  <c r="J43" i="18"/>
  <c r="AN111" i="1"/>
  <c r="AN112" i="1"/>
  <c r="F38" i="10"/>
  <c r="BA104" i="1" s="1"/>
  <c r="J116" i="18"/>
  <c r="J34" i="5"/>
  <c r="AG99" i="1" s="1"/>
  <c r="AN99" i="1" s="1"/>
  <c r="F38" i="17"/>
  <c r="BA111" i="1" s="1"/>
  <c r="J43" i="10" l="1"/>
  <c r="F38" i="3"/>
  <c r="BA97" i="1" s="1"/>
  <c r="J38" i="3"/>
  <c r="AW97" i="1" s="1"/>
  <c r="AT97" i="1" s="1"/>
  <c r="J33" i="3"/>
  <c r="J34" i="3" s="1"/>
  <c r="J125" i="3"/>
  <c r="AG96" i="1"/>
  <c r="AN96" i="1" s="1"/>
  <c r="J43" i="2"/>
  <c r="J112" i="6"/>
  <c r="BF118" i="6"/>
  <c r="J43" i="5"/>
  <c r="AG97" i="1" l="1"/>
  <c r="AN97" i="1" s="1"/>
  <c r="J43" i="3"/>
  <c r="J38" i="6"/>
  <c r="AW100" i="1" s="1"/>
  <c r="AT100" i="1" s="1"/>
  <c r="F38" i="6"/>
  <c r="BA100" i="1" s="1"/>
  <c r="BA95" i="1" s="1"/>
  <c r="AW95" i="1" s="1"/>
  <c r="AT95" i="1" s="1"/>
  <c r="J33" i="6"/>
  <c r="J34" i="6" s="1"/>
  <c r="J120" i="6"/>
  <c r="AG100" i="1" l="1"/>
  <c r="J43" i="6"/>
  <c r="BA94" i="1"/>
  <c r="W33" i="1" s="1"/>
  <c r="AW94" i="1" l="1"/>
  <c r="AK33" i="1" s="1"/>
  <c r="AN100" i="1"/>
  <c r="AG95" i="1"/>
  <c r="AT94" i="1" l="1"/>
  <c r="AN95" i="1"/>
  <c r="AG94" i="1"/>
  <c r="AG117" i="1" l="1"/>
  <c r="AK26" i="1"/>
  <c r="AG116" i="1"/>
  <c r="AG115" i="1"/>
  <c r="AG118" i="1"/>
  <c r="AN94" i="1"/>
  <c r="AV118" i="1" l="1"/>
  <c r="BY118" i="1" s="1"/>
  <c r="CD118" i="1"/>
  <c r="AV115" i="1"/>
  <c r="BY115" i="1" s="1"/>
  <c r="CD115" i="1"/>
  <c r="AG114" i="1"/>
  <c r="CD116" i="1"/>
  <c r="AV116" i="1"/>
  <c r="BY116" i="1" s="1"/>
  <c r="CD117" i="1"/>
  <c r="AV117" i="1"/>
  <c r="BY117" i="1" s="1"/>
  <c r="AK27" i="1" l="1"/>
  <c r="AK29" i="1" s="1"/>
  <c r="AG120" i="1"/>
  <c r="AN117" i="1"/>
  <c r="AN115" i="1"/>
  <c r="W32" i="1"/>
  <c r="AK32" i="1"/>
  <c r="AN118" i="1"/>
  <c r="AN116" i="1"/>
  <c r="AK38" i="1" l="1"/>
  <c r="AN114" i="1"/>
  <c r="AN120" i="1" s="1"/>
</calcChain>
</file>

<file path=xl/sharedStrings.xml><?xml version="1.0" encoding="utf-8"?>
<sst xmlns="http://schemas.openxmlformats.org/spreadsheetml/2006/main" count="18307" uniqueCount="2072">
  <si>
    <t>Export Komplet</t>
  </si>
  <si>
    <t/>
  </si>
  <si>
    <t>2.0</t>
  </si>
  <si>
    <t>False</t>
  </si>
  <si>
    <t>{09aa2508-b3a6-4404-a245-36ed9db2acef}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</si>
  <si>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</si>
  <si>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</si>
  <si>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</si>
  <si>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</si>
  <si>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</si>
  <si>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</si>
  <si>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</si>
  <si>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</si>
  <si>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</si>
  <si>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</si>
  <si>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</si>
  <si>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</si>
  <si>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</si>
  <si>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</si>
  <si>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</si>
  <si>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</si>
  <si>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</si>
  <si>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</si>
  <si>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</si>
  <si>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</si>
  <si>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</si>
  <si>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</si>
  <si>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</si>
  <si>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</si>
  <si>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</si>
  <si>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</si>
  <si>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</si>
  <si>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</si>
  <si>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</si>
  <si>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</si>
  <si>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</si>
  <si>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</si>
  <si>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</si>
  <si>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</si>
  <si>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</si>
  <si>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</si>
  <si>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</si>
  <si>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</si>
  <si>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</si>
  <si>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</si>
  <si>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</si>
  <si>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</si>
  <si>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</si>
  <si>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</si>
  <si>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</si>
  <si>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</si>
  <si>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</si>
  <si>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</si>
  <si>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</si>
  <si>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</si>
  <si>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</si>
  <si>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</si>
  <si>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</si>
  <si>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</si>
  <si>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</si>
  <si>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</si>
  <si>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</si>
  <si>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</si>
  <si>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</si>
  <si>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</si>
  <si>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</si>
  <si>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</si>
  <si>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</si>
  <si>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</si>
  <si>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</si>
  <si>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</si>
  <si>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</si>
  <si>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</si>
  <si>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</si>
  <si>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</si>
  <si>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Športový areál ZŠ Plickova - 1.etapa</t>
  </si>
  <si>
    <t>STA</t>
  </si>
  <si>
    <t>1</t>
  </si>
  <si>
    <t>{652fdc62-a30e-457f-8fc2-b9aedb14d21f}</t>
  </si>
  <si>
    <t>/</t>
  </si>
  <si>
    <t>SO 01-00 Príprava územia</t>
  </si>
  <si>
    <t>Časť</t>
  </si>
  <si>
    <t>2</t>
  </si>
  <si>
    <t>{32ad6860-5122-45bc-9b2d-7e591b2856b9}</t>
  </si>
  <si>
    <t>SO01-01 Tribúna</t>
  </si>
  <si>
    <t>{8baa3d4f-5d04-4f83-8a78-8dbc66868690}</t>
  </si>
  <si>
    <t>{a697cda8-0439-4834-a86e-4e8b13e1d21e}</t>
  </si>
  <si>
    <t>SO01-6 Vonkajšia učebňa,oporný múrik</t>
  </si>
  <si>
    <t>{de2f51de-2ccc-4d6b-b7c4-5b6f90ed2395}</t>
  </si>
  <si>
    <t>SO01-7 Atletický ovál a multifunkčné ihrisko</t>
  </si>
  <si>
    <t>{623ef917-de9f-434e-8bcd-fca6b2c6ad01}</t>
  </si>
  <si>
    <t>SO01-08 Pieskové doskočisko</t>
  </si>
  <si>
    <t>{ebf3672c-4a89-4f77-9da3-051b549e580f}</t>
  </si>
  <si>
    <t>SO01-09 Bicyklové státia</t>
  </si>
  <si>
    <t>{8b104cc3-3473-478f-955d-e92344794b63}</t>
  </si>
  <si>
    <t>SO01-11 Rampa</t>
  </si>
  <si>
    <t>{65c9894f-b276-491d-bde5-8642789aacee}</t>
  </si>
  <si>
    <t>D1.3 Zdravotechnika</t>
  </si>
  <si>
    <t>{2c5ae9d1-c4c6-4ddf-b30c-984ffc4d01d1}</t>
  </si>
  <si>
    <t>D1.3 Areálové siete</t>
  </si>
  <si>
    <t>{e2e14af6-4f12-476c-9f45-5482efd08c26}</t>
  </si>
  <si>
    <t>D1.4 Elektroinštalácia</t>
  </si>
  <si>
    <t>{3a11365d-55f1-4a11-92dd-fa850bf38827}</t>
  </si>
  <si>
    <t>SO 02 Areálové osvetlenie</t>
  </si>
  <si>
    <t>{6df61244-747e-4204-a03d-20a02009dd8b}</t>
  </si>
  <si>
    <t xml:space="preserve">SO 04 Exteriér - krajinná architektúra </t>
  </si>
  <si>
    <t>{7f655e4a-8402-46e4-a13c-11b84f5e2b80}</t>
  </si>
  <si>
    <t xml:space="preserve">SO 04.1 Zavlažovací systém </t>
  </si>
  <si>
    <t>{23fe5a2a-044a-4539-9f56-72a4d5a44e67}</t>
  </si>
  <si>
    <t>SO 05 Dažďová kanalizácia</t>
  </si>
  <si>
    <t>{b3cf5261-45bb-402b-9855-101edf5998f2}</t>
  </si>
  <si>
    <t>SO 06 Prípojka slaboprúd</t>
  </si>
  <si>
    <t>{c86d7718-34f2-45ca-a512-eac4f4b7390c}</t>
  </si>
  <si>
    <t>SO 07 Prípojka NN</t>
  </si>
  <si>
    <t>{96bda67a-7558-40e6-94a4-1c0daa842dd4}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</si>
  <si>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</si>
  <si>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</si>
  <si>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</si>
  <si>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</si>
  <si>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</si>
  <si>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</si>
  <si>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</si>
  <si>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</si>
  <si>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</si>
  <si>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p_zem</t>
  </si>
  <si>
    <t>928,044</t>
  </si>
  <si>
    <t>KRYCÍ LIST ROZPOČTU</t>
  </si>
  <si>
    <t>Objekt:</t>
  </si>
  <si>
    <t>Časť:</t>
  </si>
  <si>
    <t>Bratislava-Rača</t>
  </si>
  <si>
    <t>Mestská časť Bratislava-Rača</t>
  </si>
  <si>
    <t>STECHO construction, s.r.o.</t>
  </si>
  <si>
    <t>Rosoft,s.r.o.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</si>
  <si>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</si>
  <si>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</si>
  <si>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</si>
  <si>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</si>
  <si>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</si>
  <si>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</si>
  <si>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</si>
  <si>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</si>
  <si>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</si>
  <si>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</si>
  <si>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</si>
  <si>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</si>
  <si>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</si>
  <si>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</si>
  <si>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</si>
  <si>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</si>
  <si>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</si>
  <si>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</si>
  <si>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</si>
  <si>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</si>
  <si>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</si>
  <si>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</si>
  <si>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</si>
  <si>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</si>
  <si>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</si>
  <si>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</si>
  <si>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</si>
  <si>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</si>
  <si>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</si>
  <si>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</si>
  <si>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</si>
  <si>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</si>
  <si>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</si>
  <si>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</si>
  <si>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</si>
  <si>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</si>
  <si>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</si>
  <si>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</si>
  <si>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</si>
  <si>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1488318523</t>
  </si>
  <si>
    <t>113107222.S</t>
  </si>
  <si>
    <t>Odstránenie krytu v ploche nad 200 m2 z kameniva hrubého drveného, hr. 100 do 200 mm,  -0,23500t</t>
  </si>
  <si>
    <t>1549314106</t>
  </si>
  <si>
    <t>VV</t>
  </si>
  <si>
    <t>1025</t>
  </si>
  <si>
    <t>3</t>
  </si>
  <si>
    <t>113206111.S</t>
  </si>
  <si>
    <t>Vytrhanie obrúb betónových, s vybúraním lôžka, z krajníkov alebo obrubníkov stojatých,  -0,14500t</t>
  </si>
  <si>
    <t>m</t>
  </si>
  <si>
    <t>-1208439078</t>
  </si>
  <si>
    <t>122201102.S</t>
  </si>
  <si>
    <t>Odkopávka a prekopávka nezapažená v hornine 3, nad 100 do 1000 m3</t>
  </si>
  <si>
    <t>m3</t>
  </si>
  <si>
    <t>1244290623</t>
  </si>
  <si>
    <t>"výkopy</t>
  </si>
  <si>
    <t>993,5</t>
  </si>
  <si>
    <t>Súčet</t>
  </si>
  <si>
    <t>5</t>
  </si>
  <si>
    <t>122201109.S</t>
  </si>
  <si>
    <t>Odkopávky a prekopávky nezapažené. Príplatok k cenám za lepivosť horniny 3</t>
  </si>
  <si>
    <t>-775044194</t>
  </si>
  <si>
    <t>6</t>
  </si>
  <si>
    <t>162201101.S</t>
  </si>
  <si>
    <t>Vodorovné premiestnenie výkopku z horniny 1-4 do 20m</t>
  </si>
  <si>
    <t>220936452</t>
  </si>
  <si>
    <t>"zemina pre pouzitie v SO 04</t>
  </si>
  <si>
    <t>12,356</t>
  </si>
  <si>
    <t>"nasyp</t>
  </si>
  <si>
    <t>53,1*2</t>
  </si>
  <si>
    <t>7</t>
  </si>
  <si>
    <t>162501122.S</t>
  </si>
  <si>
    <t>Vodorovné premiestnenie výkopku po spevnenej ceste z horniny tr.1-4, nad 100 do 1000 m3 na vzdialenosť do 3000 m</t>
  </si>
  <si>
    <t>1366335418</t>
  </si>
  <si>
    <t>993,5-65,456</t>
  </si>
  <si>
    <t>8</t>
  </si>
  <si>
    <t>162501123.S</t>
  </si>
  <si>
    <t>Vodorovné premiestnenie výkopku po spevnenej ceste z horniny tr.1-4, nad 100 do 1000 m3, príplatok k cene za každých ďalšich a začatých 1000 m</t>
  </si>
  <si>
    <t>1348298254</t>
  </si>
  <si>
    <t>(15-3)*p_zem</t>
  </si>
  <si>
    <t>9</t>
  </si>
  <si>
    <t>167101102.S</t>
  </si>
  <si>
    <t>Nakladanie neuľahnutého výkopku z hornín tr.1-4 nad 100 do 1000 m3</t>
  </si>
  <si>
    <t>-1407915416</t>
  </si>
  <si>
    <t>53,1</t>
  </si>
  <si>
    <t>10</t>
  </si>
  <si>
    <t>171101104.S</t>
  </si>
  <si>
    <t>Uloženie sypaniny do násypu  súdržnej horniny s mierou zhutnenia nad 100 do 102 % podľa Proctor-Standard</t>
  </si>
  <si>
    <t>1839814928</t>
  </si>
  <si>
    <t>11</t>
  </si>
  <si>
    <t>171201201.S</t>
  </si>
  <si>
    <t>Uloženie sypaniny na skládky do 100 m3</t>
  </si>
  <si>
    <t>-1222227748</t>
  </si>
  <si>
    <t>12</t>
  </si>
  <si>
    <t>171209002.S</t>
  </si>
  <si>
    <t>Poplatok za skládku - zemina a kamenivo (17 05) ostatné</t>
  </si>
  <si>
    <t>-420524910</t>
  </si>
  <si>
    <t>Ostatné konštrukcie a práce-búranie</t>
  </si>
  <si>
    <t>13</t>
  </si>
  <si>
    <t>979082213.S</t>
  </si>
  <si>
    <t>Vodorovná doprava sutiny so zložením a hrubým urovnaním na vzdialenosť do 1 km</t>
  </si>
  <si>
    <t>t</t>
  </si>
  <si>
    <t>121977767</t>
  </si>
  <si>
    <t>14</t>
  </si>
  <si>
    <t>979082219.S</t>
  </si>
  <si>
    <t>Príplatok k cene za každý ďalší aj začatý 1 km nad 1 km pre vodorovnú dopravu sutiny</t>
  </si>
  <si>
    <t>1290348033</t>
  </si>
  <si>
    <t>659,8*14 'Prepočítané koeficientom množstva</t>
  </si>
  <si>
    <t>15</t>
  </si>
  <si>
    <t>979087212.S</t>
  </si>
  <si>
    <t>Nakladanie na dopravné prostriedky pre vodorovnú dopravu sutiny</t>
  </si>
  <si>
    <t>1251471534</t>
  </si>
  <si>
    <t>16</t>
  </si>
  <si>
    <t>979089012.S</t>
  </si>
  <si>
    <t>Poplatok za skládku - betón</t>
  </si>
  <si>
    <t>26572291</t>
  </si>
  <si>
    <t>418,2+0,725</t>
  </si>
  <si>
    <t>17</t>
  </si>
  <si>
    <t>171209002.S0</t>
  </si>
  <si>
    <t>838808132</t>
  </si>
  <si>
    <t>240,875</t>
  </si>
  <si>
    <t>HI_vod</t>
  </si>
  <si>
    <t>11,069</t>
  </si>
  <si>
    <t>HI_z</t>
  </si>
  <si>
    <t>2,576</t>
  </si>
  <si>
    <t>P1</t>
  </si>
  <si>
    <t>7,16</t>
  </si>
  <si>
    <t>výkop1</t>
  </si>
  <si>
    <t>50,233</t>
  </si>
  <si>
    <t>zásyp</t>
  </si>
  <si>
    <t>28,32</t>
  </si>
  <si>
    <t>odvoz</t>
  </si>
  <si>
    <t>21,913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</si>
  <si>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</si>
  <si>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</si>
  <si>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</si>
  <si>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</si>
  <si>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</si>
  <si>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</si>
  <si>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</si>
  <si>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</si>
  <si>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</si>
  <si>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</si>
  <si>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</si>
  <si>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</si>
  <si>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>OST - Ostatné</t>
  </si>
  <si>
    <t>131201101.S</t>
  </si>
  <si>
    <t>Výkop nezapaženej jamy v hornine 3, do 100 m3</t>
  </si>
  <si>
    <t>-708067525</t>
  </si>
  <si>
    <t>výkop pre základ.dosku od HTU +2,45 po SH ZD +2,25</t>
  </si>
  <si>
    <t>0,2*11,069</t>
  </si>
  <si>
    <t>jamy pre pätky</t>
  </si>
  <si>
    <t>(2,45-1,64)*1*1*20</t>
  </si>
  <si>
    <t>(2,45-1,64)*1,2*1,2*3</t>
  </si>
  <si>
    <t>šikmý výkop</t>
  </si>
  <si>
    <t>0,3*1*4*20+0,3*1,2*4*3</t>
  </si>
  <si>
    <t>131201109.S</t>
  </si>
  <si>
    <t>Hĺbenie nezapažených jám a zárezov. Príplatok za lepivosť horniny 3</t>
  </si>
  <si>
    <t>119663663</t>
  </si>
  <si>
    <t>výkop1*0,3</t>
  </si>
  <si>
    <t>162201102.S</t>
  </si>
  <si>
    <t>Vodorovné premiestnenie výkopku z horniny 1-4 nad 20-50m</t>
  </si>
  <si>
    <t>1703606197</t>
  </si>
  <si>
    <t>zásyp*2</t>
  </si>
  <si>
    <t>162501102.S</t>
  </si>
  <si>
    <t>Vodorovné premiestnenie výkopku po spevnenej ceste z horniny tr.1-4, do 100 m3 na vzdialenosť do 3000 m</t>
  </si>
  <si>
    <t>1767259047</t>
  </si>
  <si>
    <t>výkop1-zásyp</t>
  </si>
  <si>
    <t>162501105.S</t>
  </si>
  <si>
    <t>Vodorovné premiestnenie výkopku po spevnenej ceste z horniny tr.1-4, do 100 m3, príplatok k cene za každých ďalšich a začatých 1000 m</t>
  </si>
  <si>
    <t>1093575707</t>
  </si>
  <si>
    <t>21,913*12 'Prepočítané koeficientom množstva</t>
  </si>
  <si>
    <t>167101101.S</t>
  </si>
  <si>
    <t>Nakladanie neuľahnutého výkopku z hornín tr.1-4 do 100 m3</t>
  </si>
  <si>
    <t>545702633</t>
  </si>
  <si>
    <t>73832016</t>
  </si>
  <si>
    <t>-637203891</t>
  </si>
  <si>
    <t>174101102.S</t>
  </si>
  <si>
    <t>Zásyp sypaninou v uzavretých priestoroch s urovnaním povrchu zásypu</t>
  </si>
  <si>
    <t>-1660292694</t>
  </si>
  <si>
    <t>spätný zásyp okolo pätiek</t>
  </si>
  <si>
    <t>Zakladanie</t>
  </si>
  <si>
    <t>215901101.S</t>
  </si>
  <si>
    <t>Zhutnenie podložia z rastlej horniny 1 až 4 pod násypy, z hornina súdržných do 92 % PS a nesúdržných</t>
  </si>
  <si>
    <t>-1960136775</t>
  </si>
  <si>
    <t>pod celou tribúnou</t>
  </si>
  <si>
    <t>109,636</t>
  </si>
  <si>
    <t>271571111.S</t>
  </si>
  <si>
    <t>Vankúše zhutnené pod základy zo štrkopiesku</t>
  </si>
  <si>
    <t>182008160</t>
  </si>
  <si>
    <t>pod ZD mimo ZP</t>
  </si>
  <si>
    <t>0,15*8,979</t>
  </si>
  <si>
    <t>273321411.S</t>
  </si>
  <si>
    <t>Betón základových dosiek, železový (bez výstuže), tr. C 25/30</t>
  </si>
  <si>
    <t>-1448480386</t>
  </si>
  <si>
    <t>0,2*11,069*1,035</t>
  </si>
  <si>
    <t>pozn.:uvažované stratné na beton priamo do terénu 3,5%</t>
  </si>
  <si>
    <t>273351215.S</t>
  </si>
  <si>
    <t>Debnenie stien základových dosiek, zhotovenie-dielce</t>
  </si>
  <si>
    <t>769366179</t>
  </si>
  <si>
    <t>0,2*14,1</t>
  </si>
  <si>
    <t>273351216.S</t>
  </si>
  <si>
    <t>Debnenie stien základových dosiek, odstránenie-dielce</t>
  </si>
  <si>
    <t>-2047509094</t>
  </si>
  <si>
    <t>273361821.S1</t>
  </si>
  <si>
    <t>Výstuž základových dosiek,pätiek z ocele B500 (10505)</t>
  </si>
  <si>
    <t>-1340855579</t>
  </si>
  <si>
    <t>1652,7/1000</t>
  </si>
  <si>
    <t>275321411.S</t>
  </si>
  <si>
    <t>Betón základových pätiek, železový (bez výstuže), tr. C 25/30</t>
  </si>
  <si>
    <t>-349204462</t>
  </si>
  <si>
    <t>(2,24-1,64)*1*1*20*1,035</t>
  </si>
  <si>
    <t>(2,24-1,64)*1,2*1,2*3*1,035</t>
  </si>
  <si>
    <t>275351215.S</t>
  </si>
  <si>
    <t>Debnenie stien základových pätiek, zhotovenie-dielce</t>
  </si>
  <si>
    <t>-479840029</t>
  </si>
  <si>
    <t>(2,24-1,64)*1*4*20</t>
  </si>
  <si>
    <t>(2,24-1,64)*1,2*4*3</t>
  </si>
  <si>
    <t>18</t>
  </si>
  <si>
    <t>275351216.S</t>
  </si>
  <si>
    <t>Debnenie stien základovýcb pätiek, odstránenie-dielce</t>
  </si>
  <si>
    <t>1182530571</t>
  </si>
  <si>
    <t>Zvislé a kompletné konštrukcie</t>
  </si>
  <si>
    <t>19</t>
  </si>
  <si>
    <t>317941121.OK1</t>
  </si>
  <si>
    <t>Osadenie oceľových valcovaných nosníkov I, IE,U,UE,L-konštrukčná ocel tribúny</t>
  </si>
  <si>
    <t>40047856</t>
  </si>
  <si>
    <t>13431,83/1000</t>
  </si>
  <si>
    <t>M</t>
  </si>
  <si>
    <t>133810000200.S1</t>
  </si>
  <si>
    <t>Konštrukčná oceľ S235-vr.p.ú.žiarový pozink</t>
  </si>
  <si>
    <t>1208653854</t>
  </si>
  <si>
    <t>14775,02/1000</t>
  </si>
  <si>
    <t>Komunikácie</t>
  </si>
  <si>
    <t>21</t>
  </si>
  <si>
    <t>564730211.S0</t>
  </si>
  <si>
    <t>Podklad alebo kryt z makadamu veľ. 0-32 mm s rozprestretím a zhutnením hr. 100 mm</t>
  </si>
  <si>
    <t>283091231</t>
  </si>
  <si>
    <t>Úpravy povrchov, podlahy, osadenie</t>
  </si>
  <si>
    <t>22</t>
  </si>
  <si>
    <t>632452701.S0</t>
  </si>
  <si>
    <t>Cementový samonivelizačný poter, hr. 50 mm</t>
  </si>
  <si>
    <t>724169923</t>
  </si>
  <si>
    <t xml:space="preserve">"pozn:vrátane spádovania a dilatovania,okrajových dilat.pások </t>
  </si>
  <si>
    <t>23</t>
  </si>
  <si>
    <t>952901111.S</t>
  </si>
  <si>
    <t>Vyčistenie budov pri výške podlaží do 4 m</t>
  </si>
  <si>
    <t>-578397813</t>
  </si>
  <si>
    <t>vstavok</t>
  </si>
  <si>
    <t>8,652</t>
  </si>
  <si>
    <t>99</t>
  </si>
  <si>
    <t>Presun hmôt HSV</t>
  </si>
  <si>
    <t>24</t>
  </si>
  <si>
    <t>998151111.S</t>
  </si>
  <si>
    <t>Presun hmôt pre obj.8152, 8153,8159,zvislá nosná konštr.z tehál,tvárnic,blokov výšky do 10 m</t>
  </si>
  <si>
    <t>-52372318</t>
  </si>
  <si>
    <t>PSV</t>
  </si>
  <si>
    <t>Práce a dodávky PSV</t>
  </si>
  <si>
    <t>711</t>
  </si>
  <si>
    <t>Izolácie proti vode a vlhkosti</t>
  </si>
  <si>
    <t>25</t>
  </si>
  <si>
    <t>711111001</t>
  </si>
  <si>
    <t>Zhotovenie izolácie proti zemnej vlhkosti vodorovná náterom penetračným za studena</t>
  </si>
  <si>
    <t>807159197</t>
  </si>
  <si>
    <t>26</t>
  </si>
  <si>
    <t>711112001.S</t>
  </si>
  <si>
    <t>Zhotovenie  izolácie proti zemnej vlhkosti zvislá penetračným náterom za studena</t>
  </si>
  <si>
    <t>1212166677</t>
  </si>
  <si>
    <t>0,2*12,88</t>
  </si>
  <si>
    <t>27</t>
  </si>
  <si>
    <t>2465901010</t>
  </si>
  <si>
    <t>Penetračný náter ref.ICOPAL SIPLAST PRIMER SPEED SBS</t>
  </si>
  <si>
    <t>kg</t>
  </si>
  <si>
    <t>32</t>
  </si>
  <si>
    <t>-1343617266</t>
  </si>
  <si>
    <t>P</t>
  </si>
  <si>
    <t xml:space="preserve">Poznámka k položke:_x000D_
 Penetrácia betónov a asfalt. pásov, ochrana kovových konštrukcií proti korózii, ochrana dreva.
</t>
  </si>
  <si>
    <t>(HI_vod+HI_z)*0,25</t>
  </si>
  <si>
    <t>28</t>
  </si>
  <si>
    <t>711141559.S</t>
  </si>
  <si>
    <t>Zhotovenie  izolácie proti zemnej vlhkosti a tlakovej vode vodorovná NAIP pritavením</t>
  </si>
  <si>
    <t>-1252286901</t>
  </si>
  <si>
    <t>29</t>
  </si>
  <si>
    <t>711142559.S</t>
  </si>
  <si>
    <t>Zhotovenie  izolácie proti zemnej vlhkosti a tlakovej vode zvislá NAIP pritavením</t>
  </si>
  <si>
    <t>-371795289</t>
  </si>
  <si>
    <t>30</t>
  </si>
  <si>
    <t>62832290001</t>
  </si>
  <si>
    <t>Asfaltová hydroizolácia ref.ELASTOBIT GG40</t>
  </si>
  <si>
    <t>-1197635973</t>
  </si>
  <si>
    <t>(HI_vod+HI_z)*1,15</t>
  </si>
  <si>
    <t>31</t>
  </si>
  <si>
    <t>998711201.S</t>
  </si>
  <si>
    <t>Presun hmôt pre izoláciu proti vode v objektoch výšky do 6 m</t>
  </si>
  <si>
    <t>%</t>
  </si>
  <si>
    <t>-924814660</t>
  </si>
  <si>
    <t>713</t>
  </si>
  <si>
    <t>Izolácie tepelné</t>
  </si>
  <si>
    <t>713120010.S</t>
  </si>
  <si>
    <t>Zakrývanie tepelnej izolácie podláh fóliou</t>
  </si>
  <si>
    <t>-883907065</t>
  </si>
  <si>
    <t>33</t>
  </si>
  <si>
    <t>283230011400.S0</t>
  </si>
  <si>
    <t>Krycia PE fólia</t>
  </si>
  <si>
    <t>2065075096</t>
  </si>
  <si>
    <t>P1*1,15</t>
  </si>
  <si>
    <t>34</t>
  </si>
  <si>
    <t>713122111.S</t>
  </si>
  <si>
    <t>Montáž tepelnej izolácie podláh polystyrénom, kladeným voľne v jednej vrstve</t>
  </si>
  <si>
    <t>-1350501195</t>
  </si>
  <si>
    <t>"P1</t>
  </si>
  <si>
    <t>Medzisúčet</t>
  </si>
  <si>
    <t>35</t>
  </si>
  <si>
    <t>283720010100.S</t>
  </si>
  <si>
    <t>Doska EPS hr. 120 mm, pevnosť v tlaku 200 kPa, na zateplenie podláh a plochých striech</t>
  </si>
  <si>
    <t>1617363452</t>
  </si>
  <si>
    <t>P1*1,1</t>
  </si>
  <si>
    <t>36</t>
  </si>
  <si>
    <t>998713201.S</t>
  </si>
  <si>
    <t>Presun hmôt pre izolácie tepelné v objektoch výšky do 6 m</t>
  </si>
  <si>
    <t>1446558443</t>
  </si>
  <si>
    <t>763</t>
  </si>
  <si>
    <t>Konštrukcie - drevostavby</t>
  </si>
  <si>
    <t>37</t>
  </si>
  <si>
    <t>763120010.S</t>
  </si>
  <si>
    <t>Sadrokartónová inštalačná predstena pre sanitárne zariadenia, kca CD+UD, jednoducho opláštená doskou impregnovanou H2 12,5 mm</t>
  </si>
  <si>
    <t>314513460</t>
  </si>
  <si>
    <t>1,2*(0,857+0,16*2)</t>
  </si>
  <si>
    <t>0,857*0,16</t>
  </si>
  <si>
    <t>38</t>
  </si>
  <si>
    <t>998763401.S</t>
  </si>
  <si>
    <t>Presun hmôt pre sádrokartónové konštrukcie v stavbách (objektoch) výšky do 7 m</t>
  </si>
  <si>
    <t>-390706849</t>
  </si>
  <si>
    <t>766</t>
  </si>
  <si>
    <t>Konštrukcie stolárske</t>
  </si>
  <si>
    <t>39</t>
  </si>
  <si>
    <t>7664111101</t>
  </si>
  <si>
    <t>M+D Obklad zvislej časti tribúny-drevené laty 40x40mm-termoborovica,vrátane podkonštrukcie-hranoly, kotvenia,spoj.prostriedkov,prípadnej povrchovej úpravy</t>
  </si>
  <si>
    <t>305955524</t>
  </si>
  <si>
    <t>2,4*8,8</t>
  </si>
  <si>
    <t>0,4*3,95</t>
  </si>
  <si>
    <t>2,8*13,05</t>
  </si>
  <si>
    <t>40</t>
  </si>
  <si>
    <t>7664111102</t>
  </si>
  <si>
    <t>M+D Obklad vodorovnej časti tribúny-drevené laty 90x30mm-termoborovica,vrátane kotvenia,spoj.prostriedkov,prípadnej povrchovej úpravy</t>
  </si>
  <si>
    <t>188126652</t>
  </si>
  <si>
    <t>0,6*8,8*5+0,36*8,8</t>
  </si>
  <si>
    <t>-1,57*2,4</t>
  </si>
  <si>
    <t>(0,6+0,36)*3,95</t>
  </si>
  <si>
    <t>69,221</t>
  </si>
  <si>
    <t>41</t>
  </si>
  <si>
    <t>7664111103</t>
  </si>
  <si>
    <t>M+D Obklad stien tribúny-drevené trámiky 40x40mm-termoborovica,vrátane kotvenia,spoj.prostriedkov,prípadnej povrchovej úpravy</t>
  </si>
  <si>
    <t>-349777060</t>
  </si>
  <si>
    <t>južný pohľad</t>
  </si>
  <si>
    <t>4,386</t>
  </si>
  <si>
    <t>severný pohľad</t>
  </si>
  <si>
    <t>10,675</t>
  </si>
  <si>
    <t>pohľad I</t>
  </si>
  <si>
    <t>1,965*3,87</t>
  </si>
  <si>
    <t>pohľad H</t>
  </si>
  <si>
    <t>2,3*2</t>
  </si>
  <si>
    <t>42</t>
  </si>
  <si>
    <t>766411111P</t>
  </si>
  <si>
    <t>M+D Vchodové dvere-atyp,z vrstvených lepených hranolov,pravé,bezfalcové,jednokrídl.,plné,zárubeň plech.hranatá,bezp.,neprierazné,vr.kovania,p.ú.,vetr.štrbín,900x2020mm,bližš.špec.vid PD-1P</t>
  </si>
  <si>
    <t>ks</t>
  </si>
  <si>
    <t>465952949</t>
  </si>
  <si>
    <t>43</t>
  </si>
  <si>
    <t>766411112L</t>
  </si>
  <si>
    <t>M+D Vchodové dvere-atyp,z vrstvených lepených hranolov,lavé,jednokrídl.,plné,bezpečnostné,neprierazné,vr.kovania,p.ú.,vetr.štrbín,800x1965mm,bližš.špec.vid PD-2L</t>
  </si>
  <si>
    <t>-185469214</t>
  </si>
  <si>
    <t>44</t>
  </si>
  <si>
    <t>998766201.S</t>
  </si>
  <si>
    <t>Presun hmot pre konštrukcie stolárske v objektoch výšky do 6 m</t>
  </si>
  <si>
    <t>1201837136</t>
  </si>
  <si>
    <t>767</t>
  </si>
  <si>
    <t>Konštrukcie doplnkové kovové</t>
  </si>
  <si>
    <t>45</t>
  </si>
  <si>
    <t>767111110.S1</t>
  </si>
  <si>
    <t>M+D Zváraná ocel.konštrukcia vynášajúca sendvič.panely-z profilov jakl 100/5.0 S235,celk.hmotnosť OK vrátane 5% rezervy-420,99kg,dodaná na stavbu ako 1ks,vrátane dopravy,osadenia,montáže,p.ú.žiarový pozink</t>
  </si>
  <si>
    <t>1040317085</t>
  </si>
  <si>
    <t>46</t>
  </si>
  <si>
    <t>767251121.S1</t>
  </si>
  <si>
    <t>M+D Schodiskový stupeň z pororoštu 30x30mm, RAL 8032-nástupnice 380x1570mm</t>
  </si>
  <si>
    <t>962504776</t>
  </si>
  <si>
    <t>rez C</t>
  </si>
  <si>
    <t>rez D</t>
  </si>
  <si>
    <t>47</t>
  </si>
  <si>
    <t>767251121.S2</t>
  </si>
  <si>
    <t>M+D Schodiskový stupeň z pororoštu 30x30mm, RAL 8032-podstupnice 160x1570mm</t>
  </si>
  <si>
    <t>-1331259823</t>
  </si>
  <si>
    <t>48</t>
  </si>
  <si>
    <t>767251121.S4</t>
  </si>
  <si>
    <t>M+D Zábradlie z ocel.profilov S235-madlo a nosná konštrukcia jakl 80x40/4mm,jakl 100x100x5mm,výplň plech 30x10mm,vrátane kotvenia, povrch.úpravy ochranný náter+náter RAL 8032</t>
  </si>
  <si>
    <t>-124414811</t>
  </si>
  <si>
    <t>415,11+638,48+59,54</t>
  </si>
  <si>
    <t>49</t>
  </si>
  <si>
    <t>767251121.S5</t>
  </si>
  <si>
    <t>M+D Pomocná ocel.konštrukcia pre kotvenie obkladu stien tribúny z ocel.profilov S235 jakl 60x40/3,2mm,vrátane kotvenia, povrch.úpravy ochranný náter+náter RAL 8032</t>
  </si>
  <si>
    <t>-257779095</t>
  </si>
  <si>
    <t>133,27+89,4+97,53+82,56</t>
  </si>
  <si>
    <t>50</t>
  </si>
  <si>
    <t>767397102.S</t>
  </si>
  <si>
    <t>Montáž strešných sendvičových panelov na OK, hrúbky nad 80 do 120 mm</t>
  </si>
  <si>
    <t>-1996042729</t>
  </si>
  <si>
    <t>5,02</t>
  </si>
  <si>
    <t>3,631/cos(34)</t>
  </si>
  <si>
    <t>51</t>
  </si>
  <si>
    <t>553260001700.S</t>
  </si>
  <si>
    <t>Panel sendvičový strešný hr.120mm, ref.KS1000 RW,vrátane potrebných montážnych prvkov</t>
  </si>
  <si>
    <t>82817782</t>
  </si>
  <si>
    <t>9,4</t>
  </si>
  <si>
    <t>52</t>
  </si>
  <si>
    <t>767411102.S0</t>
  </si>
  <si>
    <t>Montáž opláštenia sendvičovými stenovými panelmi na OK, hrúbky nad 100 do 150 mm</t>
  </si>
  <si>
    <t>439294918</t>
  </si>
  <si>
    <t>2,396*(1,255+2,52+0,45+1,68+0,8)</t>
  </si>
  <si>
    <t>1,791*4,2</t>
  </si>
  <si>
    <t>(2,396+1,791)/2*0,744*2</t>
  </si>
  <si>
    <t>53</t>
  </si>
  <si>
    <t>553250000300.S0</t>
  </si>
  <si>
    <t>Obvodový tepelnoizolačný panel hr.120mm, ref.KS1000 AT,vrátane potrebných montážnych prvkov</t>
  </si>
  <si>
    <t>1813566678</t>
  </si>
  <si>
    <t>26,702</t>
  </si>
  <si>
    <t>54</t>
  </si>
  <si>
    <t>998767201.S</t>
  </si>
  <si>
    <t>Presun hmôt pre kovové stavebné doplnkové konštrukcie v objektoch výšky do 6 m</t>
  </si>
  <si>
    <t>-1637960640</t>
  </si>
  <si>
    <t>771</t>
  </si>
  <si>
    <t>Podlahy z dlaždíc</t>
  </si>
  <si>
    <t>55</t>
  </si>
  <si>
    <t>771575107.S</t>
  </si>
  <si>
    <t>Montáž podláh z dlaždíc keramických do tmelu, vrátane sokla, všet. profilov a dilatácií, špárovania</t>
  </si>
  <si>
    <t>767222302</t>
  </si>
  <si>
    <t>56</t>
  </si>
  <si>
    <t>597740001700.S</t>
  </si>
  <si>
    <t>Keramická dlažba hr.10mm - podľa výberu investora</t>
  </si>
  <si>
    <t>-388898665</t>
  </si>
  <si>
    <t>P1*1,05</t>
  </si>
  <si>
    <t>57</t>
  </si>
  <si>
    <t>998771201.S</t>
  </si>
  <si>
    <t>Presun hmôt pre podlahy z dlaždíc v objektoch výšky do 6m</t>
  </si>
  <si>
    <t>1154541863</t>
  </si>
  <si>
    <t>OST</t>
  </si>
  <si>
    <t>Ostatné</t>
  </si>
  <si>
    <t>58</t>
  </si>
  <si>
    <t>OST1110</t>
  </si>
  <si>
    <t>Protokol z merania intenzity rušivého svetla z navrh.svetelných zariadení súlad s Vyhl.MZ SR  č. 539/2007 Z. z.</t>
  </si>
  <si>
    <t>512</t>
  </si>
  <si>
    <t>184140111</t>
  </si>
  <si>
    <t>59</t>
  </si>
  <si>
    <t>60</t>
  </si>
  <si>
    <t>OST1112</t>
  </si>
  <si>
    <t>Geodetické práce - Zameranie skutočného stavu stavby(platí pre všetky podobjekty SO 01)</t>
  </si>
  <si>
    <t>1616699528</t>
  </si>
  <si>
    <t>61</t>
  </si>
  <si>
    <t>OST1113</t>
  </si>
  <si>
    <t>IGP-Inžiniersko-geologický a geotechnický prieskum a skúšky(platí pre všetky podobjekty SO 01)</t>
  </si>
  <si>
    <t>1990500230</t>
  </si>
  <si>
    <t>dr</t>
  </si>
  <si>
    <t>30,6</t>
  </si>
  <si>
    <t>or</t>
  </si>
  <si>
    <t>0,744</t>
  </si>
  <si>
    <t>pod</t>
  </si>
  <si>
    <t>16,5</t>
  </si>
  <si>
    <t>pp</t>
  </si>
  <si>
    <t>40,59</t>
  </si>
  <si>
    <t xml:space="preserve">    762 - Konštrukcie tesárske</t>
  </si>
  <si>
    <t xml:space="preserve">    783 - Dokončovacie práce - nátery</t>
  </si>
  <si>
    <t>1785736268</t>
  </si>
  <si>
    <t>mlat</t>
  </si>
  <si>
    <t>289971211.S</t>
  </si>
  <si>
    <t>Zhotovenie vrstvy z geotextílie na upravenom povrchu sklon do 1 : 5 , šírky od 0 do 3 m</t>
  </si>
  <si>
    <t>497806734</t>
  </si>
  <si>
    <t>693110004500.S</t>
  </si>
  <si>
    <t>Geotextília polypropylénová netkaná 300 g/m2</t>
  </si>
  <si>
    <t>-1044577301</t>
  </si>
  <si>
    <t>pp*1,1</t>
  </si>
  <si>
    <t>35*1,1</t>
  </si>
  <si>
    <t>564210112.Sr1</t>
  </si>
  <si>
    <t>Podklad alebo kryt pre mlátový chodník z vápencovej drviny fr. 0-4 mm s rozprestretím, vlhčením a zhutnením do hr. 40 mm, plochy do 200 m2</t>
  </si>
  <si>
    <t>-714068698</t>
  </si>
  <si>
    <t>"mlat</t>
  </si>
  <si>
    <t>564231111.5</t>
  </si>
  <si>
    <t>Podklad alebo podsyp zo šotoliny s rozprestretím, vlhčením a zhutnením, po zhutnení hr. 100 mm</t>
  </si>
  <si>
    <t>-568682306</t>
  </si>
  <si>
    <t>564760111.S</t>
  </si>
  <si>
    <t>Podklad makadam s rozprestretím a zhutnením hr. 200 mm</t>
  </si>
  <si>
    <t>232935797</t>
  </si>
  <si>
    <t>3,3*12,3</t>
  </si>
  <si>
    <t>564760211.Sr</t>
  </si>
  <si>
    <t>Podklad alebo kryt z kameniva hrubého drveného veľ. 0-32 mm s rozprestretím a zhutnením hr. 200 mm</t>
  </si>
  <si>
    <t>1408674086</t>
  </si>
  <si>
    <t>571902111.S</t>
  </si>
  <si>
    <t>Posyp podkladu alebo krytu, kamenivom drveným alebo ťaženým v množstve nad 5 do 10 kg/m2 - drobná kamenná drť fr. 0-4mm, hr. vrstvy 3mm</t>
  </si>
  <si>
    <t>139497495</t>
  </si>
  <si>
    <t>3*12</t>
  </si>
  <si>
    <t>998222011.S</t>
  </si>
  <si>
    <t>Presun hmôt pre pozemné komunikácie s krytom z kameniva (8222, 8225) akejkoľvek dĺžky objektu</t>
  </si>
  <si>
    <t>537751083</t>
  </si>
  <si>
    <t>762</t>
  </si>
  <si>
    <t>Konštrukcie tesárske</t>
  </si>
  <si>
    <t>762081061.S</t>
  </si>
  <si>
    <t>Zvláštne výkony na stavenisku, viacstranné brúsenie reziva</t>
  </si>
  <si>
    <t>-871654334</t>
  </si>
  <si>
    <t>dr*0,15*4</t>
  </si>
  <si>
    <t>7620831205</t>
  </si>
  <si>
    <t>Profilovanie tvaru hranola - stykovanie hranolov</t>
  </si>
  <si>
    <t>2066903</t>
  </si>
  <si>
    <t>4*2</t>
  </si>
  <si>
    <t>7625261105</t>
  </si>
  <si>
    <t>Položenie drevených trámov voľne, vrátane kotvenia oc. prvkami - viď PD</t>
  </si>
  <si>
    <t>1341409539</t>
  </si>
  <si>
    <t>2*(12,3+3)</t>
  </si>
  <si>
    <t>60515026005</t>
  </si>
  <si>
    <t>Rezivo hranolové dub, 150x150mm</t>
  </si>
  <si>
    <t>-1742650865</t>
  </si>
  <si>
    <t>dr*0,15*0,15*1,08</t>
  </si>
  <si>
    <t>762595000</t>
  </si>
  <si>
    <t>Spojovacie a ochranné prostriedky + fixovanie do  polohy</t>
  </si>
  <si>
    <t>299897031</t>
  </si>
  <si>
    <t>or/1,08</t>
  </si>
  <si>
    <t>998762202</t>
  </si>
  <si>
    <t>Presun hmôt pre konštrukcie tesárske v objektoch výšky do 12 m</t>
  </si>
  <si>
    <t>-1038208461</t>
  </si>
  <si>
    <t>767111110.S2</t>
  </si>
  <si>
    <t>M+D Pozinkovaná ocelová obruba-pásovina hr.4mm,v.200mm,vr.kotvenia roxorovými tyčami d16mm, dl.500mm, privarením á 1,0m</t>
  </si>
  <si>
    <t>-1749088747</t>
  </si>
  <si>
    <t>okolo mlatu</t>
  </si>
  <si>
    <t>-31718447</t>
  </si>
  <si>
    <t>783</t>
  </si>
  <si>
    <t>Dokončovacie práce - nátery</t>
  </si>
  <si>
    <t>783726200.5</t>
  </si>
  <si>
    <t>Nátery tesárskych konštrukcií - transparentný olej</t>
  </si>
  <si>
    <t>-1217707375</t>
  </si>
  <si>
    <t>(0,15*2-0,05)*dr</t>
  </si>
  <si>
    <t>783782409.5</t>
  </si>
  <si>
    <t>Nátery tesárskych konštrukcií, povrchový náter - hydroizolačný gumoasfaltový</t>
  </si>
  <si>
    <t>1292418524</t>
  </si>
  <si>
    <t>pn</t>
  </si>
  <si>
    <t>(0,15*2+0,05)*dr</t>
  </si>
  <si>
    <t>mlát</t>
  </si>
  <si>
    <t>32,43</t>
  </si>
  <si>
    <t>NF_SS</t>
  </si>
  <si>
    <t>21,61</t>
  </si>
  <si>
    <t>3,12</t>
  </si>
  <si>
    <t>9,927</t>
  </si>
  <si>
    <t>PE</t>
  </si>
  <si>
    <t>11,937</t>
  </si>
  <si>
    <t>4,626</t>
  </si>
  <si>
    <t>výkop</t>
  </si>
  <si>
    <t>4,014</t>
  </si>
  <si>
    <t>ds</t>
  </si>
  <si>
    <t>11,276</t>
  </si>
  <si>
    <t>ryha0</t>
  </si>
  <si>
    <t>0,612</t>
  </si>
  <si>
    <t xml:space="preserve">    4 - Vodorovné konštrukcie</t>
  </si>
  <si>
    <t xml:space="preserve">    782 - Obklady z prírodného a konglomerovaného kameňa</t>
  </si>
  <si>
    <t>132201101.S</t>
  </si>
  <si>
    <t>Výkop ryhy do šírky 600 mm v horn.3 do 100 m3</t>
  </si>
  <si>
    <t>1220606633</t>
  </si>
  <si>
    <t>základ.pásy pre schody</t>
  </si>
  <si>
    <t>0,85*0,3*0,8*3</t>
  </si>
  <si>
    <t>132201109.S</t>
  </si>
  <si>
    <t>Príplatok k cene za lepivosť pri hĺbení rýh šírky do 600 mm zapažených i nezapažených s urovnaním dna v hornine 3</t>
  </si>
  <si>
    <t>856823452</t>
  </si>
  <si>
    <t>ryha0*0,3</t>
  </si>
  <si>
    <t>132201201.S</t>
  </si>
  <si>
    <t>Výkop ryhy šírky 600-2000mm horn.3 do 100m3</t>
  </si>
  <si>
    <t>-1587583688</t>
  </si>
  <si>
    <t>0,9*0,4*10,4</t>
  </si>
  <si>
    <t>0,9*0,25*0,4*3</t>
  </si>
  <si>
    <t>132201209.S</t>
  </si>
  <si>
    <t>Príplatok k cenám za lepivosť pri hĺbení rýh š. nad 600 do 2 000 mm zapaž. i nezapažených, s urovnaním dna v hornine 3</t>
  </si>
  <si>
    <t>-1390445707</t>
  </si>
  <si>
    <t>-828899294</t>
  </si>
  <si>
    <t>výkop+ryha0</t>
  </si>
  <si>
    <t>1786553199</t>
  </si>
  <si>
    <t>4,626*12 'Prepočítané koeficientom množstva</t>
  </si>
  <si>
    <t>1667878151</t>
  </si>
  <si>
    <t>211971110.S</t>
  </si>
  <si>
    <t>Zhotovenie opláštenia výplne z geotextílie, v ryhe alebo v záreze so stenami šikmými o skl. do 1:2,5</t>
  </si>
  <si>
    <t>-1917501075</t>
  </si>
  <si>
    <t>opláštenie zásypu zo strany drenáže</t>
  </si>
  <si>
    <t>(0,874+0,3)*10,168</t>
  </si>
  <si>
    <t>693110002000.S1</t>
  </si>
  <si>
    <t>Nepriepustná PE fólia</t>
  </si>
  <si>
    <t>-360257785</t>
  </si>
  <si>
    <t>PE*1,15</t>
  </si>
  <si>
    <t>13,728*1,02 'Prepočítané koeficientom množstva</t>
  </si>
  <si>
    <t>212312111.S</t>
  </si>
  <si>
    <t>Lôžko pre trativod z betónu prostého</t>
  </si>
  <si>
    <t>-2063786832</t>
  </si>
  <si>
    <t>0,2*0,2*10,168</t>
  </si>
  <si>
    <t>-0,008*10,168</t>
  </si>
  <si>
    <t>212755114.S</t>
  </si>
  <si>
    <t>Trativod z drenážnych rúrok bez lôžka, vnútorného priem. rúrok 100 mm</t>
  </si>
  <si>
    <t>1993919511</t>
  </si>
  <si>
    <t>10,168</t>
  </si>
  <si>
    <t>-1281451334</t>
  </si>
  <si>
    <t>274321312.S</t>
  </si>
  <si>
    <t>Betón základových pásov, železový (bez výstuže), tr. C 20/25</t>
  </si>
  <si>
    <t>52936776</t>
  </si>
  <si>
    <t>0,9*0,4*10,4*1,035</t>
  </si>
  <si>
    <t>0,85*0,3*0,8*3*1,035</t>
  </si>
  <si>
    <t>274351215.S</t>
  </si>
  <si>
    <t>Debnenie stien základových pásov, zhotovenie-dielce</t>
  </si>
  <si>
    <t>-762806104</t>
  </si>
  <si>
    <t>0,4*10,4*2</t>
  </si>
  <si>
    <t>0,9*0,4*2</t>
  </si>
  <si>
    <t>0,25*0,4*3*2</t>
  </si>
  <si>
    <t>0,25*0,9*3</t>
  </si>
  <si>
    <t>(0,85*2+0,3*2)*0,8*3</t>
  </si>
  <si>
    <t>274351216.S</t>
  </si>
  <si>
    <t>Debnenie stien základových pásov, odstránenie-dielce</t>
  </si>
  <si>
    <t>-1003767044</t>
  </si>
  <si>
    <t>274361821.S</t>
  </si>
  <si>
    <t>Výstuž základových pásov z ocele B500 (10505)</t>
  </si>
  <si>
    <t>-483461767</t>
  </si>
  <si>
    <t>4,778*50/1000</t>
  </si>
  <si>
    <t>289971221</t>
  </si>
  <si>
    <t>Zhotovenie vrstvy z geotextílie na uprav. povrchu</t>
  </si>
  <si>
    <t>-1190438874</t>
  </si>
  <si>
    <t>6936655000n</t>
  </si>
  <si>
    <t>Priepustná geotextília</t>
  </si>
  <si>
    <t>-1620445490</t>
  </si>
  <si>
    <t>mlát*1,15</t>
  </si>
  <si>
    <t>311271303</t>
  </si>
  <si>
    <t>Murivo nosné (m3) ref. PREMAC 50x30x25 s betónovou výplňou hr. 300 mm</t>
  </si>
  <si>
    <t>-1646583993</t>
  </si>
  <si>
    <t>0,3*9,927</t>
  </si>
  <si>
    <t>311361825</t>
  </si>
  <si>
    <t>Výstuž pre murivo nosné ref.PREMAC s betónovou výplňou z ocele B500 (10505)</t>
  </si>
  <si>
    <t>-1313754946</t>
  </si>
  <si>
    <t>uvažované 6,8kg/m2 DT steny</t>
  </si>
  <si>
    <t>2,978/0,3*6,8/1000</t>
  </si>
  <si>
    <t>Vodorovné konštrukcie</t>
  </si>
  <si>
    <t>430361821.S</t>
  </si>
  <si>
    <t>Výstuž schodiskových konštrukcií z betonárskej ocele B500 (10505)</t>
  </si>
  <si>
    <t>698529420</t>
  </si>
  <si>
    <t xml:space="preserve">0,213*7*0,08 </t>
  </si>
  <si>
    <t>434311116.S</t>
  </si>
  <si>
    <t>Stupne dusané na terén alebo dosku z betónu bez poteru, so zahladením povrchu tr. C 20/25</t>
  </si>
  <si>
    <t>-1088970161</t>
  </si>
  <si>
    <t>7*3</t>
  </si>
  <si>
    <t>434351145.S</t>
  </si>
  <si>
    <t>Debnenie stupňov na podstupňovej doske alebo na teréne pôdorysne krivočiarych zhotovenie</t>
  </si>
  <si>
    <t>1549595168</t>
  </si>
  <si>
    <t>0,213*2  "boky</t>
  </si>
  <si>
    <t>0,85*7</t>
  </si>
  <si>
    <t>0,7*7</t>
  </si>
  <si>
    <t>434351146.S</t>
  </si>
  <si>
    <t>Debnenie stupňov na podstupňovej doske alebo na teréne pôdorysne krivočiarych odstránenie</t>
  </si>
  <si>
    <t>-1632745881</t>
  </si>
  <si>
    <t>564210111.S0</t>
  </si>
  <si>
    <t>Podklad alebo kryt pre mlátový chodník s rozprestretím, vlhčením a zhutnením hr. 40 mm, plochy do 200 m2, farba okrová</t>
  </si>
  <si>
    <t>1236616702</t>
  </si>
  <si>
    <t>564760211.S0</t>
  </si>
  <si>
    <t>Podklad alebo kryt zo štrkodrvy veľ. 0-32 mm s rozprestretím a zhutnením hr. 200 mm</t>
  </si>
  <si>
    <t>-234415586</t>
  </si>
  <si>
    <t>-249740210</t>
  </si>
  <si>
    <t>7111110001</t>
  </si>
  <si>
    <t>M+D Asfaltový náter dvojnásobný na ploche vodorovnej/zvislej</t>
  </si>
  <si>
    <t>1700743577</t>
  </si>
  <si>
    <t>náter základ.pásu a OM zo strany drenáže pod UT</t>
  </si>
  <si>
    <t>0,3*10,4</t>
  </si>
  <si>
    <t>-324241352</t>
  </si>
  <si>
    <t>-10015443</t>
  </si>
  <si>
    <t>-1842436038</t>
  </si>
  <si>
    <t>711132107.S</t>
  </si>
  <si>
    <t>Zhotovenie izolácie proti zemnej vlhkosti nopovou fóloiu položenou voľne na ploche zvislej</t>
  </si>
  <si>
    <t>-388780090</t>
  </si>
  <si>
    <t>HI_vod+HI_z</t>
  </si>
  <si>
    <t>zo strany spev.plochy len pod UT</t>
  </si>
  <si>
    <t>5,443</t>
  </si>
  <si>
    <t>283230001500.S0</t>
  </si>
  <si>
    <t>Nopová fólia pre spodnú stavbu</t>
  </si>
  <si>
    <t>646559825</t>
  </si>
  <si>
    <t>NF_SS*1,15</t>
  </si>
  <si>
    <t>-1375895106</t>
  </si>
  <si>
    <t>619153739</t>
  </si>
  <si>
    <t>1046216040</t>
  </si>
  <si>
    <t>541096307</t>
  </si>
  <si>
    <t>766121210.S1</t>
  </si>
  <si>
    <t>M+D Drevené mobilné sedenie pôdorys.rozmer 450x450mm-termo borovica, rám z trámkov 50x50x400mm 12ks/sedadlo,lata 450x150x30mm 18ks/sedadlo,p.ú.transparentný olej,vrátane spojovacích a kotv.prostriedkov,2xmadlo</t>
  </si>
  <si>
    <t>-117628620</t>
  </si>
  <si>
    <t>-736410174</t>
  </si>
  <si>
    <t>M+D Pozinkovaná ocelová obruba-pásovina hr.8mm,v.200mm,vr.kotvenia roxorovými tyčami d16mm, dl.500mm, privarením á 1,0m</t>
  </si>
  <si>
    <t>-1981118903</t>
  </si>
  <si>
    <t>M+D Tabula 1250x3350mm-cementotriesková doska hr.20mm,p.ú.čierna matná,ext.farba,po obvode ukončovací profil,vr.podkonštrukcie-hranoly 60x60 červený smrek,p.ú.hoblovaním+náter,kotvenie hranolov-chem.kotva M12,vr.gumových podložiek,bližšia špec.vid PD</t>
  </si>
  <si>
    <t>1201874888</t>
  </si>
  <si>
    <t>-1829110526</t>
  </si>
  <si>
    <t>782</t>
  </si>
  <si>
    <t>Obklady z prírodného a konglomerovaného kameňa</t>
  </si>
  <si>
    <t>782111140.S0</t>
  </si>
  <si>
    <t>Montáž obkladov vonk. stien z obkladačiek tehlových lepením,vrátane špárovania,penetrácie a prípravy podkladu podľa TP výrobcu</t>
  </si>
  <si>
    <t>224551950</t>
  </si>
  <si>
    <t>583840011700.S2</t>
  </si>
  <si>
    <t>Tehlový obklad hr.25mm - podľa výberu investora</t>
  </si>
  <si>
    <t>280989293</t>
  </si>
  <si>
    <t>17*1,05</t>
  </si>
  <si>
    <t>782111140.S1</t>
  </si>
  <si>
    <t>Montáž obkladov schodisk. stupňov tehlových lepením,vrátane špárovania</t>
  </si>
  <si>
    <t>-1454238652</t>
  </si>
  <si>
    <t>0,33*7*2</t>
  </si>
  <si>
    <t>(0,15+0,15+0,2)*7</t>
  </si>
  <si>
    <t>0,213*2</t>
  </si>
  <si>
    <t>583840011700.S3</t>
  </si>
  <si>
    <t>Tehlový obklad pre schody - podľa výberu investora</t>
  </si>
  <si>
    <t>254554654</t>
  </si>
  <si>
    <t>8,546*1,1</t>
  </si>
  <si>
    <t>998782201.S</t>
  </si>
  <si>
    <t>Presun hmôt pre kamenné obklady v objektoch výšky do 6 m</t>
  </si>
  <si>
    <t>-674042654</t>
  </si>
  <si>
    <t>EPDM13</t>
  </si>
  <si>
    <t>490</t>
  </si>
  <si>
    <t>EPDM11_1</t>
  </si>
  <si>
    <t>539</t>
  </si>
  <si>
    <t>EPDM11_2</t>
  </si>
  <si>
    <t>594</t>
  </si>
  <si>
    <t>EPDM11_3</t>
  </si>
  <si>
    <t>300</t>
  </si>
  <si>
    <t>EPDM11_4</t>
  </si>
  <si>
    <t>66</t>
  </si>
  <si>
    <t>obr</t>
  </si>
  <si>
    <t>412,983</t>
  </si>
  <si>
    <t>25,117</t>
  </si>
  <si>
    <t>ryha</t>
  </si>
  <si>
    <t>23,325</t>
  </si>
  <si>
    <t>jama</t>
  </si>
  <si>
    <t>1,792</t>
  </si>
  <si>
    <t>PE_folia</t>
  </si>
  <si>
    <t>77,08</t>
  </si>
  <si>
    <t>GEO</t>
  </si>
  <si>
    <t>26,978</t>
  </si>
  <si>
    <t>12314184</t>
  </si>
  <si>
    <t>0,8*1,4*0,8*2</t>
  </si>
  <si>
    <t>-1136028615</t>
  </si>
  <si>
    <t>jama*0,3</t>
  </si>
  <si>
    <t>1155697060</t>
  </si>
  <si>
    <t>1*0,3*(18,15+0,85*2+5,15)*2</t>
  </si>
  <si>
    <t>ryha pre drenáž</t>
  </si>
  <si>
    <t>0,108*77,08</t>
  </si>
  <si>
    <t>346908585</t>
  </si>
  <si>
    <t>ryha*0,3</t>
  </si>
  <si>
    <t>-1609984679</t>
  </si>
  <si>
    <t>ryha+jama</t>
  </si>
  <si>
    <t>307711325</t>
  </si>
  <si>
    <t>25,117*12 'Prepočítané koeficientom množstva</t>
  </si>
  <si>
    <t>-955233183</t>
  </si>
  <si>
    <t>211521111.S0</t>
  </si>
  <si>
    <t>Výplň odvodňovacieho rebra alebo trativodu do rýh kamenivom hrubým drveným frakcie 32-63</t>
  </si>
  <si>
    <t>-672096818</t>
  </si>
  <si>
    <t>1012499420</t>
  </si>
  <si>
    <t>"nepriepust.PE folia na dno a steny ryhy</t>
  </si>
  <si>
    <t>1*77,08</t>
  </si>
  <si>
    <t>"prekrytie geo 300</t>
  </si>
  <si>
    <t>0,35*77,08</t>
  </si>
  <si>
    <t>713697759</t>
  </si>
  <si>
    <t>PE_folia*1,15</t>
  </si>
  <si>
    <t>88,642*1,02 'Prepočítané koeficientom množstva</t>
  </si>
  <si>
    <t>1684381302</t>
  </si>
  <si>
    <t>geo*1,1</t>
  </si>
  <si>
    <t>212755113.S</t>
  </si>
  <si>
    <t>Trativod z drenážnych rúrok bez lôžka, vnútorného priem. rúrok 80 mm</t>
  </si>
  <si>
    <t>1235631203</t>
  </si>
  <si>
    <t>410874384</t>
  </si>
  <si>
    <t>967602074</t>
  </si>
  <si>
    <t>1*0,3*(18,15+0,85*2+5,15)*1,035*2</t>
  </si>
  <si>
    <t>-1280621610</t>
  </si>
  <si>
    <t>1*2*(18,15+0,85*2+5,15)*2</t>
  </si>
  <si>
    <t>1454367427</t>
  </si>
  <si>
    <t>631722572</t>
  </si>
  <si>
    <t>15,525*50/1000</t>
  </si>
  <si>
    <t>275321312.S</t>
  </si>
  <si>
    <t>Betón základových pätiek, železový (bez výstuže), tr. C 20/25</t>
  </si>
  <si>
    <t>-1914926186</t>
  </si>
  <si>
    <t>0,8*1,4*0,8*2*1,035</t>
  </si>
  <si>
    <t>-1404741162</t>
  </si>
  <si>
    <t>0,8*(1,4*2+0,8*2)*2</t>
  </si>
  <si>
    <t>549872906</t>
  </si>
  <si>
    <t>275361821.S</t>
  </si>
  <si>
    <t>Výstuž základových pätiek z ocele B500 (10505)</t>
  </si>
  <si>
    <t>631202886</t>
  </si>
  <si>
    <t>1,855*50/1000</t>
  </si>
  <si>
    <t>Osadenie oceľových valcovaných nosníkov I, IE,U,UE,L-konštrukčná ocel ochrannej siete</t>
  </si>
  <si>
    <t>207352742</t>
  </si>
  <si>
    <t>911,81/1000*2</t>
  </si>
  <si>
    <t>2031236119</t>
  </si>
  <si>
    <t>957,4/1000*2</t>
  </si>
  <si>
    <t>451577877.S0</t>
  </si>
  <si>
    <t>Podklad zo štrkopiesku fr.0-5mm, hr.40mm</t>
  </si>
  <si>
    <t>-393846311</t>
  </si>
  <si>
    <t>564732111.S0</t>
  </si>
  <si>
    <t>Drvené kamenivo veľ. 32-64 mm, vrátane zhutnenia</t>
  </si>
  <si>
    <t>1395146594</t>
  </si>
  <si>
    <t xml:space="preserve">pod SO 01-7 </t>
  </si>
  <si>
    <t>(0,05+0,2)/2*(EPDM11_1+EPDM11_2+EPDM11_3+EPDM11_4+EPDM13)</t>
  </si>
  <si>
    <t>564750214.S1</t>
  </si>
  <si>
    <t>Podklad alebo kryt z kameniva hrubého drveného veľ. 0-32 mm s rozprestretím a zhutnením 25Mpa hr. 180 mm</t>
  </si>
  <si>
    <t>65169188</t>
  </si>
  <si>
    <t>564762111.S</t>
  </si>
  <si>
    <t>Podklad alebo kryt z kameniva hrubého drveného veľ. 32-64 mm po zhut.na 50 Mpa hr. 200 mm</t>
  </si>
  <si>
    <t>1834818391</t>
  </si>
  <si>
    <t>564801111.S1</t>
  </si>
  <si>
    <t>Podklad z drveného kameniva fr.0-22 s rozprestretím a zhutnením na 50Mpa, po zhutnení hr. 30 mm</t>
  </si>
  <si>
    <t>-1622144195</t>
  </si>
  <si>
    <t>589100012.S</t>
  </si>
  <si>
    <t>Podklad z SBR granulátu hr.30mm, fr.1-4mm</t>
  </si>
  <si>
    <t>723302518</t>
  </si>
  <si>
    <t>pod EPDM 11mm v mieste terénnych kopcov</t>
  </si>
  <si>
    <t>102,577</t>
  </si>
  <si>
    <t>-(7,068*2+3,14*3)  "plocha kopcov</t>
  </si>
  <si>
    <t>(7,068*2+3,14*3)*1,25 "plocha kopcov vrátane navýšenia</t>
  </si>
  <si>
    <t>589100012.S0</t>
  </si>
  <si>
    <t>Podklad z SBR granulátu fr.1-4mm 50% + keramzit 50%, celk. hr.30mm</t>
  </si>
  <si>
    <t>555161083</t>
  </si>
  <si>
    <t>1131</t>
  </si>
  <si>
    <t>589100012.S2</t>
  </si>
  <si>
    <t>Podklad z SBR granulátu fr.1-4mm hr.30-120mm, podľa výšky dopadu</t>
  </si>
  <si>
    <t>-1810849007</t>
  </si>
  <si>
    <t>260</t>
  </si>
  <si>
    <t>589160021.S1</t>
  </si>
  <si>
    <t>Športový povrch multifunkčný z EPDM hr.13 mm,EPDM granulát+spojivo,fr.0,5/1,5mm, RAL 3022 s grafickým dizajnom, vrátane čiarovania-polyuretánová farba konzistencia tixotropná,krycia schopnosť stupeň 1-2</t>
  </si>
  <si>
    <t>-1877996507</t>
  </si>
  <si>
    <t>589160021.S2</t>
  </si>
  <si>
    <t>Športový povrch multifunkčný z EPDM hr.11 mm,EPDM granulát+spojivo,fr.0,5/1,5mm, RAL 3017 s grafickým dizajnom, vrátane čiarovania-polyuretánová farba konzistencia tixotropná,krycia schopnosť stupeň 1-2</t>
  </si>
  <si>
    <t>-1627808851</t>
  </si>
  <si>
    <t>589160021.S3</t>
  </si>
  <si>
    <t>Športový povrch multifunkčný z EPDM hr.11 mm,EPDM granulát+spojivo,fr.0,5/1,5mm, RAL 3014 s grafickým dizajnom, vrátane čiarovania-polyuretánová farba konzistencia tixotropná,krycia schopnosť stupeň 1-2</t>
  </si>
  <si>
    <t>2117744666</t>
  </si>
  <si>
    <t>589160021.S4</t>
  </si>
  <si>
    <t>Športový povrch multifunkčný z EPDM hr.11 mm,EPDM granulát+spojivo,fr.0,5/1,5mm, RAL 3015 s grafickým dizajnom, vrátane čiarovania-polyuretánová farba konzistencia tixotropná,krycia schopnosť stupeň 1-2</t>
  </si>
  <si>
    <t>-1201045225</t>
  </si>
  <si>
    <t>589160021.S5</t>
  </si>
  <si>
    <t>Športový povrch multifunkčný z EPDM hr.11 mm,EPDM granulát+spojivo,fr.0,5/1,5mm, RAL 9010 s grafickým dizajnom, vrátane čiarovania-polyuretánová farba konzistencia tixotropná,krycia schopnosť stupeň 1-2</t>
  </si>
  <si>
    <t>-1667639321</t>
  </si>
  <si>
    <t>631313611.S</t>
  </si>
  <si>
    <t>Mazanina z betónu prostého (m3) tr. C 16/20 hr.nad 80 do 120 mm</t>
  </si>
  <si>
    <t>-1259265924</t>
  </si>
  <si>
    <t>0,1*102,577</t>
  </si>
  <si>
    <t>-0,1*(7,068*2+3,14*3)  "kopce</t>
  </si>
  <si>
    <t>631313611.Sr</t>
  </si>
  <si>
    <t>Mazanina z betónu prostého (m3) tr. C 16/20 - modelácia terénu-kopce,vrátane debnenia,prehladenia a modelácie</t>
  </si>
  <si>
    <t>1241133316</t>
  </si>
  <si>
    <t>kopec R1500</t>
  </si>
  <si>
    <t>2,158/2*9,424*2</t>
  </si>
  <si>
    <t>kopec R1000</t>
  </si>
  <si>
    <t>1,04/2*6,283*3</t>
  </si>
  <si>
    <t>632001051.S1</t>
  </si>
  <si>
    <t>Zhotovenie jednonásobného penetračného náteru pre potery a stierky</t>
  </si>
  <si>
    <t>-104847147</t>
  </si>
  <si>
    <t>585520008700.S</t>
  </si>
  <si>
    <t>Penetračný náter na nasiakavé podklady pod potery, samonivelizačné hmoty a stavebné lepidlá</t>
  </si>
  <si>
    <t>-1903635525</t>
  </si>
  <si>
    <t>916561112.S</t>
  </si>
  <si>
    <t>Osadenie záhonového alebo parkového obrubníka betón., do lôžka z bet. pros. tr. C 16/20 s bočnou oporou</t>
  </si>
  <si>
    <t>560424300</t>
  </si>
  <si>
    <t>86,38+191,603+135</t>
  </si>
  <si>
    <t>592170001800.S</t>
  </si>
  <si>
    <t>Obrubník parkový, lxšxv 1000x50x200 mm, prírodný</t>
  </si>
  <si>
    <t>-1249140269</t>
  </si>
  <si>
    <t>obr*1,01</t>
  </si>
  <si>
    <t>418</t>
  </si>
  <si>
    <t>918101112.S</t>
  </si>
  <si>
    <t>Lôžko pod obrubníky, krajníky alebo obruby z dlažobných kociek z betónu prostého tr. C 16/20</t>
  </si>
  <si>
    <t>-1282516054</t>
  </si>
  <si>
    <t>obr*0,062</t>
  </si>
  <si>
    <t>998222012.S</t>
  </si>
  <si>
    <t>Presun hmôt na spevnených plochách s krytom z kameniva (8233, 8235) pre akékoľvek dľžky</t>
  </si>
  <si>
    <t>1473191156</t>
  </si>
  <si>
    <t>M+D Uzlová ochranná sieť pre športoviská, veľkosť oka 5x5cm, hrúbka šnúry 5mm, farebnosť kombinácia RAL 8022+RAL 8004, vrátane montážneho materiálu a príslušenstva</t>
  </si>
  <si>
    <t>811889445</t>
  </si>
  <si>
    <t>75*2</t>
  </si>
  <si>
    <t>767111110r</t>
  </si>
  <si>
    <t>M+D Kombinovaný tenisový a volejbalový set s miestom na sedenie,mat.hlavnej konštrukcie-ocel, vrátane kotvenia a montážneho príslušenstva,dopravy</t>
  </si>
  <si>
    <t>-84831464</t>
  </si>
  <si>
    <t>767111110r1</t>
  </si>
  <si>
    <t>M+D Sieť uzlová na volejbal,čierna z polypropylénu 4mm,oko 10cm,9,5x1m, vrátane montážneho príslušenstva</t>
  </si>
  <si>
    <t>2092492637</t>
  </si>
  <si>
    <t>1079796423</t>
  </si>
  <si>
    <t>gt</t>
  </si>
  <si>
    <t>20,777</t>
  </si>
  <si>
    <t>pd</t>
  </si>
  <si>
    <t>25,73</t>
  </si>
  <si>
    <t>174101001.S</t>
  </si>
  <si>
    <t>Zásyp sypaninou so zhutnením jám, šachiet, rýh, zárezov alebo okolo objektov do 100 m3</t>
  </si>
  <si>
    <t>-1414868061</t>
  </si>
  <si>
    <t>0,05*(2*(3,22+8,5)-1,27)</t>
  </si>
  <si>
    <t>-1752266368</t>
  </si>
  <si>
    <t>3,1*8,3</t>
  </si>
  <si>
    <t>-1196340274</t>
  </si>
  <si>
    <t>(2,57+0,035*2)*(7,8+0,035*2)</t>
  </si>
  <si>
    <t>-83527909</t>
  </si>
  <si>
    <t>gt*1,1</t>
  </si>
  <si>
    <t>564751111.S</t>
  </si>
  <si>
    <t>Podklad alebo kryt z kameniva hrubého drveného veľ. 32-63 mm s rozprestretím a zhutnením hr. 150 mm</t>
  </si>
  <si>
    <t>-1602931631</t>
  </si>
  <si>
    <t>589116155.5</t>
  </si>
  <si>
    <t>Kryt plôch pre telovýchovu-piesok kremičitý, fr.0,3-1,0mm,  hr. 300mm - pieskové doskočisko</t>
  </si>
  <si>
    <t>-780857133</t>
  </si>
  <si>
    <t>916561188.5</t>
  </si>
  <si>
    <t>Osadenie gumového obrubníka 1000x200x50mm - RAL 3022 - vrátane, do lôžka z bet. pros. tr. C 12/15</t>
  </si>
  <si>
    <t>1897696323</t>
  </si>
  <si>
    <t>do</t>
  </si>
  <si>
    <t>2*(2,85+8)</t>
  </si>
  <si>
    <t>-1930789089</t>
  </si>
  <si>
    <t>bzp</t>
  </si>
  <si>
    <t>6,69</t>
  </si>
  <si>
    <t>dp</t>
  </si>
  <si>
    <t>13,56</t>
  </si>
  <si>
    <t>-2120575856</t>
  </si>
  <si>
    <t>1922857055</t>
  </si>
  <si>
    <t>-1934961303</t>
  </si>
  <si>
    <t>-1952820271</t>
  </si>
  <si>
    <t>1096111287</t>
  </si>
  <si>
    <t>bzp*(15-3)</t>
  </si>
  <si>
    <t>-384639454</t>
  </si>
  <si>
    <t>-1735178274</t>
  </si>
  <si>
    <t>"tehlova dlažba</t>
  </si>
  <si>
    <t>90</t>
  </si>
  <si>
    <t>Betón základových pásov, železový (bez výstuže), tr. C 20/25 XC3? XF2, Dmax 32</t>
  </si>
  <si>
    <t>1578589188</t>
  </si>
  <si>
    <t>0,3*1*(2,4*5+10,3)</t>
  </si>
  <si>
    <t>1234419899</t>
  </si>
  <si>
    <t>0,3*2*(10,3+2,4*4+2,7)</t>
  </si>
  <si>
    <t>-626812849</t>
  </si>
  <si>
    <t>-1555781011</t>
  </si>
  <si>
    <t>bzp*0,05</t>
  </si>
  <si>
    <t>564720211.Sr</t>
  </si>
  <si>
    <t>Podklad alebo kryt z kameniva hrubého drveného veľ. 0-45 mm s rozprestretím a zhutnením hr. 60-100 mm</t>
  </si>
  <si>
    <t>1366412400</t>
  </si>
  <si>
    <t>596911123.St</t>
  </si>
  <si>
    <t>Kladenie tehlovej dlažby komunikácií pre peších hr. 42 mm pre peších nad 100 do 300 m2 so zriadením lôžka z kameniva hr. 40 mm</t>
  </si>
  <si>
    <t>-1210591676</t>
  </si>
  <si>
    <t>592460002700.S1</t>
  </si>
  <si>
    <t>Tehlová dlažba, rozmer 200x100x60 mm, nízkonasiakavá, RAL 8004</t>
  </si>
  <si>
    <t>167683959</t>
  </si>
  <si>
    <t>90*1,04</t>
  </si>
  <si>
    <t>93,6*1,02 'Prepočítané koeficientom množstva</t>
  </si>
  <si>
    <t>918101112.2</t>
  </si>
  <si>
    <t>M+D Obrubník z plnej palenej tehly, rozmery: 290x32,5x140 mm, vrátane lôžka</t>
  </si>
  <si>
    <t>-1469084194</t>
  </si>
  <si>
    <t xml:space="preserve">"okolo tehlovej dlažby </t>
  </si>
  <si>
    <t>6,2*2+14,244*2</t>
  </si>
  <si>
    <t>936174312.S</t>
  </si>
  <si>
    <t>Osadenie stojana na bicykle kotevnými skrutkami bez zabetónovania nôh na pevný podklad</t>
  </si>
  <si>
    <t>1463174474</t>
  </si>
  <si>
    <t>553560009105.5</t>
  </si>
  <si>
    <t>Stojan na bicykel, oceľový , celk, rozmer cca 1,8x0,53m, pre 6ks bicyklov v 1 zostave</t>
  </si>
  <si>
    <t>-1445130657</t>
  </si>
  <si>
    <t>998231311.S</t>
  </si>
  <si>
    <t>Presun hmôt pre sadovnícke a krajinárske úpravy do 5000 m vodorovne bez zvislého presunu</t>
  </si>
  <si>
    <t>367625093</t>
  </si>
  <si>
    <t>224311111.5</t>
  </si>
  <si>
    <t>-383287355</t>
  </si>
  <si>
    <t>7679951006.5</t>
  </si>
  <si>
    <t>M+D Oceľová konštrukcia rampy, kombinácia oc. prvky JAKL 60/4,0 a 100/6,3, HEB160, TR 48.3/5,0 S235 , vrátane kotvenia a povrchovej úpravy, RAL 8032 - viď PD</t>
  </si>
  <si>
    <t>2095093183</t>
  </si>
  <si>
    <t>7679951007.5</t>
  </si>
  <si>
    <t>M+D Oceľový pororošt podlahový 30/30, Hr. 40mm - viď PD</t>
  </si>
  <si>
    <t>1447765466</t>
  </si>
  <si>
    <t>7679951008.5</t>
  </si>
  <si>
    <t>M+D Oceľový pororošt zábradlia 30/30, Hr. 30mm - viď PD</t>
  </si>
  <si>
    <t>-1441197901</t>
  </si>
  <si>
    <t>-756017676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</si>
  <si>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</si>
  <si>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</si>
  <si>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</si>
  <si>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HZS - Hodinové zúčtovacie sadzby</t>
  </si>
  <si>
    <t xml:space="preserve">    23-M - Montáže potrubia</t>
  </si>
  <si>
    <t>713482121.S</t>
  </si>
  <si>
    <t>Montáž trubíc z PE, hr.15-20 mm,vnút.priemer do 38 mm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</si>
  <si>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</si>
  <si>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</si>
  <si>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</si>
  <si>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</si>
  <si>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998713292.S</t>
  </si>
  <si>
    <t>Izolácie tepelné, prípl.za presun nad vymedz. najväčšiu dopravnú vzdial. do 100 m</t>
  </si>
  <si>
    <t>721</t>
  </si>
  <si>
    <t>Zdravotechnika - vnútorná kanalizácia</t>
  </si>
  <si>
    <t>721171109.S</t>
  </si>
  <si>
    <t>Potrubie z PVC - U odpadové ležaté hrdlové D 110 mm</t>
  </si>
  <si>
    <t>721171110.S</t>
  </si>
  <si>
    <t>Potrubie z PVC - U odpadové ležaté hrdlové D 125 mm</t>
  </si>
  <si>
    <t>721172011.S</t>
  </si>
  <si>
    <t>Potrubie odpadové HT z PP, vodorovné DN 50</t>
  </si>
  <si>
    <t>721172013.S</t>
  </si>
  <si>
    <t>Potrubie odpadové HT z PP, vodorovné DN 110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</si>
  <si>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</si>
  <si>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</si>
  <si>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</si>
  <si>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</si>
  <si>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721290012.S</t>
  </si>
  <si>
    <t>Montáž privzdušňovacieho ventilu pre odpadové potrubia DN 110</t>
  </si>
  <si>
    <t>551610000200</t>
  </si>
  <si>
    <t>Privzdušňovacia hlavica napr. HL900NECO, DN 110, (37 l/s), - 40 až + 60°C, dvojitá izolačná stena, vnútorná kanalizácia, PP</t>
  </si>
  <si>
    <t>721290111.S</t>
  </si>
  <si>
    <t>Ostatné - skúška tesnosti kanalizácie v objektoch vodou do DN 125</t>
  </si>
  <si>
    <t>998721201.S</t>
  </si>
  <si>
    <t>Presun hmôt pre vnútornú kanalizáciu v objektoch výšky do 6 m</t>
  </si>
  <si>
    <t>998721292.S</t>
  </si>
  <si>
    <t>Vnútorná kanalizácia, prípl.za presun nad vymedz. najväč. dopr. vzdial. do 100m</t>
  </si>
  <si>
    <t>722</t>
  </si>
  <si>
    <t>Zdravotechnika - vnútorný vodovod</t>
  </si>
  <si>
    <t>722171152.S</t>
  </si>
  <si>
    <t>Plasthliníkové potrubie v kotúčoch spájané lisovaním d 20 mm</t>
  </si>
  <si>
    <t>722171153.S</t>
  </si>
  <si>
    <t>Plasthliníkové potrubie v kotúčoch spájané lisovaním d 26 mm</t>
  </si>
  <si>
    <t>722190401.S</t>
  </si>
  <si>
    <t>Vyvedenie a upevnenie výpustky DN 15</t>
  </si>
  <si>
    <t>722212440.S</t>
  </si>
  <si>
    <t>Orientačný štítok na stenu ON 73 6621</t>
  </si>
  <si>
    <t>722220111.S</t>
  </si>
  <si>
    <t>Montáž armatúry závitovej s jedným závitom, nástenka pre výtokový ventil G 1/2</t>
  </si>
  <si>
    <t>197730076600.S</t>
  </si>
  <si>
    <t>Nástenka lisovacia koncová, 1/2" Fx20, PN 10, T = +120 °C, niklovaná mosadz, tesnenie EPDM</t>
  </si>
  <si>
    <t>722221015.S</t>
  </si>
  <si>
    <t>Montáž guľového kohúta závitového priameho pre vodu G 3/4</t>
  </si>
  <si>
    <t>551110005000.S</t>
  </si>
  <si>
    <t>Guľový uzáver pre vodu 3/4", niklovaná mosadz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</si>
  <si>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</si>
  <si>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</si>
  <si>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</si>
  <si>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</si>
  <si>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722290237.S</t>
  </si>
  <si>
    <t>Mikrobiologický rozbor pitnej vody z  vodovodného potrubia</t>
  </si>
  <si>
    <t>998722201.S</t>
  </si>
  <si>
    <t>Presun hmôt pre vnútorný vodovod v objektoch výšky do 6 m</t>
  </si>
  <si>
    <t>998722292.S</t>
  </si>
  <si>
    <t>Vodovod, prípl.za presun nad vymedz. najväčšiu dopravnú vzdialenosť do 100m</t>
  </si>
  <si>
    <t>725</t>
  </si>
  <si>
    <t>Zdravotechnika - zariaďovacie predmety</t>
  </si>
  <si>
    <t>725149701.S</t>
  </si>
  <si>
    <t>Montáž predstenového systému záchodov do masívnej murovanej konštrukcie</t>
  </si>
  <si>
    <t>552370001600.S</t>
  </si>
  <si>
    <t>Predstenový systém pre závesné WC s podomietkovou nádržou do murovaných alebo betónových konštrukcií vr.bezbariérová úprava pre madlá</t>
  </si>
  <si>
    <t>62</t>
  </si>
  <si>
    <t>552370001400</t>
  </si>
  <si>
    <t>Súprava pre ukotvenie do steny pre jednotlivú montáž</t>
  </si>
  <si>
    <t>64</t>
  </si>
  <si>
    <t>725119410.S</t>
  </si>
  <si>
    <t>Montáž záchodovej misy keramickej zavesenej s rovným odpadom</t>
  </si>
  <si>
    <t>642360000400</t>
  </si>
  <si>
    <t>Misa záchodová keramická závesná pre invalidov s antibakteriálnou povrch. úpravou</t>
  </si>
  <si>
    <t>68</t>
  </si>
  <si>
    <t>725291112.S</t>
  </si>
  <si>
    <t>Montáž záchodového sedadla s poklopom</t>
  </si>
  <si>
    <t>70</t>
  </si>
  <si>
    <t>642370003900</t>
  </si>
  <si>
    <t>Záchodová doska duroplastová s poklopom, vxšxl 50x365x440 mm, odnímateľná, nerezové príchytky</t>
  </si>
  <si>
    <t>72</t>
  </si>
  <si>
    <t>551620006800.S</t>
  </si>
  <si>
    <t>Montážna páska k WC</t>
  </si>
  <si>
    <t>74</t>
  </si>
  <si>
    <t>725291113.S</t>
  </si>
  <si>
    <t>Montaž doplnkov záchodov, drobné predmety</t>
  </si>
  <si>
    <t>76</t>
  </si>
  <si>
    <t>552280013100.S</t>
  </si>
  <si>
    <t>Ovládacie tlačítko biele úsporné 6/3 litr</t>
  </si>
  <si>
    <t>78</t>
  </si>
  <si>
    <t>725149760.S</t>
  </si>
  <si>
    <t>Montáž predstenového systému umývadiel  do ľahkých stien s kovovou konštrukciou</t>
  </si>
  <si>
    <t>80</t>
  </si>
  <si>
    <t>111.480.00.1</t>
  </si>
  <si>
    <t>Predstenový montážny prvok pre umývadlo, dĺ. 1120 mm, bezbariérová úprava, stojančeková armatúra, s podomietkovou zápachovou uzávierkou, pozinkovaný povrch</t>
  </si>
  <si>
    <t>82</t>
  </si>
  <si>
    <t>725219201.S</t>
  </si>
  <si>
    <t>Montáž umývadla keramického na konzoly, bez výtokovej armatúry</t>
  </si>
  <si>
    <t>84</t>
  </si>
  <si>
    <t>642430000100</t>
  </si>
  <si>
    <t>Umývadlo pre invalidov 64X55 cm</t>
  </si>
  <si>
    <t>86</t>
  </si>
  <si>
    <t>725291114.S</t>
  </si>
  <si>
    <t>Montáž doplnkov zariadení kúpeľní a záchodov, madlá</t>
  </si>
  <si>
    <t>88</t>
  </si>
  <si>
    <t>552380013000</t>
  </si>
  <si>
    <t>Madlo nerezové pevné, dĺžka 900 mm, povrch lesklý</t>
  </si>
  <si>
    <t>552380012900</t>
  </si>
  <si>
    <t>Madlo nerezové pevné, dĺžka 550 mm, povrch matný</t>
  </si>
  <si>
    <t>92</t>
  </si>
  <si>
    <t>725539142.S</t>
  </si>
  <si>
    <t>Montáž elektrického prietokového ohrievača malolitrážneho</t>
  </si>
  <si>
    <t>94</t>
  </si>
  <si>
    <t>320006300</t>
  </si>
  <si>
    <t>Prietokový ohrievač vody 3,5 kW/230V montáž pod umývadlo</t>
  </si>
  <si>
    <t>96</t>
  </si>
  <si>
    <t>725829601.S</t>
  </si>
  <si>
    <t>Montáž batérie umývadlovej a drezovej stojankovej, pákovej alebo klasickej s mechanickým ovládaním</t>
  </si>
  <si>
    <t>98</t>
  </si>
  <si>
    <t>551450003800.S</t>
  </si>
  <si>
    <t>Umývadlová batéria 220mm, stojanková, beztlaková, páková, napr. BE.1840.AA, chróm</t>
  </si>
  <si>
    <t>100</t>
  </si>
  <si>
    <t>725819402.S</t>
  </si>
  <si>
    <t>Montáž ventilu bez pripojovacej rúrky G 1/2</t>
  </si>
  <si>
    <t>102</t>
  </si>
  <si>
    <t>551110019900.S</t>
  </si>
  <si>
    <t>Guľový ventil rohový, 1/2" - 3/8", s filtrom, bez matice, chrómovaná mosadz</t>
  </si>
  <si>
    <t>104</t>
  </si>
  <si>
    <t>725869301.S</t>
  </si>
  <si>
    <t>Montáž zápachovej uzávierky pre zariaďovacie predmety, umývadlovej do D 40 mm</t>
  </si>
  <si>
    <t>106</t>
  </si>
  <si>
    <t>551620006400.S</t>
  </si>
  <si>
    <t>Sifón umývadlový biely invalidný DN40</t>
  </si>
  <si>
    <t>108</t>
  </si>
  <si>
    <t>551620005800</t>
  </si>
  <si>
    <t>Umývadlová výpusť</t>
  </si>
  <si>
    <t>110</t>
  </si>
  <si>
    <t>998725201.S</t>
  </si>
  <si>
    <t>Presun hmôt pre zariaďovacie predmety v objektoch výšky do 6 m</t>
  </si>
  <si>
    <t>112</t>
  </si>
  <si>
    <t>998725292.S</t>
  </si>
  <si>
    <t>Zariaďovacie predmety, prípl.za presun nad vymedz. najväčšiu dopravnú vzdialenosť do 100m</t>
  </si>
  <si>
    <t>114</t>
  </si>
  <si>
    <t>767995101.S</t>
  </si>
  <si>
    <t>Montáž ostatných atypických kovových stavebných doplnkových konštrukcií do 5 kg</t>
  </si>
  <si>
    <t>sub</t>
  </si>
  <si>
    <t>116</t>
  </si>
  <si>
    <t>273110001200.S</t>
  </si>
  <si>
    <t>Kotviací a upevnovací materiál pre potrubný rozvod</t>
  </si>
  <si>
    <t>kpl</t>
  </si>
  <si>
    <t>118</t>
  </si>
  <si>
    <t>273110001500.S</t>
  </si>
  <si>
    <t>Drobný inštalačný a spojovací materiál</t>
  </si>
  <si>
    <t>120</t>
  </si>
  <si>
    <t>122</t>
  </si>
  <si>
    <t>998767292.S</t>
  </si>
  <si>
    <t>Kovové stav.dopln.konštr., prípl.za presun nad najväčšiu dopr. vzdial. do 100 m</t>
  </si>
  <si>
    <t>124</t>
  </si>
  <si>
    <t>HZS</t>
  </si>
  <si>
    <t>Hodinové zúčtovacie sadzby</t>
  </si>
  <si>
    <t>63</t>
  </si>
  <si>
    <t>HZS000113.S</t>
  </si>
  <si>
    <t>Stavebno montážne práce náročné ucelené - odborné, tvorivé remeselné (Tr. 3) v rozsahu viac ako 8 hodín</t>
  </si>
  <si>
    <t>hod</t>
  </si>
  <si>
    <t>262144</t>
  </si>
  <si>
    <t>126</t>
  </si>
  <si>
    <t>23-M</t>
  </si>
  <si>
    <t>Montáže potrubia</t>
  </si>
  <si>
    <t>722171154.S</t>
  </si>
  <si>
    <t>Montáž HDPE D25 x 2,3mm PN 16</t>
  </si>
  <si>
    <t>128</t>
  </si>
  <si>
    <t>65</t>
  </si>
  <si>
    <t>286130048800.S</t>
  </si>
  <si>
    <t>Rúra HDPE PE100 D 25x2,3 mm, dĺ. 100 m, DN 20.4, PN 16 (SDR11) pre tlakový rozvod pitnej vody</t>
  </si>
  <si>
    <t>256</t>
  </si>
  <si>
    <t>130</t>
  </si>
  <si>
    <t>286130049000</t>
  </si>
  <si>
    <t>Chránička Rúra HDPE PE100 D 40x3,7 mm, dĺ. 100 m PN 16 (SDR11) pre tlakový rozvod pitnej vody</t>
  </si>
  <si>
    <t>132</t>
  </si>
  <si>
    <t>67</t>
  </si>
  <si>
    <t>721171109.S1</t>
  </si>
  <si>
    <t>CHRANIčKA Potrubie z PVC - U odpadové ležaté hrdlové D 110 mm</t>
  </si>
  <si>
    <t>134</t>
  </si>
  <si>
    <t>230203592</t>
  </si>
  <si>
    <t>Montáž USTN prechodka PE/oceľ s vonkajším závitom PE 100 SDR11 D 32/1"</t>
  </si>
  <si>
    <t>136</t>
  </si>
  <si>
    <t>69</t>
  </si>
  <si>
    <t>286220027200</t>
  </si>
  <si>
    <t>Prechodka PE/oceľ s vonkajším závitom PE 100 SDR 11 D 32/1"</t>
  </si>
  <si>
    <t>138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</si>
  <si>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</si>
  <si>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</si>
  <si>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</si>
  <si>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</t>
  </si>
  <si>
    <t xml:space="preserve">    721 - Ostatné práce</t>
  </si>
  <si>
    <t xml:space="preserve">    23-M - Montáže potrubia   </t>
  </si>
  <si>
    <t xml:space="preserve">Práce a dodávky HSV   </t>
  </si>
  <si>
    <t xml:space="preserve">Zemné práce   </t>
  </si>
  <si>
    <t>174101002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</si>
  <si>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</si>
  <si>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</si>
  <si>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</si>
  <si>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</si>
  <si>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</si>
  <si>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 xml:space="preserve">Vodorovné konštrukcie   </t>
  </si>
  <si>
    <t>451572111.S</t>
  </si>
  <si>
    <t>Lôžko pod potrubie, stoky a drobné objekty, v otvorenom výkope z kameniva drobného ťaženého 0-4 mm</t>
  </si>
  <si>
    <t>Rúrové vedenie</t>
  </si>
  <si>
    <t>871266000</t>
  </si>
  <si>
    <t>Montáž kanalizačného PVC-U potrubia hladkého viacvrstvového DN 100</t>
  </si>
  <si>
    <t>286110005900</t>
  </si>
  <si>
    <t>PVC kanal hladký rúra SN4 100x3,2x1 m KGEM</t>
  </si>
  <si>
    <t>871276002</t>
  </si>
  <si>
    <t>Montáž kanalizačného PVC-U potrubia hladkého viacvrstvového DN 125</t>
  </si>
  <si>
    <t>286110006400</t>
  </si>
  <si>
    <t>PVC kanal hladký rúra SN4 125x3,2x1 m KGEM</t>
  </si>
  <si>
    <t>871326004.S</t>
  </si>
  <si>
    <t>Montáž kanalizačného PVC-U potrubia hladkého viacvrstvového DN 150</t>
  </si>
  <si>
    <t>286110009900.S</t>
  </si>
  <si>
    <t>PVC kanal hladký rúra SN4 150x4,0x1 m KGEM</t>
  </si>
  <si>
    <t>877266000.S</t>
  </si>
  <si>
    <t>Montáž kanalizačného PVC-U kolena DN 100</t>
  </si>
  <si>
    <t>286510003400.S</t>
  </si>
  <si>
    <t>Koleno PVC-U, DN 150x15°, 30°, 45° pre hladký, kanalizačný, gravitačný systém</t>
  </si>
  <si>
    <t>892311000</t>
  </si>
  <si>
    <t>Skúška tesnosti kanalizácie D 150</t>
  </si>
  <si>
    <t>894810003.S</t>
  </si>
  <si>
    <t>Montáž PP revíznej kanalizačnej šachty priemeru 425 mm do výšky šachty 2 m s roznášacím prstencom a poklopom</t>
  </si>
  <si>
    <t>286610031300.S</t>
  </si>
  <si>
    <t>Šachtové dno prietočné/zberné DN 400 x 160 (hladká rúra x prítok a odtok), na hladkú šachtovú rúru, PP</t>
  </si>
  <si>
    <t>286610027100.S</t>
  </si>
  <si>
    <t>Predĺženie DN 400, dĺžka 2 m, hladka rúra PVC, pre PP revízne šachty</t>
  </si>
  <si>
    <t>899101111.S</t>
  </si>
  <si>
    <t>Osadenie poklopu liatinového a oceľového vrátane rámu hmotn. do 50 kg</t>
  </si>
  <si>
    <t>286620000900.S</t>
  </si>
  <si>
    <t>PVC šachta poklop pre šachtu 400 KGDOV400L liatinový</t>
  </si>
  <si>
    <t>899721132.S</t>
  </si>
  <si>
    <t>Označenie kanalizačného potrubia hnedou výstražnou fóliou</t>
  </si>
  <si>
    <t>Ostatné práce</t>
  </si>
  <si>
    <t>721110911.S</t>
  </si>
  <si>
    <t>Oprava odpadového potrubia PVC vsadenie odbočky do potrubia DN 300</t>
  </si>
  <si>
    <t>721140902.S</t>
  </si>
  <si>
    <t>Napojenie pítka na navrhovanú kanalizáciu</t>
  </si>
  <si>
    <t xml:space="preserve">Montáže potrubia   </t>
  </si>
  <si>
    <t>891269111.S</t>
  </si>
  <si>
    <t>Montáž navrtávacieho pásu s ventilom menovitého tlaku 1 MPa na potr. z rúr liat., oceľ., plast., DN 100</t>
  </si>
  <si>
    <t>551180001400.S</t>
  </si>
  <si>
    <t>Navrtávaci pás s uzáverom typ 506 DN 100 - 1" na vodu, z tvárnej liatiny pre liatinové a oceľové potrubie</t>
  </si>
  <si>
    <t>899401111.S</t>
  </si>
  <si>
    <t>Osadenie poklopu liatinového ventilového</t>
  </si>
  <si>
    <t>552410000300.S</t>
  </si>
  <si>
    <t>Poklop ventilový pre vodu, plyn</t>
  </si>
  <si>
    <t>230203424.S</t>
  </si>
  <si>
    <t>Montáž teleskopickej zemnej súpravy pre H&gt;1,2-1,8 m</t>
  </si>
  <si>
    <t>422710000900.S</t>
  </si>
  <si>
    <t>Zemná súprava teleskopická pre guľový kohút DN 32-50</t>
  </si>
  <si>
    <t>Montáž prechodky PE/oceľ s vonkajším závitom PE 100 SDR11 D 32/1"</t>
  </si>
  <si>
    <t>893810133.S</t>
  </si>
  <si>
    <t>Osadenie vodomernej šachty kruhovej z PP samonosnej D do 1,2 m, svetlej hĺbky do 1,8 m</t>
  </si>
  <si>
    <t>594300000100.S</t>
  </si>
  <si>
    <t>Vodomerná a armatúrna šachta, VŠ-NO1</t>
  </si>
  <si>
    <t>594300000200.S</t>
  </si>
  <si>
    <t>Prechodová manžeta - pre potrubie DN32 (1")</t>
  </si>
  <si>
    <t>594300000300.S</t>
  </si>
  <si>
    <t>Stupačka Premium - Žltá</t>
  </si>
  <si>
    <t>899912111.S</t>
  </si>
  <si>
    <t>D+M vodomernej zostavy vo VŠ</t>
  </si>
  <si>
    <t>230230121.S</t>
  </si>
  <si>
    <t>Príprava na tlakovú skúšku vzduchom a vodou do 0,6 MPa</t>
  </si>
  <si>
    <t>úsek</t>
  </si>
  <si>
    <t>899721131.S</t>
  </si>
  <si>
    <t>Označenie vodovodného potrubia bielou výstražnou fóliou</t>
  </si>
  <si>
    <t>230230016.S</t>
  </si>
  <si>
    <t>Hlavná tlaková skúška vzduchom 0, 6 MPa do DN 50</t>
  </si>
  <si>
    <t>998276101.S</t>
  </si>
  <si>
    <t>Presun hmôt pre rúrové vedenie hĺbené z rúr z plast., hmôt alebo sklolamin. v otvorenom výkope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</si>
  <si>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</si>
  <si>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</si>
  <si>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</si>
  <si>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</si>
  <si>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VRN - Investičné náklady neobsiahnuté v cenách</t>
  </si>
  <si>
    <t>Práce a dodávky M</t>
  </si>
  <si>
    <t>21-M</t>
  </si>
  <si>
    <t>Elektromontáže</t>
  </si>
  <si>
    <t>210010321.S</t>
  </si>
  <si>
    <t>Krabica (1903, KR 68) odbočná s viečkom, svorkovnicou vrátane zapojenia, kruhová</t>
  </si>
  <si>
    <t>345410002600</t>
  </si>
  <si>
    <t>Krabica inštalačná KU 68-1903 KA 73,5x43,5 mm so svorkovnicou s viečkom biela</t>
  </si>
  <si>
    <t>210010581.S</t>
  </si>
  <si>
    <t>Rúrka tuhá elektroinštalačná z PVC, D 16 uložená pevne</t>
  </si>
  <si>
    <t>345710000100.S</t>
  </si>
  <si>
    <t>Rúrka tuhá hrdlová 1516E s nízkou mechanickou odolnosťou z PVC, samozhášavá, D 16 mm</t>
  </si>
  <si>
    <t>345710020003.S</t>
  </si>
  <si>
    <t>Spojka 0216E z PVC pra tuhé elektroinštal. rúrky, samozhášavé, D 16 mm</t>
  </si>
  <si>
    <t>210010582.S</t>
  </si>
  <si>
    <t>Rúrka tuhá elektroinštalačná z PVC, D 20 uložená pevne</t>
  </si>
  <si>
    <t>345710000200.S</t>
  </si>
  <si>
    <t>Rúrka tuhá hrdlová 1520 s nízkou mechanickou odolnosťou z PVC, samozhášavá, D 20 mm</t>
  </si>
  <si>
    <t>345710020015.S</t>
  </si>
  <si>
    <t>Spojka 0220 z PVC pra tuhé elektroinštal. rúrky, samozhášavé, D 20 mm</t>
  </si>
  <si>
    <t>210110008.S</t>
  </si>
  <si>
    <t>Dvojitý striedavý prepínač - radenie 6+6, nástenný IP 44, vrátane zapojenia</t>
  </si>
  <si>
    <t>345330002910</t>
  </si>
  <si>
    <t>Prepínač Praktik dvojitý striedavý nástenný, radenie 6+6, IP44, biely</t>
  </si>
  <si>
    <t>210111031.S</t>
  </si>
  <si>
    <t>Zásuvka na povrchovú montáž IP 44, 250V / 16A, vrátane zapojenia 2P + PE</t>
  </si>
  <si>
    <t>345510005900</t>
  </si>
  <si>
    <t>Zásuvka Praktik jednonásobná, radenie 2P + PE, IP44, na povrch, biela</t>
  </si>
  <si>
    <t>210190022.S</t>
  </si>
  <si>
    <t>Montáž skrine do exteriéru</t>
  </si>
  <si>
    <t>E00023879</t>
  </si>
  <si>
    <t>Plastová skriňa do exteriéru IP66</t>
  </si>
  <si>
    <t>210193085.S</t>
  </si>
  <si>
    <t>Domova rozvodnica do 96 M povrchová montáž IP 30</t>
  </si>
  <si>
    <t>357140008005.S</t>
  </si>
  <si>
    <t>Rozvodnicová skriňa oceľoplechová nástenná RA s vyzbrojou</t>
  </si>
  <si>
    <t>357140008010.S</t>
  </si>
  <si>
    <t>Rozvodnicová skriňa oceľoplechová nástenná RT s vyzbrojou</t>
  </si>
  <si>
    <t>210201922.S</t>
  </si>
  <si>
    <t>Montáž svietidla do 2 kg</t>
  </si>
  <si>
    <t>KZL000009848</t>
  </si>
  <si>
    <t>SVIETIDLO LED,TYP B,  PRISADENÉ, 25W, 2600lm, IP54, 3000K, CRI 80, L70 B10 50 000hod</t>
  </si>
  <si>
    <t>210220021.S</t>
  </si>
  <si>
    <t>Uzemňovacie vedenie v zemi FeZn vrátane izolácie spojov O 10 mm</t>
  </si>
  <si>
    <t>EBL000000681</t>
  </si>
  <si>
    <t>Drôt zvodový 5021162 10mm FeZn s PVC izoláciou (1kg 1,11m) bal.75m</t>
  </si>
  <si>
    <t>210220030.S</t>
  </si>
  <si>
    <t>Ekvipotenciálna svorkovnica EPS 3 v krabici KO 100 E</t>
  </si>
  <si>
    <t>345410000200.S</t>
  </si>
  <si>
    <t>Krabica odbočná z PVC s viečkom pod omietku KO 100 E</t>
  </si>
  <si>
    <t>345610005000.S</t>
  </si>
  <si>
    <t>Svorkovnica ekvipotencionálna EPS 3, z PP</t>
  </si>
  <si>
    <t>210220050.S</t>
  </si>
  <si>
    <t>Označenie zvodov číselnými štítkami</t>
  </si>
  <si>
    <t>354410064600.S</t>
  </si>
  <si>
    <t>Štítok orientačný nerezový zemniaci na zvody</t>
  </si>
  <si>
    <t>210220301.S</t>
  </si>
  <si>
    <t>Ochranné pospájanie v práčovniach, kúpeľniach, pevné uloženie CY 4-6 mm2</t>
  </si>
  <si>
    <t>341110012300.S</t>
  </si>
  <si>
    <t>Vodič medený H07V-U 6 mm2</t>
  </si>
  <si>
    <t>210222020.S</t>
  </si>
  <si>
    <t>Uzemňovacie vedenie v zemi FeZn do 120 mm2 vrátane izolácie spojov, pre vonkajšie práce</t>
  </si>
  <si>
    <t>354410058800.S</t>
  </si>
  <si>
    <t>Pásovina uzemňovacia FeZn 30 x 4 mm</t>
  </si>
  <si>
    <t>210222247.S</t>
  </si>
  <si>
    <t>Svorka FeZn skúšobná SZ, pre vonkajšie práce</t>
  </si>
  <si>
    <t>354410004300.S</t>
  </si>
  <si>
    <t>Svorka FeZn skúšobná označenie SZ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</si>
  <si>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</si>
  <si>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</si>
  <si>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</si>
  <si>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</si>
  <si>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</si>
  <si>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</si>
  <si>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354410001000.S</t>
  </si>
  <si>
    <t>Svorka FeZn uzemňovacia označenie SR 03 B</t>
  </si>
  <si>
    <t>210290751.S</t>
  </si>
  <si>
    <t>Montáž motorického spotrebiča, ventilátora do 1.5 kW, bez zapojenia</t>
  </si>
  <si>
    <t>210800180.S</t>
  </si>
  <si>
    <t>Kábel medený uložený v rúrke CYKY 450/750 V 2x1,5</t>
  </si>
  <si>
    <t>341110000100.S</t>
  </si>
  <si>
    <t>Kábel medený CYKY 2x1,5 mm2</t>
  </si>
  <si>
    <t>210800186</t>
  </si>
  <si>
    <t>Kábel medený uložený v rúrke CYKY 450/750 V 3x1,5</t>
  </si>
  <si>
    <t>341110000700</t>
  </si>
  <si>
    <t>Kábel medený CYKY 3x1,5 mm2</t>
  </si>
  <si>
    <t>210800187</t>
  </si>
  <si>
    <t>Kábel medený uložený v rúrke CYKY 450/750 V 3x2,5</t>
  </si>
  <si>
    <t>341110000800</t>
  </si>
  <si>
    <t>Kábel medený CYKY 3x2,5 mm2</t>
  </si>
  <si>
    <t>210800630.S</t>
  </si>
  <si>
    <t>Vodič medený uložený pevne H07V-K (CYA)  450/750 V 16</t>
  </si>
  <si>
    <t>341310009300.S</t>
  </si>
  <si>
    <t>Vodič medený flexibilný H07V-K 16 mm2</t>
  </si>
  <si>
    <t>22-M</t>
  </si>
  <si>
    <t>Montáže oznamovacích a zabezpečovacích zariadení</t>
  </si>
  <si>
    <t>HZS000112.S</t>
  </si>
  <si>
    <t>Stavebno montážne práce náročnejšie, ucelené, obtiažne, rutinné (Tr. 2) v rozsahu viac ako 8 hodín náročnejšie</t>
  </si>
  <si>
    <t>Investičné náklady neobsiahnuté v cenách</t>
  </si>
  <si>
    <t>000700011.S</t>
  </si>
  <si>
    <t>Dopravné náklady - mimostavenisková doprava objektivizácia dopravných nákladov materiálov</t>
  </si>
  <si>
    <t>eur</t>
  </si>
  <si>
    <t>000700051.S</t>
  </si>
  <si>
    <t>Podružný materiál</t>
  </si>
  <si>
    <t>001000034.S</t>
  </si>
  <si>
    <t>Inžinierska činnosť - skúšky a revízie ostatné skúšky</t>
  </si>
  <si>
    <t xml:space="preserve">    46-M - Zemné práce vykonávané pri externých montážnych prácach</t>
  </si>
  <si>
    <t>275313611.S</t>
  </si>
  <si>
    <t>Betón základových pätiek, prostý tr. C 20/25</t>
  </si>
  <si>
    <t>6682 10351</t>
  </si>
  <si>
    <t>Betón C20/25 – XC1 (SK) – Cl 0,4 – Dmax 16 - S3</t>
  </si>
  <si>
    <t>KTR000000068</t>
  </si>
  <si>
    <t>Chránička káblová KOPOFLEX 63mm 450N HDPE červená</t>
  </si>
  <si>
    <t>210201810.S</t>
  </si>
  <si>
    <t>Montáž a zapojenie svietidla 1x svetelný zdroj, uličného, LED</t>
  </si>
  <si>
    <t>348370001602</t>
  </si>
  <si>
    <t>SVIETIDLO LED, SPOT, KRUHOVÉ, 3000K, CRI90,3118lm, 37W,84lm/W, IP66, IK08, 50 000h (L80/B10)</t>
  </si>
  <si>
    <t>210201871.S</t>
  </si>
  <si>
    <t>Montáž základového roštu pre uličné svietidlá 5-12m</t>
  </si>
  <si>
    <t>348370004812</t>
  </si>
  <si>
    <t>Základový prefabrikát</t>
  </si>
  <si>
    <t>210204011.S</t>
  </si>
  <si>
    <t>Osvetľovací stožiar - oceľový do dĺžky 12 m</t>
  </si>
  <si>
    <t>316720001800</t>
  </si>
  <si>
    <t>TYPIZOVANÝ CYLINDRICKÝ STĹP Ø102mm, L=4,5m</t>
  </si>
  <si>
    <t>210204201.S</t>
  </si>
  <si>
    <t>Elektrovýstroj stožiara pre 1 okruh</t>
  </si>
  <si>
    <t>348370004900.S</t>
  </si>
  <si>
    <t>Skrinka poistková stožiarová GURO EKM 2072 1D2 1xE27 4x35mm</t>
  </si>
  <si>
    <t>210220020.S</t>
  </si>
  <si>
    <t>Uzemňovacie vedenie v zemi FeZn do 120 mm2 vrátane izolácie spojov</t>
  </si>
  <si>
    <t>354410054810.S</t>
  </si>
  <si>
    <t>Drôt bleskozvodový FeZn, d 10 mm, PVC</t>
  </si>
  <si>
    <t>210220245.S</t>
  </si>
  <si>
    <t>Svorka FeZn pripojovacia SP</t>
  </si>
  <si>
    <t>354410004000.S</t>
  </si>
  <si>
    <t>Svorka FeZn pripájaca označenie SP 1</t>
  </si>
  <si>
    <t>210800119.S</t>
  </si>
  <si>
    <t>Kábel medený uložený voľne CYKY 450/750 V 5x1,5</t>
  </si>
  <si>
    <t>341110001900.S</t>
  </si>
  <si>
    <t>Kábel medený CYKY 5x1,5 mm2</t>
  </si>
  <si>
    <t>210800201.S</t>
  </si>
  <si>
    <t>Kábel medený uložený v rúrke CYKY 450/750 V 5x6</t>
  </si>
  <si>
    <t>341110002200.S</t>
  </si>
  <si>
    <t>Kábel medený CYKY 5x6 mm2</t>
  </si>
  <si>
    <t>46-M</t>
  </si>
  <si>
    <t>Zemné práce vykonávané pri externých montážnych prácach</t>
  </si>
  <si>
    <t>460050023.S</t>
  </si>
  <si>
    <t>Jama pre jednoduchý stožiar, v rovine,zásyp a zhutnenie,zemina tr.3</t>
  </si>
  <si>
    <t>460202653.S</t>
  </si>
  <si>
    <t>Hĺbenie káblovej ryhy strojne 65 cm širokej a 90 cm hlbokej, v zemine triedy 3</t>
  </si>
  <si>
    <t>460420021.S</t>
  </si>
  <si>
    <t>Zriadenie, rekonšt. káblového lôžka z piesku bez zakrytia, v ryhe šír. do 65 cm, hrúbky vrstvy 5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</si>
  <si>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</si>
  <si>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</si>
  <si>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</si>
  <si>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</si>
  <si>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</si>
  <si>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</si>
  <si>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460560653.S</t>
  </si>
  <si>
    <t>Ručný zásyp nezap. káblovej ryhy bez zhutn. zeminy, 65 cm širokej, 90 cm hlbokej v zemine tr. 3</t>
  </si>
  <si>
    <t>460620013.S</t>
  </si>
  <si>
    <t>Proviz. úprava terénu v zemine tr. 3, aby nerovnosti terénu neboli väčšie ako 2 cm od vodor.hladiny</t>
  </si>
  <si>
    <t>000300013.S</t>
  </si>
  <si>
    <t>Geodetické práce - vykonávané pred výstavbou určenie priebehu nadzemného alebo podzemného existujúceho aj plánovaného vedenia</t>
  </si>
  <si>
    <t>agrotext</t>
  </si>
  <si>
    <t>236,5</t>
  </si>
  <si>
    <t>geo</t>
  </si>
  <si>
    <t>50,4</t>
  </si>
  <si>
    <t>travnik_ext</t>
  </si>
  <si>
    <t>464,1</t>
  </si>
  <si>
    <t>travnik_int</t>
  </si>
  <si>
    <t>271</t>
  </si>
  <si>
    <t>zahon</t>
  </si>
  <si>
    <t xml:space="preserve">    781 - Obklady</t>
  </si>
  <si>
    <t>584179355</t>
  </si>
  <si>
    <t>1827083097</t>
  </si>
  <si>
    <t>517113618</t>
  </si>
  <si>
    <t>"zatravnovacia rohoz</t>
  </si>
  <si>
    <t>236,5*0,05</t>
  </si>
  <si>
    <t>"betonove platne - schodisko</t>
  </si>
  <si>
    <t>2,36*1,5*0,15</t>
  </si>
  <si>
    <t>180402111.S</t>
  </si>
  <si>
    <t>Založenie trávnika parkového výsevom v rovine do 1:5</t>
  </si>
  <si>
    <t>-620018273</t>
  </si>
  <si>
    <t>236,8+34,2</t>
  </si>
  <si>
    <t>"intenzivny travnik v rohoziach</t>
  </si>
  <si>
    <t>005720001400</t>
  </si>
  <si>
    <t>Tráva - trávové semeno : extenzívne kosený trávnik; osivo: parková zmes; aplik. 3kg/100 m2/</t>
  </si>
  <si>
    <t>-1733031178</t>
  </si>
  <si>
    <t>travnik_ext*0,03</t>
  </si>
  <si>
    <t>005720001400r</t>
  </si>
  <si>
    <t>Tráva - trávové semeno : intenzívne kosený trávnik; osivo: ihrisková zmes; aplik. 3kg/100 m2/</t>
  </si>
  <si>
    <t>2058461417</t>
  </si>
  <si>
    <t>travnik_int*0,03</t>
  </si>
  <si>
    <t>236,5*0,03</t>
  </si>
  <si>
    <t>181301301.S</t>
  </si>
  <si>
    <t>Rozprestretie ornice na svahu do sklonu 1:5, plocha do 500 m2, hr. do 100 mm</t>
  </si>
  <si>
    <t>1199978633</t>
  </si>
  <si>
    <t>"travnikovy substrat medzi zatravnovacku</t>
  </si>
  <si>
    <t>181301311.S</t>
  </si>
  <si>
    <t>Rozprestretie ornice na svahu do sklonu 1:5, plocha nad 500 m2, hr.do 100 mm</t>
  </si>
  <si>
    <t>1763608859</t>
  </si>
  <si>
    <t>"travnikový substrát</t>
  </si>
  <si>
    <t>181301315.S</t>
  </si>
  <si>
    <t>Rozprestretie ornice na svahu do sklonu 1:5, plocha nad 500 m2, hr. do 300 mm</t>
  </si>
  <si>
    <t>-565102291</t>
  </si>
  <si>
    <t>"záhradnicky substrát 270mm</t>
  </si>
  <si>
    <t>"záhradnicky substrát 300mm</t>
  </si>
  <si>
    <t>693410003</t>
  </si>
  <si>
    <t>Dodávka záhradníckeho substrátu (preosievaná čiernozem s biorašelinou a kremičitym pieskom), vrátane dovozu</t>
  </si>
  <si>
    <t>-930153421</t>
  </si>
  <si>
    <t>travnik_ext*0,27</t>
  </si>
  <si>
    <t>travnik_int*0,27</t>
  </si>
  <si>
    <t>zahon*0,3</t>
  </si>
  <si>
    <t>693410003r</t>
  </si>
  <si>
    <t>Dodávka trávnikového substrátu vrátane dovozu</t>
  </si>
  <si>
    <t>-702442156</t>
  </si>
  <si>
    <t>182001121.S</t>
  </si>
  <si>
    <t>Plošná úprava terénu pri nerovnostiach terénu nad 100-150 mm v rovine alebo na svahu do 1:5</t>
  </si>
  <si>
    <t>677387630</t>
  </si>
  <si>
    <t>183101221.S</t>
  </si>
  <si>
    <t>Hĺbenie jamiek pre výsadbu v horn. 1-4 s výmenou pôdy do 50% v rovine alebo na svahu do 1:5 objemu nad 0, 40 do 1,00 m3</t>
  </si>
  <si>
    <t>404396206</t>
  </si>
  <si>
    <t>"stromy</t>
  </si>
  <si>
    <t>183205112.S</t>
  </si>
  <si>
    <t>Založenie záhonu na svahu nad 1:5 do 1:2 rovine alebo na svahu do 1:5 v hornine 3</t>
  </si>
  <si>
    <t>-2127925034</t>
  </si>
  <si>
    <t>"zahon</t>
  </si>
  <si>
    <t>"OP 2 - travnatá plocha</t>
  </si>
  <si>
    <t>55,2</t>
  </si>
  <si>
    <t>"OP 3 - multifunkcne ihrisko</t>
  </si>
  <si>
    <t>620</t>
  </si>
  <si>
    <t>"OP 5 - vnutroblok</t>
  </si>
  <si>
    <t>87,8</t>
  </si>
  <si>
    <t>183403114.S</t>
  </si>
  <si>
    <t>Obrobenie pôdy kultivátorovaním v rovine alebo na svahu do 1:5</t>
  </si>
  <si>
    <t>2061243793</t>
  </si>
  <si>
    <t>183403153.S</t>
  </si>
  <si>
    <t>Obrobenie pôdy hrabaním v rovine alebo na svahu do 1:5</t>
  </si>
  <si>
    <t>1982840427</t>
  </si>
  <si>
    <t>183403161.S</t>
  </si>
  <si>
    <t>Obrobenie pôdy valcovaním v rovine alebo na svahu do 1:5</t>
  </si>
  <si>
    <t>-279006873</t>
  </si>
  <si>
    <t>184102116.S</t>
  </si>
  <si>
    <t>Výsadba dreviny s balom v rovine alebo na svahu do 1:5, priemer balu nad 600 do 800 mm</t>
  </si>
  <si>
    <t>1771256604</t>
  </si>
  <si>
    <t>103640000100.Sr</t>
  </si>
  <si>
    <t>Výsadbový stromový substrát so zložením vo výsadbovej jame podorničie – 30 %, štrk – 30 %, kompost – 20 % a tehlový piesok – 20 %.</t>
  </si>
  <si>
    <t>-406635972</t>
  </si>
  <si>
    <t>(1-3,14*0,4*0,4)*1</t>
  </si>
  <si>
    <t>0265600001010</t>
  </si>
  <si>
    <t>Liriodendron tulipifera, ok 35-40cm, výška 6-7m</t>
  </si>
  <si>
    <t>-2012337414</t>
  </si>
  <si>
    <t>184202112.S2</t>
  </si>
  <si>
    <t>Zakotvenie dreviny podzemným kotvením</t>
  </si>
  <si>
    <t>488436123</t>
  </si>
  <si>
    <t>6937100010000.r</t>
  </si>
  <si>
    <t>Trojbodové podzemné kotvenie stromov pomocou 3 kovových kotiev z „čierneho železa“ zatlčených do zeme zatĺkacou tyčou veľkosť I., vrátane vyväzovacích textilných "POP" popruhov š. 35mm a 1ks  kotviacej račne s "POP" popruhami</t>
  </si>
  <si>
    <t>-1675754976</t>
  </si>
  <si>
    <t>1845011102</t>
  </si>
  <si>
    <t>Zriadenie závlahovej misy pre stromy (mulč vytvarovať v spáde ku krčky/kmeňu stromu) vo vrstve cca. 40mm</t>
  </si>
  <si>
    <t>-1898958622</t>
  </si>
  <si>
    <t>184816111.S</t>
  </si>
  <si>
    <t>Hnojenie sadeníc s dopravou hnojiva zo vzd. do 200m, priemyslovými hnojivami do 0,25 kg/sad.</t>
  </si>
  <si>
    <t>-1178293555</t>
  </si>
  <si>
    <t>69371000031r</t>
  </si>
  <si>
    <t xml:space="preserve">Hnojivové tablety </t>
  </si>
  <si>
    <t>g</t>
  </si>
  <si>
    <t>1348788941</t>
  </si>
  <si>
    <t>"strom</t>
  </si>
  <si>
    <t>750*1</t>
  </si>
  <si>
    <t>184816111r1</t>
  </si>
  <si>
    <t>M+D Ochranný náter stromov</t>
  </si>
  <si>
    <t>-1040362242</t>
  </si>
  <si>
    <t>184920010.S</t>
  </si>
  <si>
    <t>Položenie ochrannej sieťky proti krtom, hrabošom a drobným hlodavcom v rovine alebo na svahu do 1:5</t>
  </si>
  <si>
    <t>381096806</t>
  </si>
  <si>
    <t>34,2</t>
  </si>
  <si>
    <t>693710001005.r</t>
  </si>
  <si>
    <t>Sieť proti krtkom oko 14x16mm, 40g/m2</t>
  </si>
  <si>
    <t>1823728517</t>
  </si>
  <si>
    <t>498,3*1,05</t>
  </si>
  <si>
    <t>1849210900.Sr1</t>
  </si>
  <si>
    <t xml:space="preserve">M+D Zatrávňovacia rohož , hrúbka rohože (bez kotevných čapov) + tŕne: 50 mm; znesie zaťaženie min. 400 t/m2; 96% miera zatrávnenia; farba: tmavozelená </t>
  </si>
  <si>
    <t>1421387872</t>
  </si>
  <si>
    <t>236,8</t>
  </si>
  <si>
    <t>185803101r</t>
  </si>
  <si>
    <t>Pokos nového založeného trávnika s odvozom pokosenej hmoty, 2 x</t>
  </si>
  <si>
    <t>-398980644</t>
  </si>
  <si>
    <t>travnik_int+236,5</t>
  </si>
  <si>
    <t>185803211.S</t>
  </si>
  <si>
    <t>Povalcovanie trávnika v rovine alebo na svahu do 1:5</t>
  </si>
  <si>
    <t>1377705632</t>
  </si>
  <si>
    <t>185804111v</t>
  </si>
  <si>
    <t>Údržba drevín/ stromov po dobu 24 mesiacov (odburenenie výsadbovej misy, výchovný rez, odstránenie výmladkov, kontrola kotvenia a úväzkov)</t>
  </si>
  <si>
    <t>kus</t>
  </si>
  <si>
    <t>1590671644</t>
  </si>
  <si>
    <t>185804311.S</t>
  </si>
  <si>
    <t>Zaliatie rastlín vodou, plochy jednotlivo do 20 m2</t>
  </si>
  <si>
    <t>1245568</t>
  </si>
  <si>
    <t>0,08*1</t>
  </si>
  <si>
    <t>185804312.S</t>
  </si>
  <si>
    <t>Zaliatie rastlín vodou, plochy jednotlivo nad 20 m2</t>
  </si>
  <si>
    <t>-732120872</t>
  </si>
  <si>
    <t>travnik_ext*0,01</t>
  </si>
  <si>
    <t>travnik_int*0,01</t>
  </si>
  <si>
    <t>236,8*0,01</t>
  </si>
  <si>
    <t>185851111.S</t>
  </si>
  <si>
    <t>Dovoz vody pre zálievku rastlín na vzdialenosť do 6000 m</t>
  </si>
  <si>
    <t>-1601761228</t>
  </si>
  <si>
    <t>0,08+9,719</t>
  </si>
  <si>
    <t>2041166012</t>
  </si>
  <si>
    <t>"vodopriepustny beton</t>
  </si>
  <si>
    <t>567,8</t>
  </si>
  <si>
    <t>36,4</t>
  </si>
  <si>
    <t>"beton platne</t>
  </si>
  <si>
    <t>3,5</t>
  </si>
  <si>
    <t>-507100286</t>
  </si>
  <si>
    <t>"OP 2 -travnata plocha</t>
  </si>
  <si>
    <t>"okrasne okruhliaky</t>
  </si>
  <si>
    <t>693110002300.r</t>
  </si>
  <si>
    <t>Tkaná agrotextília 130 g/m2</t>
  </si>
  <si>
    <t>473454613</t>
  </si>
  <si>
    <t>agrotext*1,15</t>
  </si>
  <si>
    <t>-592063547</t>
  </si>
  <si>
    <t>geo*1,15</t>
  </si>
  <si>
    <t>434311113.Sr</t>
  </si>
  <si>
    <t>M+D Prefabrikovaný schodiskový stupeň 1500x380x148mm, vrátane osadenia</t>
  </si>
  <si>
    <t>-1082360470</t>
  </si>
  <si>
    <t>564210112.Sr</t>
  </si>
  <si>
    <t>Podklad alebo kryt pre mlátový chodník z vápencovej drviny fr. 0-4 mm s rozprestretím, vlhčením a zhutnením do hr. 40 mm</t>
  </si>
  <si>
    <t>-376778677</t>
  </si>
  <si>
    <t>564710110.S1</t>
  </si>
  <si>
    <t>Podklad alebo kryt z kameniva hrubého drveného veľ. 0-4 mm s rozprestretím a zhutnením hr. 20 mm</t>
  </si>
  <si>
    <t>-567095524</t>
  </si>
  <si>
    <t>2,36*1,5</t>
  </si>
  <si>
    <t>564710111.S</t>
  </si>
  <si>
    <t>Podklad alebo kryt z kameniva hrubého drveného veľ. 8-16 mm s rozprestretím a zhutnením hr. 50 mm</t>
  </si>
  <si>
    <t>-1506506399</t>
  </si>
  <si>
    <t>564710111.S1</t>
  </si>
  <si>
    <t>Podklad alebo kryt z kameniva hrubého drveného veľ. 4-8 mm s rozprestretím a zhutnením hr. 50 mm</t>
  </si>
  <si>
    <t>350427344</t>
  </si>
  <si>
    <t>564730111.S</t>
  </si>
  <si>
    <t>Podklad alebo kryt z kameniva hrubého drveného veľ. 8-16 mm s rozprestretím a zhutnením hr. 100 mm</t>
  </si>
  <si>
    <t>1385383917</t>
  </si>
  <si>
    <t xml:space="preserve">Drvené kamenivo veľ. 32-64 mm s rozprestretím a zhutnením </t>
  </si>
  <si>
    <t>-1417957143</t>
  </si>
  <si>
    <t>"drenazne kamenivo pod betonovu plochu</t>
  </si>
  <si>
    <t>0,06*567,8</t>
  </si>
  <si>
    <t>789902900</t>
  </si>
  <si>
    <t>564760211.S1</t>
  </si>
  <si>
    <t>Kryt z okrasných okruhliakov L23 terakota fr. 30-70 mm s rozprestretím hr. 200 mm</t>
  </si>
  <si>
    <t>425305620</t>
  </si>
  <si>
    <t>564811112.S</t>
  </si>
  <si>
    <t>Podklad zo štrkodrviny s rozprestretím a zhutnením, po zhutnení hr. 60 mm</t>
  </si>
  <si>
    <t>1708110237</t>
  </si>
  <si>
    <t>564871111.Sr</t>
  </si>
  <si>
    <t>Podklad zo štrkodrviny fr 5-63 s rozprestretím a zhutnením, po zhutnení hr. 500 mm</t>
  </si>
  <si>
    <t>211287820</t>
  </si>
  <si>
    <t>581114113.r</t>
  </si>
  <si>
    <t>Kryt z betónu prostého fr. 4-8mm - vodopriepustný , komunikácií pre peších hr. 100 mm, vrátane dilatovania</t>
  </si>
  <si>
    <t>1371656326</t>
  </si>
  <si>
    <t>917762112.S</t>
  </si>
  <si>
    <t>Osadenie chodník. obrubníka betónového ležatého do lôžka z betónu prosteho tr. C 16/20 s bočnou oporou</t>
  </si>
  <si>
    <t>-104442023</t>
  </si>
  <si>
    <t>592170002400.S</t>
  </si>
  <si>
    <t>Obrubník cestný nábehový, lxšxv 1000x200x150(100) mm</t>
  </si>
  <si>
    <t>1220387688</t>
  </si>
  <si>
    <t>5*1,01</t>
  </si>
  <si>
    <t>-359066052</t>
  </si>
  <si>
    <t xml:space="preserve">"bet. lôžko hr. 150mm (pod obrubníkom)   </t>
  </si>
  <si>
    <t>(0,15-0,1)*0,4*5</t>
  </si>
  <si>
    <t>"dizajnova plocha</t>
  </si>
  <si>
    <t>(0,2-0,1)*0,35*19,7</t>
  </si>
  <si>
    <t>918101112.0</t>
  </si>
  <si>
    <t>M+D Plastový obrubník ref. EKO-BRIM</t>
  </si>
  <si>
    <t>-1366087462</t>
  </si>
  <si>
    <t>158,1</t>
  </si>
  <si>
    <t>918101112.1</t>
  </si>
  <si>
    <t>M+D Plastový klinec pre obrubník, recyklovaný HDPE plast; v 240/16 mm. farba: čierna</t>
  </si>
  <si>
    <t>8547892</t>
  </si>
  <si>
    <t>158,1*4</t>
  </si>
  <si>
    <t>633</t>
  </si>
  <si>
    <t>510533069</t>
  </si>
  <si>
    <t>7679952000</t>
  </si>
  <si>
    <t>M+D Nerezový obrubník, 4x200mm</t>
  </si>
  <si>
    <t>776800237</t>
  </si>
  <si>
    <t>191</t>
  </si>
  <si>
    <t>7679952001</t>
  </si>
  <si>
    <t>M+D Ukotvenie obruby roxorovými tyčami ∅16, dl.=500mm, privarené po 1,0m</t>
  </si>
  <si>
    <t>1598049909</t>
  </si>
  <si>
    <t>192</t>
  </si>
  <si>
    <t>7679952004</t>
  </si>
  <si>
    <t>M+D Protikoreňová zábrana, pozinkovaný plech 1,5x500mm, vrátane povrchovej úpravy</t>
  </si>
  <si>
    <t>1031045210</t>
  </si>
  <si>
    <t>"OP 2 - travnata plocha</t>
  </si>
  <si>
    <t>32,9</t>
  </si>
  <si>
    <t>7679953001</t>
  </si>
  <si>
    <t>M+D Parková lavička na centrálnej nohe, oceľová konštrukcia, sedadlá z drevených dosiek (termo drevo); 1810x500x450 mm, vrátane kotvenia, spodnej stavby, bližšia špec.vid PD</t>
  </si>
  <si>
    <t>1938249342</t>
  </si>
  <si>
    <t>7679953002</t>
  </si>
  <si>
    <t>M+D Stavebnica predĺženej parková lavičky na centrálnej nohe, oceľová konštrukcia, sedadlá z drevených dosiek (termo drevo); 1810x500x450 mm, vrátane kotvenia, spodnej stavby, bližšia špec.vid PD</t>
  </si>
  <si>
    <t>-1529491917</t>
  </si>
  <si>
    <t>7679953002r</t>
  </si>
  <si>
    <t>2114299992</t>
  </si>
  <si>
    <t>7679953003</t>
  </si>
  <si>
    <t>M+D Stavebnica oblúkovej predĺženej parkovej lavičky na centrálnej nohe, oceľová konštrukcia, sedadlá z drevených dosiek (termo);uhol zakrivenia: 90°,rozmery dielu: 3000 (priemer celkovo)x500x450mm ,vrátane kotvenia, spodnej stavby, bližšia špec.vid PD</t>
  </si>
  <si>
    <t>-308246702</t>
  </si>
  <si>
    <t>7679953005</t>
  </si>
  <si>
    <t>M+D Trojitý kôš na triedený odpad so strieškou, oceľ. telo opláštené drev. lamelami, 3x50l. rozmery 1070x940mm, dr. termo borovica, vrátane kotvenia, spodnej stavby, bližšia špec.vid PD</t>
  </si>
  <si>
    <t>-783263450</t>
  </si>
  <si>
    <t>7679953010</t>
  </si>
  <si>
    <t>M+D Pinpongový stôl-telo stola žiar.zinkovaná ocel, hracia plocha laminovaná živicou, rozmery 2740x1525x760mm, vrátane kotvenia, spodnej stavby, bližšia špec.vid PD</t>
  </si>
  <si>
    <t>86162424</t>
  </si>
  <si>
    <t>7679953011</t>
  </si>
  <si>
    <t>M+D Kovová dráha pre zdravie-telo-žiar.zinkovaná ocel a nehrdzavejúca ocel, rozmery 304x10,4x(184x124)cm, vrátane kotvenia, spodnej stavby, bližšia špec.vid PD</t>
  </si>
  <si>
    <t>1650368453</t>
  </si>
  <si>
    <t>7679953012</t>
  </si>
  <si>
    <t>M+D Streetworkout a fitness zostava-stlpiky a tyče z pozink.uhlík.ocele, stlpiky práškovo lakované, konktory z liateho hliníku, rozmery 450x344x240cm, vrátane kotvenia, spodnej stavby, bližšia špec.vid PD</t>
  </si>
  <si>
    <t>722674000</t>
  </si>
  <si>
    <t>7679953013</t>
  </si>
  <si>
    <t>M+D Stupátko, rám z uhíkovej ocele so žiarovým pozink.+prášk. farba, povrch recykl. SBR, rozmery 61x41x39cm, vrátane kotvenia, spodnej stavby, bližšia špec.vid PD</t>
  </si>
  <si>
    <t>187456629</t>
  </si>
  <si>
    <t>7679953014</t>
  </si>
  <si>
    <t>M+D Bradlá, stĺpiky a tyče z uhlíkovej ocele so žiarovým pozink.+prášk. farba, konektory z liateho hliníku, rozmery 196x64x107cm, vrátane kotvenia, spodnej stavby, bližšia špec.vid PD</t>
  </si>
  <si>
    <t>179762003</t>
  </si>
  <si>
    <t>71</t>
  </si>
  <si>
    <t>7679953015</t>
  </si>
  <si>
    <t>M+D Trampolína, membrána z 6mm EP pásu z polyester. polyamidovej tkaniny vystužená oceľ. púzdrami, rozmery 180x180x0cm, vrátane kotvenia, spodnej stavby, bližšia špec.vid PD</t>
  </si>
  <si>
    <t>1859029192</t>
  </si>
  <si>
    <t>76799530161</t>
  </si>
  <si>
    <t>M+D Otáčavé herné zariadenie, sedacia plocha a kolor. časti z protišmyk. HPL materiálu, rukoväť a opierky z polyamid. plastu, pozink. pružina , rozmery priemer 150cm x výška 80cm, vrátane kotvenia, spodnej stavby, bližšia špec.vid PD</t>
  </si>
  <si>
    <t>-394840019</t>
  </si>
  <si>
    <t>73</t>
  </si>
  <si>
    <t>7679953016</t>
  </si>
  <si>
    <t>M+D Závesná hojdačka, žiarovozink. oceľ. nehrdzavejúva konštrukcia , rozmery 320x170x210cm, vrátane kotvenia, spodnej stavby, bližšia špec.vid PD</t>
  </si>
  <si>
    <t>2067369713</t>
  </si>
  <si>
    <t>7679953017</t>
  </si>
  <si>
    <t>M+D Pružinové herné zariadenie - zajko, sedacia plocha a kolor. časti z protišmyk. HPL materiálu, rukoväť a opierky z polyamid. plastu, pozink. pružina , rozmery 65x37x90cm, vrátane kotvenia, spodnej stavby, bližšia špec.vid PD</t>
  </si>
  <si>
    <t>-1242028774</t>
  </si>
  <si>
    <t>75</t>
  </si>
  <si>
    <t>7679953018</t>
  </si>
  <si>
    <t>M+D Pružinové herné zariadenie - psík, sedacia plocha a kolor. časti z protišmyk. HPL materiálu, rukoväť a opierky z polyamid. plastu, pozink. pružina , rozmery 84x33x93cm, vrátane kotvenia, spodnej stavby, bližšia špec.vid PD</t>
  </si>
  <si>
    <t>-1132949649</t>
  </si>
  <si>
    <t>7679953019</t>
  </si>
  <si>
    <t>M+D Pružinové herné zariadenie - kohútik, sedacia plocha a kolor. časti z protišmyk. HPL materiálu, rukoväť a opierky z polyamid. plastu, pozink. pružina , rozmery 93x31x93cm, vrátane kotvenia, spodnej stavby, bližšia špec.vid PD</t>
  </si>
  <si>
    <t>383037558</t>
  </si>
  <si>
    <t>77</t>
  </si>
  <si>
    <t>76799530301</t>
  </si>
  <si>
    <t>M+D Kvetináč z laminátu, celk. r.1260x500x800mm na gumových podložkách, prečne vystuž. nerez. spojkami, vr. výplne styrodurom hr. 40mm v. 760mm dl.3100mm, dno výplň z keramzitu 0,025m3, vystlatie tkanou geotextíliou 10g/m2 -1m2, výplnené záhrad.substrátom</t>
  </si>
  <si>
    <t>510397502</t>
  </si>
  <si>
    <t>1226794157</t>
  </si>
  <si>
    <t>781</t>
  </si>
  <si>
    <t>Obklady</t>
  </si>
  <si>
    <t>79</t>
  </si>
  <si>
    <t>781731030.S</t>
  </si>
  <si>
    <t>-1469765046</t>
  </si>
  <si>
    <t>4,7</t>
  </si>
  <si>
    <t>592460002700.S2</t>
  </si>
  <si>
    <t>Tehlová dlažba hr.15 mm, nízkonasiakavá, RAL 8004</t>
  </si>
  <si>
    <t>-762561813</t>
  </si>
  <si>
    <t>4,7*1,1</t>
  </si>
  <si>
    <t>81</t>
  </si>
  <si>
    <t>998781201.S</t>
  </si>
  <si>
    <t>Presun hmôt pre obklady keramické v objektoch výšky do 6 m</t>
  </si>
  <si>
    <t>-244069059</t>
  </si>
  <si>
    <t>D1 - POSTREKOVAČE A PRÍSLUŠENSTVO</t>
  </si>
  <si>
    <t xml:space="preserve">    D1.1 - Postrekovače</t>
  </si>
  <si>
    <t xml:space="preserve">    D1.2 - Flexi napojenie postrekovačov</t>
  </si>
  <si>
    <t>D2 - CENTRÁLNY OVLÁDACÍ SYSTÉM</t>
  </si>
  <si>
    <t xml:space="preserve">    D2.1 - Ovládacia jednotka</t>
  </si>
  <si>
    <t xml:space="preserve">    D2.2 - Senzor počasia</t>
  </si>
  <si>
    <t>D3 - KÁBLOVÉ VEDENIE</t>
  </si>
  <si>
    <t>D4 - POTRUBIE A PRÍSLUŠENSTVO</t>
  </si>
  <si>
    <t xml:space="preserve">    D4.1 - POTRUBIE (+ TVAROVKY )</t>
  </si>
  <si>
    <t xml:space="preserve">    D4.2 - UZATVÁRACIE ARMATÚRY</t>
  </si>
  <si>
    <t xml:space="preserve">    D4.3 - VENTILOVÉ ŠACHTICE</t>
  </si>
  <si>
    <t>D5 - FILTRÁCIA</t>
  </si>
  <si>
    <t>D6 - ZEMNÉ PRÁCE</t>
  </si>
  <si>
    <t>D1</t>
  </si>
  <si>
    <t>POSTREKOVAČE A PRÍSLUŠENSTVO</t>
  </si>
  <si>
    <t>D1.1</t>
  </si>
  <si>
    <t>Postrekovače</t>
  </si>
  <si>
    <t>POS01</t>
  </si>
  <si>
    <t>Postrekovač 1804SAM*</t>
  </si>
  <si>
    <t>POS02</t>
  </si>
  <si>
    <t>POS03</t>
  </si>
  <si>
    <t>Tryska RVAN*</t>
  </si>
  <si>
    <t>POS04</t>
  </si>
  <si>
    <t>POS05</t>
  </si>
  <si>
    <t>Rotačný postrekovač RB 5004 PLUS SAM*</t>
  </si>
  <si>
    <t>POS06</t>
  </si>
  <si>
    <t>D1.2</t>
  </si>
  <si>
    <t>Flexi napojenie postrekovačov</t>
  </si>
  <si>
    <t>FNP01</t>
  </si>
  <si>
    <t>KolienkoSBE-075 na hadicu SPXFLEX*</t>
  </si>
  <si>
    <t>FNP02</t>
  </si>
  <si>
    <t>FNP03</t>
  </si>
  <si>
    <t>Teflónová páska 1/2"x 12 m</t>
  </si>
  <si>
    <t>FNP04</t>
  </si>
  <si>
    <t>FNP05</t>
  </si>
  <si>
    <t>Navrtávací BLAZING potrubie 32x3/4"*</t>
  </si>
  <si>
    <t>FNP06</t>
  </si>
  <si>
    <t>FNP07</t>
  </si>
  <si>
    <t>Navrtávací  50x3/4"</t>
  </si>
  <si>
    <t>FNP08</t>
  </si>
  <si>
    <t>D2</t>
  </si>
  <si>
    <t>CENTRÁLNY OVLÁDACÍ SYSTÉM</t>
  </si>
  <si>
    <t>D2.1</t>
  </si>
  <si>
    <t>Ovládacia jednotka</t>
  </si>
  <si>
    <t>COS01</t>
  </si>
  <si>
    <t>Ovládacia jednotka EST ME XL*</t>
  </si>
  <si>
    <t>COS02</t>
  </si>
  <si>
    <t>COS03</t>
  </si>
  <si>
    <t>Modul 12sekcií*</t>
  </si>
  <si>
    <t>COS04</t>
  </si>
  <si>
    <t>COS05</t>
  </si>
  <si>
    <t>Ovládacia jednotka ESP9V DVF kit*</t>
  </si>
  <si>
    <t>COS06</t>
  </si>
  <si>
    <t>Poznámka k položke:_x000D_
(samostané ovládanie závlahy átria)</t>
  </si>
  <si>
    <t>D2.2</t>
  </si>
  <si>
    <t>Senzor počasia</t>
  </si>
  <si>
    <t>SP01</t>
  </si>
  <si>
    <t>Rain senzor RSD Bex*</t>
  </si>
  <si>
    <t>SP02</t>
  </si>
  <si>
    <t>D3</t>
  </si>
  <si>
    <t>KÁBLOVÉ VEDENIE</t>
  </si>
  <si>
    <t>KV001</t>
  </si>
  <si>
    <t>RB IRRICABLE* - kábel pre závlahu 7x0,8mm</t>
  </si>
  <si>
    <t>KV002</t>
  </si>
  <si>
    <t>KV003</t>
  </si>
  <si>
    <t>RB IRRICABLE* - kábel pre závlahu 9x0,8mm</t>
  </si>
  <si>
    <t>KV004</t>
  </si>
  <si>
    <t>KV005</t>
  </si>
  <si>
    <t>Vodotesný konektor DBRY-6*</t>
  </si>
  <si>
    <t>KV006</t>
  </si>
  <si>
    <t>KV007</t>
  </si>
  <si>
    <t>M+D El.inštalačný materiál</t>
  </si>
  <si>
    <t>D4</t>
  </si>
  <si>
    <t>POTRUBIE A PRÍSLUŠENSTVO</t>
  </si>
  <si>
    <t>D4.1</t>
  </si>
  <si>
    <t>POTRUBIE (+ TVAROVKY )</t>
  </si>
  <si>
    <t>PAP011</t>
  </si>
  <si>
    <t>HDPE 63x3,8 PN 10 hlavný rad</t>
  </si>
  <si>
    <t>PAP012</t>
  </si>
  <si>
    <t>PAP013</t>
  </si>
  <si>
    <t>Tvarovky</t>
  </si>
  <si>
    <t>PAP014</t>
  </si>
  <si>
    <t>PAP015</t>
  </si>
  <si>
    <t>HDPE 50x3,0 PN 10 sekčné potrubia</t>
  </si>
  <si>
    <t>PAP016</t>
  </si>
  <si>
    <t>PAP017</t>
  </si>
  <si>
    <t>PAP018</t>
  </si>
  <si>
    <t>PAP019</t>
  </si>
  <si>
    <t>LDPE 16x1,5mm PN6</t>
  </si>
  <si>
    <t>PAP020</t>
  </si>
  <si>
    <t>PAP021</t>
  </si>
  <si>
    <t>Kvapkové potrubie RB DRIPLINE*</t>
  </si>
  <si>
    <t>PAP022</t>
  </si>
  <si>
    <t>PAP023</t>
  </si>
  <si>
    <t>M+D Bodce pre uchytenie kvap.potrubia</t>
  </si>
  <si>
    <t>PAP024</t>
  </si>
  <si>
    <t>PAP025</t>
  </si>
  <si>
    <t>PAP026</t>
  </si>
  <si>
    <t>Chránička kopoflex 90mm*</t>
  </si>
  <si>
    <t>PAP027</t>
  </si>
  <si>
    <t>PAP0271</t>
  </si>
  <si>
    <t>Chránička - rúra PVC DN110*</t>
  </si>
  <si>
    <t>2064706815</t>
  </si>
  <si>
    <t>PAP028</t>
  </si>
  <si>
    <t>Stĺpik na vodu</t>
  </si>
  <si>
    <t>PAP029</t>
  </si>
  <si>
    <t>D4.2</t>
  </si>
  <si>
    <t>UZATVÁRACIE ARMATÚRY</t>
  </si>
  <si>
    <t>UZA01</t>
  </si>
  <si>
    <t>Závlahový elektroventil 100-DV F*</t>
  </si>
  <si>
    <t>UZA02</t>
  </si>
  <si>
    <t>UZA03</t>
  </si>
  <si>
    <t>M+DTeflónova niť Tangit* (80)</t>
  </si>
  <si>
    <t>UZA04</t>
  </si>
  <si>
    <t>Holendrový 3T kus</t>
  </si>
  <si>
    <t>UZA05</t>
  </si>
  <si>
    <t>UZA06</t>
  </si>
  <si>
    <t>Holendrová redukcia nátrubok</t>
  </si>
  <si>
    <t>UZA07</t>
  </si>
  <si>
    <t>D4.3</t>
  </si>
  <si>
    <t>VENTILOVÉ ŠACHTICE</t>
  </si>
  <si>
    <t>VŠ01</t>
  </si>
  <si>
    <t>Ventilová šachtica RB VB-JUMBO*</t>
  </si>
  <si>
    <t>VŠ02</t>
  </si>
  <si>
    <t>VŠ03</t>
  </si>
  <si>
    <t>Šachtica s ventilom 3/4"</t>
  </si>
  <si>
    <t>VŠ04</t>
  </si>
  <si>
    <t>D5</t>
  </si>
  <si>
    <t>FILTRÁCIA</t>
  </si>
  <si>
    <t>LT01</t>
  </si>
  <si>
    <t>Filtrácia</t>
  </si>
  <si>
    <t>LT02</t>
  </si>
  <si>
    <t>140</t>
  </si>
  <si>
    <t>D6</t>
  </si>
  <si>
    <t>ZEMNÉ PRÁCE</t>
  </si>
  <si>
    <t>06.00.01</t>
  </si>
  <si>
    <t>vyhĺbenie ryhy pre potrubie</t>
  </si>
  <si>
    <t>144</t>
  </si>
  <si>
    <t>Poznámka k položke:_x000D_
a ovládacích káblov v hornine 3-4_x000D_
vrátane odvozu prebytočného výkopku</t>
  </si>
  <si>
    <t>06.00.02</t>
  </si>
  <si>
    <t>Zásyp a hutnenie ryhy pre potrubie</t>
  </si>
  <si>
    <t>146</t>
  </si>
  <si>
    <t>06.00.03</t>
  </si>
  <si>
    <t>Ostatné zemné práce</t>
  </si>
  <si>
    <t>148</t>
  </si>
  <si>
    <t>06.00.04</t>
  </si>
  <si>
    <t>Potrebná predpríprava (chráničky)-Výkopové práce, osadenie PVC DN160,obsyp (frakcia 0,4mm), zásyp a hutnenie</t>
  </si>
  <si>
    <t>150</t>
  </si>
  <si>
    <t xml:space="preserve">    2 - Drenážne potrubie</t>
  </si>
  <si>
    <t>583310001600.S</t>
  </si>
  <si>
    <t>Kamenivo ťažené hrubé frakcia 16-32 mm</t>
  </si>
  <si>
    <t>175101201.S</t>
  </si>
  <si>
    <t>Obsyp objektov sypaninou z vhodných hornín 1 až 4 bez prehodenia sypaniny</t>
  </si>
  <si>
    <t>583310002000.S</t>
  </si>
  <si>
    <t>Kamenivo ťažené hrubé frakcia 32-63 mm</t>
  </si>
  <si>
    <t>Drenážne potrubie</t>
  </si>
  <si>
    <t>212752165.S</t>
  </si>
  <si>
    <t>Montáž trativodu so štrkovým lôžkom z flexodrenážnych rúr PVC/PE, DN 100</t>
  </si>
  <si>
    <t>286110015000.S</t>
  </si>
  <si>
    <t>Flexibilná drenážna PVC-U rúra DN 100, perforovaná</t>
  </si>
  <si>
    <t>286510022425.S</t>
  </si>
  <si>
    <t>Spojka PVC-U pre flexibilné drenážne rúry DN 100</t>
  </si>
  <si>
    <t>711131102.S</t>
  </si>
  <si>
    <t>Zhotovenie geotextílie alebo tkaniny na plochu vodorovnú</t>
  </si>
  <si>
    <t>693110004710.S</t>
  </si>
  <si>
    <t>Geotextília polypropylénová netkaná 400 g/m2</t>
  </si>
  <si>
    <t>212752171.S</t>
  </si>
  <si>
    <t>Napojenie na existujúcu areálovú dažďovú kanalizáciu DN200</t>
  </si>
  <si>
    <t>klp</t>
  </si>
  <si>
    <t>VRN - Vedľajšie rozpočtové náklady</t>
  </si>
  <si>
    <t>210010025</t>
  </si>
  <si>
    <t>Rúrka ohybná elektroinštalačná z PVC typ FXP 20, uložená pevne</t>
  </si>
  <si>
    <t>345710009100</t>
  </si>
  <si>
    <t>Rúrka ohybná vlnitá pancierová PVC-U, FXP DN 20</t>
  </si>
  <si>
    <t>KTR000000354</t>
  </si>
  <si>
    <t>Chránička káblová FXKVR 63mm 450N HDPE čierna</t>
  </si>
  <si>
    <t>220511031</t>
  </si>
  <si>
    <t>Kábel FTP v chráničke</t>
  </si>
  <si>
    <t>KDP000000923</t>
  </si>
  <si>
    <t>Kábel FTP cat.6A PE outdoor SOLARIX</t>
  </si>
  <si>
    <t>460202683.S</t>
  </si>
  <si>
    <t>460420022.S</t>
  </si>
  <si>
    <t>Zriadenie, rekonšt. káblového lôžka z piesku bez zakrytia, v ryhe šír. do 65 cm, hrúbky vrstvy 10 cm</t>
  </si>
  <si>
    <t>460560683.S</t>
  </si>
  <si>
    <t>Ručný zásyp nezap. káblovej ryhy bez zhutn. zeminy, 65 cm širokej, 90cm hlbokej v zemine tr. 3</t>
  </si>
  <si>
    <t>460620001.S</t>
  </si>
  <si>
    <t>Položenie mačiny, založenie,upevnenie,ubitie drevenou ubíjačkou,postrek hadicou,sklon terénu do 1:5</t>
  </si>
  <si>
    <t>Vedľajšie rozpočtové náklady</t>
  </si>
  <si>
    <t>000300016</t>
  </si>
  <si>
    <t>Geodetické práce - vykonávané pred výstavbou určenie vytyčovacej siete, vytýčenie staveniska, staveb. objektu</t>
  </si>
  <si>
    <t>000400022</t>
  </si>
  <si>
    <t>Projektové práce - stavebná časť (stavebné objekty vrátane ich technického vybavenia). náklady na dokumentáciu skutočného zhotovenia stavby</t>
  </si>
  <si>
    <t>000700011</t>
  </si>
  <si>
    <t>001000034</t>
  </si>
  <si>
    <t>210120404</t>
  </si>
  <si>
    <t>Istič vzduchový trojpólový do 63 A</t>
  </si>
  <si>
    <t>358220064434</t>
  </si>
  <si>
    <t>Istič LTN-32B-3, 32 A, AC 230/400 V/DC 216 V, charakteristika B, 3 P, 10 kA</t>
  </si>
  <si>
    <t>210161011</t>
  </si>
  <si>
    <t>Elektromer trojfázový na priame pripojenie</t>
  </si>
  <si>
    <t>389810000800</t>
  </si>
  <si>
    <t>3-fázový digitálny elektromer, MID certifikát, 3 x 230/400V, 80A - WZE-3</t>
  </si>
  <si>
    <t>210800201</t>
  </si>
  <si>
    <t>341110002200</t>
  </si>
  <si>
    <t>210800202</t>
  </si>
  <si>
    <t>Kábel medený uložený v rúrke CYKY 450/750 V 5x10</t>
  </si>
  <si>
    <t>341110002300</t>
  </si>
  <si>
    <t>Kábel medený CYKY 5x10 mm2</t>
  </si>
  <si>
    <t>Hĺbenie káblovej ryhy strojne 60 cm širokej a 90 cm hlbokej, v zemine triedy 3</t>
  </si>
  <si>
    <t>460310012.S</t>
  </si>
  <si>
    <t>Strojové kladenie úložného kábla (káblov) v zemine triedy 3, 2 káble</t>
  </si>
  <si>
    <t xml:space="preserve"> SO 06 Prípojka slaboprúd</t>
  </si>
  <si>
    <t>Poznámky:</t>
  </si>
  <si>
    <t>K správnemu naceneniu výkazu výmer je potrebné naštudovanie PD. Naceniť je potrebné jestvujúci výkaz výmer podľa pokynov tendrového zadávateľa, resp. navrhu zmluvy o dielo.</t>
  </si>
  <si>
    <t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 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</si>
  <si>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</si>
  <si>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</si>
  <si>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</si>
  <si>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</si>
  <si>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 xml:space="preserve">SO01-05 Petang </t>
  </si>
  <si>
    <t>SO01-05 Petang</t>
  </si>
  <si>
    <t>M+D Pilóta C25/30-XC2(SK),konštrukčne vystužená B500B 23,8kg/pilotu, D400,dl.2000mm-presný popis viď PD,vr. manipulácie s výkopom a jeho uskladnením,vr.presunu hmôt(uvažovaná ručná pilotáž bez súčinnosti s firmou na špec. zakladanie s pilotážnou súpravou)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</si>
</sst>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Alignment="1">
      <alignment horizontal="left" vertical="center"/>
    </xf>
    <xf numFmtId="0" fontId="0" fillId="5" borderId="0" xfId="0" applyFill="1" applyAlignment="1">
      <alignment vertical="center"/>
    </xf>
    <xf numFmtId="4" fontId="28" fillId="5" borderId="0" xfId="0" applyNumberFormat="1" applyFont="1" applyFill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7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4" fontId="28" fillId="0" borderId="0" xfId="0" applyNumberFormat="1" applyFont="1"/>
    <xf numFmtId="166" fontId="38" fillId="0" borderId="12" xfId="0" applyNumberFormat="1" applyFont="1" applyBorder="1"/>
    <xf numFmtId="166" fontId="38" fillId="0" borderId="13" xfId="0" applyNumberFormat="1" applyFont="1" applyBorder="1"/>
    <xf numFmtId="4" fontId="3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4" fontId="26" fillId="3" borderId="23" xfId="0" applyNumberFormat="1" applyFont="1" applyFill="1" applyBorder="1" applyAlignment="1" applyProtection="1">
      <alignment vertical="center"/>
      <protection locked="0"/>
    </xf>
    <xf numFmtId="4" fontId="26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166" fontId="27" fillId="0" borderId="0" xfId="0" applyNumberFormat="1" applyFont="1" applyAlignment="1">
      <alignment vertical="center"/>
    </xf>
    <xf numFmtId="166" fontId="27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1" fillId="0" borderId="23" xfId="0" applyFont="1" applyBorder="1" applyAlignment="1" applyProtection="1">
      <alignment horizontal="center" vertical="center"/>
      <protection locked="0"/>
    </xf>
    <xf numFmtId="49" fontId="41" fillId="0" borderId="23" xfId="0" applyNumberFormat="1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left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167" fontId="41" fillId="0" borderId="23" xfId="0" applyNumberFormat="1" applyFont="1" applyBorder="1" applyAlignment="1" applyProtection="1">
      <alignment vertical="center"/>
      <protection locked="0"/>
    </xf>
    <xf numFmtId="4" fontId="41" fillId="3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3" xfId="0" applyFont="1" applyBorder="1" applyAlignment="1">
      <alignment vertical="center"/>
    </xf>
    <xf numFmtId="0" fontId="41" fillId="3" borderId="14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167" fontId="26" fillId="3" borderId="23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7" fillId="3" borderId="19" xfId="0" applyFont="1" applyFill="1" applyBorder="1" applyAlignment="1" applyProtection="1">
      <alignment horizontal="left" vertical="center"/>
      <protection locked="0"/>
    </xf>
    <xf numFmtId="0" fontId="27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0" fontId="41" fillId="3" borderId="19" xfId="0" applyFont="1" applyFill="1" applyBorder="1" applyAlignment="1" applyProtection="1">
      <alignment horizontal="left" vertical="center"/>
      <protection locked="0"/>
    </xf>
    <xf numFmtId="0" fontId="41" fillId="0" borderId="20" xfId="0" applyFont="1" applyBorder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28" fillId="0" borderId="0" xfId="0" applyNumberFormat="1" applyFont="1" applyAlignment="1">
      <alignment vertical="center"/>
    </xf>
    <xf numFmtId="4" fontId="28" fillId="5" borderId="0" xfId="0" applyNumberFormat="1" applyFont="1" applyFill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4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6" fillId="5" borderId="6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21"/>
  <sheetViews>
    <sheetView showGridLines="0" tabSelected="1" workbookViewId="0">
      <selection activeCell="AN9" sqref="AN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46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65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20"/>
      <c r="BE5" s="262" t="s">
        <v>13</v>
      </c>
      <c r="BS5" s="17" t="s">
        <v>6</v>
      </c>
    </row>
    <row r="6" spans="1:74" ht="36.9" customHeight="1">
      <c r="B6" s="20"/>
      <c r="D6" s="26" t="s">
        <v>14</v>
      </c>
      <c r="K6" s="266" t="s">
        <v>75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20"/>
      <c r="BE6" s="263"/>
      <c r="BS6" s="17" t="s">
        <v>6</v>
      </c>
    </row>
    <row r="7" spans="1:74" ht="12" customHeight="1">
      <c r="B7" s="20"/>
      <c r="D7" s="27" t="s">
        <v>15</v>
      </c>
      <c r="K7" s="25" t="s">
        <v>1</v>
      </c>
      <c r="AK7" s="27" t="s">
        <v>16</v>
      </c>
      <c r="AN7" s="25" t="s">
        <v>1</v>
      </c>
      <c r="AR7" s="20"/>
      <c r="BE7" s="263"/>
      <c r="BS7" s="17" t="s">
        <v>6</v>
      </c>
    </row>
    <row r="8" spans="1:74" ht="12" customHeight="1">
      <c r="B8" s="20"/>
      <c r="D8" s="27" t="s">
        <v>17</v>
      </c>
      <c r="K8" s="25" t="s">
        <v>129</v>
      </c>
      <c r="AK8" s="27" t="s">
        <v>19</v>
      </c>
      <c r="AN8" s="227">
        <v>45040</v>
      </c>
      <c r="AR8" s="20"/>
      <c r="BE8" s="263"/>
      <c r="BS8" s="17" t="s">
        <v>6</v>
      </c>
    </row>
    <row r="9" spans="1:74" ht="14.4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20</v>
      </c>
      <c r="K10" s="25" t="s">
        <v>130</v>
      </c>
      <c r="AK10" s="27" t="s">
        <v>21</v>
      </c>
      <c r="AN10" s="25" t="s">
        <v>1</v>
      </c>
      <c r="AR10" s="20"/>
      <c r="BE10" s="263"/>
      <c r="BS10" s="17" t="s">
        <v>6</v>
      </c>
    </row>
    <row r="11" spans="1:74" ht="18.5" customHeight="1">
      <c r="B11" s="20"/>
      <c r="E11" s="25" t="s">
        <v>18</v>
      </c>
      <c r="AK11" s="27" t="s">
        <v>22</v>
      </c>
      <c r="AN11" s="25" t="s">
        <v>1</v>
      </c>
      <c r="AR11" s="20"/>
      <c r="BE11" s="263"/>
      <c r="BS11" s="17" t="s">
        <v>6</v>
      </c>
    </row>
    <row r="12" spans="1:74" ht="6.9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23</v>
      </c>
      <c r="AK13" s="27" t="s">
        <v>21</v>
      </c>
      <c r="AN13" s="29" t="s">
        <v>24</v>
      </c>
      <c r="AR13" s="20"/>
      <c r="BE13" s="263"/>
      <c r="BS13" s="17" t="s">
        <v>6</v>
      </c>
    </row>
    <row r="14" spans="1:74" ht="12.5">
      <c r="B14" s="20"/>
      <c r="E14" s="267" t="s">
        <v>24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7" t="s">
        <v>22</v>
      </c>
      <c r="AN14" s="29" t="s">
        <v>24</v>
      </c>
      <c r="AR14" s="20"/>
      <c r="BE14" s="263"/>
      <c r="BS14" s="17" t="s">
        <v>6</v>
      </c>
    </row>
    <row r="15" spans="1:74" ht="6.9" customHeight="1">
      <c r="B15" s="20"/>
      <c r="AR15" s="20"/>
      <c r="BE15" s="263"/>
      <c r="BS15" s="17" t="s">
        <v>3</v>
      </c>
    </row>
    <row r="16" spans="1:74" ht="12" customHeight="1">
      <c r="B16" s="20"/>
      <c r="D16" s="27" t="s">
        <v>25</v>
      </c>
      <c r="K16" s="25" t="s">
        <v>131</v>
      </c>
      <c r="AK16" s="27" t="s">
        <v>21</v>
      </c>
      <c r="AN16" s="25" t="s">
        <v>1</v>
      </c>
      <c r="AR16" s="20"/>
      <c r="BE16" s="263"/>
      <c r="BS16" s="17" t="s">
        <v>3</v>
      </c>
    </row>
    <row r="17" spans="2:71" ht="18.5" customHeight="1">
      <c r="B17" s="20"/>
      <c r="E17" s="25" t="s">
        <v>18</v>
      </c>
      <c r="AK17" s="27" t="s">
        <v>22</v>
      </c>
      <c r="AN17" s="25" t="s">
        <v>1</v>
      </c>
      <c r="AR17" s="20"/>
      <c r="BE17" s="263"/>
      <c r="BS17" s="17" t="s">
        <v>26</v>
      </c>
    </row>
    <row r="18" spans="2:71" ht="6.9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27</v>
      </c>
      <c r="K19" s="25" t="s">
        <v>132</v>
      </c>
      <c r="AK19" s="27" t="s">
        <v>21</v>
      </c>
      <c r="AN19" s="25" t="s">
        <v>1</v>
      </c>
      <c r="AR19" s="20"/>
      <c r="BE19" s="263"/>
      <c r="BS19" s="17" t="s">
        <v>6</v>
      </c>
    </row>
    <row r="20" spans="2:71" ht="18.5" customHeight="1">
      <c r="B20" s="20"/>
      <c r="E20" s="25" t="s">
        <v>18</v>
      </c>
      <c r="AK20" s="27" t="s">
        <v>22</v>
      </c>
      <c r="AN20" s="25" t="s">
        <v>1</v>
      </c>
      <c r="AR20" s="20"/>
      <c r="BE20" s="263"/>
      <c r="BS20" s="17" t="s">
        <v>26</v>
      </c>
    </row>
    <row r="21" spans="2:71" ht="6.9" customHeight="1">
      <c r="B21" s="20"/>
      <c r="AR21" s="20"/>
      <c r="BE21" s="263"/>
    </row>
    <row r="22" spans="2:71" ht="12" customHeight="1">
      <c r="B22" s="20"/>
      <c r="D22" s="27" t="s">
        <v>28</v>
      </c>
      <c r="AR22" s="20"/>
      <c r="BE22" s="263"/>
    </row>
    <row r="23" spans="2:71" ht="16.5" customHeight="1">
      <c r="B23" s="20"/>
      <c r="E23" s="269" t="s">
        <v>1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R23" s="20"/>
      <c r="BE23" s="263"/>
    </row>
    <row r="24" spans="2:71" ht="6.9" customHeight="1">
      <c r="B24" s="20"/>
      <c r="AR24" s="20"/>
      <c r="BE24" s="26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ht="14.4" customHeight="1">
      <c r="B26" s="20"/>
      <c r="D26" s="32" t="s">
        <v>29</v>
      </c>
      <c r="AK26" s="270">
        <f>ROUND(AG94,2)</f>
        <v>0</v>
      </c>
      <c r="AL26" s="247"/>
      <c r="AM26" s="247"/>
      <c r="AN26" s="247"/>
      <c r="AO26" s="247"/>
      <c r="AR26" s="20"/>
      <c r="BE26" s="263"/>
    </row>
    <row r="27" spans="2:71" ht="14.4" customHeight="1">
      <c r="B27" s="20"/>
      <c r="D27" s="32" t="s">
        <v>30</v>
      </c>
      <c r="AK27" s="270">
        <f>ROUND(AG114, 2)</f>
        <v>0</v>
      </c>
      <c r="AL27" s="270"/>
      <c r="AM27" s="270"/>
      <c r="AN27" s="270"/>
      <c r="AO27" s="270"/>
      <c r="AR27" s="20"/>
      <c r="BE27" s="263"/>
    </row>
    <row r="28" spans="2:71" s="1" customFormat="1" ht="6.9" customHeight="1">
      <c r="B28" s="34"/>
      <c r="AR28" s="34"/>
      <c r="BE28" s="263"/>
    </row>
    <row r="29" spans="2:71" s="1" customFormat="1" ht="26" customHeight="1">
      <c r="B29" s="34"/>
      <c r="D29" s="35" t="s">
        <v>31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71">
        <f>ROUND(AK26 + AK27, 2)</f>
        <v>0</v>
      </c>
      <c r="AL29" s="272"/>
      <c r="AM29" s="272"/>
      <c r="AN29" s="272"/>
      <c r="AO29" s="272"/>
      <c r="AR29" s="34"/>
      <c r="BE29" s="263"/>
    </row>
    <row r="30" spans="2:71" s="1" customFormat="1" ht="6.9" customHeight="1">
      <c r="B30" s="34"/>
      <c r="AR30" s="34"/>
      <c r="BE30" s="263"/>
    </row>
    <row r="31" spans="2:71" s="1" customFormat="1" ht="12.5">
      <c r="B31" s="34"/>
      <c r="L31" s="273" t="s">
        <v>32</v>
      </c>
      <c r="M31" s="273"/>
      <c r="N31" s="273"/>
      <c r="O31" s="273"/>
      <c r="P31" s="273"/>
      <c r="W31" s="273" t="s">
        <v>33</v>
      </c>
      <c r="X31" s="273"/>
      <c r="Y31" s="273"/>
      <c r="Z31" s="273"/>
      <c r="AA31" s="273"/>
      <c r="AB31" s="273"/>
      <c r="AC31" s="273"/>
      <c r="AD31" s="273"/>
      <c r="AE31" s="273"/>
      <c r="AK31" s="273" t="s">
        <v>34</v>
      </c>
      <c r="AL31" s="273"/>
      <c r="AM31" s="273"/>
      <c r="AN31" s="273"/>
      <c r="AO31" s="273"/>
      <c r="AR31" s="34"/>
      <c r="BE31" s="263"/>
    </row>
    <row r="32" spans="2:71" s="2" customFormat="1" ht="14.4" customHeight="1">
      <c r="B32" s="38"/>
      <c r="D32" s="27" t="s">
        <v>35</v>
      </c>
      <c r="F32" s="39" t="s">
        <v>36</v>
      </c>
      <c r="L32" s="241">
        <v>0.2</v>
      </c>
      <c r="M32" s="240"/>
      <c r="N32" s="240"/>
      <c r="O32" s="240"/>
      <c r="P32" s="240"/>
      <c r="Q32" s="40"/>
      <c r="R32" s="40"/>
      <c r="S32" s="40"/>
      <c r="T32" s="40"/>
      <c r="U32" s="40"/>
      <c r="V32" s="40"/>
      <c r="W32" s="239">
        <f>ROUND(AZ94 + SUM(CD114:CD118), 2)</f>
        <v>0</v>
      </c>
      <c r="X32" s="240"/>
      <c r="Y32" s="240"/>
      <c r="Z32" s="240"/>
      <c r="AA32" s="240"/>
      <c r="AB32" s="240"/>
      <c r="AC32" s="240"/>
      <c r="AD32" s="240"/>
      <c r="AE32" s="240"/>
      <c r="AF32" s="40"/>
      <c r="AG32" s="40"/>
      <c r="AH32" s="40"/>
      <c r="AI32" s="40"/>
      <c r="AJ32" s="40"/>
      <c r="AK32" s="239">
        <f>ROUND(AV94 + SUM(BY114:BY118), 2)</f>
        <v>0</v>
      </c>
      <c r="AL32" s="240"/>
      <c r="AM32" s="240"/>
      <c r="AN32" s="240"/>
      <c r="AO32" s="240"/>
      <c r="AP32" s="40"/>
      <c r="AQ32" s="40"/>
      <c r="AR32" s="41"/>
      <c r="AS32" s="40"/>
      <c r="AT32" s="40"/>
      <c r="AU32" s="40"/>
      <c r="AV32" s="40"/>
      <c r="AW32" s="40"/>
      <c r="AX32" s="40"/>
      <c r="AY32" s="40"/>
      <c r="AZ32" s="40"/>
      <c r="BE32" s="264"/>
    </row>
    <row r="33" spans="2:57" s="2" customFormat="1" ht="14.4" customHeight="1">
      <c r="B33" s="38"/>
      <c r="F33" s="39" t="s">
        <v>37</v>
      </c>
      <c r="L33" s="241">
        <v>0.2</v>
      </c>
      <c r="M33" s="240"/>
      <c r="N33" s="240"/>
      <c r="O33" s="240"/>
      <c r="P33" s="240"/>
      <c r="Q33" s="40"/>
      <c r="R33" s="40"/>
      <c r="S33" s="40"/>
      <c r="T33" s="40"/>
      <c r="U33" s="40"/>
      <c r="V33" s="40"/>
      <c r="W33" s="239">
        <f>ROUND(BA94 + SUM(CE114:CE118), 2)</f>
        <v>0</v>
      </c>
      <c r="X33" s="240"/>
      <c r="Y33" s="240"/>
      <c r="Z33" s="240"/>
      <c r="AA33" s="240"/>
      <c r="AB33" s="240"/>
      <c r="AC33" s="240"/>
      <c r="AD33" s="240"/>
      <c r="AE33" s="240"/>
      <c r="AF33" s="40"/>
      <c r="AG33" s="40"/>
      <c r="AH33" s="40"/>
      <c r="AI33" s="40"/>
      <c r="AJ33" s="40"/>
      <c r="AK33" s="239">
        <f>ROUND(AW94 + SUM(BZ114:BZ118), 2)</f>
        <v>0</v>
      </c>
      <c r="AL33" s="240"/>
      <c r="AM33" s="240"/>
      <c r="AN33" s="240"/>
      <c r="AO33" s="240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64"/>
    </row>
    <row r="34" spans="2:57" s="2" customFormat="1" ht="14.4" hidden="1" customHeight="1">
      <c r="B34" s="38"/>
      <c r="F34" s="27" t="s">
        <v>38</v>
      </c>
      <c r="L34" s="276">
        <v>0.2</v>
      </c>
      <c r="M34" s="275"/>
      <c r="N34" s="275"/>
      <c r="O34" s="275"/>
      <c r="P34" s="275"/>
      <c r="W34" s="274">
        <f>ROUND(BB94 + SUM(CF114:CF118), 2)</f>
        <v>0</v>
      </c>
      <c r="X34" s="275"/>
      <c r="Y34" s="275"/>
      <c r="Z34" s="275"/>
      <c r="AA34" s="275"/>
      <c r="AB34" s="275"/>
      <c r="AC34" s="275"/>
      <c r="AD34" s="275"/>
      <c r="AE34" s="275"/>
      <c r="AK34" s="274">
        <v>0</v>
      </c>
      <c r="AL34" s="275"/>
      <c r="AM34" s="275"/>
      <c r="AN34" s="275"/>
      <c r="AO34" s="275"/>
      <c r="AR34" s="38"/>
      <c r="BE34" s="264"/>
    </row>
    <row r="35" spans="2:57" s="2" customFormat="1" ht="14.4" hidden="1" customHeight="1">
      <c r="B35" s="38"/>
      <c r="F35" s="27" t="s">
        <v>39</v>
      </c>
      <c r="L35" s="276">
        <v>0.2</v>
      </c>
      <c r="M35" s="275"/>
      <c r="N35" s="275"/>
      <c r="O35" s="275"/>
      <c r="P35" s="275"/>
      <c r="W35" s="274">
        <f>ROUND(BC94 + SUM(CG114:CG118), 2)</f>
        <v>0</v>
      </c>
      <c r="X35" s="275"/>
      <c r="Y35" s="275"/>
      <c r="Z35" s="275"/>
      <c r="AA35" s="275"/>
      <c r="AB35" s="275"/>
      <c r="AC35" s="275"/>
      <c r="AD35" s="275"/>
      <c r="AE35" s="275"/>
      <c r="AK35" s="274">
        <v>0</v>
      </c>
      <c r="AL35" s="275"/>
      <c r="AM35" s="275"/>
      <c r="AN35" s="275"/>
      <c r="AO35" s="275"/>
      <c r="AR35" s="38"/>
    </row>
    <row r="36" spans="2:57" s="2" customFormat="1" ht="14.4" hidden="1" customHeight="1">
      <c r="B36" s="38"/>
      <c r="F36" s="39" t="s">
        <v>40</v>
      </c>
      <c r="L36" s="241">
        <v>0</v>
      </c>
      <c r="M36" s="240"/>
      <c r="N36" s="240"/>
      <c r="O36" s="240"/>
      <c r="P36" s="240"/>
      <c r="Q36" s="40"/>
      <c r="R36" s="40"/>
      <c r="S36" s="40"/>
      <c r="T36" s="40"/>
      <c r="U36" s="40"/>
      <c r="V36" s="40"/>
      <c r="W36" s="239">
        <f>ROUND(BD94 + SUM(CH114:CH118), 2)</f>
        <v>0</v>
      </c>
      <c r="X36" s="240"/>
      <c r="Y36" s="240"/>
      <c r="Z36" s="240"/>
      <c r="AA36" s="240"/>
      <c r="AB36" s="240"/>
      <c r="AC36" s="240"/>
      <c r="AD36" s="240"/>
      <c r="AE36" s="240"/>
      <c r="AF36" s="40"/>
      <c r="AG36" s="40"/>
      <c r="AH36" s="40"/>
      <c r="AI36" s="40"/>
      <c r="AJ36" s="40"/>
      <c r="AK36" s="239">
        <v>0</v>
      </c>
      <c r="AL36" s="240"/>
      <c r="AM36" s="240"/>
      <c r="AN36" s="240"/>
      <c r="AO36" s="240"/>
      <c r="AP36" s="40"/>
      <c r="AQ36" s="40"/>
      <c r="AR36" s="41"/>
      <c r="AS36" s="40"/>
      <c r="AT36" s="40"/>
      <c r="AU36" s="40"/>
      <c r="AV36" s="40"/>
      <c r="AW36" s="40"/>
      <c r="AX36" s="40"/>
      <c r="AY36" s="40"/>
      <c r="AZ36" s="40"/>
    </row>
    <row r="37" spans="2:57" s="1" customFormat="1" ht="6.9" customHeight="1">
      <c r="B37" s="34"/>
      <c r="AR37" s="34"/>
    </row>
    <row r="38" spans="2:57" s="1" customFormat="1" ht="26" customHeight="1">
      <c r="B38" s="34"/>
      <c r="C38" s="42"/>
      <c r="D38" s="43" t="s">
        <v>41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42</v>
      </c>
      <c r="U38" s="44"/>
      <c r="V38" s="44"/>
      <c r="W38" s="44"/>
      <c r="X38" s="245" t="s">
        <v>43</v>
      </c>
      <c r="Y38" s="243"/>
      <c r="Z38" s="243"/>
      <c r="AA38" s="243"/>
      <c r="AB38" s="243"/>
      <c r="AC38" s="44"/>
      <c r="AD38" s="44"/>
      <c r="AE38" s="44"/>
      <c r="AF38" s="44"/>
      <c r="AG38" s="44"/>
      <c r="AH38" s="44"/>
      <c r="AI38" s="44"/>
      <c r="AJ38" s="44"/>
      <c r="AK38" s="242">
        <f>SUM(AK29:AK36)</f>
        <v>0</v>
      </c>
      <c r="AL38" s="243"/>
      <c r="AM38" s="243"/>
      <c r="AN38" s="243"/>
      <c r="AO38" s="244"/>
      <c r="AP38" s="42"/>
      <c r="AQ38" s="42"/>
      <c r="AR38" s="34"/>
    </row>
    <row r="39" spans="2:57" s="1" customFormat="1" ht="6.9" customHeight="1">
      <c r="B39" s="34"/>
      <c r="AR39" s="34"/>
    </row>
    <row r="40" spans="2:57" s="1" customFormat="1" ht="14.4" customHeight="1">
      <c r="B40" s="34"/>
      <c r="AR40" s="34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4"/>
      <c r="D49" s="46" t="s">
        <v>44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45</v>
      </c>
      <c r="AI49" s="47"/>
      <c r="AJ49" s="47"/>
      <c r="AK49" s="47"/>
      <c r="AL49" s="47"/>
      <c r="AM49" s="47"/>
      <c r="AN49" s="47"/>
      <c r="AO49" s="47"/>
      <c r="AR49" s="34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5">
      <c r="B60" s="34"/>
      <c r="D60" s="48" t="s">
        <v>46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8" t="s">
        <v>47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8" t="s">
        <v>46</v>
      </c>
      <c r="AI60" s="36"/>
      <c r="AJ60" s="36"/>
      <c r="AK60" s="36"/>
      <c r="AL60" s="36"/>
      <c r="AM60" s="48" t="s">
        <v>47</v>
      </c>
      <c r="AN60" s="36"/>
      <c r="AO60" s="36"/>
      <c r="AR60" s="34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">
      <c r="B64" s="34"/>
      <c r="D64" s="46" t="s">
        <v>48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6" t="s">
        <v>49</v>
      </c>
      <c r="AI64" s="47"/>
      <c r="AJ64" s="47"/>
      <c r="AK64" s="47"/>
      <c r="AL64" s="47"/>
      <c r="AM64" s="47"/>
      <c r="AN64" s="47"/>
      <c r="AO64" s="47"/>
      <c r="AR64" s="34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5">
      <c r="B75" s="34"/>
      <c r="D75" s="48" t="s">
        <v>46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8" t="s">
        <v>47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8" t="s">
        <v>46</v>
      </c>
      <c r="AI75" s="36"/>
      <c r="AJ75" s="36"/>
      <c r="AK75" s="36"/>
      <c r="AL75" s="36"/>
      <c r="AM75" s="48" t="s">
        <v>47</v>
      </c>
      <c r="AN75" s="36"/>
      <c r="AO75" s="36"/>
      <c r="AR75" s="34"/>
    </row>
    <row r="76" spans="2:44" s="1" customFormat="1">
      <c r="B76" s="34"/>
      <c r="AR76" s="34"/>
    </row>
    <row r="77" spans="2:44" s="1" customFormat="1" ht="6.9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</row>
    <row r="81" spans="1:91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</row>
    <row r="82" spans="1:91" s="1" customFormat="1" ht="24.9" customHeight="1">
      <c r="B82" s="34"/>
      <c r="C82" s="21" t="s">
        <v>50</v>
      </c>
      <c r="AR82" s="34"/>
    </row>
    <row r="83" spans="1:91" s="1" customFormat="1" ht="6.9" customHeight="1">
      <c r="B83" s="34"/>
      <c r="AR83" s="34"/>
    </row>
    <row r="84" spans="1:91" s="3" customFormat="1" ht="12" customHeight="1">
      <c r="B84" s="53"/>
      <c r="C84" s="27" t="s">
        <v>12</v>
      </c>
      <c r="L84" s="3">
        <f>K5</f>
        <v>0</v>
      </c>
      <c r="AR84" s="53"/>
    </row>
    <row r="85" spans="1:91" s="4" customFormat="1" ht="36.9" customHeight="1">
      <c r="B85" s="54"/>
      <c r="C85" s="55" t="s">
        <v>14</v>
      </c>
      <c r="L85" s="254" t="str">
        <f>K6</f>
        <v>Športový areál ZŠ Plickova - 1.etapa</v>
      </c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R85" s="54"/>
    </row>
    <row r="86" spans="1:91" s="1" customFormat="1" ht="6.9" customHeight="1">
      <c r="B86" s="34"/>
      <c r="AR86" s="34"/>
    </row>
    <row r="87" spans="1:91" s="1" customFormat="1" ht="12" customHeight="1">
      <c r="B87" s="34"/>
      <c r="C87" s="27" t="s">
        <v>17</v>
      </c>
      <c r="L87" s="56" t="str">
        <f>IF(K8="","",K8)</f>
        <v>Bratislava-Rača</v>
      </c>
      <c r="AI87" s="27" t="s">
        <v>19</v>
      </c>
      <c r="AM87" s="248">
        <f>IF(AN8= "","",AN8)</f>
        <v>45040</v>
      </c>
      <c r="AN87" s="248"/>
      <c r="AR87" s="34"/>
    </row>
    <row r="88" spans="1:91" s="1" customFormat="1" ht="6.9" customHeight="1">
      <c r="B88" s="34"/>
      <c r="AR88" s="34"/>
    </row>
    <row r="89" spans="1:91" s="1" customFormat="1" ht="25.25" customHeight="1">
      <c r="B89" s="34"/>
      <c r="C89" s="27" t="s">
        <v>20</v>
      </c>
      <c r="L89" s="25" t="s">
        <v>130</v>
      </c>
      <c r="AI89" s="27" t="s">
        <v>25</v>
      </c>
      <c r="AM89" s="249" t="s">
        <v>131</v>
      </c>
      <c r="AN89" s="250"/>
      <c r="AO89" s="250"/>
      <c r="AP89" s="250"/>
      <c r="AR89" s="34"/>
      <c r="AS89" s="256" t="s">
        <v>51</v>
      </c>
      <c r="AT89" s="257"/>
      <c r="AU89" s="58"/>
      <c r="AV89" s="58"/>
      <c r="AW89" s="58"/>
      <c r="AX89" s="58"/>
      <c r="AY89" s="58"/>
      <c r="AZ89" s="58"/>
      <c r="BA89" s="58"/>
      <c r="BB89" s="58"/>
      <c r="BC89" s="58"/>
      <c r="BD89" s="59"/>
    </row>
    <row r="90" spans="1:91" s="1" customFormat="1" ht="15.15" customHeight="1">
      <c r="B90" s="34"/>
      <c r="C90" s="27" t="s">
        <v>23</v>
      </c>
      <c r="L90" s="3" t="str">
        <f>IF(E14= "Vyplň údaj","",E14)</f>
        <v/>
      </c>
      <c r="AI90" s="27" t="s">
        <v>27</v>
      </c>
      <c r="AM90" s="249" t="s">
        <v>132</v>
      </c>
      <c r="AN90" s="250"/>
      <c r="AO90" s="250"/>
      <c r="AP90" s="250"/>
      <c r="AR90" s="34"/>
      <c r="AS90" s="258"/>
      <c r="AT90" s="259"/>
      <c r="BD90" s="61"/>
    </row>
    <row r="91" spans="1:91" s="1" customFormat="1" ht="11" customHeight="1">
      <c r="B91" s="34"/>
      <c r="AR91" s="34"/>
      <c r="AS91" s="258"/>
      <c r="AT91" s="259"/>
      <c r="BD91" s="61"/>
    </row>
    <row r="92" spans="1:91" s="1" customFormat="1" ht="29.25" customHeight="1">
      <c r="B92" s="34"/>
      <c r="C92" s="277" t="s">
        <v>52</v>
      </c>
      <c r="D92" s="252"/>
      <c r="E92" s="252"/>
      <c r="F92" s="252"/>
      <c r="G92" s="252"/>
      <c r="H92" s="62"/>
      <c r="I92" s="251" t="s">
        <v>53</v>
      </c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60" t="s">
        <v>54</v>
      </c>
      <c r="AH92" s="252"/>
      <c r="AI92" s="252"/>
      <c r="AJ92" s="252"/>
      <c r="AK92" s="252"/>
      <c r="AL92" s="252"/>
      <c r="AM92" s="252"/>
      <c r="AN92" s="251" t="s">
        <v>55</v>
      </c>
      <c r="AO92" s="252"/>
      <c r="AP92" s="253"/>
      <c r="AQ92" s="63" t="s">
        <v>56</v>
      </c>
      <c r="AR92" s="34"/>
      <c r="AS92" s="64" t="s">
        <v>57</v>
      </c>
      <c r="AT92" s="65" t="s">
        <v>58</v>
      </c>
      <c r="AU92" s="65" t="s">
        <v>59</v>
      </c>
      <c r="AV92" s="65" t="s">
        <v>60</v>
      </c>
      <c r="AW92" s="65" t="s">
        <v>61</v>
      </c>
      <c r="AX92" s="65" t="s">
        <v>62</v>
      </c>
      <c r="AY92" s="65" t="s">
        <v>63</v>
      </c>
      <c r="AZ92" s="65" t="s">
        <v>64</v>
      </c>
      <c r="BA92" s="65" t="s">
        <v>65</v>
      </c>
      <c r="BB92" s="65" t="s">
        <v>66</v>
      </c>
      <c r="BC92" s="65" t="s">
        <v>67</v>
      </c>
      <c r="BD92" s="66" t="s">
        <v>68</v>
      </c>
    </row>
    <row r="93" spans="1:91" s="1" customFormat="1" ht="11" customHeight="1">
      <c r="B93" s="34"/>
      <c r="AR93" s="34"/>
      <c r="AS93" s="67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9"/>
    </row>
    <row r="94" spans="1:91" s="5" customFormat="1" ht="32.4" customHeight="1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61">
        <f>ROUND(AG95,2)</f>
        <v>0</v>
      </c>
      <c r="AH94" s="261"/>
      <c r="AI94" s="261"/>
      <c r="AJ94" s="261"/>
      <c r="AK94" s="261"/>
      <c r="AL94" s="261"/>
      <c r="AM94" s="261"/>
      <c r="AN94" s="228">
        <f t="shared" ref="AN94:AN112" si="0">SUM(AG94,AT94)</f>
        <v>0</v>
      </c>
      <c r="AO94" s="228"/>
      <c r="AP94" s="228"/>
      <c r="AQ94" s="72" t="s">
        <v>1</v>
      </c>
      <c r="AR94" s="68"/>
      <c r="AS94" s="73">
        <f>ROUND(AS95,2)</f>
        <v>0</v>
      </c>
      <c r="AT94" s="74">
        <f t="shared" ref="AT94:AT112" si="1">ROUND(SUM(AV94:AW94),2)</f>
        <v>0</v>
      </c>
      <c r="AU94" s="75" t="e">
        <f>ROUND(AU95,5)</f>
        <v>#REF!</v>
      </c>
      <c r="AV94" s="74">
        <f>ROUND(AZ94*L32,2)</f>
        <v>0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6" customFormat="1" ht="16.5" customHeight="1">
      <c r="B95" s="79"/>
      <c r="C95" s="80"/>
      <c r="D95" s="278"/>
      <c r="E95" s="278"/>
      <c r="F95" s="278"/>
      <c r="G95" s="278"/>
      <c r="H95" s="278"/>
      <c r="I95" s="81"/>
      <c r="J95" s="278" t="s">
        <v>75</v>
      </c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236">
        <f>ROUND(SUM(AG96:AG112),2)</f>
        <v>0</v>
      </c>
      <c r="AH95" s="237"/>
      <c r="AI95" s="237"/>
      <c r="AJ95" s="237"/>
      <c r="AK95" s="237"/>
      <c r="AL95" s="237"/>
      <c r="AM95" s="237"/>
      <c r="AN95" s="238">
        <f t="shared" si="0"/>
        <v>0</v>
      </c>
      <c r="AO95" s="237"/>
      <c r="AP95" s="237"/>
      <c r="AQ95" s="82" t="s">
        <v>76</v>
      </c>
      <c r="AR95" s="79"/>
      <c r="AS95" s="83">
        <f>ROUND(SUM(AS96:AS112),2)</f>
        <v>0</v>
      </c>
      <c r="AT95" s="84">
        <f t="shared" si="1"/>
        <v>0</v>
      </c>
      <c r="AU95" s="85" t="e">
        <f>ROUND(SUM(AU96:AU112),5)</f>
        <v>#REF!</v>
      </c>
      <c r="AV95" s="84">
        <f>ROUND(AZ95*L32,2)</f>
        <v>0</v>
      </c>
      <c r="AW95" s="84">
        <f>ROUND(BA95*L33,2)</f>
        <v>0</v>
      </c>
      <c r="AX95" s="84">
        <f>ROUND(BB95*L32,2)</f>
        <v>0</v>
      </c>
      <c r="AY95" s="84">
        <f>ROUND(BC95*L33,2)</f>
        <v>0</v>
      </c>
      <c r="AZ95" s="84">
        <f>ROUND(SUM(AZ96:AZ112),2)</f>
        <v>0</v>
      </c>
      <c r="BA95" s="84">
        <f>ROUND(SUM(BA96:BA112),2)</f>
        <v>0</v>
      </c>
      <c r="BB95" s="84">
        <f>ROUND(SUM(BB96:BB112),2)</f>
        <v>0</v>
      </c>
      <c r="BC95" s="84">
        <f>ROUND(SUM(BC96:BC112),2)</f>
        <v>0</v>
      </c>
      <c r="BD95" s="86">
        <f>ROUND(SUM(BD96:BD112),2)</f>
        <v>0</v>
      </c>
      <c r="BS95" s="87" t="s">
        <v>70</v>
      </c>
      <c r="BT95" s="87" t="s">
        <v>77</v>
      </c>
      <c r="BU95" s="87" t="s">
        <v>72</v>
      </c>
      <c r="BV95" s="87" t="s">
        <v>73</v>
      </c>
      <c r="BW95" s="87" t="s">
        <v>78</v>
      </c>
      <c r="BX95" s="87" t="s">
        <v>4</v>
      </c>
      <c r="CL95" s="87" t="s">
        <v>1</v>
      </c>
      <c r="CM95" s="87" t="s">
        <v>71</v>
      </c>
    </row>
    <row r="96" spans="1:91" s="3" customFormat="1" ht="23.25" customHeight="1">
      <c r="A96" s="88" t="s">
        <v>79</v>
      </c>
      <c r="B96" s="53"/>
      <c r="C96" s="9"/>
      <c r="D96" s="9"/>
      <c r="E96" s="234"/>
      <c r="F96" s="234"/>
      <c r="G96" s="234"/>
      <c r="H96" s="234"/>
      <c r="I96" s="234"/>
      <c r="J96" s="9"/>
      <c r="K96" s="234" t="s">
        <v>80</v>
      </c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1">
        <f>'SO 01-00 1.et - SO 01-00 ...'!J34</f>
        <v>0</v>
      </c>
      <c r="AH96" s="235"/>
      <c r="AI96" s="235"/>
      <c r="AJ96" s="235"/>
      <c r="AK96" s="235"/>
      <c r="AL96" s="235"/>
      <c r="AM96" s="235"/>
      <c r="AN96" s="231">
        <f t="shared" si="0"/>
        <v>0</v>
      </c>
      <c r="AO96" s="235"/>
      <c r="AP96" s="235"/>
      <c r="AQ96" s="89" t="s">
        <v>81</v>
      </c>
      <c r="AR96" s="53"/>
      <c r="AS96" s="90">
        <v>0</v>
      </c>
      <c r="AT96" s="91">
        <f t="shared" si="1"/>
        <v>0</v>
      </c>
      <c r="AU96" s="92">
        <f>'SO 01-00 1.et - SO 01-00 ...'!P133</f>
        <v>0</v>
      </c>
      <c r="AV96" s="91">
        <f>'SO 01-00 1.et - SO 01-00 ...'!J37</f>
        <v>0</v>
      </c>
      <c r="AW96" s="91">
        <f>'SO 01-00 1.et - SO 01-00 ...'!J38</f>
        <v>0</v>
      </c>
      <c r="AX96" s="91">
        <f>'SO 01-00 1.et - SO 01-00 ...'!J39</f>
        <v>0</v>
      </c>
      <c r="AY96" s="91">
        <f>'SO 01-00 1.et - SO 01-00 ...'!J40</f>
        <v>0</v>
      </c>
      <c r="AZ96" s="91">
        <f>'SO 01-00 1.et - SO 01-00 ...'!F37</f>
        <v>0</v>
      </c>
      <c r="BA96" s="91">
        <f>'SO 01-00 1.et - SO 01-00 ...'!F38</f>
        <v>0</v>
      </c>
      <c r="BB96" s="91">
        <f>'SO 01-00 1.et - SO 01-00 ...'!F39</f>
        <v>0</v>
      </c>
      <c r="BC96" s="91">
        <f>'SO 01-00 1.et - SO 01-00 ...'!F40</f>
        <v>0</v>
      </c>
      <c r="BD96" s="93">
        <f>'SO 01-00 1.et - SO 01-00 ...'!F41</f>
        <v>0</v>
      </c>
      <c r="BT96" s="25" t="s">
        <v>82</v>
      </c>
      <c r="BV96" s="25" t="s">
        <v>73</v>
      </c>
      <c r="BW96" s="25" t="s">
        <v>83</v>
      </c>
      <c r="BX96" s="25" t="s">
        <v>78</v>
      </c>
      <c r="CL96" s="25" t="s">
        <v>1</v>
      </c>
    </row>
    <row r="97" spans="1:90" s="3" customFormat="1" ht="16.5" customHeight="1">
      <c r="A97" s="88" t="s">
        <v>79</v>
      </c>
      <c r="B97" s="53"/>
      <c r="C97" s="9"/>
      <c r="D97" s="9"/>
      <c r="E97" s="234"/>
      <c r="F97" s="234"/>
      <c r="G97" s="234"/>
      <c r="H97" s="234"/>
      <c r="I97" s="234"/>
      <c r="J97" s="9"/>
      <c r="K97" s="234" t="s">
        <v>84</v>
      </c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1">
        <f>'SO01_1R - SO01-01 Tribúna'!J34</f>
        <v>0</v>
      </c>
      <c r="AH97" s="235"/>
      <c r="AI97" s="235"/>
      <c r="AJ97" s="235"/>
      <c r="AK97" s="235"/>
      <c r="AL97" s="235"/>
      <c r="AM97" s="235"/>
      <c r="AN97" s="231">
        <f t="shared" si="0"/>
        <v>0</v>
      </c>
      <c r="AO97" s="235"/>
      <c r="AP97" s="235"/>
      <c r="AQ97" s="89" t="s">
        <v>81</v>
      </c>
      <c r="AR97" s="53"/>
      <c r="AS97" s="90">
        <v>0</v>
      </c>
      <c r="AT97" s="91">
        <f t="shared" si="1"/>
        <v>0</v>
      </c>
      <c r="AU97" s="92">
        <f>'SO01_1R - SO01-01 Tribúna'!P146</f>
        <v>0</v>
      </c>
      <c r="AV97" s="91">
        <f>'SO01_1R - SO01-01 Tribúna'!J37</f>
        <v>0</v>
      </c>
      <c r="AW97" s="91">
        <f>'SO01_1R - SO01-01 Tribúna'!J38</f>
        <v>0</v>
      </c>
      <c r="AX97" s="91">
        <f>'SO01_1R - SO01-01 Tribúna'!J39</f>
        <v>0</v>
      </c>
      <c r="AY97" s="91">
        <f>'SO01_1R - SO01-01 Tribúna'!J40</f>
        <v>0</v>
      </c>
      <c r="AZ97" s="91">
        <f>'SO01_1R - SO01-01 Tribúna'!F37</f>
        <v>0</v>
      </c>
      <c r="BA97" s="91">
        <f>'SO01_1R - SO01-01 Tribúna'!F38</f>
        <v>0</v>
      </c>
      <c r="BB97" s="91">
        <f>'SO01_1R - SO01-01 Tribúna'!F39</f>
        <v>0</v>
      </c>
      <c r="BC97" s="91">
        <f>'SO01_1R - SO01-01 Tribúna'!F40</f>
        <v>0</v>
      </c>
      <c r="BD97" s="93">
        <f>'SO01_1R - SO01-01 Tribúna'!F41</f>
        <v>0</v>
      </c>
      <c r="BT97" s="25" t="s">
        <v>82</v>
      </c>
      <c r="BV97" s="25" t="s">
        <v>73</v>
      </c>
      <c r="BW97" s="25" t="s">
        <v>85</v>
      </c>
      <c r="BX97" s="25" t="s">
        <v>78</v>
      </c>
      <c r="CL97" s="25" t="s">
        <v>1</v>
      </c>
    </row>
    <row r="98" spans="1:90" s="3" customFormat="1" ht="16.5" customHeight="1">
      <c r="A98" s="88" t="s">
        <v>79</v>
      </c>
      <c r="B98" s="53"/>
      <c r="C98" s="9"/>
      <c r="D98" s="9"/>
      <c r="E98" s="234"/>
      <c r="F98" s="234"/>
      <c r="G98" s="234"/>
      <c r="H98" s="234"/>
      <c r="I98" s="234"/>
      <c r="J98" s="9"/>
      <c r="K98" s="234" t="s">
        <v>2069</v>
      </c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1">
        <f>'SO01_5R - SO01-05 Petang ...'!J34</f>
        <v>0</v>
      </c>
      <c r="AH98" s="235"/>
      <c r="AI98" s="235"/>
      <c r="AJ98" s="235"/>
      <c r="AK98" s="235"/>
      <c r="AL98" s="235"/>
      <c r="AM98" s="235"/>
      <c r="AN98" s="231">
        <f t="shared" si="0"/>
        <v>0</v>
      </c>
      <c r="AO98" s="235"/>
      <c r="AP98" s="235"/>
      <c r="AQ98" s="89" t="s">
        <v>81</v>
      </c>
      <c r="AR98" s="53"/>
      <c r="AS98" s="90">
        <v>0</v>
      </c>
      <c r="AT98" s="91">
        <f t="shared" si="1"/>
        <v>0</v>
      </c>
      <c r="AU98" s="92" t="e">
        <f>'SO01_5R - SO01-05 Petang ...'!P138</f>
        <v>#REF!</v>
      </c>
      <c r="AV98" s="91">
        <f>'SO01_5R - SO01-05 Petang ...'!J37</f>
        <v>0</v>
      </c>
      <c r="AW98" s="91">
        <f>'SO01_5R - SO01-05 Petang ...'!J38</f>
        <v>0</v>
      </c>
      <c r="AX98" s="91">
        <f>'SO01_5R - SO01-05 Petang ...'!J39</f>
        <v>0</v>
      </c>
      <c r="AY98" s="91">
        <f>'SO01_5R - SO01-05 Petang ...'!J40</f>
        <v>0</v>
      </c>
      <c r="AZ98" s="91">
        <f>'SO01_5R - SO01-05 Petang ...'!F37</f>
        <v>0</v>
      </c>
      <c r="BA98" s="91">
        <f>'SO01_5R - SO01-05 Petang ...'!F38</f>
        <v>0</v>
      </c>
      <c r="BB98" s="91">
        <f>'SO01_5R - SO01-05 Petang ...'!F39</f>
        <v>0</v>
      </c>
      <c r="BC98" s="91">
        <f>'SO01_5R - SO01-05 Petang ...'!F40</f>
        <v>0</v>
      </c>
      <c r="BD98" s="93">
        <f>'SO01_5R - SO01-05 Petang ...'!F41</f>
        <v>0</v>
      </c>
      <c r="BT98" s="25" t="s">
        <v>82</v>
      </c>
      <c r="BV98" s="25" t="s">
        <v>73</v>
      </c>
      <c r="BW98" s="25" t="s">
        <v>86</v>
      </c>
      <c r="BX98" s="25" t="s">
        <v>78</v>
      </c>
      <c r="CL98" s="25" t="s">
        <v>1</v>
      </c>
    </row>
    <row r="99" spans="1:90" s="3" customFormat="1" ht="16.5" customHeight="1">
      <c r="A99" s="88" t="s">
        <v>79</v>
      </c>
      <c r="B99" s="53"/>
      <c r="C99" s="9"/>
      <c r="D99" s="9"/>
      <c r="E99" s="234"/>
      <c r="F99" s="234"/>
      <c r="G99" s="234"/>
      <c r="H99" s="234"/>
      <c r="I99" s="234"/>
      <c r="J99" s="9"/>
      <c r="K99" s="234" t="s">
        <v>87</v>
      </c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1">
        <f>'SO01_6R - SO01-6 Vonkajši...'!J34</f>
        <v>0</v>
      </c>
      <c r="AH99" s="235"/>
      <c r="AI99" s="235"/>
      <c r="AJ99" s="235"/>
      <c r="AK99" s="235"/>
      <c r="AL99" s="235"/>
      <c r="AM99" s="235"/>
      <c r="AN99" s="231">
        <f t="shared" si="0"/>
        <v>0</v>
      </c>
      <c r="AO99" s="235"/>
      <c r="AP99" s="235"/>
      <c r="AQ99" s="89" t="s">
        <v>81</v>
      </c>
      <c r="AR99" s="53"/>
      <c r="AS99" s="90">
        <v>0</v>
      </c>
      <c r="AT99" s="91">
        <f t="shared" si="1"/>
        <v>0</v>
      </c>
      <c r="AU99" s="92">
        <f>'SO01_6R - SO01-6 Vonkajši...'!P142</f>
        <v>0</v>
      </c>
      <c r="AV99" s="91">
        <f>'SO01_6R - SO01-6 Vonkajši...'!J37</f>
        <v>0</v>
      </c>
      <c r="AW99" s="91">
        <f>'SO01_6R - SO01-6 Vonkajši...'!J38</f>
        <v>0</v>
      </c>
      <c r="AX99" s="91">
        <f>'SO01_6R - SO01-6 Vonkajši...'!J39</f>
        <v>0</v>
      </c>
      <c r="AY99" s="91">
        <f>'SO01_6R - SO01-6 Vonkajši...'!J40</f>
        <v>0</v>
      </c>
      <c r="AZ99" s="91">
        <f>'SO01_6R - SO01-6 Vonkajši...'!F37</f>
        <v>0</v>
      </c>
      <c r="BA99" s="91">
        <f>'SO01_6R - SO01-6 Vonkajši...'!F38</f>
        <v>0</v>
      </c>
      <c r="BB99" s="91">
        <f>'SO01_6R - SO01-6 Vonkajši...'!F39</f>
        <v>0</v>
      </c>
      <c r="BC99" s="91">
        <f>'SO01_6R - SO01-6 Vonkajši...'!F40</f>
        <v>0</v>
      </c>
      <c r="BD99" s="93">
        <f>'SO01_6R - SO01-6 Vonkajši...'!F41</f>
        <v>0</v>
      </c>
      <c r="BT99" s="25" t="s">
        <v>82</v>
      </c>
      <c r="BV99" s="25" t="s">
        <v>73</v>
      </c>
      <c r="BW99" s="25" t="s">
        <v>88</v>
      </c>
      <c r="BX99" s="25" t="s">
        <v>78</v>
      </c>
      <c r="CL99" s="25" t="s">
        <v>1</v>
      </c>
    </row>
    <row r="100" spans="1:90" s="3" customFormat="1" ht="23.25" customHeight="1">
      <c r="A100" s="88" t="s">
        <v>79</v>
      </c>
      <c r="B100" s="53"/>
      <c r="C100" s="9"/>
      <c r="D100" s="9"/>
      <c r="E100" s="234"/>
      <c r="F100" s="234"/>
      <c r="G100" s="234"/>
      <c r="H100" s="234"/>
      <c r="I100" s="234"/>
      <c r="J100" s="9"/>
      <c r="K100" s="234" t="s">
        <v>89</v>
      </c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1">
        <f>'SO01_7R - SO01-7 Atletick...'!J34</f>
        <v>0</v>
      </c>
      <c r="AH100" s="235"/>
      <c r="AI100" s="235"/>
      <c r="AJ100" s="235"/>
      <c r="AK100" s="235"/>
      <c r="AL100" s="235"/>
      <c r="AM100" s="235"/>
      <c r="AN100" s="231">
        <f t="shared" si="0"/>
        <v>0</v>
      </c>
      <c r="AO100" s="235"/>
      <c r="AP100" s="235"/>
      <c r="AQ100" s="89" t="s">
        <v>81</v>
      </c>
      <c r="AR100" s="53"/>
      <c r="AS100" s="90">
        <v>0</v>
      </c>
      <c r="AT100" s="91">
        <f t="shared" si="1"/>
        <v>0</v>
      </c>
      <c r="AU100" s="92">
        <f>'SO01_7R - SO01-7 Atletick...'!P141</f>
        <v>0</v>
      </c>
      <c r="AV100" s="91">
        <f>'SO01_7R - SO01-7 Atletick...'!J37</f>
        <v>0</v>
      </c>
      <c r="AW100" s="91">
        <f>'SO01_7R - SO01-7 Atletick...'!J38</f>
        <v>0</v>
      </c>
      <c r="AX100" s="91">
        <f>'SO01_7R - SO01-7 Atletick...'!J39</f>
        <v>0</v>
      </c>
      <c r="AY100" s="91">
        <f>'SO01_7R - SO01-7 Atletick...'!J40</f>
        <v>0</v>
      </c>
      <c r="AZ100" s="91">
        <f>'SO01_7R - SO01-7 Atletick...'!F37</f>
        <v>0</v>
      </c>
      <c r="BA100" s="91">
        <f>'SO01_7R - SO01-7 Atletick...'!F38</f>
        <v>0</v>
      </c>
      <c r="BB100" s="91">
        <f>'SO01_7R - SO01-7 Atletick...'!F39</f>
        <v>0</v>
      </c>
      <c r="BC100" s="91">
        <f>'SO01_7R - SO01-7 Atletick...'!F40</f>
        <v>0</v>
      </c>
      <c r="BD100" s="93">
        <f>'SO01_7R - SO01-7 Atletick...'!F41</f>
        <v>0</v>
      </c>
      <c r="BT100" s="25" t="s">
        <v>82</v>
      </c>
      <c r="BV100" s="25" t="s">
        <v>73</v>
      </c>
      <c r="BW100" s="25" t="s">
        <v>90</v>
      </c>
      <c r="BX100" s="25" t="s">
        <v>78</v>
      </c>
      <c r="CL100" s="25" t="s">
        <v>1</v>
      </c>
    </row>
    <row r="101" spans="1:90" s="3" customFormat="1" ht="16.5" customHeight="1">
      <c r="A101" s="88" t="s">
        <v>79</v>
      </c>
      <c r="B101" s="53"/>
      <c r="C101" s="9"/>
      <c r="D101" s="9"/>
      <c r="E101" s="234"/>
      <c r="F101" s="234"/>
      <c r="G101" s="234"/>
      <c r="H101" s="234"/>
      <c r="I101" s="234"/>
      <c r="J101" s="9"/>
      <c r="K101" s="234" t="s">
        <v>91</v>
      </c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1">
        <f>'SO01_8R - SO01-08 Pieskov...'!J34</f>
        <v>0</v>
      </c>
      <c r="AH101" s="235"/>
      <c r="AI101" s="235"/>
      <c r="AJ101" s="235"/>
      <c r="AK101" s="235"/>
      <c r="AL101" s="235"/>
      <c r="AM101" s="235"/>
      <c r="AN101" s="231">
        <f t="shared" si="0"/>
        <v>0</v>
      </c>
      <c r="AO101" s="235"/>
      <c r="AP101" s="235"/>
      <c r="AQ101" s="89" t="s">
        <v>81</v>
      </c>
      <c r="AR101" s="53"/>
      <c r="AS101" s="90">
        <v>0</v>
      </c>
      <c r="AT101" s="91">
        <f t="shared" si="1"/>
        <v>0</v>
      </c>
      <c r="AU101" s="92">
        <f>'SO01_8R - SO01-08 Pieskov...'!P136</f>
        <v>0</v>
      </c>
      <c r="AV101" s="91">
        <f>'SO01_8R - SO01-08 Pieskov...'!J37</f>
        <v>0</v>
      </c>
      <c r="AW101" s="91">
        <f>'SO01_8R - SO01-08 Pieskov...'!J38</f>
        <v>0</v>
      </c>
      <c r="AX101" s="91">
        <f>'SO01_8R - SO01-08 Pieskov...'!J39</f>
        <v>0</v>
      </c>
      <c r="AY101" s="91">
        <f>'SO01_8R - SO01-08 Pieskov...'!J40</f>
        <v>0</v>
      </c>
      <c r="AZ101" s="91">
        <f>'SO01_8R - SO01-08 Pieskov...'!F37</f>
        <v>0</v>
      </c>
      <c r="BA101" s="91">
        <f>'SO01_8R - SO01-08 Pieskov...'!F38</f>
        <v>0</v>
      </c>
      <c r="BB101" s="91">
        <f>'SO01_8R - SO01-08 Pieskov...'!F39</f>
        <v>0</v>
      </c>
      <c r="BC101" s="91">
        <f>'SO01_8R - SO01-08 Pieskov...'!F40</f>
        <v>0</v>
      </c>
      <c r="BD101" s="93">
        <f>'SO01_8R - SO01-08 Pieskov...'!F41</f>
        <v>0</v>
      </c>
      <c r="BT101" s="25" t="s">
        <v>82</v>
      </c>
      <c r="BV101" s="25" t="s">
        <v>73</v>
      </c>
      <c r="BW101" s="25" t="s">
        <v>92</v>
      </c>
      <c r="BX101" s="25" t="s">
        <v>78</v>
      </c>
      <c r="CL101" s="25" t="s">
        <v>1</v>
      </c>
    </row>
    <row r="102" spans="1:90" s="3" customFormat="1" ht="16.5" customHeight="1">
      <c r="A102" s="88" t="s">
        <v>79</v>
      </c>
      <c r="B102" s="53"/>
      <c r="C102" s="9"/>
      <c r="D102" s="9"/>
      <c r="E102" s="234"/>
      <c r="F102" s="234"/>
      <c r="G102" s="234"/>
      <c r="H102" s="234"/>
      <c r="I102" s="234"/>
      <c r="J102" s="9"/>
      <c r="K102" s="234" t="s">
        <v>93</v>
      </c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1">
        <f>'SO01_9R - SO01-09 Bicyklo...'!J34</f>
        <v>0</v>
      </c>
      <c r="AH102" s="235"/>
      <c r="AI102" s="235"/>
      <c r="AJ102" s="235"/>
      <c r="AK102" s="235"/>
      <c r="AL102" s="235"/>
      <c r="AM102" s="235"/>
      <c r="AN102" s="231">
        <f t="shared" si="0"/>
        <v>0</v>
      </c>
      <c r="AO102" s="235"/>
      <c r="AP102" s="235"/>
      <c r="AQ102" s="89" t="s">
        <v>81</v>
      </c>
      <c r="AR102" s="53"/>
      <c r="AS102" s="90">
        <v>0</v>
      </c>
      <c r="AT102" s="91">
        <f t="shared" si="1"/>
        <v>0</v>
      </c>
      <c r="AU102" s="92">
        <f>'SO01_9R - SO01-09 Bicyklo...'!P136</f>
        <v>0</v>
      </c>
      <c r="AV102" s="91">
        <f>'SO01_9R - SO01-09 Bicyklo...'!J37</f>
        <v>0</v>
      </c>
      <c r="AW102" s="91">
        <f>'SO01_9R - SO01-09 Bicyklo...'!J38</f>
        <v>0</v>
      </c>
      <c r="AX102" s="91">
        <f>'SO01_9R - SO01-09 Bicyklo...'!J39</f>
        <v>0</v>
      </c>
      <c r="AY102" s="91">
        <f>'SO01_9R - SO01-09 Bicyklo...'!J40</f>
        <v>0</v>
      </c>
      <c r="AZ102" s="91">
        <f>'SO01_9R - SO01-09 Bicyklo...'!F37</f>
        <v>0</v>
      </c>
      <c r="BA102" s="91">
        <f>'SO01_9R - SO01-09 Bicyklo...'!F38</f>
        <v>0</v>
      </c>
      <c r="BB102" s="91">
        <f>'SO01_9R - SO01-09 Bicyklo...'!F39</f>
        <v>0</v>
      </c>
      <c r="BC102" s="91">
        <f>'SO01_9R - SO01-09 Bicyklo...'!F40</f>
        <v>0</v>
      </c>
      <c r="BD102" s="93">
        <f>'SO01_9R - SO01-09 Bicyklo...'!F41</f>
        <v>0</v>
      </c>
      <c r="BT102" s="25" t="s">
        <v>82</v>
      </c>
      <c r="BV102" s="25" t="s">
        <v>73</v>
      </c>
      <c r="BW102" s="25" t="s">
        <v>94</v>
      </c>
      <c r="BX102" s="25" t="s">
        <v>78</v>
      </c>
      <c r="CL102" s="25" t="s">
        <v>1</v>
      </c>
    </row>
    <row r="103" spans="1:90" s="3" customFormat="1" ht="23.25" customHeight="1">
      <c r="A103" s="88" t="s">
        <v>79</v>
      </c>
      <c r="B103" s="53"/>
      <c r="C103" s="9"/>
      <c r="D103" s="9"/>
      <c r="E103" s="234"/>
      <c r="F103" s="234"/>
      <c r="G103" s="234"/>
      <c r="H103" s="234"/>
      <c r="I103" s="234"/>
      <c r="J103" s="9"/>
      <c r="K103" s="234" t="s">
        <v>95</v>
      </c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1">
        <f>'SO01_11R - SO01-11 Rampa'!J34</f>
        <v>0</v>
      </c>
      <c r="AH103" s="235"/>
      <c r="AI103" s="235"/>
      <c r="AJ103" s="235"/>
      <c r="AK103" s="235"/>
      <c r="AL103" s="235"/>
      <c r="AM103" s="235"/>
      <c r="AN103" s="231">
        <f t="shared" si="0"/>
        <v>0</v>
      </c>
      <c r="AO103" s="235"/>
      <c r="AP103" s="235"/>
      <c r="AQ103" s="89" t="s">
        <v>81</v>
      </c>
      <c r="AR103" s="53"/>
      <c r="AS103" s="90">
        <v>0</v>
      </c>
      <c r="AT103" s="91">
        <f t="shared" si="1"/>
        <v>0</v>
      </c>
      <c r="AU103" s="92">
        <f>'SO01_11R - SO01-11 Rampa'!P134</f>
        <v>0</v>
      </c>
      <c r="AV103" s="91">
        <f>'SO01_11R - SO01-11 Rampa'!J37</f>
        <v>0</v>
      </c>
      <c r="AW103" s="91">
        <f>'SO01_11R - SO01-11 Rampa'!J38</f>
        <v>0</v>
      </c>
      <c r="AX103" s="91">
        <f>'SO01_11R - SO01-11 Rampa'!J39</f>
        <v>0</v>
      </c>
      <c r="AY103" s="91">
        <f>'SO01_11R - SO01-11 Rampa'!J40</f>
        <v>0</v>
      </c>
      <c r="AZ103" s="91">
        <f>'SO01_11R - SO01-11 Rampa'!F37</f>
        <v>0</v>
      </c>
      <c r="BA103" s="91">
        <f>'SO01_11R - SO01-11 Rampa'!F38</f>
        <v>0</v>
      </c>
      <c r="BB103" s="91">
        <f>'SO01_11R - SO01-11 Rampa'!F39</f>
        <v>0</v>
      </c>
      <c r="BC103" s="91">
        <f>'SO01_11R - SO01-11 Rampa'!F40</f>
        <v>0</v>
      </c>
      <c r="BD103" s="93">
        <f>'SO01_11R - SO01-11 Rampa'!F41</f>
        <v>0</v>
      </c>
      <c r="BT103" s="25" t="s">
        <v>82</v>
      </c>
      <c r="BV103" s="25" t="s">
        <v>73</v>
      </c>
      <c r="BW103" s="25" t="s">
        <v>96</v>
      </c>
      <c r="BX103" s="25" t="s">
        <v>78</v>
      </c>
      <c r="CL103" s="25" t="s">
        <v>1</v>
      </c>
    </row>
    <row r="104" spans="1:90" s="3" customFormat="1" ht="16.5" customHeight="1">
      <c r="A104" s="88" t="s">
        <v>79</v>
      </c>
      <c r="B104" s="53"/>
      <c r="C104" s="9"/>
      <c r="D104" s="9"/>
      <c r="E104" s="234"/>
      <c r="F104" s="234"/>
      <c r="G104" s="234"/>
      <c r="H104" s="234"/>
      <c r="I104" s="234"/>
      <c r="J104" s="9"/>
      <c r="K104" s="234" t="s">
        <v>97</v>
      </c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1">
        <f>'I. - D1.3 Zdravotechnika'!J34</f>
        <v>0</v>
      </c>
      <c r="AH104" s="235"/>
      <c r="AI104" s="235"/>
      <c r="AJ104" s="235"/>
      <c r="AK104" s="235"/>
      <c r="AL104" s="235"/>
      <c r="AM104" s="235"/>
      <c r="AN104" s="231">
        <f t="shared" si="0"/>
        <v>0</v>
      </c>
      <c r="AO104" s="235"/>
      <c r="AP104" s="235"/>
      <c r="AQ104" s="89" t="s">
        <v>81</v>
      </c>
      <c r="AR104" s="53"/>
      <c r="AS104" s="90">
        <v>0</v>
      </c>
      <c r="AT104" s="91">
        <f t="shared" si="1"/>
        <v>0</v>
      </c>
      <c r="AU104" s="92">
        <f>'I. - D1.3 Zdravotechnika'!P138</f>
        <v>0</v>
      </c>
      <c r="AV104" s="91">
        <f>'I. - D1.3 Zdravotechnika'!J37</f>
        <v>0</v>
      </c>
      <c r="AW104" s="91">
        <f>'I. - D1.3 Zdravotechnika'!J38</f>
        <v>0</v>
      </c>
      <c r="AX104" s="91">
        <f>'I. - D1.3 Zdravotechnika'!J39</f>
        <v>0</v>
      </c>
      <c r="AY104" s="91">
        <f>'I. - D1.3 Zdravotechnika'!J40</f>
        <v>0</v>
      </c>
      <c r="AZ104" s="91">
        <f>'I. - D1.3 Zdravotechnika'!F37</f>
        <v>0</v>
      </c>
      <c r="BA104" s="91">
        <f>'I. - D1.3 Zdravotechnika'!F38</f>
        <v>0</v>
      </c>
      <c r="BB104" s="91">
        <f>'I. - D1.3 Zdravotechnika'!F39</f>
        <v>0</v>
      </c>
      <c r="BC104" s="91">
        <f>'I. - D1.3 Zdravotechnika'!F40</f>
        <v>0</v>
      </c>
      <c r="BD104" s="93">
        <f>'I. - D1.3 Zdravotechnika'!F41</f>
        <v>0</v>
      </c>
      <c r="BT104" s="25" t="s">
        <v>82</v>
      </c>
      <c r="BV104" s="25" t="s">
        <v>73</v>
      </c>
      <c r="BW104" s="25" t="s">
        <v>98</v>
      </c>
      <c r="BX104" s="25" t="s">
        <v>78</v>
      </c>
      <c r="CL104" s="25" t="s">
        <v>1</v>
      </c>
    </row>
    <row r="105" spans="1:90" s="3" customFormat="1" ht="16.5" customHeight="1">
      <c r="A105" s="88" t="s">
        <v>79</v>
      </c>
      <c r="B105" s="53"/>
      <c r="C105" s="9"/>
      <c r="D105" s="9"/>
      <c r="E105" s="234"/>
      <c r="F105" s="234"/>
      <c r="G105" s="234"/>
      <c r="H105" s="234"/>
      <c r="I105" s="234"/>
      <c r="J105" s="9"/>
      <c r="K105" s="234" t="s">
        <v>99</v>
      </c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1">
        <f>'X1 - D1.3 Areálové siete'!J34</f>
        <v>0</v>
      </c>
      <c r="AH105" s="235"/>
      <c r="AI105" s="235"/>
      <c r="AJ105" s="235"/>
      <c r="AK105" s="235"/>
      <c r="AL105" s="235"/>
      <c r="AM105" s="235"/>
      <c r="AN105" s="231">
        <f t="shared" si="0"/>
        <v>0</v>
      </c>
      <c r="AO105" s="235"/>
      <c r="AP105" s="235"/>
      <c r="AQ105" s="89" t="s">
        <v>81</v>
      </c>
      <c r="AR105" s="53"/>
      <c r="AS105" s="90">
        <v>0</v>
      </c>
      <c r="AT105" s="91">
        <f t="shared" si="1"/>
        <v>0</v>
      </c>
      <c r="AU105" s="92">
        <f>'X1 - D1.3 Areálové siete'!P137</f>
        <v>0</v>
      </c>
      <c r="AV105" s="91">
        <f>'X1 - D1.3 Areálové siete'!J37</f>
        <v>0</v>
      </c>
      <c r="AW105" s="91">
        <f>'X1 - D1.3 Areálové siete'!J38</f>
        <v>0</v>
      </c>
      <c r="AX105" s="91">
        <f>'X1 - D1.3 Areálové siete'!J39</f>
        <v>0</v>
      </c>
      <c r="AY105" s="91">
        <f>'X1 - D1.3 Areálové siete'!J40</f>
        <v>0</v>
      </c>
      <c r="AZ105" s="91">
        <f>'X1 - D1.3 Areálové siete'!F37</f>
        <v>0</v>
      </c>
      <c r="BA105" s="91">
        <f>'X1 - D1.3 Areálové siete'!F38</f>
        <v>0</v>
      </c>
      <c r="BB105" s="91">
        <f>'X1 - D1.3 Areálové siete'!F39</f>
        <v>0</v>
      </c>
      <c r="BC105" s="91">
        <f>'X1 - D1.3 Areálové siete'!F40</f>
        <v>0</v>
      </c>
      <c r="BD105" s="93">
        <f>'X1 - D1.3 Areálové siete'!F41</f>
        <v>0</v>
      </c>
      <c r="BT105" s="25" t="s">
        <v>82</v>
      </c>
      <c r="BV105" s="25" t="s">
        <v>73</v>
      </c>
      <c r="BW105" s="25" t="s">
        <v>100</v>
      </c>
      <c r="BX105" s="25" t="s">
        <v>78</v>
      </c>
      <c r="CL105" s="25" t="s">
        <v>1</v>
      </c>
    </row>
    <row r="106" spans="1:90" s="3" customFormat="1" ht="16.5" customHeight="1">
      <c r="A106" s="88" t="s">
        <v>79</v>
      </c>
      <c r="B106" s="53"/>
      <c r="C106" s="9"/>
      <c r="D106" s="9"/>
      <c r="E106" s="234"/>
      <c r="F106" s="234"/>
      <c r="G106" s="234"/>
      <c r="H106" s="234"/>
      <c r="I106" s="234"/>
      <c r="J106" s="9"/>
      <c r="K106" s="234" t="s">
        <v>101</v>
      </c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1">
        <f>'D1.4 - D1.4 Elektroinštal...'!J34</f>
        <v>0</v>
      </c>
      <c r="AH106" s="235"/>
      <c r="AI106" s="235"/>
      <c r="AJ106" s="235"/>
      <c r="AK106" s="235"/>
      <c r="AL106" s="235"/>
      <c r="AM106" s="235"/>
      <c r="AN106" s="231">
        <f t="shared" si="0"/>
        <v>0</v>
      </c>
      <c r="AO106" s="235"/>
      <c r="AP106" s="235"/>
      <c r="AQ106" s="89" t="s">
        <v>81</v>
      </c>
      <c r="AR106" s="53"/>
      <c r="AS106" s="90">
        <v>0</v>
      </c>
      <c r="AT106" s="91">
        <f t="shared" si="1"/>
        <v>0</v>
      </c>
      <c r="AU106" s="92">
        <f>'D1.4 - D1.4 Elektroinštal...'!P137</f>
        <v>0</v>
      </c>
      <c r="AV106" s="91">
        <f>'D1.4 - D1.4 Elektroinštal...'!J37</f>
        <v>0</v>
      </c>
      <c r="AW106" s="91">
        <f>'D1.4 - D1.4 Elektroinštal...'!J38</f>
        <v>0</v>
      </c>
      <c r="AX106" s="91">
        <f>'D1.4 - D1.4 Elektroinštal...'!J39</f>
        <v>0</v>
      </c>
      <c r="AY106" s="91">
        <f>'D1.4 - D1.4 Elektroinštal...'!J40</f>
        <v>0</v>
      </c>
      <c r="AZ106" s="91">
        <f>'D1.4 - D1.4 Elektroinštal...'!F37</f>
        <v>0</v>
      </c>
      <c r="BA106" s="91">
        <f>'D1.4 - D1.4 Elektroinštal...'!F38</f>
        <v>0</v>
      </c>
      <c r="BB106" s="91">
        <f>'D1.4 - D1.4 Elektroinštal...'!F39</f>
        <v>0</v>
      </c>
      <c r="BC106" s="91">
        <f>'D1.4 - D1.4 Elektroinštal...'!F40</f>
        <v>0</v>
      </c>
      <c r="BD106" s="93">
        <f>'D1.4 - D1.4 Elektroinštal...'!F41</f>
        <v>0</v>
      </c>
      <c r="BT106" s="25" t="s">
        <v>82</v>
      </c>
      <c r="BV106" s="25" t="s">
        <v>73</v>
      </c>
      <c r="BW106" s="25" t="s">
        <v>102</v>
      </c>
      <c r="BX106" s="25" t="s">
        <v>78</v>
      </c>
      <c r="CL106" s="25" t="s">
        <v>1</v>
      </c>
    </row>
    <row r="107" spans="1:90" s="3" customFormat="1" ht="16.5" customHeight="1">
      <c r="A107" s="88" t="s">
        <v>79</v>
      </c>
      <c r="B107" s="53"/>
      <c r="C107" s="9"/>
      <c r="D107" s="9"/>
      <c r="E107" s="234"/>
      <c r="F107" s="234"/>
      <c r="G107" s="234"/>
      <c r="H107" s="234"/>
      <c r="I107" s="234"/>
      <c r="J107" s="9"/>
      <c r="K107" s="234" t="s">
        <v>103</v>
      </c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1">
        <f>'SO02 - SO 02 Areálové osv...'!J34</f>
        <v>0</v>
      </c>
      <c r="AH107" s="235"/>
      <c r="AI107" s="235"/>
      <c r="AJ107" s="235"/>
      <c r="AK107" s="235"/>
      <c r="AL107" s="235"/>
      <c r="AM107" s="235"/>
      <c r="AN107" s="231">
        <f t="shared" si="0"/>
        <v>0</v>
      </c>
      <c r="AO107" s="235"/>
      <c r="AP107" s="235"/>
      <c r="AQ107" s="89" t="s">
        <v>81</v>
      </c>
      <c r="AR107" s="53"/>
      <c r="AS107" s="90">
        <v>0</v>
      </c>
      <c r="AT107" s="91">
        <f t="shared" si="1"/>
        <v>0</v>
      </c>
      <c r="AU107" s="92">
        <f>'SO02 - SO 02 Areálové osv...'!P137</f>
        <v>0</v>
      </c>
      <c r="AV107" s="91">
        <f>'SO02 - SO 02 Areálové osv...'!J37</f>
        <v>0</v>
      </c>
      <c r="AW107" s="91">
        <f>'SO02 - SO 02 Areálové osv...'!J38</f>
        <v>0</v>
      </c>
      <c r="AX107" s="91">
        <f>'SO02 - SO 02 Areálové osv...'!J39</f>
        <v>0</v>
      </c>
      <c r="AY107" s="91">
        <f>'SO02 - SO 02 Areálové osv...'!J40</f>
        <v>0</v>
      </c>
      <c r="AZ107" s="91">
        <f>'SO02 - SO 02 Areálové osv...'!F37</f>
        <v>0</v>
      </c>
      <c r="BA107" s="91">
        <f>'SO02 - SO 02 Areálové osv...'!F38</f>
        <v>0</v>
      </c>
      <c r="BB107" s="91">
        <f>'SO02 - SO 02 Areálové osv...'!F39</f>
        <v>0</v>
      </c>
      <c r="BC107" s="91">
        <f>'SO02 - SO 02 Areálové osv...'!F40</f>
        <v>0</v>
      </c>
      <c r="BD107" s="93">
        <f>'SO02 - SO 02 Areálové osv...'!F41</f>
        <v>0</v>
      </c>
      <c r="BT107" s="25" t="s">
        <v>82</v>
      </c>
      <c r="BV107" s="25" t="s">
        <v>73</v>
      </c>
      <c r="BW107" s="25" t="s">
        <v>104</v>
      </c>
      <c r="BX107" s="25" t="s">
        <v>78</v>
      </c>
      <c r="CL107" s="25" t="s">
        <v>1</v>
      </c>
    </row>
    <row r="108" spans="1:90" s="3" customFormat="1" ht="23.25" customHeight="1">
      <c r="A108" s="88" t="s">
        <v>79</v>
      </c>
      <c r="B108" s="53"/>
      <c r="C108" s="9"/>
      <c r="D108" s="9"/>
      <c r="E108" s="234"/>
      <c r="F108" s="234"/>
      <c r="G108" s="234"/>
      <c r="H108" s="234"/>
      <c r="I108" s="234"/>
      <c r="J108" s="9"/>
      <c r="K108" s="234" t="s">
        <v>105</v>
      </c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1">
        <f>'SO 04rev - SO 04 Exteriér...'!J34</f>
        <v>0</v>
      </c>
      <c r="AH108" s="235"/>
      <c r="AI108" s="235"/>
      <c r="AJ108" s="235"/>
      <c r="AK108" s="235"/>
      <c r="AL108" s="235"/>
      <c r="AM108" s="235"/>
      <c r="AN108" s="231">
        <f t="shared" si="0"/>
        <v>0</v>
      </c>
      <c r="AO108" s="235"/>
      <c r="AP108" s="235"/>
      <c r="AQ108" s="89" t="s">
        <v>81</v>
      </c>
      <c r="AR108" s="53"/>
      <c r="AS108" s="90">
        <v>0</v>
      </c>
      <c r="AT108" s="91">
        <f t="shared" si="1"/>
        <v>0</v>
      </c>
      <c r="AU108" s="92">
        <f>'SO 04rev - SO 04 Exteriér...'!P140</f>
        <v>0</v>
      </c>
      <c r="AV108" s="91">
        <f>'SO 04rev - SO 04 Exteriér...'!J37</f>
        <v>0</v>
      </c>
      <c r="AW108" s="91">
        <f>'SO 04rev - SO 04 Exteriér...'!J38</f>
        <v>0</v>
      </c>
      <c r="AX108" s="91">
        <f>'SO 04rev - SO 04 Exteriér...'!J39</f>
        <v>0</v>
      </c>
      <c r="AY108" s="91">
        <f>'SO 04rev - SO 04 Exteriér...'!J40</f>
        <v>0</v>
      </c>
      <c r="AZ108" s="91">
        <f>'SO 04rev - SO 04 Exteriér...'!F37</f>
        <v>0</v>
      </c>
      <c r="BA108" s="91">
        <f>'SO 04rev - SO 04 Exteriér...'!F38</f>
        <v>0</v>
      </c>
      <c r="BB108" s="91">
        <f>'SO 04rev - SO 04 Exteriér...'!F39</f>
        <v>0</v>
      </c>
      <c r="BC108" s="91">
        <f>'SO 04rev - SO 04 Exteriér...'!F40</f>
        <v>0</v>
      </c>
      <c r="BD108" s="93">
        <f>'SO 04rev - SO 04 Exteriér...'!F41</f>
        <v>0</v>
      </c>
      <c r="BT108" s="25" t="s">
        <v>82</v>
      </c>
      <c r="BV108" s="25" t="s">
        <v>73</v>
      </c>
      <c r="BW108" s="25" t="s">
        <v>106</v>
      </c>
      <c r="BX108" s="25" t="s">
        <v>78</v>
      </c>
      <c r="CL108" s="25" t="s">
        <v>1</v>
      </c>
    </row>
    <row r="109" spans="1:90" s="3" customFormat="1" ht="23.25" customHeight="1">
      <c r="A109" s="88" t="s">
        <v>79</v>
      </c>
      <c r="B109" s="53"/>
      <c r="C109" s="9"/>
      <c r="D109" s="9"/>
      <c r="E109" s="234"/>
      <c r="F109" s="234"/>
      <c r="G109" s="234"/>
      <c r="H109" s="234"/>
      <c r="I109" s="234"/>
      <c r="J109" s="9"/>
      <c r="K109" s="234" t="s">
        <v>107</v>
      </c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1">
        <f>'SO 04_1R - SO 04.1 Zavlaž...'!J34</f>
        <v>0</v>
      </c>
      <c r="AH109" s="235"/>
      <c r="AI109" s="235"/>
      <c r="AJ109" s="235"/>
      <c r="AK109" s="235"/>
      <c r="AL109" s="235"/>
      <c r="AM109" s="235"/>
      <c r="AN109" s="231">
        <f t="shared" si="0"/>
        <v>0</v>
      </c>
      <c r="AO109" s="235"/>
      <c r="AP109" s="235"/>
      <c r="AQ109" s="89" t="s">
        <v>81</v>
      </c>
      <c r="AR109" s="53"/>
      <c r="AS109" s="90">
        <v>0</v>
      </c>
      <c r="AT109" s="91">
        <f t="shared" si="1"/>
        <v>0</v>
      </c>
      <c r="AU109" s="92">
        <f>'SO 04_1R - SO 04.1 Zavlaž...'!P143</f>
        <v>0</v>
      </c>
      <c r="AV109" s="91">
        <f>'SO 04_1R - SO 04.1 Zavlaž...'!J37</f>
        <v>0</v>
      </c>
      <c r="AW109" s="91">
        <f>'SO 04_1R - SO 04.1 Zavlaž...'!J38</f>
        <v>0</v>
      </c>
      <c r="AX109" s="91">
        <f>'SO 04_1R - SO 04.1 Zavlaž...'!J39</f>
        <v>0</v>
      </c>
      <c r="AY109" s="91">
        <f>'SO 04_1R - SO 04.1 Zavlaž...'!J40</f>
        <v>0</v>
      </c>
      <c r="AZ109" s="91">
        <f>'SO 04_1R - SO 04.1 Zavlaž...'!F37</f>
        <v>0</v>
      </c>
      <c r="BA109" s="91">
        <f>'SO 04_1R - SO 04.1 Zavlaž...'!F38</f>
        <v>0</v>
      </c>
      <c r="BB109" s="91">
        <f>'SO 04_1R - SO 04.1 Zavlaž...'!F39</f>
        <v>0</v>
      </c>
      <c r="BC109" s="91">
        <f>'SO 04_1R - SO 04.1 Zavlaž...'!F40</f>
        <v>0</v>
      </c>
      <c r="BD109" s="93">
        <f>'SO 04_1R - SO 04.1 Zavlaž...'!F41</f>
        <v>0</v>
      </c>
      <c r="BT109" s="25" t="s">
        <v>82</v>
      </c>
      <c r="BV109" s="25" t="s">
        <v>73</v>
      </c>
      <c r="BW109" s="25" t="s">
        <v>108</v>
      </c>
      <c r="BX109" s="25" t="s">
        <v>78</v>
      </c>
      <c r="CL109" s="25" t="s">
        <v>1</v>
      </c>
    </row>
    <row r="110" spans="1:90" s="3" customFormat="1" ht="16.5" customHeight="1">
      <c r="A110" s="88" t="s">
        <v>79</v>
      </c>
      <c r="B110" s="53"/>
      <c r="C110" s="9"/>
      <c r="D110" s="9"/>
      <c r="E110" s="234"/>
      <c r="F110" s="234"/>
      <c r="G110" s="234"/>
      <c r="H110" s="234"/>
      <c r="I110" s="234"/>
      <c r="J110" s="9"/>
      <c r="K110" s="234" t="s">
        <v>109</v>
      </c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1">
        <f>'X2 - SO 05 Dažďová kanali...'!J34</f>
        <v>0</v>
      </c>
      <c r="AH110" s="235"/>
      <c r="AI110" s="235"/>
      <c r="AJ110" s="235"/>
      <c r="AK110" s="235"/>
      <c r="AL110" s="235"/>
      <c r="AM110" s="235"/>
      <c r="AN110" s="231">
        <f t="shared" si="0"/>
        <v>0</v>
      </c>
      <c r="AO110" s="235"/>
      <c r="AP110" s="235"/>
      <c r="AQ110" s="89" t="s">
        <v>81</v>
      </c>
      <c r="AR110" s="53"/>
      <c r="AS110" s="90">
        <v>0</v>
      </c>
      <c r="AT110" s="91">
        <f t="shared" si="1"/>
        <v>0</v>
      </c>
      <c r="AU110" s="92">
        <f>'X2 - SO 05 Dažďová kanali...'!P134</f>
        <v>0</v>
      </c>
      <c r="AV110" s="91">
        <f>'X2 - SO 05 Dažďová kanali...'!J37</f>
        <v>0</v>
      </c>
      <c r="AW110" s="91">
        <f>'X2 - SO 05 Dažďová kanali...'!J38</f>
        <v>0</v>
      </c>
      <c r="AX110" s="91">
        <f>'X2 - SO 05 Dažďová kanali...'!J39</f>
        <v>0</v>
      </c>
      <c r="AY110" s="91">
        <f>'X2 - SO 05 Dažďová kanali...'!J40</f>
        <v>0</v>
      </c>
      <c r="AZ110" s="91">
        <f>'X2 - SO 05 Dažďová kanali...'!F37</f>
        <v>0</v>
      </c>
      <c r="BA110" s="91">
        <f>'X2 - SO 05 Dažďová kanali...'!F38</f>
        <v>0</v>
      </c>
      <c r="BB110" s="91">
        <f>'X2 - SO 05 Dažďová kanali...'!F39</f>
        <v>0</v>
      </c>
      <c r="BC110" s="91">
        <f>'X2 - SO 05 Dažďová kanali...'!F40</f>
        <v>0</v>
      </c>
      <c r="BD110" s="93">
        <f>'X2 - SO 05 Dažďová kanali...'!F41</f>
        <v>0</v>
      </c>
      <c r="BT110" s="25" t="s">
        <v>82</v>
      </c>
      <c r="BV110" s="25" t="s">
        <v>73</v>
      </c>
      <c r="BW110" s="25" t="s">
        <v>110</v>
      </c>
      <c r="BX110" s="25" t="s">
        <v>78</v>
      </c>
      <c r="CL110" s="25" t="s">
        <v>1</v>
      </c>
    </row>
    <row r="111" spans="1:90" s="3" customFormat="1" ht="16.5" customHeight="1">
      <c r="A111" s="88" t="s">
        <v>79</v>
      </c>
      <c r="B111" s="53"/>
      <c r="C111" s="9"/>
      <c r="D111" s="9"/>
      <c r="E111" s="234"/>
      <c r="F111" s="234"/>
      <c r="G111" s="234"/>
      <c r="H111" s="234"/>
      <c r="I111" s="234"/>
      <c r="J111" s="9"/>
      <c r="K111" s="234" t="s">
        <v>111</v>
      </c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1">
        <f>'SO06 - SO 06 Prípojka sla...'!J34</f>
        <v>0</v>
      </c>
      <c r="AH111" s="235"/>
      <c r="AI111" s="235"/>
      <c r="AJ111" s="235"/>
      <c r="AK111" s="235"/>
      <c r="AL111" s="235"/>
      <c r="AM111" s="235"/>
      <c r="AN111" s="231">
        <f t="shared" si="0"/>
        <v>0</v>
      </c>
      <c r="AO111" s="235"/>
      <c r="AP111" s="235"/>
      <c r="AQ111" s="89" t="s">
        <v>81</v>
      </c>
      <c r="AR111" s="53"/>
      <c r="AS111" s="90">
        <v>0</v>
      </c>
      <c r="AT111" s="91">
        <f t="shared" si="1"/>
        <v>0</v>
      </c>
      <c r="AU111" s="92">
        <f>'SO06 - SO 06 Prípojka sla...'!P137</f>
        <v>0</v>
      </c>
      <c r="AV111" s="91">
        <f>'SO06 - SO 06 Prípojka sla...'!J37</f>
        <v>0</v>
      </c>
      <c r="AW111" s="91">
        <f>'SO06 - SO 06 Prípojka sla...'!J38</f>
        <v>0</v>
      </c>
      <c r="AX111" s="91">
        <f>'SO06 - SO 06 Prípojka sla...'!J39</f>
        <v>0</v>
      </c>
      <c r="AY111" s="91">
        <f>'SO06 - SO 06 Prípojka sla...'!J40</f>
        <v>0</v>
      </c>
      <c r="AZ111" s="91">
        <f>'SO06 - SO 06 Prípojka sla...'!F37</f>
        <v>0</v>
      </c>
      <c r="BA111" s="91">
        <f>'SO06 - SO 06 Prípojka sla...'!F38</f>
        <v>0</v>
      </c>
      <c r="BB111" s="91">
        <f>'SO06 - SO 06 Prípojka sla...'!F39</f>
        <v>0</v>
      </c>
      <c r="BC111" s="91">
        <f>'SO06 - SO 06 Prípojka sla...'!F40</f>
        <v>0</v>
      </c>
      <c r="BD111" s="93">
        <f>'SO06 - SO 06 Prípojka sla...'!F41</f>
        <v>0</v>
      </c>
      <c r="BT111" s="25" t="s">
        <v>82</v>
      </c>
      <c r="BV111" s="25" t="s">
        <v>73</v>
      </c>
      <c r="BW111" s="25" t="s">
        <v>112</v>
      </c>
      <c r="BX111" s="25" t="s">
        <v>78</v>
      </c>
      <c r="CL111" s="25" t="s">
        <v>1</v>
      </c>
    </row>
    <row r="112" spans="1:90" s="3" customFormat="1" ht="16.5" customHeight="1">
      <c r="A112" s="88" t="s">
        <v>79</v>
      </c>
      <c r="B112" s="53"/>
      <c r="C112" s="9"/>
      <c r="D112" s="9"/>
      <c r="E112" s="234"/>
      <c r="F112" s="234"/>
      <c r="G112" s="234"/>
      <c r="H112" s="234"/>
      <c r="I112" s="234"/>
      <c r="J112" s="9"/>
      <c r="K112" s="234" t="s">
        <v>113</v>
      </c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1">
        <f>'SO07 - SO 07 Prípojka NN'!J34</f>
        <v>0</v>
      </c>
      <c r="AH112" s="235"/>
      <c r="AI112" s="235"/>
      <c r="AJ112" s="235"/>
      <c r="AK112" s="235"/>
      <c r="AL112" s="235"/>
      <c r="AM112" s="235"/>
      <c r="AN112" s="231">
        <f t="shared" si="0"/>
        <v>0</v>
      </c>
      <c r="AO112" s="235"/>
      <c r="AP112" s="235"/>
      <c r="AQ112" s="89" t="s">
        <v>81</v>
      </c>
      <c r="AR112" s="53"/>
      <c r="AS112" s="94">
        <v>0</v>
      </c>
      <c r="AT112" s="95">
        <f t="shared" si="1"/>
        <v>0</v>
      </c>
      <c r="AU112" s="96">
        <f>'SO07 - SO 07 Prípojka NN'!P137</f>
        <v>0</v>
      </c>
      <c r="AV112" s="95">
        <f>'SO07 - SO 07 Prípojka NN'!J37</f>
        <v>0</v>
      </c>
      <c r="AW112" s="95">
        <f>'SO07 - SO 07 Prípojka NN'!J38</f>
        <v>0</v>
      </c>
      <c r="AX112" s="95">
        <f>'SO07 - SO 07 Prípojka NN'!J39</f>
        <v>0</v>
      </c>
      <c r="AY112" s="95">
        <f>'SO07 - SO 07 Prípojka NN'!J40</f>
        <v>0</v>
      </c>
      <c r="AZ112" s="95">
        <f>'SO07 - SO 07 Prípojka NN'!F37</f>
        <v>0</v>
      </c>
      <c r="BA112" s="95">
        <f>'SO07 - SO 07 Prípojka NN'!F38</f>
        <v>0</v>
      </c>
      <c r="BB112" s="95">
        <f>'SO07 - SO 07 Prípojka NN'!F39</f>
        <v>0</v>
      </c>
      <c r="BC112" s="95">
        <f>'SO07 - SO 07 Prípojka NN'!F40</f>
        <v>0</v>
      </c>
      <c r="BD112" s="97">
        <f>'SO07 - SO 07 Prípojka NN'!F41</f>
        <v>0</v>
      </c>
      <c r="BT112" s="25" t="s">
        <v>82</v>
      </c>
      <c r="BV112" s="25" t="s">
        <v>73</v>
      </c>
      <c r="BW112" s="25" t="s">
        <v>114</v>
      </c>
      <c r="BX112" s="25" t="s">
        <v>78</v>
      </c>
      <c r="CL112" s="25" t="s">
        <v>1</v>
      </c>
    </row>
    <row r="113" spans="2:89">
      <c r="B113" s="20"/>
      <c r="AR113" s="20"/>
    </row>
    <row r="114" spans="2:89" s="1" customFormat="1" ht="30" customHeight="1">
      <c r="B114" s="34"/>
      <c r="C114" s="69" t="s">
        <v>115</v>
      </c>
      <c r="AG114" s="228">
        <f>ROUND(SUM(AG115:AG118), 2)</f>
        <v>0</v>
      </c>
      <c r="AH114" s="228"/>
      <c r="AI114" s="228"/>
      <c r="AJ114" s="228"/>
      <c r="AK114" s="228"/>
      <c r="AL114" s="228"/>
      <c r="AM114" s="228"/>
      <c r="AN114" s="228">
        <f>ROUND(SUM(AN115:AN118), 2)</f>
        <v>0</v>
      </c>
      <c r="AO114" s="228"/>
      <c r="AP114" s="228"/>
      <c r="AQ114" s="98"/>
      <c r="AR114" s="34"/>
      <c r="AS114" s="64" t="s">
        <v>116</v>
      </c>
      <c r="AT114" s="65" t="s">
        <v>117</v>
      </c>
      <c r="AU114" s="65" t="s">
        <v>35</v>
      </c>
      <c r="AV114" s="66" t="s">
        <v>58</v>
      </c>
    </row>
    <row r="115" spans="2:89" s="1" customFormat="1" ht="20" customHeight="1">
      <c r="B115" s="34"/>
      <c r="D115" s="233" t="s">
        <v>118</v>
      </c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G115" s="230">
        <f>ROUND(AG94 * AS115, 2)</f>
        <v>0</v>
      </c>
      <c r="AH115" s="231"/>
      <c r="AI115" s="231"/>
      <c r="AJ115" s="231"/>
      <c r="AK115" s="231"/>
      <c r="AL115" s="231"/>
      <c r="AM115" s="231"/>
      <c r="AN115" s="231">
        <f>ROUND(AG115 + AV115, 2)</f>
        <v>0</v>
      </c>
      <c r="AO115" s="231"/>
      <c r="AP115" s="231"/>
      <c r="AR115" s="34"/>
      <c r="AS115" s="100">
        <v>0</v>
      </c>
      <c r="AT115" s="101" t="s">
        <v>119</v>
      </c>
      <c r="AU115" s="101" t="s">
        <v>36</v>
      </c>
      <c r="AV115" s="93">
        <f>ROUND(IF(AU115="základná",AG115*L32,IF(AU115="znížená",AG115*L33,0)), 2)</f>
        <v>0</v>
      </c>
      <c r="BV115" s="17" t="s">
        <v>120</v>
      </c>
      <c r="BY115" s="102">
        <f>IF(AU115="základná",AV115,0)</f>
        <v>0</v>
      </c>
      <c r="BZ115" s="102">
        <f>IF(AU115="znížená",AV115,0)</f>
        <v>0</v>
      </c>
      <c r="CA115" s="102">
        <v>0</v>
      </c>
      <c r="CB115" s="102">
        <v>0</v>
      </c>
      <c r="CC115" s="102">
        <v>0</v>
      </c>
      <c r="CD115" s="102">
        <f>IF(AU115="základná",AG115,0)</f>
        <v>0</v>
      </c>
      <c r="CE115" s="102">
        <f>IF(AU115="znížená",AG115,0)</f>
        <v>0</v>
      </c>
      <c r="CF115" s="102">
        <f>IF(AU115="zákl. prenesená",AG115,0)</f>
        <v>0</v>
      </c>
      <c r="CG115" s="102">
        <f>IF(AU115="zníž. prenesená",AG115,0)</f>
        <v>0</v>
      </c>
      <c r="CH115" s="102">
        <f>IF(AU115="nulová",AG115,0)</f>
        <v>0</v>
      </c>
      <c r="CI115" s="17">
        <f>IF(AU115="základná",1,IF(AU115="znížená",2,IF(AU115="zákl. prenesená",4,IF(AU115="zníž. prenesená",5,3))))</f>
        <v>1</v>
      </c>
      <c r="CJ115" s="17">
        <f>IF(AT115="stavebná časť",1,IF(AT115="investičná časť",2,3))</f>
        <v>1</v>
      </c>
      <c r="CK115" s="17" t="str">
        <f>IF(D115="Vyplň vlastné","","x")</f>
        <v>x</v>
      </c>
    </row>
    <row r="116" spans="2:89" s="1" customFormat="1" ht="20" customHeight="1">
      <c r="B116" s="34"/>
      <c r="D116" s="232" t="s">
        <v>121</v>
      </c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G116" s="230">
        <f>ROUND(AG94 * AS116, 2)</f>
        <v>0</v>
      </c>
      <c r="AH116" s="231"/>
      <c r="AI116" s="231"/>
      <c r="AJ116" s="231"/>
      <c r="AK116" s="231"/>
      <c r="AL116" s="231"/>
      <c r="AM116" s="231"/>
      <c r="AN116" s="231">
        <f>ROUND(AG116 + AV116, 2)</f>
        <v>0</v>
      </c>
      <c r="AO116" s="231"/>
      <c r="AP116" s="231"/>
      <c r="AR116" s="34"/>
      <c r="AS116" s="100">
        <v>0</v>
      </c>
      <c r="AT116" s="101" t="s">
        <v>119</v>
      </c>
      <c r="AU116" s="101" t="s">
        <v>36</v>
      </c>
      <c r="AV116" s="93">
        <f>ROUND(IF(AU116="základná",AG116*L32,IF(AU116="znížená",AG116*L33,0)), 2)</f>
        <v>0</v>
      </c>
      <c r="BV116" s="17" t="s">
        <v>122</v>
      </c>
      <c r="BY116" s="102">
        <f>IF(AU116="základná",AV116,0)</f>
        <v>0</v>
      </c>
      <c r="BZ116" s="102">
        <f>IF(AU116="znížená",AV116,0)</f>
        <v>0</v>
      </c>
      <c r="CA116" s="102">
        <v>0</v>
      </c>
      <c r="CB116" s="102">
        <v>0</v>
      </c>
      <c r="CC116" s="102">
        <v>0</v>
      </c>
      <c r="CD116" s="102">
        <f>IF(AU116="základná",AG116,0)</f>
        <v>0</v>
      </c>
      <c r="CE116" s="102">
        <f>IF(AU116="znížená",AG116,0)</f>
        <v>0</v>
      </c>
      <c r="CF116" s="102">
        <f>IF(AU116="zákl. prenesená",AG116,0)</f>
        <v>0</v>
      </c>
      <c r="CG116" s="102">
        <f>IF(AU116="zníž. prenesená",AG116,0)</f>
        <v>0</v>
      </c>
      <c r="CH116" s="102">
        <f>IF(AU116="nulová",AG116,0)</f>
        <v>0</v>
      </c>
      <c r="CI116" s="17">
        <f>IF(AU116="základná",1,IF(AU116="znížená",2,IF(AU116="zákl. prenesená",4,IF(AU116="zníž. prenesená",5,3))))</f>
        <v>1</v>
      </c>
      <c r="CJ116" s="17">
        <f>IF(AT116="stavebná časť",1,IF(AT116="investičná časť",2,3))</f>
        <v>1</v>
      </c>
      <c r="CK116" s="17" t="str">
        <f>IF(D116="Vyplň vlastné","","x")</f>
        <v/>
      </c>
    </row>
    <row r="117" spans="2:89" s="1" customFormat="1" ht="20" customHeight="1">
      <c r="B117" s="34"/>
      <c r="D117" s="232" t="s">
        <v>121</v>
      </c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G117" s="230">
        <f>ROUND(AG94 * AS117, 2)</f>
        <v>0</v>
      </c>
      <c r="AH117" s="231"/>
      <c r="AI117" s="231"/>
      <c r="AJ117" s="231"/>
      <c r="AK117" s="231"/>
      <c r="AL117" s="231"/>
      <c r="AM117" s="231"/>
      <c r="AN117" s="231">
        <f>ROUND(AG117 + AV117, 2)</f>
        <v>0</v>
      </c>
      <c r="AO117" s="231"/>
      <c r="AP117" s="231"/>
      <c r="AR117" s="34"/>
      <c r="AS117" s="100">
        <v>0</v>
      </c>
      <c r="AT117" s="101" t="s">
        <v>119</v>
      </c>
      <c r="AU117" s="101" t="s">
        <v>36</v>
      </c>
      <c r="AV117" s="93">
        <f>ROUND(IF(AU117="základná",AG117*L32,IF(AU117="znížená",AG117*L33,0)), 2)</f>
        <v>0</v>
      </c>
      <c r="BV117" s="17" t="s">
        <v>122</v>
      </c>
      <c r="BY117" s="102">
        <f>IF(AU117="základná",AV117,0)</f>
        <v>0</v>
      </c>
      <c r="BZ117" s="102">
        <f>IF(AU117="znížená",AV117,0)</f>
        <v>0</v>
      </c>
      <c r="CA117" s="102">
        <v>0</v>
      </c>
      <c r="CB117" s="102">
        <v>0</v>
      </c>
      <c r="CC117" s="102">
        <v>0</v>
      </c>
      <c r="CD117" s="102">
        <f>IF(AU117="základná",AG117,0)</f>
        <v>0</v>
      </c>
      <c r="CE117" s="102">
        <f>IF(AU117="znížená",AG117,0)</f>
        <v>0</v>
      </c>
      <c r="CF117" s="102">
        <f>IF(AU117="zákl. prenesená",AG117,0)</f>
        <v>0</v>
      </c>
      <c r="CG117" s="102">
        <f>IF(AU117="zníž. prenesená",AG117,0)</f>
        <v>0</v>
      </c>
      <c r="CH117" s="102">
        <f>IF(AU117="nulová",AG117,0)</f>
        <v>0</v>
      </c>
      <c r="CI117" s="17">
        <f>IF(AU117="základná",1,IF(AU117="znížená",2,IF(AU117="zákl. prenesená",4,IF(AU117="zníž. prenesená",5,3))))</f>
        <v>1</v>
      </c>
      <c r="CJ117" s="17">
        <f>IF(AT117="stavebná časť",1,IF(AT117="investičná časť",2,3))</f>
        <v>1</v>
      </c>
      <c r="CK117" s="17" t="str">
        <f>IF(D117="Vyplň vlastné","","x")</f>
        <v/>
      </c>
    </row>
    <row r="118" spans="2:89" s="1" customFormat="1" ht="20" customHeight="1">
      <c r="B118" s="34"/>
      <c r="D118" s="232" t="s">
        <v>121</v>
      </c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G118" s="230">
        <f>ROUND(AG94 * AS118, 2)</f>
        <v>0</v>
      </c>
      <c r="AH118" s="231"/>
      <c r="AI118" s="231"/>
      <c r="AJ118" s="231"/>
      <c r="AK118" s="231"/>
      <c r="AL118" s="231"/>
      <c r="AM118" s="231"/>
      <c r="AN118" s="231">
        <f>ROUND(AG118 + AV118, 2)</f>
        <v>0</v>
      </c>
      <c r="AO118" s="231"/>
      <c r="AP118" s="231"/>
      <c r="AR118" s="34"/>
      <c r="AS118" s="103">
        <v>0</v>
      </c>
      <c r="AT118" s="104" t="s">
        <v>119</v>
      </c>
      <c r="AU118" s="104" t="s">
        <v>36</v>
      </c>
      <c r="AV118" s="97">
        <f>ROUND(IF(AU118="základná",AG118*L32,IF(AU118="znížená",AG118*L33,0)), 2)</f>
        <v>0</v>
      </c>
      <c r="BV118" s="17" t="s">
        <v>122</v>
      </c>
      <c r="BY118" s="102">
        <f>IF(AU118="základná",AV118,0)</f>
        <v>0</v>
      </c>
      <c r="BZ118" s="102">
        <f>IF(AU118="znížená",AV118,0)</f>
        <v>0</v>
      </c>
      <c r="CA118" s="102">
        <v>0</v>
      </c>
      <c r="CB118" s="102">
        <v>0</v>
      </c>
      <c r="CC118" s="102">
        <v>0</v>
      </c>
      <c r="CD118" s="102">
        <f>IF(AU118="základná",AG118,0)</f>
        <v>0</v>
      </c>
      <c r="CE118" s="102">
        <f>IF(AU118="znížená",AG118,0)</f>
        <v>0</v>
      </c>
      <c r="CF118" s="102">
        <f>IF(AU118="zákl. prenesená",AG118,0)</f>
        <v>0</v>
      </c>
      <c r="CG118" s="102">
        <f>IF(AU118="zníž. prenesená",AG118,0)</f>
        <v>0</v>
      </c>
      <c r="CH118" s="102">
        <f>IF(AU118="nulová",AG118,0)</f>
        <v>0</v>
      </c>
      <c r="CI118" s="17">
        <f>IF(AU118="základná",1,IF(AU118="znížená",2,IF(AU118="zákl. prenesená",4,IF(AU118="zníž. prenesená",5,3))))</f>
        <v>1</v>
      </c>
      <c r="CJ118" s="17">
        <f>IF(AT118="stavebná časť",1,IF(AT118="investičná časť",2,3))</f>
        <v>1</v>
      </c>
      <c r="CK118" s="17" t="str">
        <f>IF(D118="Vyplň vlastné","","x")</f>
        <v/>
      </c>
    </row>
    <row r="119" spans="2:89" s="1" customFormat="1" ht="11" customHeight="1">
      <c r="B119" s="34"/>
      <c r="AR119" s="34"/>
    </row>
    <row r="120" spans="2:89" s="1" customFormat="1" ht="30" customHeight="1">
      <c r="B120" s="34"/>
      <c r="C120" s="105" t="s">
        <v>123</v>
      </c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229">
        <f>ROUND(AG94 + AG114, 2)</f>
        <v>0</v>
      </c>
      <c r="AH120" s="229"/>
      <c r="AI120" s="229"/>
      <c r="AJ120" s="229"/>
      <c r="AK120" s="229"/>
      <c r="AL120" s="229"/>
      <c r="AM120" s="229"/>
      <c r="AN120" s="229">
        <f>ROUND(AN94 + AN114, 2)</f>
        <v>0</v>
      </c>
      <c r="AO120" s="229"/>
      <c r="AP120" s="229"/>
      <c r="AQ120" s="106"/>
      <c r="AR120" s="34"/>
    </row>
    <row r="121" spans="2:89" s="1" customFormat="1" ht="6.9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34"/>
    </row>
  </sheetData>
  <mergeCells count="128">
    <mergeCell ref="K101:AF101"/>
    <mergeCell ref="E101:I101"/>
    <mergeCell ref="K102:AF102"/>
    <mergeCell ref="E102:I102"/>
    <mergeCell ref="E103:I103"/>
    <mergeCell ref="K103:AF103"/>
    <mergeCell ref="C92:G92"/>
    <mergeCell ref="I92:AF92"/>
    <mergeCell ref="D95:H95"/>
    <mergeCell ref="J95:AF95"/>
    <mergeCell ref="E96:I96"/>
    <mergeCell ref="K96:AF96"/>
    <mergeCell ref="K97:AF97"/>
    <mergeCell ref="E97:I97"/>
    <mergeCell ref="E98:I98"/>
    <mergeCell ref="AK34:AO34"/>
    <mergeCell ref="L34:P34"/>
    <mergeCell ref="W34:AE34"/>
    <mergeCell ref="W35:AE35"/>
    <mergeCell ref="L35:P35"/>
    <mergeCell ref="AK35:AO35"/>
    <mergeCell ref="K99:AF99"/>
    <mergeCell ref="E99:I99"/>
    <mergeCell ref="K100:AF100"/>
    <mergeCell ref="E100:I100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6:AO36"/>
    <mergeCell ref="W36:AE36"/>
    <mergeCell ref="L36:P36"/>
    <mergeCell ref="AK38:AO38"/>
    <mergeCell ref="X38:AB38"/>
    <mergeCell ref="AR2:BE2"/>
    <mergeCell ref="AG98:AM98"/>
    <mergeCell ref="AM87:AN87"/>
    <mergeCell ref="AM89:AP89"/>
    <mergeCell ref="AM90:AP90"/>
    <mergeCell ref="AN92:AP92"/>
    <mergeCell ref="K98:AF98"/>
    <mergeCell ref="L85:AO85"/>
    <mergeCell ref="AS89:AT91"/>
    <mergeCell ref="AN98:AP98"/>
    <mergeCell ref="AG92:AM92"/>
    <mergeCell ref="AG94:AM94"/>
    <mergeCell ref="BE5:BE34"/>
    <mergeCell ref="K5:AO5"/>
    <mergeCell ref="K6:AO6"/>
    <mergeCell ref="E14:AJ14"/>
    <mergeCell ref="E23:AN23"/>
    <mergeCell ref="AK26:AO26"/>
    <mergeCell ref="AK27:AO27"/>
    <mergeCell ref="AG105:AM105"/>
    <mergeCell ref="AN106:AP106"/>
    <mergeCell ref="AG106:AM106"/>
    <mergeCell ref="AN107:AP107"/>
    <mergeCell ref="AG107:AM107"/>
    <mergeCell ref="AN108:AP108"/>
    <mergeCell ref="AG108:AM108"/>
    <mergeCell ref="AN100:AP100"/>
    <mergeCell ref="AN103:AP103"/>
    <mergeCell ref="AN102:AP102"/>
    <mergeCell ref="AN101:AP101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94:AP94"/>
    <mergeCell ref="AN104:AP104"/>
    <mergeCell ref="AG97:AM97"/>
    <mergeCell ref="AG99:AM99"/>
    <mergeCell ref="AG96:AM96"/>
    <mergeCell ref="AG95:AM95"/>
    <mergeCell ref="AN99:AP99"/>
    <mergeCell ref="AN97:AP97"/>
    <mergeCell ref="AN96:AP96"/>
    <mergeCell ref="AN95:AP95"/>
    <mergeCell ref="AG104:AM104"/>
    <mergeCell ref="AG103:AM103"/>
    <mergeCell ref="AG102:AM102"/>
    <mergeCell ref="AG101:AM101"/>
    <mergeCell ref="AG100:AM100"/>
    <mergeCell ref="AN105:AP105"/>
    <mergeCell ref="K104:AF104"/>
    <mergeCell ref="E104:I104"/>
    <mergeCell ref="E105:I105"/>
    <mergeCell ref="K105:AF105"/>
    <mergeCell ref="E106:I106"/>
    <mergeCell ref="K106:AF106"/>
    <mergeCell ref="E107:I107"/>
    <mergeCell ref="K107:AF107"/>
    <mergeCell ref="K108:AF108"/>
    <mergeCell ref="E108:I108"/>
    <mergeCell ref="K109:AF109"/>
    <mergeCell ref="E109:I109"/>
    <mergeCell ref="E110:I110"/>
    <mergeCell ref="K110:AF110"/>
    <mergeCell ref="E111:I111"/>
    <mergeCell ref="K111:AF111"/>
    <mergeCell ref="K112:AF112"/>
    <mergeCell ref="E112:I112"/>
    <mergeCell ref="D115:AB115"/>
    <mergeCell ref="AG114:AM114"/>
    <mergeCell ref="AN114:AP114"/>
    <mergeCell ref="AG120:AM120"/>
    <mergeCell ref="AN120:AP120"/>
    <mergeCell ref="AG115:AM115"/>
    <mergeCell ref="AN115:AP115"/>
    <mergeCell ref="AN116:AP116"/>
    <mergeCell ref="D116:AB116"/>
    <mergeCell ref="AG116:AM116"/>
    <mergeCell ref="D117:AB117"/>
    <mergeCell ref="AG117:AM117"/>
    <mergeCell ref="AN117:AP117"/>
    <mergeCell ref="D118:AB118"/>
    <mergeCell ref="AG118:AM118"/>
    <mergeCell ref="AN118:AP118"/>
  </mergeCells>
  <dataValidations count="2">
    <dataValidation type="list" allowBlank="1" showInputMessage="1" showErrorMessage="1" error="Povolené sú hodnoty základná, znížená, nulová." sqref="AU114:AU118">
      <formula1>"základná, znížená, nulová"</formula1>
    </dataValidation>
    <dataValidation type="list" allowBlank="1" showInputMessage="1" showErrorMessage="1" error="Povolené sú hodnoty stavebná časť, technologická časť, investičná časť." sqref="AT114:AT118">
      <formula1>"stavebná časť, technologická časť, investičná časť"</formula1>
    </dataValidation>
  </dataValidations>
  <hyperlinks>
    <hyperlink ref="A96" location="'SO 01-00 1.et - SO 01-00 ...'!C2" display="/"/>
    <hyperlink ref="A97" location="'SO01_1R - SO01-01 Tribúna'!C2" display="/"/>
    <hyperlink ref="A98" location="'SO01_5R - SO01-05 Petang ...'!C2" display="/"/>
    <hyperlink ref="A99" location="'SO01_6R - SO01-6 Vonkajši...'!C2" display="/"/>
    <hyperlink ref="A100" location="'SO01_7R - SO01-7 Atletick...'!C2" display="/"/>
    <hyperlink ref="A101" location="'SO01_8R - SO01-08 Pieskov...'!C2" display="/"/>
    <hyperlink ref="A102" location="'SO01_9R - SO01-09 Bicyklo...'!C2" display="/"/>
    <hyperlink ref="A103" location="'SO01_11R - SO01-11 Rampa'!C2" display="/"/>
    <hyperlink ref="A104" location="'I. - D1.3 Zdravotechnika'!C2" display="/"/>
    <hyperlink ref="A105" location="'X1 - D1.3 Areálové siete'!C2" display="/"/>
    <hyperlink ref="A106" location="'D1.4 - D1.4 Elektroinštal...'!C2" display="/"/>
    <hyperlink ref="A107" location="'SO02 - SO 02 Areálové osv...'!C2" display="/"/>
    <hyperlink ref="A108" location="'SO 04rev - SO 04 Exteriér...'!C2" display="/"/>
    <hyperlink ref="A109" location="'SO 04_1R - SO 04.1 Zavlaž...'!C2" display="/"/>
    <hyperlink ref="A110" location="'X2 - SO 05 Dažďová kanali...'!C2" display="/"/>
    <hyperlink ref="A111" location="'SO06 - SO 06 Prípojka sla...'!C2" display="/"/>
    <hyperlink ref="A112" location="'SO07 - SO 07 Prípojka NN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3"/>
  <sheetViews>
    <sheetView showGridLines="0" topLeftCell="A144" workbookViewId="0">
      <selection activeCell="F167" sqref="F16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97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J109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ROUND((SUM(BE109:BE116) + SUM(BE138:BE215)),  2)</f>
        <v>0</v>
      </c>
      <c r="G37" s="113"/>
      <c r="H37" s="113"/>
      <c r="I37" s="114">
        <v>0.2</v>
      </c>
      <c r="J37" s="112">
        <f>ROUND(((SUM(BE109:BE116) + SUM(BE138:BE215))*I37),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ROUND((SUM(BF109:BF116) + SUM(BF138:BF215)),  2)</f>
        <v>0</v>
      </c>
      <c r="G38" s="113"/>
      <c r="H38" s="113"/>
      <c r="I38" s="114">
        <v>0.2</v>
      </c>
      <c r="J38" s="112">
        <f>ROUND(((SUM(BF109:BF116) + SUM(BF138:BF215))*I38),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ROUND((SUM(BG109:BG116) + SUM(BG138:BG215)),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ROUND((SUM(BH109:BH116) + SUM(BH138:BH215)),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ROUND((SUM(BI109:BI116) + SUM(BI138:BI215)),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97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J138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270</v>
      </c>
      <c r="E99" s="128"/>
      <c r="F99" s="128"/>
      <c r="G99" s="128"/>
      <c r="H99" s="128"/>
      <c r="I99" s="128"/>
      <c r="J99" s="129">
        <f>J139</f>
        <v>0</v>
      </c>
      <c r="L99" s="126"/>
    </row>
    <row r="100" spans="2:65" s="9" customFormat="1" ht="20" customHeight="1">
      <c r="B100" s="130"/>
      <c r="D100" s="131" t="s">
        <v>272</v>
      </c>
      <c r="E100" s="132"/>
      <c r="F100" s="132"/>
      <c r="G100" s="132"/>
      <c r="H100" s="132"/>
      <c r="I100" s="132"/>
      <c r="J100" s="133">
        <f>J140</f>
        <v>0</v>
      </c>
      <c r="L100" s="130"/>
    </row>
    <row r="101" spans="2:65" s="9" customFormat="1" ht="20" customHeight="1">
      <c r="B101" s="130"/>
      <c r="D101" s="131" t="s">
        <v>1098</v>
      </c>
      <c r="E101" s="132"/>
      <c r="F101" s="132"/>
      <c r="G101" s="132"/>
      <c r="H101" s="132"/>
      <c r="I101" s="132"/>
      <c r="J101" s="133">
        <f>J146</f>
        <v>0</v>
      </c>
      <c r="L101" s="130"/>
    </row>
    <row r="102" spans="2:65" s="9" customFormat="1" ht="20" customHeight="1">
      <c r="B102" s="130"/>
      <c r="D102" s="131" t="s">
        <v>1099</v>
      </c>
      <c r="E102" s="132"/>
      <c r="F102" s="132"/>
      <c r="G102" s="132"/>
      <c r="H102" s="132"/>
      <c r="I102" s="132"/>
      <c r="J102" s="133">
        <f>J158</f>
        <v>0</v>
      </c>
      <c r="L102" s="130"/>
    </row>
    <row r="103" spans="2:65" s="9" customFormat="1" ht="20" customHeight="1">
      <c r="B103" s="130"/>
      <c r="D103" s="131" t="s">
        <v>1100</v>
      </c>
      <c r="E103" s="132"/>
      <c r="F103" s="132"/>
      <c r="G103" s="132"/>
      <c r="H103" s="132"/>
      <c r="I103" s="132"/>
      <c r="J103" s="133">
        <f>J172</f>
        <v>0</v>
      </c>
      <c r="L103" s="130"/>
    </row>
    <row r="104" spans="2:65" s="9" customFormat="1" ht="20" customHeight="1">
      <c r="B104" s="130"/>
      <c r="D104" s="131" t="s">
        <v>275</v>
      </c>
      <c r="E104" s="132"/>
      <c r="F104" s="132"/>
      <c r="G104" s="132"/>
      <c r="H104" s="132"/>
      <c r="I104" s="132"/>
      <c r="J104" s="133">
        <f>J201</f>
        <v>0</v>
      </c>
      <c r="L104" s="130"/>
    </row>
    <row r="105" spans="2:65" s="9" customFormat="1" ht="20" customHeight="1">
      <c r="B105" s="130"/>
      <c r="D105" s="131" t="s">
        <v>1101</v>
      </c>
      <c r="E105" s="132"/>
      <c r="F105" s="132"/>
      <c r="G105" s="132"/>
      <c r="H105" s="132"/>
      <c r="I105" s="132"/>
      <c r="J105" s="133">
        <f>J207</f>
        <v>0</v>
      </c>
      <c r="L105" s="130"/>
    </row>
    <row r="106" spans="2:65" s="9" customFormat="1" ht="20" customHeight="1">
      <c r="B106" s="130"/>
      <c r="D106" s="131" t="s">
        <v>1102</v>
      </c>
      <c r="E106" s="132"/>
      <c r="F106" s="132"/>
      <c r="G106" s="132"/>
      <c r="H106" s="132"/>
      <c r="I106" s="132"/>
      <c r="J106" s="133">
        <f>J209</f>
        <v>0</v>
      </c>
      <c r="L106" s="130"/>
    </row>
    <row r="107" spans="2:65" s="1" customFormat="1" ht="21.75" customHeight="1">
      <c r="B107" s="34"/>
      <c r="L107" s="34"/>
    </row>
    <row r="108" spans="2:65" s="1" customFormat="1" ht="6.9" customHeight="1">
      <c r="B108" s="34"/>
      <c r="L108" s="34"/>
    </row>
    <row r="109" spans="2:65" s="1" customFormat="1" ht="29.25" customHeight="1">
      <c r="B109" s="34"/>
      <c r="C109" s="125" t="s">
        <v>142</v>
      </c>
      <c r="J109" s="134">
        <f>ROUND(J110 + J111 + J112 + J113 + J114 + J115,2)</f>
        <v>0</v>
      </c>
      <c r="L109" s="34"/>
      <c r="N109" s="135" t="s">
        <v>35</v>
      </c>
    </row>
    <row r="110" spans="2:65" s="1" customFormat="1" ht="18" customHeight="1">
      <c r="B110" s="136"/>
      <c r="C110" s="137"/>
      <c r="D110" s="232" t="s">
        <v>143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ref="BE110:BE115" si="0">IF(N110="základná",J110,0)</f>
        <v>0</v>
      </c>
      <c r="BF110" s="141">
        <f t="shared" ref="BF110:BF115" si="1">IF(N110="znížená",J110,0)</f>
        <v>0</v>
      </c>
      <c r="BG110" s="141">
        <f t="shared" ref="BG110:BG115" si="2">IF(N110="zákl. prenesená",J110,0)</f>
        <v>0</v>
      </c>
      <c r="BH110" s="141">
        <f t="shared" ref="BH110:BH115" si="3">IF(N110="zníž. prenesená",J110,0)</f>
        <v>0</v>
      </c>
      <c r="BI110" s="141">
        <f t="shared" ref="BI110:BI115" si="4">IF(N110="nulová",J110,0)</f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145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146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147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232" t="s">
        <v>148</v>
      </c>
      <c r="E114" s="281"/>
      <c r="F114" s="281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 ht="18" customHeight="1">
      <c r="B115" s="136"/>
      <c r="C115" s="137"/>
      <c r="D115" s="138" t="s">
        <v>149</v>
      </c>
      <c r="E115" s="137"/>
      <c r="F115" s="137"/>
      <c r="G115" s="137"/>
      <c r="H115" s="137"/>
      <c r="I115" s="137"/>
      <c r="J115" s="99">
        <f>ROUND(J32*T115,2)</f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150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82</v>
      </c>
      <c r="BK115" s="137"/>
      <c r="BL115" s="137"/>
      <c r="BM115" s="137"/>
    </row>
    <row r="116" spans="2:65" s="1" customFormat="1">
      <c r="B116" s="34"/>
      <c r="L116" s="34"/>
    </row>
    <row r="117" spans="2:65" s="1" customFormat="1" ht="29.25" customHeight="1">
      <c r="B117" s="34"/>
      <c r="C117" s="105" t="s">
        <v>123</v>
      </c>
      <c r="D117" s="106"/>
      <c r="E117" s="106"/>
      <c r="F117" s="106"/>
      <c r="G117" s="106"/>
      <c r="H117" s="106"/>
      <c r="I117" s="106"/>
      <c r="J117" s="107">
        <f>ROUND(J98+J109,2)</f>
        <v>0</v>
      </c>
      <c r="K117" s="106"/>
      <c r="L117" s="34"/>
    </row>
    <row r="118" spans="2:65" s="1" customFormat="1" ht="6.9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4"/>
    </row>
    <row r="122" spans="2:65" s="1" customFormat="1" ht="6.9" customHeight="1"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</row>
    <row r="123" spans="2:65" s="1" customFormat="1" ht="24.9" customHeight="1">
      <c r="B123" s="34"/>
      <c r="C123" s="21" t="s">
        <v>151</v>
      </c>
      <c r="L123" s="34"/>
    </row>
    <row r="124" spans="2:65" s="1" customFormat="1" ht="6.9" customHeight="1">
      <c r="B124" s="34"/>
      <c r="L124" s="34"/>
    </row>
    <row r="125" spans="2:65" s="1" customFormat="1" ht="12" customHeight="1">
      <c r="B125" s="34"/>
      <c r="C125" s="27" t="s">
        <v>14</v>
      </c>
      <c r="L125" s="34"/>
    </row>
    <row r="126" spans="2:65" s="1" customFormat="1" ht="16.5" customHeight="1">
      <c r="B126" s="34"/>
      <c r="E126" s="282" t="str">
        <f>E7</f>
        <v>Športový areál ZŠ Plickova - 1.etapa</v>
      </c>
      <c r="F126" s="283"/>
      <c r="G126" s="283"/>
      <c r="H126" s="283"/>
      <c r="L126" s="34"/>
    </row>
    <row r="127" spans="2:65" ht="12" customHeight="1">
      <c r="B127" s="20"/>
      <c r="C127" s="27" t="s">
        <v>127</v>
      </c>
      <c r="L127" s="20"/>
    </row>
    <row r="128" spans="2:65" s="1" customFormat="1" ht="16.5" customHeight="1">
      <c r="B128" s="34"/>
      <c r="E128" s="282" t="s">
        <v>97</v>
      </c>
      <c r="F128" s="280"/>
      <c r="G128" s="280"/>
      <c r="H128" s="280"/>
      <c r="L128" s="34"/>
    </row>
    <row r="129" spans="2:65" s="1" customFormat="1" ht="12" customHeight="1">
      <c r="B129" s="34"/>
      <c r="C129" s="27" t="s">
        <v>128</v>
      </c>
      <c r="L129" s="34"/>
    </row>
    <row r="130" spans="2:65" s="1" customFormat="1" ht="16.5" customHeight="1">
      <c r="B130" s="34"/>
      <c r="E130" s="254">
        <f>E11</f>
        <v>0</v>
      </c>
      <c r="F130" s="280"/>
      <c r="G130" s="280"/>
      <c r="H130" s="280"/>
      <c r="L130" s="34"/>
    </row>
    <row r="131" spans="2:65" s="1" customFormat="1" ht="6.9" customHeight="1">
      <c r="B131" s="34"/>
      <c r="L131" s="34"/>
    </row>
    <row r="132" spans="2:65" s="1" customFormat="1" ht="12" customHeight="1">
      <c r="B132" s="34"/>
      <c r="C132" s="27" t="s">
        <v>17</v>
      </c>
      <c r="F132" s="25" t="str">
        <f>F14</f>
        <v>Bratislava-Rača</v>
      </c>
      <c r="I132" s="27" t="s">
        <v>19</v>
      </c>
      <c r="J132" s="57">
        <f>IF(J14="","",J14)</f>
        <v>45040</v>
      </c>
      <c r="L132" s="34"/>
    </row>
    <row r="133" spans="2:65" s="1" customFormat="1" ht="6.9" customHeight="1">
      <c r="B133" s="34"/>
      <c r="L133" s="34"/>
    </row>
    <row r="134" spans="2:65" s="1" customFormat="1" ht="25.65" customHeight="1">
      <c r="B134" s="34"/>
      <c r="C134" s="27" t="s">
        <v>20</v>
      </c>
      <c r="F134" s="25" t="str">
        <f>E17</f>
        <v>Mestská časť Bratislava-Rača</v>
      </c>
      <c r="I134" s="27" t="s">
        <v>25</v>
      </c>
      <c r="J134" s="30" t="str">
        <f>E23</f>
        <v>STECHO construction, s.r.o.</v>
      </c>
      <c r="L134" s="34"/>
    </row>
    <row r="135" spans="2:65" s="1" customFormat="1" ht="15.15" customHeight="1">
      <c r="B135" s="34"/>
      <c r="C135" s="27" t="s">
        <v>23</v>
      </c>
      <c r="F135" s="25" t="str">
        <f>IF(E20="","",E20)</f>
        <v>Vyplň údaj</v>
      </c>
      <c r="I135" s="27" t="s">
        <v>27</v>
      </c>
      <c r="J135" s="30" t="str">
        <f>E26</f>
        <v xml:space="preserve"> </v>
      </c>
      <c r="L135" s="34"/>
    </row>
    <row r="136" spans="2:65" s="1" customFormat="1" ht="10.4" customHeight="1">
      <c r="B136" s="34"/>
      <c r="L136" s="34"/>
    </row>
    <row r="137" spans="2:65" s="10" customFormat="1" ht="29.25" customHeight="1">
      <c r="B137" s="142"/>
      <c r="C137" s="143" t="s">
        <v>152</v>
      </c>
      <c r="D137" s="144" t="s">
        <v>56</v>
      </c>
      <c r="E137" s="144" t="s">
        <v>52</v>
      </c>
      <c r="F137" s="144" t="s">
        <v>53</v>
      </c>
      <c r="G137" s="144" t="s">
        <v>153</v>
      </c>
      <c r="H137" s="144" t="s">
        <v>154</v>
      </c>
      <c r="I137" s="144" t="s">
        <v>155</v>
      </c>
      <c r="J137" s="145" t="s">
        <v>136</v>
      </c>
      <c r="K137" s="146" t="s">
        <v>156</v>
      </c>
      <c r="L137" s="142"/>
      <c r="M137" s="64" t="s">
        <v>1</v>
      </c>
      <c r="N137" s="65" t="s">
        <v>35</v>
      </c>
      <c r="O137" s="65" t="s">
        <v>157</v>
      </c>
      <c r="P137" s="65" t="s">
        <v>158</v>
      </c>
      <c r="Q137" s="65" t="s">
        <v>159</v>
      </c>
      <c r="R137" s="65" t="s">
        <v>160</v>
      </c>
      <c r="S137" s="65" t="s">
        <v>161</v>
      </c>
      <c r="T137" s="66" t="s">
        <v>162</v>
      </c>
    </row>
    <row r="138" spans="2:65" s="1" customFormat="1" ht="23" customHeight="1">
      <c r="B138" s="34"/>
      <c r="C138" s="69" t="s">
        <v>133</v>
      </c>
      <c r="J138" s="147">
        <f>BK138</f>
        <v>0</v>
      </c>
      <c r="L138" s="34"/>
      <c r="M138" s="67"/>
      <c r="N138" s="58"/>
      <c r="O138" s="58"/>
      <c r="P138" s="148">
        <f>P139</f>
        <v>0</v>
      </c>
      <c r="Q138" s="58"/>
      <c r="R138" s="148">
        <f>R139</f>
        <v>0</v>
      </c>
      <c r="S138" s="58"/>
      <c r="T138" s="149">
        <f>T139</f>
        <v>0</v>
      </c>
      <c r="AT138" s="17" t="s">
        <v>70</v>
      </c>
      <c r="AU138" s="17" t="s">
        <v>138</v>
      </c>
      <c r="BK138" s="150">
        <f>BK139</f>
        <v>0</v>
      </c>
    </row>
    <row r="139" spans="2:65" s="11" customFormat="1" ht="26" customHeight="1">
      <c r="B139" s="151"/>
      <c r="D139" s="152" t="s">
        <v>70</v>
      </c>
      <c r="E139" s="153" t="s">
        <v>388</v>
      </c>
      <c r="F139" s="153" t="s">
        <v>389</v>
      </c>
      <c r="I139" s="154"/>
      <c r="J139" s="155">
        <f>BK139</f>
        <v>0</v>
      </c>
      <c r="L139" s="151"/>
      <c r="M139" s="156"/>
      <c r="P139" s="157">
        <f>P140+P146+P158+P172+P201+P207+P209</f>
        <v>0</v>
      </c>
      <c r="R139" s="157">
        <f>R140+R146+R158+R172+R201+R207+R209</f>
        <v>0</v>
      </c>
      <c r="T139" s="158">
        <f>T140+T146+T158+T172+T201+T207+T209</f>
        <v>0</v>
      </c>
      <c r="AR139" s="152" t="s">
        <v>82</v>
      </c>
      <c r="AT139" s="159" t="s">
        <v>70</v>
      </c>
      <c r="AU139" s="159" t="s">
        <v>71</v>
      </c>
      <c r="AY139" s="152" t="s">
        <v>165</v>
      </c>
      <c r="BK139" s="160">
        <f>BK140+BK146+BK158+BK172+BK201+BK207+BK209</f>
        <v>0</v>
      </c>
    </row>
    <row r="140" spans="2:65" s="11" customFormat="1" ht="23" customHeight="1">
      <c r="B140" s="151"/>
      <c r="D140" s="152" t="s">
        <v>70</v>
      </c>
      <c r="E140" s="161" t="s">
        <v>428</v>
      </c>
      <c r="F140" s="161" t="s">
        <v>429</v>
      </c>
      <c r="I140" s="154"/>
      <c r="J140" s="162">
        <f>BK140</f>
        <v>0</v>
      </c>
      <c r="L140" s="151"/>
      <c r="M140" s="156"/>
      <c r="P140" s="157">
        <f>SUM(P141:P145)</f>
        <v>0</v>
      </c>
      <c r="R140" s="157">
        <f>SUM(R141:R145)</f>
        <v>0</v>
      </c>
      <c r="T140" s="158">
        <f>SUM(T141:T145)</f>
        <v>0</v>
      </c>
      <c r="AR140" s="152" t="s">
        <v>82</v>
      </c>
      <c r="AT140" s="159" t="s">
        <v>70</v>
      </c>
      <c r="AU140" s="159" t="s">
        <v>77</v>
      </c>
      <c r="AY140" s="152" t="s">
        <v>165</v>
      </c>
      <c r="BK140" s="160">
        <f>SUM(BK141:BK145)</f>
        <v>0</v>
      </c>
    </row>
    <row r="141" spans="2:65" s="1" customFormat="1" ht="24.15" customHeight="1">
      <c r="B141" s="136"/>
      <c r="C141" s="163" t="s">
        <v>77</v>
      </c>
      <c r="D141" s="163" t="s">
        <v>167</v>
      </c>
      <c r="E141" s="164" t="s">
        <v>1103</v>
      </c>
      <c r="F141" s="165" t="s">
        <v>1104</v>
      </c>
      <c r="G141" s="166" t="s">
        <v>181</v>
      </c>
      <c r="H141" s="167">
        <v>5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244</v>
      </c>
      <c r="AT141" s="174" t="s">
        <v>167</v>
      </c>
      <c r="AU141" s="174" t="s">
        <v>82</v>
      </c>
      <c r="AY141" s="17" t="s">
        <v>165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82</v>
      </c>
      <c r="BK141" s="102">
        <f>ROUND(I141*H141,2)</f>
        <v>0</v>
      </c>
      <c r="BL141" s="17" t="s">
        <v>244</v>
      </c>
      <c r="BM141" s="174" t="s">
        <v>82</v>
      </c>
    </row>
    <row r="142" spans="2:65" s="1" customFormat="1" ht="33" customHeight="1">
      <c r="B142" s="136"/>
      <c r="C142" s="199" t="s">
        <v>82</v>
      </c>
      <c r="D142" s="199" t="s">
        <v>360</v>
      </c>
      <c r="E142" s="200" t="s">
        <v>1105</v>
      </c>
      <c r="F142" s="201" t="s">
        <v>1106</v>
      </c>
      <c r="G142" s="202" t="s">
        <v>181</v>
      </c>
      <c r="H142" s="203">
        <v>4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405</v>
      </c>
      <c r="AT142" s="174" t="s">
        <v>360</v>
      </c>
      <c r="AU142" s="174" t="s">
        <v>82</v>
      </c>
      <c r="AY142" s="17" t="s">
        <v>165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82</v>
      </c>
      <c r="BK142" s="102">
        <f>ROUND(I142*H142,2)</f>
        <v>0</v>
      </c>
      <c r="BL142" s="17" t="s">
        <v>244</v>
      </c>
      <c r="BM142" s="174" t="s">
        <v>171</v>
      </c>
    </row>
    <row r="143" spans="2:65" s="1" customFormat="1" ht="33" customHeight="1">
      <c r="B143" s="136"/>
      <c r="C143" s="199" t="s">
        <v>178</v>
      </c>
      <c r="D143" s="199" t="s">
        <v>360</v>
      </c>
      <c r="E143" s="200" t="s">
        <v>1107</v>
      </c>
      <c r="F143" s="201" t="s">
        <v>1108</v>
      </c>
      <c r="G143" s="202" t="s">
        <v>181</v>
      </c>
      <c r="H143" s="203">
        <v>1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37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AR143" s="174" t="s">
        <v>405</v>
      </c>
      <c r="AT143" s="174" t="s">
        <v>360</v>
      </c>
      <c r="AU143" s="174" t="s">
        <v>82</v>
      </c>
      <c r="AY143" s="17" t="s">
        <v>165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82</v>
      </c>
      <c r="BK143" s="102">
        <f>ROUND(I143*H143,2)</f>
        <v>0</v>
      </c>
      <c r="BL143" s="17" t="s">
        <v>244</v>
      </c>
      <c r="BM143" s="174" t="s">
        <v>194</v>
      </c>
    </row>
    <row r="144" spans="2:65" s="1" customFormat="1" ht="24.15" customHeight="1">
      <c r="B144" s="136"/>
      <c r="C144" s="163" t="s">
        <v>171</v>
      </c>
      <c r="D144" s="163" t="s">
        <v>167</v>
      </c>
      <c r="E144" s="164" t="s">
        <v>450</v>
      </c>
      <c r="F144" s="165" t="s">
        <v>451</v>
      </c>
      <c r="G144" s="166" t="s">
        <v>426</v>
      </c>
      <c r="H144" s="212"/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244</v>
      </c>
      <c r="AT144" s="174" t="s">
        <v>167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244</v>
      </c>
      <c r="BM144" s="174" t="s">
        <v>207</v>
      </c>
    </row>
    <row r="145" spans="2:65" s="1" customFormat="1" ht="24.15" customHeight="1">
      <c r="B145" s="136"/>
      <c r="C145" s="163" t="s">
        <v>190</v>
      </c>
      <c r="D145" s="163" t="s">
        <v>167</v>
      </c>
      <c r="E145" s="164" t="s">
        <v>1109</v>
      </c>
      <c r="F145" s="165" t="s">
        <v>1110</v>
      </c>
      <c r="G145" s="166" t="s">
        <v>426</v>
      </c>
      <c r="H145" s="212"/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244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244</v>
      </c>
      <c r="BM145" s="174" t="s">
        <v>217</v>
      </c>
    </row>
    <row r="146" spans="2:65" s="11" customFormat="1" ht="23" customHeight="1">
      <c r="B146" s="151"/>
      <c r="D146" s="152" t="s">
        <v>70</v>
      </c>
      <c r="E146" s="161" t="s">
        <v>1111</v>
      </c>
      <c r="F146" s="161" t="s">
        <v>1112</v>
      </c>
      <c r="I146" s="154"/>
      <c r="J146" s="162">
        <f>BK146</f>
        <v>0</v>
      </c>
      <c r="L146" s="151"/>
      <c r="M146" s="156"/>
      <c r="P146" s="157">
        <f>SUM(P147:P157)</f>
        <v>0</v>
      </c>
      <c r="R146" s="157">
        <f>SUM(R147:R157)</f>
        <v>0</v>
      </c>
      <c r="T146" s="158">
        <f>SUM(T147:T157)</f>
        <v>0</v>
      </c>
      <c r="AR146" s="152" t="s">
        <v>82</v>
      </c>
      <c r="AT146" s="159" t="s">
        <v>70</v>
      </c>
      <c r="AU146" s="159" t="s">
        <v>77</v>
      </c>
      <c r="AY146" s="152" t="s">
        <v>165</v>
      </c>
      <c r="BK146" s="160">
        <f>SUM(BK147:BK157)</f>
        <v>0</v>
      </c>
    </row>
    <row r="147" spans="2:65" s="1" customFormat="1" ht="21.75" customHeight="1">
      <c r="B147" s="136"/>
      <c r="C147" s="163" t="s">
        <v>194</v>
      </c>
      <c r="D147" s="163" t="s">
        <v>167</v>
      </c>
      <c r="E147" s="164" t="s">
        <v>1113</v>
      </c>
      <c r="F147" s="165" t="s">
        <v>1114</v>
      </c>
      <c r="G147" s="166" t="s">
        <v>181</v>
      </c>
      <c r="H147" s="167">
        <v>3</v>
      </c>
      <c r="I147" s="168"/>
      <c r="J147" s="169">
        <f t="shared" ref="J147:J157" si="5">ROUND(I147*H147,2)</f>
        <v>0</v>
      </c>
      <c r="K147" s="170"/>
      <c r="L147" s="34"/>
      <c r="M147" s="171" t="s">
        <v>1</v>
      </c>
      <c r="N147" s="135" t="s">
        <v>37</v>
      </c>
      <c r="P147" s="172">
        <f t="shared" ref="P147:P157" si="6">O147*H147</f>
        <v>0</v>
      </c>
      <c r="Q147" s="172">
        <v>0</v>
      </c>
      <c r="R147" s="172">
        <f t="shared" ref="R147:R157" si="7">Q147*H147</f>
        <v>0</v>
      </c>
      <c r="S147" s="172">
        <v>0</v>
      </c>
      <c r="T147" s="173">
        <f t="shared" ref="T147:T157" si="8">S147*H147</f>
        <v>0</v>
      </c>
      <c r="AR147" s="174" t="s">
        <v>244</v>
      </c>
      <c r="AT147" s="174" t="s">
        <v>167</v>
      </c>
      <c r="AU147" s="174" t="s">
        <v>82</v>
      </c>
      <c r="AY147" s="17" t="s">
        <v>165</v>
      </c>
      <c r="BE147" s="102">
        <f t="shared" ref="BE147:BE157" si="9">IF(N147="základná",J147,0)</f>
        <v>0</v>
      </c>
      <c r="BF147" s="102">
        <f t="shared" ref="BF147:BF157" si="10">IF(N147="znížená",J147,0)</f>
        <v>0</v>
      </c>
      <c r="BG147" s="102">
        <f t="shared" ref="BG147:BG157" si="11">IF(N147="zákl. prenesená",J147,0)</f>
        <v>0</v>
      </c>
      <c r="BH147" s="102">
        <f t="shared" ref="BH147:BH157" si="12">IF(N147="zníž. prenesená",J147,0)</f>
        <v>0</v>
      </c>
      <c r="BI147" s="102">
        <f t="shared" ref="BI147:BI157" si="13">IF(N147="nulová",J147,0)</f>
        <v>0</v>
      </c>
      <c r="BJ147" s="17" t="s">
        <v>82</v>
      </c>
      <c r="BK147" s="102">
        <f t="shared" ref="BK147:BK157" si="14">ROUND(I147*H147,2)</f>
        <v>0</v>
      </c>
      <c r="BL147" s="17" t="s">
        <v>244</v>
      </c>
      <c r="BM147" s="174" t="s">
        <v>225</v>
      </c>
    </row>
    <row r="148" spans="2:65" s="1" customFormat="1" ht="21.75" customHeight="1">
      <c r="B148" s="136"/>
      <c r="C148" s="163" t="s">
        <v>202</v>
      </c>
      <c r="D148" s="163" t="s">
        <v>167</v>
      </c>
      <c r="E148" s="164" t="s">
        <v>1115</v>
      </c>
      <c r="F148" s="165" t="s">
        <v>1116</v>
      </c>
      <c r="G148" s="166" t="s">
        <v>181</v>
      </c>
      <c r="H148" s="167">
        <v>5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244</v>
      </c>
      <c r="AT148" s="174" t="s">
        <v>167</v>
      </c>
      <c r="AU148" s="174" t="s">
        <v>82</v>
      </c>
      <c r="AY148" s="17" t="s">
        <v>165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82</v>
      </c>
      <c r="BK148" s="102">
        <f t="shared" si="14"/>
        <v>0</v>
      </c>
      <c r="BL148" s="17" t="s">
        <v>244</v>
      </c>
      <c r="BM148" s="174" t="s">
        <v>235</v>
      </c>
    </row>
    <row r="149" spans="2:65" s="1" customFormat="1" ht="16.5" customHeight="1">
      <c r="B149" s="136"/>
      <c r="C149" s="163" t="s">
        <v>207</v>
      </c>
      <c r="D149" s="163" t="s">
        <v>167</v>
      </c>
      <c r="E149" s="164" t="s">
        <v>1117</v>
      </c>
      <c r="F149" s="165" t="s">
        <v>1118</v>
      </c>
      <c r="G149" s="166" t="s">
        <v>181</v>
      </c>
      <c r="H149" s="167">
        <v>1</v>
      </c>
      <c r="I149" s="168"/>
      <c r="J149" s="169">
        <f t="shared" si="5"/>
        <v>0</v>
      </c>
      <c r="K149" s="170"/>
      <c r="L149" s="34"/>
      <c r="M149" s="171" t="s">
        <v>1</v>
      </c>
      <c r="N149" s="135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244</v>
      </c>
      <c r="AT149" s="174" t="s">
        <v>167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244</v>
      </c>
      <c r="BM149" s="174" t="s">
        <v>244</v>
      </c>
    </row>
    <row r="150" spans="2:65" s="1" customFormat="1" ht="16.5" customHeight="1">
      <c r="B150" s="136"/>
      <c r="C150" s="163" t="s">
        <v>212</v>
      </c>
      <c r="D150" s="163" t="s">
        <v>167</v>
      </c>
      <c r="E150" s="164" t="s">
        <v>1119</v>
      </c>
      <c r="F150" s="165" t="s">
        <v>1120</v>
      </c>
      <c r="G150" s="166" t="s">
        <v>181</v>
      </c>
      <c r="H150" s="167">
        <v>1.5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244</v>
      </c>
      <c r="AT150" s="174" t="s">
        <v>167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244</v>
      </c>
      <c r="BM150" s="174" t="s">
        <v>350</v>
      </c>
    </row>
    <row r="151" spans="2:65" s="1" customFormat="1" ht="24.15" customHeight="1">
      <c r="B151" s="136"/>
      <c r="C151" s="163" t="s">
        <v>217</v>
      </c>
      <c r="D151" s="163" t="s">
        <v>167</v>
      </c>
      <c r="E151" s="164" t="s">
        <v>1121</v>
      </c>
      <c r="F151" s="165" t="s">
        <v>1122</v>
      </c>
      <c r="G151" s="166" t="s">
        <v>497</v>
      </c>
      <c r="H151" s="167">
        <v>1</v>
      </c>
      <c r="I151" s="168"/>
      <c r="J151" s="169">
        <f t="shared" si="5"/>
        <v>0</v>
      </c>
      <c r="K151" s="170"/>
      <c r="L151" s="34"/>
      <c r="M151" s="171" t="s">
        <v>1</v>
      </c>
      <c r="N151" s="135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244</v>
      </c>
      <c r="AT151" s="174" t="s">
        <v>167</v>
      </c>
      <c r="AU151" s="174" t="s">
        <v>82</v>
      </c>
      <c r="AY151" s="17" t="s">
        <v>165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82</v>
      </c>
      <c r="BK151" s="102">
        <f t="shared" si="14"/>
        <v>0</v>
      </c>
      <c r="BL151" s="17" t="s">
        <v>244</v>
      </c>
      <c r="BM151" s="174" t="s">
        <v>7</v>
      </c>
    </row>
    <row r="152" spans="2:65" s="1" customFormat="1" ht="24.15" customHeight="1">
      <c r="B152" s="136"/>
      <c r="C152" s="163" t="s">
        <v>221</v>
      </c>
      <c r="D152" s="163" t="s">
        <v>167</v>
      </c>
      <c r="E152" s="164" t="s">
        <v>1123</v>
      </c>
      <c r="F152" s="165" t="s">
        <v>1124</v>
      </c>
      <c r="G152" s="166" t="s">
        <v>497</v>
      </c>
      <c r="H152" s="167">
        <v>1</v>
      </c>
      <c r="I152" s="168"/>
      <c r="J152" s="169">
        <f t="shared" si="5"/>
        <v>0</v>
      </c>
      <c r="K152" s="170"/>
      <c r="L152" s="34"/>
      <c r="M152" s="171" t="s">
        <v>1</v>
      </c>
      <c r="N152" s="135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244</v>
      </c>
      <c r="AT152" s="174" t="s">
        <v>167</v>
      </c>
      <c r="AU152" s="174" t="s">
        <v>82</v>
      </c>
      <c r="AY152" s="17" t="s">
        <v>165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82</v>
      </c>
      <c r="BK152" s="102">
        <f t="shared" si="14"/>
        <v>0</v>
      </c>
      <c r="BL152" s="17" t="s">
        <v>244</v>
      </c>
      <c r="BM152" s="174" t="s">
        <v>371</v>
      </c>
    </row>
    <row r="153" spans="2:65" s="1" customFormat="1" ht="24.15" customHeight="1">
      <c r="B153" s="136"/>
      <c r="C153" s="163" t="s">
        <v>225</v>
      </c>
      <c r="D153" s="163" t="s">
        <v>167</v>
      </c>
      <c r="E153" s="164" t="s">
        <v>1125</v>
      </c>
      <c r="F153" s="165" t="s">
        <v>1126</v>
      </c>
      <c r="G153" s="166" t="s">
        <v>497</v>
      </c>
      <c r="H153" s="167">
        <v>1</v>
      </c>
      <c r="I153" s="168"/>
      <c r="J153" s="169">
        <f t="shared" si="5"/>
        <v>0</v>
      </c>
      <c r="K153" s="170"/>
      <c r="L153" s="34"/>
      <c r="M153" s="171" t="s">
        <v>1</v>
      </c>
      <c r="N153" s="135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244</v>
      </c>
      <c r="AT153" s="174" t="s">
        <v>167</v>
      </c>
      <c r="AU153" s="174" t="s">
        <v>82</v>
      </c>
      <c r="AY153" s="17" t="s">
        <v>165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82</v>
      </c>
      <c r="BK153" s="102">
        <f t="shared" si="14"/>
        <v>0</v>
      </c>
      <c r="BL153" s="17" t="s">
        <v>244</v>
      </c>
      <c r="BM153" s="174" t="s">
        <v>384</v>
      </c>
    </row>
    <row r="154" spans="2:65" s="1" customFormat="1" ht="38" customHeight="1">
      <c r="B154" s="136"/>
      <c r="C154" s="199" t="s">
        <v>230</v>
      </c>
      <c r="D154" s="199" t="s">
        <v>360</v>
      </c>
      <c r="E154" s="200" t="s">
        <v>1127</v>
      </c>
      <c r="F154" s="201" t="s">
        <v>1128</v>
      </c>
      <c r="G154" s="202" t="s">
        <v>497</v>
      </c>
      <c r="H154" s="203">
        <v>1</v>
      </c>
      <c r="I154" s="204"/>
      <c r="J154" s="205">
        <f t="shared" si="5"/>
        <v>0</v>
      </c>
      <c r="K154" s="206"/>
      <c r="L154" s="207"/>
      <c r="M154" s="208" t="s">
        <v>1</v>
      </c>
      <c r="N154" s="209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405</v>
      </c>
      <c r="AT154" s="174" t="s">
        <v>360</v>
      </c>
      <c r="AU154" s="174" t="s">
        <v>82</v>
      </c>
      <c r="AY154" s="17" t="s">
        <v>165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82</v>
      </c>
      <c r="BK154" s="102">
        <f t="shared" si="14"/>
        <v>0</v>
      </c>
      <c r="BL154" s="17" t="s">
        <v>244</v>
      </c>
      <c r="BM154" s="174" t="s">
        <v>396</v>
      </c>
    </row>
    <row r="155" spans="2:65" s="1" customFormat="1" ht="24.15" customHeight="1">
      <c r="B155" s="136"/>
      <c r="C155" s="163" t="s">
        <v>235</v>
      </c>
      <c r="D155" s="163" t="s">
        <v>167</v>
      </c>
      <c r="E155" s="164" t="s">
        <v>1129</v>
      </c>
      <c r="F155" s="165" t="s">
        <v>1130</v>
      </c>
      <c r="G155" s="166" t="s">
        <v>181</v>
      </c>
      <c r="H155" s="167">
        <v>10.5</v>
      </c>
      <c r="I155" s="168"/>
      <c r="J155" s="169">
        <f t="shared" si="5"/>
        <v>0</v>
      </c>
      <c r="K155" s="170"/>
      <c r="L155" s="34"/>
      <c r="M155" s="171" t="s">
        <v>1</v>
      </c>
      <c r="N155" s="135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244</v>
      </c>
      <c r="AT155" s="174" t="s">
        <v>167</v>
      </c>
      <c r="AU155" s="174" t="s">
        <v>82</v>
      </c>
      <c r="AY155" s="17" t="s">
        <v>165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82</v>
      </c>
      <c r="BK155" s="102">
        <f t="shared" si="14"/>
        <v>0</v>
      </c>
      <c r="BL155" s="17" t="s">
        <v>244</v>
      </c>
      <c r="BM155" s="174" t="s">
        <v>410</v>
      </c>
    </row>
    <row r="156" spans="2:65" s="1" customFormat="1" ht="24.15" customHeight="1">
      <c r="B156" s="136"/>
      <c r="C156" s="163" t="s">
        <v>240</v>
      </c>
      <c r="D156" s="163" t="s">
        <v>167</v>
      </c>
      <c r="E156" s="164" t="s">
        <v>1131</v>
      </c>
      <c r="F156" s="165" t="s">
        <v>1132</v>
      </c>
      <c r="G156" s="166" t="s">
        <v>426</v>
      </c>
      <c r="H156" s="212"/>
      <c r="I156" s="168"/>
      <c r="J156" s="169">
        <f t="shared" si="5"/>
        <v>0</v>
      </c>
      <c r="K156" s="170"/>
      <c r="L156" s="34"/>
      <c r="M156" s="171" t="s">
        <v>1</v>
      </c>
      <c r="N156" s="135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244</v>
      </c>
      <c r="AT156" s="174" t="s">
        <v>167</v>
      </c>
      <c r="AU156" s="174" t="s">
        <v>82</v>
      </c>
      <c r="AY156" s="17" t="s">
        <v>165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82</v>
      </c>
      <c r="BK156" s="102">
        <f t="shared" si="14"/>
        <v>0</v>
      </c>
      <c r="BL156" s="17" t="s">
        <v>244</v>
      </c>
      <c r="BM156" s="174" t="s">
        <v>418</v>
      </c>
    </row>
    <row r="157" spans="2:65" s="1" customFormat="1" ht="24.15" customHeight="1">
      <c r="B157" s="136"/>
      <c r="C157" s="163" t="s">
        <v>244</v>
      </c>
      <c r="D157" s="163" t="s">
        <v>167</v>
      </c>
      <c r="E157" s="164" t="s">
        <v>1133</v>
      </c>
      <c r="F157" s="165" t="s">
        <v>1134</v>
      </c>
      <c r="G157" s="166" t="s">
        <v>426</v>
      </c>
      <c r="H157" s="212"/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244</v>
      </c>
      <c r="AT157" s="174" t="s">
        <v>167</v>
      </c>
      <c r="AU157" s="174" t="s">
        <v>82</v>
      </c>
      <c r="AY157" s="17" t="s">
        <v>165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82</v>
      </c>
      <c r="BK157" s="102">
        <f t="shared" si="14"/>
        <v>0</v>
      </c>
      <c r="BL157" s="17" t="s">
        <v>244</v>
      </c>
      <c r="BM157" s="174" t="s">
        <v>405</v>
      </c>
    </row>
    <row r="158" spans="2:65" s="11" customFormat="1" ht="23" customHeight="1">
      <c r="B158" s="151"/>
      <c r="D158" s="152" t="s">
        <v>70</v>
      </c>
      <c r="E158" s="161" t="s">
        <v>1135</v>
      </c>
      <c r="F158" s="161" t="s">
        <v>1136</v>
      </c>
      <c r="I158" s="154"/>
      <c r="J158" s="162">
        <f>BK158</f>
        <v>0</v>
      </c>
      <c r="L158" s="151"/>
      <c r="M158" s="156"/>
      <c r="P158" s="157">
        <f>SUM(P159:P171)</f>
        <v>0</v>
      </c>
      <c r="R158" s="157">
        <f>SUM(R159:R171)</f>
        <v>0</v>
      </c>
      <c r="T158" s="158">
        <f>SUM(T159:T171)</f>
        <v>0</v>
      </c>
      <c r="AR158" s="152" t="s">
        <v>82</v>
      </c>
      <c r="AT158" s="159" t="s">
        <v>70</v>
      </c>
      <c r="AU158" s="159" t="s">
        <v>77</v>
      </c>
      <c r="AY158" s="152" t="s">
        <v>165</v>
      </c>
      <c r="BK158" s="160">
        <f>SUM(BK159:BK171)</f>
        <v>0</v>
      </c>
    </row>
    <row r="159" spans="2:65" s="1" customFormat="1" ht="24.15" customHeight="1">
      <c r="B159" s="136"/>
      <c r="C159" s="163" t="s">
        <v>249</v>
      </c>
      <c r="D159" s="163" t="s">
        <v>167</v>
      </c>
      <c r="E159" s="164" t="s">
        <v>1137</v>
      </c>
      <c r="F159" s="165" t="s">
        <v>1138</v>
      </c>
      <c r="G159" s="166" t="s">
        <v>181</v>
      </c>
      <c r="H159" s="167">
        <v>4</v>
      </c>
      <c r="I159" s="168"/>
      <c r="J159" s="169">
        <f t="shared" ref="J159:J171" si="15">ROUND(I159*H159,2)</f>
        <v>0</v>
      </c>
      <c r="K159" s="170"/>
      <c r="L159" s="34"/>
      <c r="M159" s="171" t="s">
        <v>1</v>
      </c>
      <c r="N159" s="135" t="s">
        <v>37</v>
      </c>
      <c r="P159" s="172">
        <f t="shared" ref="P159:P171" si="16">O159*H159</f>
        <v>0</v>
      </c>
      <c r="Q159" s="172">
        <v>0</v>
      </c>
      <c r="R159" s="172">
        <f t="shared" ref="R159:R171" si="17">Q159*H159</f>
        <v>0</v>
      </c>
      <c r="S159" s="172">
        <v>0</v>
      </c>
      <c r="T159" s="173">
        <f t="shared" ref="T159:T171" si="18">S159*H159</f>
        <v>0</v>
      </c>
      <c r="AR159" s="174" t="s">
        <v>244</v>
      </c>
      <c r="AT159" s="174" t="s">
        <v>167</v>
      </c>
      <c r="AU159" s="174" t="s">
        <v>82</v>
      </c>
      <c r="AY159" s="17" t="s">
        <v>165</v>
      </c>
      <c r="BE159" s="102">
        <f t="shared" ref="BE159:BE171" si="19">IF(N159="základná",J159,0)</f>
        <v>0</v>
      </c>
      <c r="BF159" s="102">
        <f t="shared" ref="BF159:BF171" si="20">IF(N159="znížená",J159,0)</f>
        <v>0</v>
      </c>
      <c r="BG159" s="102">
        <f t="shared" ref="BG159:BG171" si="21">IF(N159="zákl. prenesená",J159,0)</f>
        <v>0</v>
      </c>
      <c r="BH159" s="102">
        <f t="shared" ref="BH159:BH171" si="22">IF(N159="zníž. prenesená",J159,0)</f>
        <v>0</v>
      </c>
      <c r="BI159" s="102">
        <f t="shared" ref="BI159:BI171" si="23">IF(N159="nulová",J159,0)</f>
        <v>0</v>
      </c>
      <c r="BJ159" s="17" t="s">
        <v>82</v>
      </c>
      <c r="BK159" s="102">
        <f t="shared" ref="BK159:BK171" si="24">ROUND(I159*H159,2)</f>
        <v>0</v>
      </c>
      <c r="BL159" s="17" t="s">
        <v>244</v>
      </c>
      <c r="BM159" s="174" t="s">
        <v>438</v>
      </c>
    </row>
    <row r="160" spans="2:65" s="1" customFormat="1" ht="24.15" customHeight="1">
      <c r="B160" s="136"/>
      <c r="C160" s="163" t="s">
        <v>350</v>
      </c>
      <c r="D160" s="163" t="s">
        <v>167</v>
      </c>
      <c r="E160" s="164" t="s">
        <v>1139</v>
      </c>
      <c r="F160" s="165" t="s">
        <v>1140</v>
      </c>
      <c r="G160" s="166" t="s">
        <v>181</v>
      </c>
      <c r="H160" s="167">
        <v>1</v>
      </c>
      <c r="I160" s="168"/>
      <c r="J160" s="169">
        <f t="shared" si="15"/>
        <v>0</v>
      </c>
      <c r="K160" s="170"/>
      <c r="L160" s="34"/>
      <c r="M160" s="171" t="s">
        <v>1</v>
      </c>
      <c r="N160" s="135" t="s">
        <v>37</v>
      </c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AR160" s="174" t="s">
        <v>244</v>
      </c>
      <c r="AT160" s="174" t="s">
        <v>167</v>
      </c>
      <c r="AU160" s="174" t="s">
        <v>82</v>
      </c>
      <c r="AY160" s="17" t="s">
        <v>165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7" t="s">
        <v>82</v>
      </c>
      <c r="BK160" s="102">
        <f t="shared" si="24"/>
        <v>0</v>
      </c>
      <c r="BL160" s="17" t="s">
        <v>244</v>
      </c>
      <c r="BM160" s="174" t="s">
        <v>449</v>
      </c>
    </row>
    <row r="161" spans="2:65" s="1" customFormat="1" ht="16.5" customHeight="1">
      <c r="B161" s="136"/>
      <c r="C161" s="163" t="s">
        <v>355</v>
      </c>
      <c r="D161" s="163" t="s">
        <v>167</v>
      </c>
      <c r="E161" s="164" t="s">
        <v>1141</v>
      </c>
      <c r="F161" s="165" t="s">
        <v>1142</v>
      </c>
      <c r="G161" s="166" t="s">
        <v>497</v>
      </c>
      <c r="H161" s="167">
        <v>3</v>
      </c>
      <c r="I161" s="168"/>
      <c r="J161" s="169">
        <f t="shared" si="15"/>
        <v>0</v>
      </c>
      <c r="K161" s="170"/>
      <c r="L161" s="34"/>
      <c r="M161" s="171" t="s">
        <v>1</v>
      </c>
      <c r="N161" s="135" t="s">
        <v>37</v>
      </c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AR161" s="174" t="s">
        <v>244</v>
      </c>
      <c r="AT161" s="174" t="s">
        <v>167</v>
      </c>
      <c r="AU161" s="174" t="s">
        <v>82</v>
      </c>
      <c r="AY161" s="17" t="s">
        <v>165</v>
      </c>
      <c r="BE161" s="102">
        <f t="shared" si="19"/>
        <v>0</v>
      </c>
      <c r="BF161" s="102">
        <f t="shared" si="20"/>
        <v>0</v>
      </c>
      <c r="BG161" s="102">
        <f t="shared" si="21"/>
        <v>0</v>
      </c>
      <c r="BH161" s="102">
        <f t="shared" si="22"/>
        <v>0</v>
      </c>
      <c r="BI161" s="102">
        <f t="shared" si="23"/>
        <v>0</v>
      </c>
      <c r="BJ161" s="17" t="s">
        <v>82</v>
      </c>
      <c r="BK161" s="102">
        <f t="shared" si="24"/>
        <v>0</v>
      </c>
      <c r="BL161" s="17" t="s">
        <v>244</v>
      </c>
      <c r="BM161" s="174" t="s">
        <v>461</v>
      </c>
    </row>
    <row r="162" spans="2:65" s="1" customFormat="1" ht="16.5" customHeight="1">
      <c r="B162" s="136"/>
      <c r="C162" s="163" t="s">
        <v>7</v>
      </c>
      <c r="D162" s="163" t="s">
        <v>167</v>
      </c>
      <c r="E162" s="164" t="s">
        <v>1143</v>
      </c>
      <c r="F162" s="165" t="s">
        <v>1144</v>
      </c>
      <c r="G162" s="166" t="s">
        <v>497</v>
      </c>
      <c r="H162" s="167">
        <v>1</v>
      </c>
      <c r="I162" s="168"/>
      <c r="J162" s="169">
        <f t="shared" si="15"/>
        <v>0</v>
      </c>
      <c r="K162" s="170"/>
      <c r="L162" s="34"/>
      <c r="M162" s="171" t="s">
        <v>1</v>
      </c>
      <c r="N162" s="135" t="s">
        <v>37</v>
      </c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AR162" s="174" t="s">
        <v>244</v>
      </c>
      <c r="AT162" s="174" t="s">
        <v>167</v>
      </c>
      <c r="AU162" s="174" t="s">
        <v>82</v>
      </c>
      <c r="AY162" s="17" t="s">
        <v>165</v>
      </c>
      <c r="BE162" s="102">
        <f t="shared" si="19"/>
        <v>0</v>
      </c>
      <c r="BF162" s="102">
        <f t="shared" si="20"/>
        <v>0</v>
      </c>
      <c r="BG162" s="102">
        <f t="shared" si="21"/>
        <v>0</v>
      </c>
      <c r="BH162" s="102">
        <f t="shared" si="22"/>
        <v>0</v>
      </c>
      <c r="BI162" s="102">
        <f t="shared" si="23"/>
        <v>0</v>
      </c>
      <c r="BJ162" s="17" t="s">
        <v>82</v>
      </c>
      <c r="BK162" s="102">
        <f t="shared" si="24"/>
        <v>0</v>
      </c>
      <c r="BL162" s="17" t="s">
        <v>244</v>
      </c>
      <c r="BM162" s="174" t="s">
        <v>474</v>
      </c>
    </row>
    <row r="163" spans="2:65" s="1" customFormat="1" ht="24.15" customHeight="1">
      <c r="B163" s="136"/>
      <c r="C163" s="163" t="s">
        <v>366</v>
      </c>
      <c r="D163" s="163" t="s">
        <v>167</v>
      </c>
      <c r="E163" s="164" t="s">
        <v>1145</v>
      </c>
      <c r="F163" s="165" t="s">
        <v>1146</v>
      </c>
      <c r="G163" s="166" t="s">
        <v>497</v>
      </c>
      <c r="H163" s="167">
        <v>3</v>
      </c>
      <c r="I163" s="168"/>
      <c r="J163" s="169">
        <f t="shared" si="15"/>
        <v>0</v>
      </c>
      <c r="K163" s="170"/>
      <c r="L163" s="34"/>
      <c r="M163" s="171" t="s">
        <v>1</v>
      </c>
      <c r="N163" s="135" t="s">
        <v>37</v>
      </c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AR163" s="174" t="s">
        <v>244</v>
      </c>
      <c r="AT163" s="174" t="s">
        <v>167</v>
      </c>
      <c r="AU163" s="174" t="s">
        <v>82</v>
      </c>
      <c r="AY163" s="17" t="s">
        <v>165</v>
      </c>
      <c r="BE163" s="102">
        <f t="shared" si="19"/>
        <v>0</v>
      </c>
      <c r="BF163" s="102">
        <f t="shared" si="20"/>
        <v>0</v>
      </c>
      <c r="BG163" s="102">
        <f t="shared" si="21"/>
        <v>0</v>
      </c>
      <c r="BH163" s="102">
        <f t="shared" si="22"/>
        <v>0</v>
      </c>
      <c r="BI163" s="102">
        <f t="shared" si="23"/>
        <v>0</v>
      </c>
      <c r="BJ163" s="17" t="s">
        <v>82</v>
      </c>
      <c r="BK163" s="102">
        <f t="shared" si="24"/>
        <v>0</v>
      </c>
      <c r="BL163" s="17" t="s">
        <v>244</v>
      </c>
      <c r="BM163" s="174" t="s">
        <v>494</v>
      </c>
    </row>
    <row r="164" spans="2:65" s="1" customFormat="1" ht="33" customHeight="1">
      <c r="B164" s="136"/>
      <c r="C164" s="199" t="s">
        <v>371</v>
      </c>
      <c r="D164" s="199" t="s">
        <v>360</v>
      </c>
      <c r="E164" s="200" t="s">
        <v>1147</v>
      </c>
      <c r="F164" s="201" t="s">
        <v>1148</v>
      </c>
      <c r="G164" s="202" t="s">
        <v>497</v>
      </c>
      <c r="H164" s="203">
        <v>3</v>
      </c>
      <c r="I164" s="204"/>
      <c r="J164" s="205">
        <f t="shared" si="15"/>
        <v>0</v>
      </c>
      <c r="K164" s="206"/>
      <c r="L164" s="207"/>
      <c r="M164" s="208" t="s">
        <v>1</v>
      </c>
      <c r="N164" s="209" t="s">
        <v>37</v>
      </c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AR164" s="174" t="s">
        <v>405</v>
      </c>
      <c r="AT164" s="174" t="s">
        <v>360</v>
      </c>
      <c r="AU164" s="174" t="s">
        <v>82</v>
      </c>
      <c r="AY164" s="17" t="s">
        <v>165</v>
      </c>
      <c r="BE164" s="102">
        <f t="shared" si="19"/>
        <v>0</v>
      </c>
      <c r="BF164" s="102">
        <f t="shared" si="20"/>
        <v>0</v>
      </c>
      <c r="BG164" s="102">
        <f t="shared" si="21"/>
        <v>0</v>
      </c>
      <c r="BH164" s="102">
        <f t="shared" si="22"/>
        <v>0</v>
      </c>
      <c r="BI164" s="102">
        <f t="shared" si="23"/>
        <v>0</v>
      </c>
      <c r="BJ164" s="17" t="s">
        <v>82</v>
      </c>
      <c r="BK164" s="102">
        <f t="shared" si="24"/>
        <v>0</v>
      </c>
      <c r="BL164" s="17" t="s">
        <v>244</v>
      </c>
      <c r="BM164" s="174" t="s">
        <v>503</v>
      </c>
    </row>
    <row r="165" spans="2:65" s="1" customFormat="1" ht="24.15" customHeight="1">
      <c r="B165" s="136"/>
      <c r="C165" s="163" t="s">
        <v>376</v>
      </c>
      <c r="D165" s="163" t="s">
        <v>167</v>
      </c>
      <c r="E165" s="164" t="s">
        <v>1149</v>
      </c>
      <c r="F165" s="165" t="s">
        <v>1150</v>
      </c>
      <c r="G165" s="166" t="s">
        <v>497</v>
      </c>
      <c r="H165" s="167">
        <v>1</v>
      </c>
      <c r="I165" s="168"/>
      <c r="J165" s="169">
        <f t="shared" si="15"/>
        <v>0</v>
      </c>
      <c r="K165" s="170"/>
      <c r="L165" s="34"/>
      <c r="M165" s="171" t="s">
        <v>1</v>
      </c>
      <c r="N165" s="135" t="s">
        <v>37</v>
      </c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AR165" s="174" t="s">
        <v>244</v>
      </c>
      <c r="AT165" s="174" t="s">
        <v>167</v>
      </c>
      <c r="AU165" s="174" t="s">
        <v>82</v>
      </c>
      <c r="AY165" s="17" t="s">
        <v>165</v>
      </c>
      <c r="BE165" s="102">
        <f t="shared" si="19"/>
        <v>0</v>
      </c>
      <c r="BF165" s="102">
        <f t="shared" si="20"/>
        <v>0</v>
      </c>
      <c r="BG165" s="102">
        <f t="shared" si="21"/>
        <v>0</v>
      </c>
      <c r="BH165" s="102">
        <f t="shared" si="22"/>
        <v>0</v>
      </c>
      <c r="BI165" s="102">
        <f t="shared" si="23"/>
        <v>0</v>
      </c>
      <c r="BJ165" s="17" t="s">
        <v>82</v>
      </c>
      <c r="BK165" s="102">
        <f t="shared" si="24"/>
        <v>0</v>
      </c>
      <c r="BL165" s="17" t="s">
        <v>244</v>
      </c>
      <c r="BM165" s="174" t="s">
        <v>513</v>
      </c>
    </row>
    <row r="166" spans="2:65" s="1" customFormat="1" ht="16.5" customHeight="1">
      <c r="B166" s="136"/>
      <c r="C166" s="199" t="s">
        <v>384</v>
      </c>
      <c r="D166" s="199" t="s">
        <v>360</v>
      </c>
      <c r="E166" s="200" t="s">
        <v>1151</v>
      </c>
      <c r="F166" s="201" t="s">
        <v>1152</v>
      </c>
      <c r="G166" s="202" t="s">
        <v>497</v>
      </c>
      <c r="H166" s="203">
        <v>1</v>
      </c>
      <c r="I166" s="204"/>
      <c r="J166" s="205">
        <f t="shared" si="15"/>
        <v>0</v>
      </c>
      <c r="K166" s="206"/>
      <c r="L166" s="207"/>
      <c r="M166" s="208" t="s">
        <v>1</v>
      </c>
      <c r="N166" s="209" t="s">
        <v>37</v>
      </c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AR166" s="174" t="s">
        <v>405</v>
      </c>
      <c r="AT166" s="174" t="s">
        <v>360</v>
      </c>
      <c r="AU166" s="174" t="s">
        <v>82</v>
      </c>
      <c r="AY166" s="17" t="s">
        <v>165</v>
      </c>
      <c r="BE166" s="102">
        <f t="shared" si="19"/>
        <v>0</v>
      </c>
      <c r="BF166" s="102">
        <f t="shared" si="20"/>
        <v>0</v>
      </c>
      <c r="BG166" s="102">
        <f t="shared" si="21"/>
        <v>0</v>
      </c>
      <c r="BH166" s="102">
        <f t="shared" si="22"/>
        <v>0</v>
      </c>
      <c r="BI166" s="102">
        <f t="shared" si="23"/>
        <v>0</v>
      </c>
      <c r="BJ166" s="17" t="s">
        <v>82</v>
      </c>
      <c r="BK166" s="102">
        <f t="shared" si="24"/>
        <v>0</v>
      </c>
      <c r="BL166" s="17" t="s">
        <v>244</v>
      </c>
      <c r="BM166" s="174" t="s">
        <v>523</v>
      </c>
    </row>
    <row r="167" spans="2:65" s="1" customFormat="1" ht="24.15" customHeight="1">
      <c r="B167" s="136"/>
      <c r="C167" s="163" t="s">
        <v>392</v>
      </c>
      <c r="D167" s="163" t="s">
        <v>167</v>
      </c>
      <c r="E167" s="164" t="s">
        <v>1153</v>
      </c>
      <c r="F167" s="165" t="s">
        <v>1154</v>
      </c>
      <c r="G167" s="166" t="s">
        <v>181</v>
      </c>
      <c r="H167" s="167">
        <v>13</v>
      </c>
      <c r="I167" s="168"/>
      <c r="J167" s="169">
        <f t="shared" si="15"/>
        <v>0</v>
      </c>
      <c r="K167" s="170"/>
      <c r="L167" s="34"/>
      <c r="M167" s="171" t="s">
        <v>1</v>
      </c>
      <c r="N167" s="135" t="s">
        <v>37</v>
      </c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AR167" s="174" t="s">
        <v>244</v>
      </c>
      <c r="AT167" s="174" t="s">
        <v>167</v>
      </c>
      <c r="AU167" s="174" t="s">
        <v>82</v>
      </c>
      <c r="AY167" s="17" t="s">
        <v>165</v>
      </c>
      <c r="BE167" s="102">
        <f t="shared" si="19"/>
        <v>0</v>
      </c>
      <c r="BF167" s="102">
        <f t="shared" si="20"/>
        <v>0</v>
      </c>
      <c r="BG167" s="102">
        <f t="shared" si="21"/>
        <v>0</v>
      </c>
      <c r="BH167" s="102">
        <f t="shared" si="22"/>
        <v>0</v>
      </c>
      <c r="BI167" s="102">
        <f t="shared" si="23"/>
        <v>0</v>
      </c>
      <c r="BJ167" s="17" t="s">
        <v>82</v>
      </c>
      <c r="BK167" s="102">
        <f t="shared" si="24"/>
        <v>0</v>
      </c>
      <c r="BL167" s="17" t="s">
        <v>244</v>
      </c>
      <c r="BM167" s="174" t="s">
        <v>533</v>
      </c>
    </row>
    <row r="168" spans="2:65" s="1" customFormat="1" ht="24.15" customHeight="1">
      <c r="B168" s="136"/>
      <c r="C168" s="163" t="s">
        <v>396</v>
      </c>
      <c r="D168" s="163" t="s">
        <v>167</v>
      </c>
      <c r="E168" s="164" t="s">
        <v>1155</v>
      </c>
      <c r="F168" s="165" t="s">
        <v>1156</v>
      </c>
      <c r="G168" s="166" t="s">
        <v>181</v>
      </c>
      <c r="H168" s="167">
        <v>13</v>
      </c>
      <c r="I168" s="168"/>
      <c r="J168" s="169">
        <f t="shared" si="15"/>
        <v>0</v>
      </c>
      <c r="K168" s="170"/>
      <c r="L168" s="34"/>
      <c r="M168" s="171" t="s">
        <v>1</v>
      </c>
      <c r="N168" s="135" t="s">
        <v>37</v>
      </c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AR168" s="174" t="s">
        <v>244</v>
      </c>
      <c r="AT168" s="174" t="s">
        <v>167</v>
      </c>
      <c r="AU168" s="174" t="s">
        <v>82</v>
      </c>
      <c r="AY168" s="17" t="s">
        <v>165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82</v>
      </c>
      <c r="BK168" s="102">
        <f t="shared" si="24"/>
        <v>0</v>
      </c>
      <c r="BL168" s="17" t="s">
        <v>244</v>
      </c>
      <c r="BM168" s="174" t="s">
        <v>544</v>
      </c>
    </row>
    <row r="169" spans="2:65" s="1" customFormat="1" ht="24.15" customHeight="1">
      <c r="B169" s="136"/>
      <c r="C169" s="163" t="s">
        <v>401</v>
      </c>
      <c r="D169" s="163" t="s">
        <v>167</v>
      </c>
      <c r="E169" s="164" t="s">
        <v>1157</v>
      </c>
      <c r="F169" s="165" t="s">
        <v>1158</v>
      </c>
      <c r="G169" s="166" t="s">
        <v>497</v>
      </c>
      <c r="H169" s="167">
        <v>1</v>
      </c>
      <c r="I169" s="168"/>
      <c r="J169" s="169">
        <f t="shared" si="15"/>
        <v>0</v>
      </c>
      <c r="K169" s="170"/>
      <c r="L169" s="34"/>
      <c r="M169" s="171" t="s">
        <v>1</v>
      </c>
      <c r="N169" s="135" t="s">
        <v>37</v>
      </c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244</v>
      </c>
      <c r="AT169" s="174" t="s">
        <v>167</v>
      </c>
      <c r="AU169" s="174" t="s">
        <v>82</v>
      </c>
      <c r="AY169" s="17" t="s">
        <v>165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82</v>
      </c>
      <c r="BK169" s="102">
        <f t="shared" si="24"/>
        <v>0</v>
      </c>
      <c r="BL169" s="17" t="s">
        <v>244</v>
      </c>
      <c r="BM169" s="174" t="s">
        <v>556</v>
      </c>
    </row>
    <row r="170" spans="2:65" s="1" customFormat="1" ht="24.15" customHeight="1">
      <c r="B170" s="136"/>
      <c r="C170" s="163" t="s">
        <v>410</v>
      </c>
      <c r="D170" s="163" t="s">
        <v>167</v>
      </c>
      <c r="E170" s="164" t="s">
        <v>1159</v>
      </c>
      <c r="F170" s="165" t="s">
        <v>1160</v>
      </c>
      <c r="G170" s="166" t="s">
        <v>426</v>
      </c>
      <c r="H170" s="212"/>
      <c r="I170" s="168"/>
      <c r="J170" s="169">
        <f t="shared" si="15"/>
        <v>0</v>
      </c>
      <c r="K170" s="170"/>
      <c r="L170" s="34"/>
      <c r="M170" s="171" t="s">
        <v>1</v>
      </c>
      <c r="N170" s="135" t="s">
        <v>37</v>
      </c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244</v>
      </c>
      <c r="AT170" s="174" t="s">
        <v>167</v>
      </c>
      <c r="AU170" s="174" t="s">
        <v>82</v>
      </c>
      <c r="AY170" s="17" t="s">
        <v>165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82</v>
      </c>
      <c r="BK170" s="102">
        <f t="shared" si="24"/>
        <v>0</v>
      </c>
      <c r="BL170" s="17" t="s">
        <v>244</v>
      </c>
      <c r="BM170" s="174" t="s">
        <v>566</v>
      </c>
    </row>
    <row r="171" spans="2:65" s="1" customFormat="1" ht="24.15" customHeight="1">
      <c r="B171" s="136"/>
      <c r="C171" s="163" t="s">
        <v>414</v>
      </c>
      <c r="D171" s="163" t="s">
        <v>167</v>
      </c>
      <c r="E171" s="164" t="s">
        <v>1161</v>
      </c>
      <c r="F171" s="165" t="s">
        <v>1162</v>
      </c>
      <c r="G171" s="166" t="s">
        <v>426</v>
      </c>
      <c r="H171" s="212"/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244</v>
      </c>
      <c r="AT171" s="174" t="s">
        <v>167</v>
      </c>
      <c r="AU171" s="174" t="s">
        <v>82</v>
      </c>
      <c r="AY171" s="17" t="s">
        <v>165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82</v>
      </c>
      <c r="BK171" s="102">
        <f t="shared" si="24"/>
        <v>0</v>
      </c>
      <c r="BL171" s="17" t="s">
        <v>244</v>
      </c>
      <c r="BM171" s="174" t="s">
        <v>577</v>
      </c>
    </row>
    <row r="172" spans="2:65" s="11" customFormat="1" ht="23" customHeight="1">
      <c r="B172" s="151"/>
      <c r="D172" s="152" t="s">
        <v>70</v>
      </c>
      <c r="E172" s="161" t="s">
        <v>1163</v>
      </c>
      <c r="F172" s="161" t="s">
        <v>1164</v>
      </c>
      <c r="I172" s="154"/>
      <c r="J172" s="162">
        <f>BK172</f>
        <v>0</v>
      </c>
      <c r="L172" s="151"/>
      <c r="M172" s="156"/>
      <c r="P172" s="157">
        <f>SUM(P173:P200)</f>
        <v>0</v>
      </c>
      <c r="R172" s="157">
        <f>SUM(R173:R200)</f>
        <v>0</v>
      </c>
      <c r="T172" s="158">
        <f>SUM(T173:T200)</f>
        <v>0</v>
      </c>
      <c r="AR172" s="152" t="s">
        <v>82</v>
      </c>
      <c r="AT172" s="159" t="s">
        <v>70</v>
      </c>
      <c r="AU172" s="159" t="s">
        <v>77</v>
      </c>
      <c r="AY172" s="152" t="s">
        <v>165</v>
      </c>
      <c r="BK172" s="160">
        <f>SUM(BK173:BK200)</f>
        <v>0</v>
      </c>
    </row>
    <row r="173" spans="2:65" s="1" customFormat="1" ht="24.15" customHeight="1">
      <c r="B173" s="136"/>
      <c r="C173" s="163" t="s">
        <v>418</v>
      </c>
      <c r="D173" s="163" t="s">
        <v>167</v>
      </c>
      <c r="E173" s="164" t="s">
        <v>1165</v>
      </c>
      <c r="F173" s="165" t="s">
        <v>1166</v>
      </c>
      <c r="G173" s="166" t="s">
        <v>497</v>
      </c>
      <c r="H173" s="167">
        <v>1</v>
      </c>
      <c r="I173" s="168"/>
      <c r="J173" s="169">
        <f t="shared" ref="J173:J200" si="25">ROUND(I173*H173,2)</f>
        <v>0</v>
      </c>
      <c r="K173" s="170"/>
      <c r="L173" s="34"/>
      <c r="M173" s="171" t="s">
        <v>1</v>
      </c>
      <c r="N173" s="135" t="s">
        <v>37</v>
      </c>
      <c r="P173" s="172">
        <f t="shared" ref="P173:P200" si="26">O173*H173</f>
        <v>0</v>
      </c>
      <c r="Q173" s="172">
        <v>0</v>
      </c>
      <c r="R173" s="172">
        <f t="shared" ref="R173:R200" si="27">Q173*H173</f>
        <v>0</v>
      </c>
      <c r="S173" s="172">
        <v>0</v>
      </c>
      <c r="T173" s="173">
        <f t="shared" ref="T173:T200" si="28">S173*H173</f>
        <v>0</v>
      </c>
      <c r="AR173" s="174" t="s">
        <v>244</v>
      </c>
      <c r="AT173" s="174" t="s">
        <v>167</v>
      </c>
      <c r="AU173" s="174" t="s">
        <v>82</v>
      </c>
      <c r="AY173" s="17" t="s">
        <v>165</v>
      </c>
      <c r="BE173" s="102">
        <f t="shared" ref="BE173:BE200" si="29">IF(N173="základná",J173,0)</f>
        <v>0</v>
      </c>
      <c r="BF173" s="102">
        <f t="shared" ref="BF173:BF200" si="30">IF(N173="znížená",J173,0)</f>
        <v>0</v>
      </c>
      <c r="BG173" s="102">
        <f t="shared" ref="BG173:BG200" si="31">IF(N173="zákl. prenesená",J173,0)</f>
        <v>0</v>
      </c>
      <c r="BH173" s="102">
        <f t="shared" ref="BH173:BH200" si="32">IF(N173="zníž. prenesená",J173,0)</f>
        <v>0</v>
      </c>
      <c r="BI173" s="102">
        <f t="shared" ref="BI173:BI200" si="33">IF(N173="nulová",J173,0)</f>
        <v>0</v>
      </c>
      <c r="BJ173" s="17" t="s">
        <v>82</v>
      </c>
      <c r="BK173" s="102">
        <f t="shared" ref="BK173:BK200" si="34">ROUND(I173*H173,2)</f>
        <v>0</v>
      </c>
      <c r="BL173" s="17" t="s">
        <v>244</v>
      </c>
      <c r="BM173" s="174" t="s">
        <v>583</v>
      </c>
    </row>
    <row r="174" spans="2:65" s="1" customFormat="1" ht="44.25" customHeight="1">
      <c r="B174" s="136"/>
      <c r="C174" s="199" t="s">
        <v>423</v>
      </c>
      <c r="D174" s="199" t="s">
        <v>360</v>
      </c>
      <c r="E174" s="200" t="s">
        <v>1167</v>
      </c>
      <c r="F174" s="201" t="s">
        <v>1168</v>
      </c>
      <c r="G174" s="202" t="s">
        <v>497</v>
      </c>
      <c r="H174" s="203">
        <v>1</v>
      </c>
      <c r="I174" s="204"/>
      <c r="J174" s="205">
        <f t="shared" si="25"/>
        <v>0</v>
      </c>
      <c r="K174" s="206"/>
      <c r="L174" s="207"/>
      <c r="M174" s="208" t="s">
        <v>1</v>
      </c>
      <c r="N174" s="209" t="s">
        <v>37</v>
      </c>
      <c r="P174" s="172">
        <f t="shared" si="26"/>
        <v>0</v>
      </c>
      <c r="Q174" s="172">
        <v>0</v>
      </c>
      <c r="R174" s="172">
        <f t="shared" si="27"/>
        <v>0</v>
      </c>
      <c r="S174" s="172">
        <v>0</v>
      </c>
      <c r="T174" s="173">
        <f t="shared" si="28"/>
        <v>0</v>
      </c>
      <c r="AR174" s="174" t="s">
        <v>405</v>
      </c>
      <c r="AT174" s="174" t="s">
        <v>360</v>
      </c>
      <c r="AU174" s="174" t="s">
        <v>82</v>
      </c>
      <c r="AY174" s="17" t="s">
        <v>165</v>
      </c>
      <c r="BE174" s="102">
        <f t="shared" si="29"/>
        <v>0</v>
      </c>
      <c r="BF174" s="102">
        <f t="shared" si="30"/>
        <v>0</v>
      </c>
      <c r="BG174" s="102">
        <f t="shared" si="31"/>
        <v>0</v>
      </c>
      <c r="BH174" s="102">
        <f t="shared" si="32"/>
        <v>0</v>
      </c>
      <c r="BI174" s="102">
        <f t="shared" si="33"/>
        <v>0</v>
      </c>
      <c r="BJ174" s="17" t="s">
        <v>82</v>
      </c>
      <c r="BK174" s="102">
        <f t="shared" si="34"/>
        <v>0</v>
      </c>
      <c r="BL174" s="17" t="s">
        <v>244</v>
      </c>
      <c r="BM174" s="174" t="s">
        <v>1169</v>
      </c>
    </row>
    <row r="175" spans="2:65" s="1" customFormat="1" ht="21.75" customHeight="1">
      <c r="B175" s="136"/>
      <c r="C175" s="199" t="s">
        <v>405</v>
      </c>
      <c r="D175" s="199" t="s">
        <v>360</v>
      </c>
      <c r="E175" s="200" t="s">
        <v>1170</v>
      </c>
      <c r="F175" s="201" t="s">
        <v>1171</v>
      </c>
      <c r="G175" s="202" t="s">
        <v>497</v>
      </c>
      <c r="H175" s="203">
        <v>1</v>
      </c>
      <c r="I175" s="204"/>
      <c r="J175" s="205">
        <f t="shared" si="25"/>
        <v>0</v>
      </c>
      <c r="K175" s="206"/>
      <c r="L175" s="207"/>
      <c r="M175" s="208" t="s">
        <v>1</v>
      </c>
      <c r="N175" s="209" t="s">
        <v>37</v>
      </c>
      <c r="P175" s="172">
        <f t="shared" si="26"/>
        <v>0</v>
      </c>
      <c r="Q175" s="172">
        <v>0</v>
      </c>
      <c r="R175" s="172">
        <f t="shared" si="27"/>
        <v>0</v>
      </c>
      <c r="S175" s="172">
        <v>0</v>
      </c>
      <c r="T175" s="173">
        <f t="shared" si="28"/>
        <v>0</v>
      </c>
      <c r="AR175" s="174" t="s">
        <v>405</v>
      </c>
      <c r="AT175" s="174" t="s">
        <v>360</v>
      </c>
      <c r="AU175" s="174" t="s">
        <v>82</v>
      </c>
      <c r="AY175" s="17" t="s">
        <v>165</v>
      </c>
      <c r="BE175" s="102">
        <f t="shared" si="29"/>
        <v>0</v>
      </c>
      <c r="BF175" s="102">
        <f t="shared" si="30"/>
        <v>0</v>
      </c>
      <c r="BG175" s="102">
        <f t="shared" si="31"/>
        <v>0</v>
      </c>
      <c r="BH175" s="102">
        <f t="shared" si="32"/>
        <v>0</v>
      </c>
      <c r="BI175" s="102">
        <f t="shared" si="33"/>
        <v>0</v>
      </c>
      <c r="BJ175" s="17" t="s">
        <v>82</v>
      </c>
      <c r="BK175" s="102">
        <f t="shared" si="34"/>
        <v>0</v>
      </c>
      <c r="BL175" s="17" t="s">
        <v>244</v>
      </c>
      <c r="BM175" s="174" t="s">
        <v>1172</v>
      </c>
    </row>
    <row r="176" spans="2:65" s="1" customFormat="1" ht="24.15" customHeight="1">
      <c r="B176" s="136"/>
      <c r="C176" s="163" t="s">
        <v>433</v>
      </c>
      <c r="D176" s="163" t="s">
        <v>167</v>
      </c>
      <c r="E176" s="164" t="s">
        <v>1173</v>
      </c>
      <c r="F176" s="165" t="s">
        <v>1174</v>
      </c>
      <c r="G176" s="166" t="s">
        <v>497</v>
      </c>
      <c r="H176" s="167">
        <v>1</v>
      </c>
      <c r="I176" s="168"/>
      <c r="J176" s="169">
        <f t="shared" si="25"/>
        <v>0</v>
      </c>
      <c r="K176" s="170"/>
      <c r="L176" s="34"/>
      <c r="M176" s="171" t="s">
        <v>1</v>
      </c>
      <c r="N176" s="135" t="s">
        <v>37</v>
      </c>
      <c r="P176" s="172">
        <f t="shared" si="26"/>
        <v>0</v>
      </c>
      <c r="Q176" s="172">
        <v>0</v>
      </c>
      <c r="R176" s="172">
        <f t="shared" si="27"/>
        <v>0</v>
      </c>
      <c r="S176" s="172">
        <v>0</v>
      </c>
      <c r="T176" s="173">
        <f t="shared" si="28"/>
        <v>0</v>
      </c>
      <c r="AR176" s="174" t="s">
        <v>244</v>
      </c>
      <c r="AT176" s="174" t="s">
        <v>167</v>
      </c>
      <c r="AU176" s="174" t="s">
        <v>82</v>
      </c>
      <c r="AY176" s="17" t="s">
        <v>165</v>
      </c>
      <c r="BE176" s="102">
        <f t="shared" si="29"/>
        <v>0</v>
      </c>
      <c r="BF176" s="102">
        <f t="shared" si="30"/>
        <v>0</v>
      </c>
      <c r="BG176" s="102">
        <f t="shared" si="31"/>
        <v>0</v>
      </c>
      <c r="BH176" s="102">
        <f t="shared" si="32"/>
        <v>0</v>
      </c>
      <c r="BI176" s="102">
        <f t="shared" si="33"/>
        <v>0</v>
      </c>
      <c r="BJ176" s="17" t="s">
        <v>82</v>
      </c>
      <c r="BK176" s="102">
        <f t="shared" si="34"/>
        <v>0</v>
      </c>
      <c r="BL176" s="17" t="s">
        <v>244</v>
      </c>
      <c r="BM176" s="174" t="s">
        <v>855</v>
      </c>
    </row>
    <row r="177" spans="2:65" s="1" customFormat="1" ht="24.15" customHeight="1">
      <c r="B177" s="136"/>
      <c r="C177" s="199" t="s">
        <v>438</v>
      </c>
      <c r="D177" s="199" t="s">
        <v>360</v>
      </c>
      <c r="E177" s="200" t="s">
        <v>1175</v>
      </c>
      <c r="F177" s="201" t="s">
        <v>1176</v>
      </c>
      <c r="G177" s="202" t="s">
        <v>497</v>
      </c>
      <c r="H177" s="203">
        <v>1</v>
      </c>
      <c r="I177" s="204"/>
      <c r="J177" s="205">
        <f t="shared" si="25"/>
        <v>0</v>
      </c>
      <c r="K177" s="206"/>
      <c r="L177" s="207"/>
      <c r="M177" s="208" t="s">
        <v>1</v>
      </c>
      <c r="N177" s="209" t="s">
        <v>37</v>
      </c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AR177" s="174" t="s">
        <v>405</v>
      </c>
      <c r="AT177" s="174" t="s">
        <v>360</v>
      </c>
      <c r="AU177" s="174" t="s">
        <v>82</v>
      </c>
      <c r="AY177" s="17" t="s">
        <v>165</v>
      </c>
      <c r="BE177" s="102">
        <f t="shared" si="29"/>
        <v>0</v>
      </c>
      <c r="BF177" s="102">
        <f t="shared" si="30"/>
        <v>0</v>
      </c>
      <c r="BG177" s="102">
        <f t="shared" si="31"/>
        <v>0</v>
      </c>
      <c r="BH177" s="102">
        <f t="shared" si="32"/>
        <v>0</v>
      </c>
      <c r="BI177" s="102">
        <f t="shared" si="33"/>
        <v>0</v>
      </c>
      <c r="BJ177" s="17" t="s">
        <v>82</v>
      </c>
      <c r="BK177" s="102">
        <f t="shared" si="34"/>
        <v>0</v>
      </c>
      <c r="BL177" s="17" t="s">
        <v>244</v>
      </c>
      <c r="BM177" s="174" t="s">
        <v>1177</v>
      </c>
    </row>
    <row r="178" spans="2:65" s="1" customFormat="1" ht="16.5" customHeight="1">
      <c r="B178" s="136"/>
      <c r="C178" s="163" t="s">
        <v>444</v>
      </c>
      <c r="D178" s="163" t="s">
        <v>167</v>
      </c>
      <c r="E178" s="164" t="s">
        <v>1178</v>
      </c>
      <c r="F178" s="165" t="s">
        <v>1179</v>
      </c>
      <c r="G178" s="166" t="s">
        <v>497</v>
      </c>
      <c r="H178" s="167">
        <v>1</v>
      </c>
      <c r="I178" s="168"/>
      <c r="J178" s="169">
        <f t="shared" si="25"/>
        <v>0</v>
      </c>
      <c r="K178" s="170"/>
      <c r="L178" s="34"/>
      <c r="M178" s="171" t="s">
        <v>1</v>
      </c>
      <c r="N178" s="135" t="s">
        <v>37</v>
      </c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AR178" s="174" t="s">
        <v>244</v>
      </c>
      <c r="AT178" s="174" t="s">
        <v>167</v>
      </c>
      <c r="AU178" s="174" t="s">
        <v>82</v>
      </c>
      <c r="AY178" s="17" t="s">
        <v>165</v>
      </c>
      <c r="BE178" s="102">
        <f t="shared" si="29"/>
        <v>0</v>
      </c>
      <c r="BF178" s="102">
        <f t="shared" si="30"/>
        <v>0</v>
      </c>
      <c r="BG178" s="102">
        <f t="shared" si="31"/>
        <v>0</v>
      </c>
      <c r="BH178" s="102">
        <f t="shared" si="32"/>
        <v>0</v>
      </c>
      <c r="BI178" s="102">
        <f t="shared" si="33"/>
        <v>0</v>
      </c>
      <c r="BJ178" s="17" t="s">
        <v>82</v>
      </c>
      <c r="BK178" s="102">
        <f t="shared" si="34"/>
        <v>0</v>
      </c>
      <c r="BL178" s="17" t="s">
        <v>244</v>
      </c>
      <c r="BM178" s="174" t="s">
        <v>1180</v>
      </c>
    </row>
    <row r="179" spans="2:65" s="1" customFormat="1" ht="33" customHeight="1">
      <c r="B179" s="136"/>
      <c r="C179" s="199" t="s">
        <v>449</v>
      </c>
      <c r="D179" s="199" t="s">
        <v>360</v>
      </c>
      <c r="E179" s="200" t="s">
        <v>1181</v>
      </c>
      <c r="F179" s="201" t="s">
        <v>1182</v>
      </c>
      <c r="G179" s="202" t="s">
        <v>497</v>
      </c>
      <c r="H179" s="203">
        <v>1</v>
      </c>
      <c r="I179" s="204"/>
      <c r="J179" s="205">
        <f t="shared" si="25"/>
        <v>0</v>
      </c>
      <c r="K179" s="206"/>
      <c r="L179" s="207"/>
      <c r="M179" s="208" t="s">
        <v>1</v>
      </c>
      <c r="N179" s="209" t="s">
        <v>37</v>
      </c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AR179" s="174" t="s">
        <v>405</v>
      </c>
      <c r="AT179" s="174" t="s">
        <v>360</v>
      </c>
      <c r="AU179" s="174" t="s">
        <v>82</v>
      </c>
      <c r="AY179" s="17" t="s">
        <v>165</v>
      </c>
      <c r="BE179" s="102">
        <f t="shared" si="29"/>
        <v>0</v>
      </c>
      <c r="BF179" s="102">
        <f t="shared" si="30"/>
        <v>0</v>
      </c>
      <c r="BG179" s="102">
        <f t="shared" si="31"/>
        <v>0</v>
      </c>
      <c r="BH179" s="102">
        <f t="shared" si="32"/>
        <v>0</v>
      </c>
      <c r="BI179" s="102">
        <f t="shared" si="33"/>
        <v>0</v>
      </c>
      <c r="BJ179" s="17" t="s">
        <v>82</v>
      </c>
      <c r="BK179" s="102">
        <f t="shared" si="34"/>
        <v>0</v>
      </c>
      <c r="BL179" s="17" t="s">
        <v>244</v>
      </c>
      <c r="BM179" s="174" t="s">
        <v>1183</v>
      </c>
    </row>
    <row r="180" spans="2:65" s="1" customFormat="1" ht="16.5" customHeight="1">
      <c r="B180" s="136"/>
      <c r="C180" s="199" t="s">
        <v>455</v>
      </c>
      <c r="D180" s="199" t="s">
        <v>360</v>
      </c>
      <c r="E180" s="200" t="s">
        <v>1184</v>
      </c>
      <c r="F180" s="201" t="s">
        <v>1185</v>
      </c>
      <c r="G180" s="202" t="s">
        <v>497</v>
      </c>
      <c r="H180" s="203">
        <v>1</v>
      </c>
      <c r="I180" s="204"/>
      <c r="J180" s="205">
        <f t="shared" si="25"/>
        <v>0</v>
      </c>
      <c r="K180" s="206"/>
      <c r="L180" s="207"/>
      <c r="M180" s="208" t="s">
        <v>1</v>
      </c>
      <c r="N180" s="209" t="s">
        <v>37</v>
      </c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AR180" s="174" t="s">
        <v>405</v>
      </c>
      <c r="AT180" s="174" t="s">
        <v>360</v>
      </c>
      <c r="AU180" s="174" t="s">
        <v>82</v>
      </c>
      <c r="AY180" s="17" t="s">
        <v>165</v>
      </c>
      <c r="BE180" s="102">
        <f t="shared" si="29"/>
        <v>0</v>
      </c>
      <c r="BF180" s="102">
        <f t="shared" si="30"/>
        <v>0</v>
      </c>
      <c r="BG180" s="102">
        <f t="shared" si="31"/>
        <v>0</v>
      </c>
      <c r="BH180" s="102">
        <f t="shared" si="32"/>
        <v>0</v>
      </c>
      <c r="BI180" s="102">
        <f t="shared" si="33"/>
        <v>0</v>
      </c>
      <c r="BJ180" s="17" t="s">
        <v>82</v>
      </c>
      <c r="BK180" s="102">
        <f t="shared" si="34"/>
        <v>0</v>
      </c>
      <c r="BL180" s="17" t="s">
        <v>244</v>
      </c>
      <c r="BM180" s="174" t="s">
        <v>1186</v>
      </c>
    </row>
    <row r="181" spans="2:65" s="1" customFormat="1" ht="16.5" customHeight="1">
      <c r="B181" s="136"/>
      <c r="C181" s="163" t="s">
        <v>461</v>
      </c>
      <c r="D181" s="163" t="s">
        <v>167</v>
      </c>
      <c r="E181" s="164" t="s">
        <v>1187</v>
      </c>
      <c r="F181" s="165" t="s">
        <v>1188</v>
      </c>
      <c r="G181" s="166" t="s">
        <v>497</v>
      </c>
      <c r="H181" s="167">
        <v>2</v>
      </c>
      <c r="I181" s="168"/>
      <c r="J181" s="169">
        <f t="shared" si="25"/>
        <v>0</v>
      </c>
      <c r="K181" s="170"/>
      <c r="L181" s="34"/>
      <c r="M181" s="171" t="s">
        <v>1</v>
      </c>
      <c r="N181" s="135" t="s">
        <v>37</v>
      </c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AR181" s="174" t="s">
        <v>244</v>
      </c>
      <c r="AT181" s="174" t="s">
        <v>167</v>
      </c>
      <c r="AU181" s="174" t="s">
        <v>82</v>
      </c>
      <c r="AY181" s="17" t="s">
        <v>165</v>
      </c>
      <c r="BE181" s="102">
        <f t="shared" si="29"/>
        <v>0</v>
      </c>
      <c r="BF181" s="102">
        <f t="shared" si="30"/>
        <v>0</v>
      </c>
      <c r="BG181" s="102">
        <f t="shared" si="31"/>
        <v>0</v>
      </c>
      <c r="BH181" s="102">
        <f t="shared" si="32"/>
        <v>0</v>
      </c>
      <c r="BI181" s="102">
        <f t="shared" si="33"/>
        <v>0</v>
      </c>
      <c r="BJ181" s="17" t="s">
        <v>82</v>
      </c>
      <c r="BK181" s="102">
        <f t="shared" si="34"/>
        <v>0</v>
      </c>
      <c r="BL181" s="17" t="s">
        <v>244</v>
      </c>
      <c r="BM181" s="174" t="s">
        <v>1189</v>
      </c>
    </row>
    <row r="182" spans="2:65" s="1" customFormat="1" ht="16.5" customHeight="1">
      <c r="B182" s="136"/>
      <c r="C182" s="199" t="s">
        <v>467</v>
      </c>
      <c r="D182" s="199" t="s">
        <v>360</v>
      </c>
      <c r="E182" s="200" t="s">
        <v>1190</v>
      </c>
      <c r="F182" s="201" t="s">
        <v>1191</v>
      </c>
      <c r="G182" s="202" t="s">
        <v>497</v>
      </c>
      <c r="H182" s="203">
        <v>1</v>
      </c>
      <c r="I182" s="204"/>
      <c r="J182" s="205">
        <f t="shared" si="25"/>
        <v>0</v>
      </c>
      <c r="K182" s="206"/>
      <c r="L182" s="207"/>
      <c r="M182" s="208" t="s">
        <v>1</v>
      </c>
      <c r="N182" s="209" t="s">
        <v>37</v>
      </c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AR182" s="174" t="s">
        <v>405</v>
      </c>
      <c r="AT182" s="174" t="s">
        <v>360</v>
      </c>
      <c r="AU182" s="174" t="s">
        <v>82</v>
      </c>
      <c r="AY182" s="17" t="s">
        <v>165</v>
      </c>
      <c r="BE182" s="102">
        <f t="shared" si="29"/>
        <v>0</v>
      </c>
      <c r="BF182" s="102">
        <f t="shared" si="30"/>
        <v>0</v>
      </c>
      <c r="BG182" s="102">
        <f t="shared" si="31"/>
        <v>0</v>
      </c>
      <c r="BH182" s="102">
        <f t="shared" si="32"/>
        <v>0</v>
      </c>
      <c r="BI182" s="102">
        <f t="shared" si="33"/>
        <v>0</v>
      </c>
      <c r="BJ182" s="17" t="s">
        <v>82</v>
      </c>
      <c r="BK182" s="102">
        <f t="shared" si="34"/>
        <v>0</v>
      </c>
      <c r="BL182" s="17" t="s">
        <v>244</v>
      </c>
      <c r="BM182" s="174" t="s">
        <v>1192</v>
      </c>
    </row>
    <row r="183" spans="2:65" s="1" customFormat="1" ht="24.15" customHeight="1">
      <c r="B183" s="136"/>
      <c r="C183" s="163" t="s">
        <v>474</v>
      </c>
      <c r="D183" s="163" t="s">
        <v>167</v>
      </c>
      <c r="E183" s="164" t="s">
        <v>1193</v>
      </c>
      <c r="F183" s="165" t="s">
        <v>1194</v>
      </c>
      <c r="G183" s="166" t="s">
        <v>497</v>
      </c>
      <c r="H183" s="167">
        <v>1</v>
      </c>
      <c r="I183" s="168"/>
      <c r="J183" s="169">
        <f t="shared" si="25"/>
        <v>0</v>
      </c>
      <c r="K183" s="170"/>
      <c r="L183" s="34"/>
      <c r="M183" s="171" t="s">
        <v>1</v>
      </c>
      <c r="N183" s="135" t="s">
        <v>37</v>
      </c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AR183" s="174" t="s">
        <v>244</v>
      </c>
      <c r="AT183" s="174" t="s">
        <v>167</v>
      </c>
      <c r="AU183" s="174" t="s">
        <v>82</v>
      </c>
      <c r="AY183" s="17" t="s">
        <v>165</v>
      </c>
      <c r="BE183" s="102">
        <f t="shared" si="29"/>
        <v>0</v>
      </c>
      <c r="BF183" s="102">
        <f t="shared" si="30"/>
        <v>0</v>
      </c>
      <c r="BG183" s="102">
        <f t="shared" si="31"/>
        <v>0</v>
      </c>
      <c r="BH183" s="102">
        <f t="shared" si="32"/>
        <v>0</v>
      </c>
      <c r="BI183" s="102">
        <f t="shared" si="33"/>
        <v>0</v>
      </c>
      <c r="BJ183" s="17" t="s">
        <v>82</v>
      </c>
      <c r="BK183" s="102">
        <f t="shared" si="34"/>
        <v>0</v>
      </c>
      <c r="BL183" s="17" t="s">
        <v>244</v>
      </c>
      <c r="BM183" s="174" t="s">
        <v>1195</v>
      </c>
    </row>
    <row r="184" spans="2:65" s="1" customFormat="1" ht="49.25" customHeight="1">
      <c r="B184" s="136"/>
      <c r="C184" s="199" t="s">
        <v>482</v>
      </c>
      <c r="D184" s="199" t="s">
        <v>360</v>
      </c>
      <c r="E184" s="200" t="s">
        <v>1196</v>
      </c>
      <c r="F184" s="201" t="s">
        <v>1197</v>
      </c>
      <c r="G184" s="202" t="s">
        <v>497</v>
      </c>
      <c r="H184" s="203">
        <v>1</v>
      </c>
      <c r="I184" s="204"/>
      <c r="J184" s="205">
        <f t="shared" si="25"/>
        <v>0</v>
      </c>
      <c r="K184" s="206"/>
      <c r="L184" s="207"/>
      <c r="M184" s="208" t="s">
        <v>1</v>
      </c>
      <c r="N184" s="209" t="s">
        <v>37</v>
      </c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AR184" s="174" t="s">
        <v>405</v>
      </c>
      <c r="AT184" s="174" t="s">
        <v>360</v>
      </c>
      <c r="AU184" s="174" t="s">
        <v>82</v>
      </c>
      <c r="AY184" s="17" t="s">
        <v>165</v>
      </c>
      <c r="BE184" s="102">
        <f t="shared" si="29"/>
        <v>0</v>
      </c>
      <c r="BF184" s="102">
        <f t="shared" si="30"/>
        <v>0</v>
      </c>
      <c r="BG184" s="102">
        <f t="shared" si="31"/>
        <v>0</v>
      </c>
      <c r="BH184" s="102">
        <f t="shared" si="32"/>
        <v>0</v>
      </c>
      <c r="BI184" s="102">
        <f t="shared" si="33"/>
        <v>0</v>
      </c>
      <c r="BJ184" s="17" t="s">
        <v>82</v>
      </c>
      <c r="BK184" s="102">
        <f t="shared" si="34"/>
        <v>0</v>
      </c>
      <c r="BL184" s="17" t="s">
        <v>244</v>
      </c>
      <c r="BM184" s="174" t="s">
        <v>1198</v>
      </c>
    </row>
    <row r="185" spans="2:65" s="1" customFormat="1" ht="24.15" customHeight="1">
      <c r="B185" s="136"/>
      <c r="C185" s="163" t="s">
        <v>494</v>
      </c>
      <c r="D185" s="163" t="s">
        <v>167</v>
      </c>
      <c r="E185" s="164" t="s">
        <v>1199</v>
      </c>
      <c r="F185" s="165" t="s">
        <v>1200</v>
      </c>
      <c r="G185" s="166" t="s">
        <v>497</v>
      </c>
      <c r="H185" s="167">
        <v>1</v>
      </c>
      <c r="I185" s="168"/>
      <c r="J185" s="169">
        <f t="shared" si="25"/>
        <v>0</v>
      </c>
      <c r="K185" s="170"/>
      <c r="L185" s="34"/>
      <c r="M185" s="171" t="s">
        <v>1</v>
      </c>
      <c r="N185" s="135" t="s">
        <v>37</v>
      </c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AR185" s="174" t="s">
        <v>244</v>
      </c>
      <c r="AT185" s="174" t="s">
        <v>167</v>
      </c>
      <c r="AU185" s="174" t="s">
        <v>82</v>
      </c>
      <c r="AY185" s="17" t="s">
        <v>165</v>
      </c>
      <c r="BE185" s="102">
        <f t="shared" si="29"/>
        <v>0</v>
      </c>
      <c r="BF185" s="102">
        <f t="shared" si="30"/>
        <v>0</v>
      </c>
      <c r="BG185" s="102">
        <f t="shared" si="31"/>
        <v>0</v>
      </c>
      <c r="BH185" s="102">
        <f t="shared" si="32"/>
        <v>0</v>
      </c>
      <c r="BI185" s="102">
        <f t="shared" si="33"/>
        <v>0</v>
      </c>
      <c r="BJ185" s="17" t="s">
        <v>82</v>
      </c>
      <c r="BK185" s="102">
        <f t="shared" si="34"/>
        <v>0</v>
      </c>
      <c r="BL185" s="17" t="s">
        <v>244</v>
      </c>
      <c r="BM185" s="174" t="s">
        <v>1201</v>
      </c>
    </row>
    <row r="186" spans="2:65" s="1" customFormat="1" ht="16.5" customHeight="1">
      <c r="B186" s="136"/>
      <c r="C186" s="199" t="s">
        <v>499</v>
      </c>
      <c r="D186" s="199" t="s">
        <v>360</v>
      </c>
      <c r="E186" s="200" t="s">
        <v>1202</v>
      </c>
      <c r="F186" s="201" t="s">
        <v>1203</v>
      </c>
      <c r="G186" s="202" t="s">
        <v>497</v>
      </c>
      <c r="H186" s="203">
        <v>1</v>
      </c>
      <c r="I186" s="204"/>
      <c r="J186" s="205">
        <f t="shared" si="25"/>
        <v>0</v>
      </c>
      <c r="K186" s="206"/>
      <c r="L186" s="207"/>
      <c r="M186" s="208" t="s">
        <v>1</v>
      </c>
      <c r="N186" s="209" t="s">
        <v>37</v>
      </c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AR186" s="174" t="s">
        <v>405</v>
      </c>
      <c r="AT186" s="174" t="s">
        <v>360</v>
      </c>
      <c r="AU186" s="174" t="s">
        <v>82</v>
      </c>
      <c r="AY186" s="17" t="s">
        <v>165</v>
      </c>
      <c r="BE186" s="102">
        <f t="shared" si="29"/>
        <v>0</v>
      </c>
      <c r="BF186" s="102">
        <f t="shared" si="30"/>
        <v>0</v>
      </c>
      <c r="BG186" s="102">
        <f t="shared" si="31"/>
        <v>0</v>
      </c>
      <c r="BH186" s="102">
        <f t="shared" si="32"/>
        <v>0</v>
      </c>
      <c r="BI186" s="102">
        <f t="shared" si="33"/>
        <v>0</v>
      </c>
      <c r="BJ186" s="17" t="s">
        <v>82</v>
      </c>
      <c r="BK186" s="102">
        <f t="shared" si="34"/>
        <v>0</v>
      </c>
      <c r="BL186" s="17" t="s">
        <v>244</v>
      </c>
      <c r="BM186" s="174" t="s">
        <v>1204</v>
      </c>
    </row>
    <row r="187" spans="2:65" s="1" customFormat="1" ht="21.75" customHeight="1">
      <c r="B187" s="136"/>
      <c r="C187" s="163" t="s">
        <v>503</v>
      </c>
      <c r="D187" s="163" t="s">
        <v>167</v>
      </c>
      <c r="E187" s="164" t="s">
        <v>1205</v>
      </c>
      <c r="F187" s="165" t="s">
        <v>1206</v>
      </c>
      <c r="G187" s="166" t="s">
        <v>497</v>
      </c>
      <c r="H187" s="167">
        <v>2</v>
      </c>
      <c r="I187" s="168"/>
      <c r="J187" s="169">
        <f t="shared" si="25"/>
        <v>0</v>
      </c>
      <c r="K187" s="170"/>
      <c r="L187" s="34"/>
      <c r="M187" s="171" t="s">
        <v>1</v>
      </c>
      <c r="N187" s="135" t="s">
        <v>37</v>
      </c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AR187" s="174" t="s">
        <v>244</v>
      </c>
      <c r="AT187" s="174" t="s">
        <v>167</v>
      </c>
      <c r="AU187" s="174" t="s">
        <v>82</v>
      </c>
      <c r="AY187" s="17" t="s">
        <v>165</v>
      </c>
      <c r="BE187" s="102">
        <f t="shared" si="29"/>
        <v>0</v>
      </c>
      <c r="BF187" s="102">
        <f t="shared" si="30"/>
        <v>0</v>
      </c>
      <c r="BG187" s="102">
        <f t="shared" si="31"/>
        <v>0</v>
      </c>
      <c r="BH187" s="102">
        <f t="shared" si="32"/>
        <v>0</v>
      </c>
      <c r="BI187" s="102">
        <f t="shared" si="33"/>
        <v>0</v>
      </c>
      <c r="BJ187" s="17" t="s">
        <v>82</v>
      </c>
      <c r="BK187" s="102">
        <f t="shared" si="34"/>
        <v>0</v>
      </c>
      <c r="BL187" s="17" t="s">
        <v>244</v>
      </c>
      <c r="BM187" s="174" t="s">
        <v>1207</v>
      </c>
    </row>
    <row r="188" spans="2:65" s="1" customFormat="1" ht="21.75" customHeight="1">
      <c r="B188" s="136"/>
      <c r="C188" s="199" t="s">
        <v>509</v>
      </c>
      <c r="D188" s="199" t="s">
        <v>360</v>
      </c>
      <c r="E188" s="200" t="s">
        <v>1208</v>
      </c>
      <c r="F188" s="201" t="s">
        <v>1209</v>
      </c>
      <c r="G188" s="202" t="s">
        <v>497</v>
      </c>
      <c r="H188" s="203">
        <v>1</v>
      </c>
      <c r="I188" s="204"/>
      <c r="J188" s="205">
        <f t="shared" si="25"/>
        <v>0</v>
      </c>
      <c r="K188" s="206"/>
      <c r="L188" s="207"/>
      <c r="M188" s="208" t="s">
        <v>1</v>
      </c>
      <c r="N188" s="209" t="s">
        <v>37</v>
      </c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AR188" s="174" t="s">
        <v>405</v>
      </c>
      <c r="AT188" s="174" t="s">
        <v>360</v>
      </c>
      <c r="AU188" s="174" t="s">
        <v>82</v>
      </c>
      <c r="AY188" s="17" t="s">
        <v>165</v>
      </c>
      <c r="BE188" s="102">
        <f t="shared" si="29"/>
        <v>0</v>
      </c>
      <c r="BF188" s="102">
        <f t="shared" si="30"/>
        <v>0</v>
      </c>
      <c r="BG188" s="102">
        <f t="shared" si="31"/>
        <v>0</v>
      </c>
      <c r="BH188" s="102">
        <f t="shared" si="32"/>
        <v>0</v>
      </c>
      <c r="BI188" s="102">
        <f t="shared" si="33"/>
        <v>0</v>
      </c>
      <c r="BJ188" s="17" t="s">
        <v>82</v>
      </c>
      <c r="BK188" s="102">
        <f t="shared" si="34"/>
        <v>0</v>
      </c>
      <c r="BL188" s="17" t="s">
        <v>244</v>
      </c>
      <c r="BM188" s="174" t="s">
        <v>1052</v>
      </c>
    </row>
    <row r="189" spans="2:65" s="1" customFormat="1" ht="21.75" customHeight="1">
      <c r="B189" s="136"/>
      <c r="C189" s="199" t="s">
        <v>513</v>
      </c>
      <c r="D189" s="199" t="s">
        <v>360</v>
      </c>
      <c r="E189" s="200" t="s">
        <v>1210</v>
      </c>
      <c r="F189" s="201" t="s">
        <v>1211</v>
      </c>
      <c r="G189" s="202" t="s">
        <v>497</v>
      </c>
      <c r="H189" s="203">
        <v>1</v>
      </c>
      <c r="I189" s="204"/>
      <c r="J189" s="205">
        <f t="shared" si="25"/>
        <v>0</v>
      </c>
      <c r="K189" s="206"/>
      <c r="L189" s="207"/>
      <c r="M189" s="208" t="s">
        <v>1</v>
      </c>
      <c r="N189" s="209" t="s">
        <v>37</v>
      </c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AR189" s="174" t="s">
        <v>405</v>
      </c>
      <c r="AT189" s="174" t="s">
        <v>360</v>
      </c>
      <c r="AU189" s="174" t="s">
        <v>82</v>
      </c>
      <c r="AY189" s="17" t="s">
        <v>165</v>
      </c>
      <c r="BE189" s="102">
        <f t="shared" si="29"/>
        <v>0</v>
      </c>
      <c r="BF189" s="102">
        <f t="shared" si="30"/>
        <v>0</v>
      </c>
      <c r="BG189" s="102">
        <f t="shared" si="31"/>
        <v>0</v>
      </c>
      <c r="BH189" s="102">
        <f t="shared" si="32"/>
        <v>0</v>
      </c>
      <c r="BI189" s="102">
        <f t="shared" si="33"/>
        <v>0</v>
      </c>
      <c r="BJ189" s="17" t="s">
        <v>82</v>
      </c>
      <c r="BK189" s="102">
        <f t="shared" si="34"/>
        <v>0</v>
      </c>
      <c r="BL189" s="17" t="s">
        <v>244</v>
      </c>
      <c r="BM189" s="174" t="s">
        <v>1212</v>
      </c>
    </row>
    <row r="190" spans="2:65" s="1" customFormat="1" ht="24.15" customHeight="1">
      <c r="B190" s="136"/>
      <c r="C190" s="163" t="s">
        <v>519</v>
      </c>
      <c r="D190" s="163" t="s">
        <v>167</v>
      </c>
      <c r="E190" s="164" t="s">
        <v>1213</v>
      </c>
      <c r="F190" s="165" t="s">
        <v>1214</v>
      </c>
      <c r="G190" s="166" t="s">
        <v>497</v>
      </c>
      <c r="H190" s="167">
        <v>1</v>
      </c>
      <c r="I190" s="168"/>
      <c r="J190" s="169">
        <f t="shared" si="25"/>
        <v>0</v>
      </c>
      <c r="K190" s="170"/>
      <c r="L190" s="34"/>
      <c r="M190" s="171" t="s">
        <v>1</v>
      </c>
      <c r="N190" s="135" t="s">
        <v>37</v>
      </c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AR190" s="174" t="s">
        <v>244</v>
      </c>
      <c r="AT190" s="174" t="s">
        <v>167</v>
      </c>
      <c r="AU190" s="174" t="s">
        <v>82</v>
      </c>
      <c r="AY190" s="17" t="s">
        <v>165</v>
      </c>
      <c r="BE190" s="102">
        <f t="shared" si="29"/>
        <v>0</v>
      </c>
      <c r="BF190" s="102">
        <f t="shared" si="30"/>
        <v>0</v>
      </c>
      <c r="BG190" s="102">
        <f t="shared" si="31"/>
        <v>0</v>
      </c>
      <c r="BH190" s="102">
        <f t="shared" si="32"/>
        <v>0</v>
      </c>
      <c r="BI190" s="102">
        <f t="shared" si="33"/>
        <v>0</v>
      </c>
      <c r="BJ190" s="17" t="s">
        <v>82</v>
      </c>
      <c r="BK190" s="102">
        <f t="shared" si="34"/>
        <v>0</v>
      </c>
      <c r="BL190" s="17" t="s">
        <v>244</v>
      </c>
      <c r="BM190" s="174" t="s">
        <v>1215</v>
      </c>
    </row>
    <row r="191" spans="2:65" s="1" customFormat="1" ht="24.15" customHeight="1">
      <c r="B191" s="136"/>
      <c r="C191" s="199" t="s">
        <v>523</v>
      </c>
      <c r="D191" s="199" t="s">
        <v>360</v>
      </c>
      <c r="E191" s="200" t="s">
        <v>1216</v>
      </c>
      <c r="F191" s="201" t="s">
        <v>1217</v>
      </c>
      <c r="G191" s="202" t="s">
        <v>497</v>
      </c>
      <c r="H191" s="203">
        <v>1</v>
      </c>
      <c r="I191" s="204"/>
      <c r="J191" s="205">
        <f t="shared" si="25"/>
        <v>0</v>
      </c>
      <c r="K191" s="206"/>
      <c r="L191" s="207"/>
      <c r="M191" s="208" t="s">
        <v>1</v>
      </c>
      <c r="N191" s="209" t="s">
        <v>37</v>
      </c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AR191" s="174" t="s">
        <v>405</v>
      </c>
      <c r="AT191" s="174" t="s">
        <v>360</v>
      </c>
      <c r="AU191" s="174" t="s">
        <v>82</v>
      </c>
      <c r="AY191" s="17" t="s">
        <v>165</v>
      </c>
      <c r="BE191" s="102">
        <f t="shared" si="29"/>
        <v>0</v>
      </c>
      <c r="BF191" s="102">
        <f t="shared" si="30"/>
        <v>0</v>
      </c>
      <c r="BG191" s="102">
        <f t="shared" si="31"/>
        <v>0</v>
      </c>
      <c r="BH191" s="102">
        <f t="shared" si="32"/>
        <v>0</v>
      </c>
      <c r="BI191" s="102">
        <f t="shared" si="33"/>
        <v>0</v>
      </c>
      <c r="BJ191" s="17" t="s">
        <v>82</v>
      </c>
      <c r="BK191" s="102">
        <f t="shared" si="34"/>
        <v>0</v>
      </c>
      <c r="BL191" s="17" t="s">
        <v>244</v>
      </c>
      <c r="BM191" s="174" t="s">
        <v>1218</v>
      </c>
    </row>
    <row r="192" spans="2:65" s="1" customFormat="1" ht="33" customHeight="1">
      <c r="B192" s="136"/>
      <c r="C192" s="163" t="s">
        <v>528</v>
      </c>
      <c r="D192" s="163" t="s">
        <v>167</v>
      </c>
      <c r="E192" s="164" t="s">
        <v>1219</v>
      </c>
      <c r="F192" s="165" t="s">
        <v>1220</v>
      </c>
      <c r="G192" s="166" t="s">
        <v>497</v>
      </c>
      <c r="H192" s="167">
        <v>1</v>
      </c>
      <c r="I192" s="168"/>
      <c r="J192" s="169">
        <f t="shared" si="25"/>
        <v>0</v>
      </c>
      <c r="K192" s="170"/>
      <c r="L192" s="34"/>
      <c r="M192" s="171" t="s">
        <v>1</v>
      </c>
      <c r="N192" s="135" t="s">
        <v>37</v>
      </c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AR192" s="174" t="s">
        <v>244</v>
      </c>
      <c r="AT192" s="174" t="s">
        <v>167</v>
      </c>
      <c r="AU192" s="174" t="s">
        <v>82</v>
      </c>
      <c r="AY192" s="17" t="s">
        <v>165</v>
      </c>
      <c r="BE192" s="102">
        <f t="shared" si="29"/>
        <v>0</v>
      </c>
      <c r="BF192" s="102">
        <f t="shared" si="30"/>
        <v>0</v>
      </c>
      <c r="BG192" s="102">
        <f t="shared" si="31"/>
        <v>0</v>
      </c>
      <c r="BH192" s="102">
        <f t="shared" si="32"/>
        <v>0</v>
      </c>
      <c r="BI192" s="102">
        <f t="shared" si="33"/>
        <v>0</v>
      </c>
      <c r="BJ192" s="17" t="s">
        <v>82</v>
      </c>
      <c r="BK192" s="102">
        <f t="shared" si="34"/>
        <v>0</v>
      </c>
      <c r="BL192" s="17" t="s">
        <v>244</v>
      </c>
      <c r="BM192" s="174" t="s">
        <v>1221</v>
      </c>
    </row>
    <row r="193" spans="2:65" s="1" customFormat="1" ht="24.15" customHeight="1">
      <c r="B193" s="136"/>
      <c r="C193" s="199" t="s">
        <v>533</v>
      </c>
      <c r="D193" s="199" t="s">
        <v>360</v>
      </c>
      <c r="E193" s="200" t="s">
        <v>1222</v>
      </c>
      <c r="F193" s="201" t="s">
        <v>1223</v>
      </c>
      <c r="G193" s="202" t="s">
        <v>497</v>
      </c>
      <c r="H193" s="203">
        <v>1</v>
      </c>
      <c r="I193" s="204"/>
      <c r="J193" s="205">
        <f t="shared" si="25"/>
        <v>0</v>
      </c>
      <c r="K193" s="206"/>
      <c r="L193" s="207"/>
      <c r="M193" s="208" t="s">
        <v>1</v>
      </c>
      <c r="N193" s="209" t="s">
        <v>37</v>
      </c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AR193" s="174" t="s">
        <v>405</v>
      </c>
      <c r="AT193" s="174" t="s">
        <v>360</v>
      </c>
      <c r="AU193" s="174" t="s">
        <v>82</v>
      </c>
      <c r="AY193" s="17" t="s">
        <v>165</v>
      </c>
      <c r="BE193" s="102">
        <f t="shared" si="29"/>
        <v>0</v>
      </c>
      <c r="BF193" s="102">
        <f t="shared" si="30"/>
        <v>0</v>
      </c>
      <c r="BG193" s="102">
        <f t="shared" si="31"/>
        <v>0</v>
      </c>
      <c r="BH193" s="102">
        <f t="shared" si="32"/>
        <v>0</v>
      </c>
      <c r="BI193" s="102">
        <f t="shared" si="33"/>
        <v>0</v>
      </c>
      <c r="BJ193" s="17" t="s">
        <v>82</v>
      </c>
      <c r="BK193" s="102">
        <f t="shared" si="34"/>
        <v>0</v>
      </c>
      <c r="BL193" s="17" t="s">
        <v>244</v>
      </c>
      <c r="BM193" s="174" t="s">
        <v>1224</v>
      </c>
    </row>
    <row r="194" spans="2:65" s="1" customFormat="1" ht="16.5" customHeight="1">
      <c r="B194" s="136"/>
      <c r="C194" s="163" t="s">
        <v>539</v>
      </c>
      <c r="D194" s="163" t="s">
        <v>167</v>
      </c>
      <c r="E194" s="164" t="s">
        <v>1225</v>
      </c>
      <c r="F194" s="165" t="s">
        <v>1226</v>
      </c>
      <c r="G194" s="166" t="s">
        <v>497</v>
      </c>
      <c r="H194" s="167">
        <v>2</v>
      </c>
      <c r="I194" s="168"/>
      <c r="J194" s="169">
        <f t="shared" si="25"/>
        <v>0</v>
      </c>
      <c r="K194" s="170"/>
      <c r="L194" s="34"/>
      <c r="M194" s="171" t="s">
        <v>1</v>
      </c>
      <c r="N194" s="135" t="s">
        <v>37</v>
      </c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AR194" s="174" t="s">
        <v>244</v>
      </c>
      <c r="AT194" s="174" t="s">
        <v>167</v>
      </c>
      <c r="AU194" s="174" t="s">
        <v>82</v>
      </c>
      <c r="AY194" s="17" t="s">
        <v>165</v>
      </c>
      <c r="BE194" s="102">
        <f t="shared" si="29"/>
        <v>0</v>
      </c>
      <c r="BF194" s="102">
        <f t="shared" si="30"/>
        <v>0</v>
      </c>
      <c r="BG194" s="102">
        <f t="shared" si="31"/>
        <v>0</v>
      </c>
      <c r="BH194" s="102">
        <f t="shared" si="32"/>
        <v>0</v>
      </c>
      <c r="BI194" s="102">
        <f t="shared" si="33"/>
        <v>0</v>
      </c>
      <c r="BJ194" s="17" t="s">
        <v>82</v>
      </c>
      <c r="BK194" s="102">
        <f t="shared" si="34"/>
        <v>0</v>
      </c>
      <c r="BL194" s="17" t="s">
        <v>244</v>
      </c>
      <c r="BM194" s="174" t="s">
        <v>1227</v>
      </c>
    </row>
    <row r="195" spans="2:65" s="1" customFormat="1" ht="24.15" customHeight="1">
      <c r="B195" s="136"/>
      <c r="C195" s="199" t="s">
        <v>544</v>
      </c>
      <c r="D195" s="199" t="s">
        <v>360</v>
      </c>
      <c r="E195" s="200" t="s">
        <v>1228</v>
      </c>
      <c r="F195" s="201" t="s">
        <v>1229</v>
      </c>
      <c r="G195" s="202" t="s">
        <v>497</v>
      </c>
      <c r="H195" s="203">
        <v>2</v>
      </c>
      <c r="I195" s="204"/>
      <c r="J195" s="205">
        <f t="shared" si="25"/>
        <v>0</v>
      </c>
      <c r="K195" s="206"/>
      <c r="L195" s="207"/>
      <c r="M195" s="208" t="s">
        <v>1</v>
      </c>
      <c r="N195" s="209" t="s">
        <v>37</v>
      </c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AR195" s="174" t="s">
        <v>405</v>
      </c>
      <c r="AT195" s="174" t="s">
        <v>360</v>
      </c>
      <c r="AU195" s="174" t="s">
        <v>82</v>
      </c>
      <c r="AY195" s="17" t="s">
        <v>165</v>
      </c>
      <c r="BE195" s="102">
        <f t="shared" si="29"/>
        <v>0</v>
      </c>
      <c r="BF195" s="102">
        <f t="shared" si="30"/>
        <v>0</v>
      </c>
      <c r="BG195" s="102">
        <f t="shared" si="31"/>
        <v>0</v>
      </c>
      <c r="BH195" s="102">
        <f t="shared" si="32"/>
        <v>0</v>
      </c>
      <c r="BI195" s="102">
        <f t="shared" si="33"/>
        <v>0</v>
      </c>
      <c r="BJ195" s="17" t="s">
        <v>82</v>
      </c>
      <c r="BK195" s="102">
        <f t="shared" si="34"/>
        <v>0</v>
      </c>
      <c r="BL195" s="17" t="s">
        <v>244</v>
      </c>
      <c r="BM195" s="174" t="s">
        <v>1230</v>
      </c>
    </row>
    <row r="196" spans="2:65" s="1" customFormat="1" ht="24.15" customHeight="1">
      <c r="B196" s="136"/>
      <c r="C196" s="163" t="s">
        <v>551</v>
      </c>
      <c r="D196" s="163" t="s">
        <v>167</v>
      </c>
      <c r="E196" s="164" t="s">
        <v>1231</v>
      </c>
      <c r="F196" s="165" t="s">
        <v>1232</v>
      </c>
      <c r="G196" s="166" t="s">
        <v>497</v>
      </c>
      <c r="H196" s="167">
        <v>1</v>
      </c>
      <c r="I196" s="168"/>
      <c r="J196" s="169">
        <f t="shared" si="25"/>
        <v>0</v>
      </c>
      <c r="K196" s="170"/>
      <c r="L196" s="34"/>
      <c r="M196" s="171" t="s">
        <v>1</v>
      </c>
      <c r="N196" s="135" t="s">
        <v>37</v>
      </c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AR196" s="174" t="s">
        <v>244</v>
      </c>
      <c r="AT196" s="174" t="s">
        <v>167</v>
      </c>
      <c r="AU196" s="174" t="s">
        <v>82</v>
      </c>
      <c r="AY196" s="17" t="s">
        <v>165</v>
      </c>
      <c r="BE196" s="102">
        <f t="shared" si="29"/>
        <v>0</v>
      </c>
      <c r="BF196" s="102">
        <f t="shared" si="30"/>
        <v>0</v>
      </c>
      <c r="BG196" s="102">
        <f t="shared" si="31"/>
        <v>0</v>
      </c>
      <c r="BH196" s="102">
        <f t="shared" si="32"/>
        <v>0</v>
      </c>
      <c r="BI196" s="102">
        <f t="shared" si="33"/>
        <v>0</v>
      </c>
      <c r="BJ196" s="17" t="s">
        <v>82</v>
      </c>
      <c r="BK196" s="102">
        <f t="shared" si="34"/>
        <v>0</v>
      </c>
      <c r="BL196" s="17" t="s">
        <v>244</v>
      </c>
      <c r="BM196" s="174" t="s">
        <v>1233</v>
      </c>
    </row>
    <row r="197" spans="2:65" s="1" customFormat="1" ht="16.5" customHeight="1">
      <c r="B197" s="136"/>
      <c r="C197" s="199" t="s">
        <v>556</v>
      </c>
      <c r="D197" s="199" t="s">
        <v>360</v>
      </c>
      <c r="E197" s="200" t="s">
        <v>1234</v>
      </c>
      <c r="F197" s="201" t="s">
        <v>1235</v>
      </c>
      <c r="G197" s="202" t="s">
        <v>497</v>
      </c>
      <c r="H197" s="203">
        <v>1</v>
      </c>
      <c r="I197" s="204"/>
      <c r="J197" s="205">
        <f t="shared" si="25"/>
        <v>0</v>
      </c>
      <c r="K197" s="206"/>
      <c r="L197" s="207"/>
      <c r="M197" s="208" t="s">
        <v>1</v>
      </c>
      <c r="N197" s="209" t="s">
        <v>37</v>
      </c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AR197" s="174" t="s">
        <v>405</v>
      </c>
      <c r="AT197" s="174" t="s">
        <v>360</v>
      </c>
      <c r="AU197" s="174" t="s">
        <v>82</v>
      </c>
      <c r="AY197" s="17" t="s">
        <v>165</v>
      </c>
      <c r="BE197" s="102">
        <f t="shared" si="29"/>
        <v>0</v>
      </c>
      <c r="BF197" s="102">
        <f t="shared" si="30"/>
        <v>0</v>
      </c>
      <c r="BG197" s="102">
        <f t="shared" si="31"/>
        <v>0</v>
      </c>
      <c r="BH197" s="102">
        <f t="shared" si="32"/>
        <v>0</v>
      </c>
      <c r="BI197" s="102">
        <f t="shared" si="33"/>
        <v>0</v>
      </c>
      <c r="BJ197" s="17" t="s">
        <v>82</v>
      </c>
      <c r="BK197" s="102">
        <f t="shared" si="34"/>
        <v>0</v>
      </c>
      <c r="BL197" s="17" t="s">
        <v>244</v>
      </c>
      <c r="BM197" s="174" t="s">
        <v>1236</v>
      </c>
    </row>
    <row r="198" spans="2:65" s="1" customFormat="1" ht="16.5" customHeight="1">
      <c r="B198" s="136"/>
      <c r="C198" s="199" t="s">
        <v>562</v>
      </c>
      <c r="D198" s="199" t="s">
        <v>360</v>
      </c>
      <c r="E198" s="200" t="s">
        <v>1237</v>
      </c>
      <c r="F198" s="201" t="s">
        <v>1238</v>
      </c>
      <c r="G198" s="202" t="s">
        <v>497</v>
      </c>
      <c r="H198" s="203">
        <v>1</v>
      </c>
      <c r="I198" s="204"/>
      <c r="J198" s="205">
        <f t="shared" si="25"/>
        <v>0</v>
      </c>
      <c r="K198" s="206"/>
      <c r="L198" s="207"/>
      <c r="M198" s="208" t="s">
        <v>1</v>
      </c>
      <c r="N198" s="209" t="s">
        <v>37</v>
      </c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AR198" s="174" t="s">
        <v>405</v>
      </c>
      <c r="AT198" s="174" t="s">
        <v>360</v>
      </c>
      <c r="AU198" s="174" t="s">
        <v>82</v>
      </c>
      <c r="AY198" s="17" t="s">
        <v>165</v>
      </c>
      <c r="BE198" s="102">
        <f t="shared" si="29"/>
        <v>0</v>
      </c>
      <c r="BF198" s="102">
        <f t="shared" si="30"/>
        <v>0</v>
      </c>
      <c r="BG198" s="102">
        <f t="shared" si="31"/>
        <v>0</v>
      </c>
      <c r="BH198" s="102">
        <f t="shared" si="32"/>
        <v>0</v>
      </c>
      <c r="BI198" s="102">
        <f t="shared" si="33"/>
        <v>0</v>
      </c>
      <c r="BJ198" s="17" t="s">
        <v>82</v>
      </c>
      <c r="BK198" s="102">
        <f t="shared" si="34"/>
        <v>0</v>
      </c>
      <c r="BL198" s="17" t="s">
        <v>244</v>
      </c>
      <c r="BM198" s="174" t="s">
        <v>1239</v>
      </c>
    </row>
    <row r="199" spans="2:65" s="1" customFormat="1" ht="24.15" customHeight="1">
      <c r="B199" s="136"/>
      <c r="C199" s="163" t="s">
        <v>566</v>
      </c>
      <c r="D199" s="163" t="s">
        <v>167</v>
      </c>
      <c r="E199" s="164" t="s">
        <v>1240</v>
      </c>
      <c r="F199" s="165" t="s">
        <v>1241</v>
      </c>
      <c r="G199" s="166" t="s">
        <v>426</v>
      </c>
      <c r="H199" s="212"/>
      <c r="I199" s="168"/>
      <c r="J199" s="169">
        <f t="shared" si="25"/>
        <v>0</v>
      </c>
      <c r="K199" s="170"/>
      <c r="L199" s="34"/>
      <c r="M199" s="171" t="s">
        <v>1</v>
      </c>
      <c r="N199" s="135" t="s">
        <v>37</v>
      </c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AR199" s="174" t="s">
        <v>244</v>
      </c>
      <c r="AT199" s="174" t="s">
        <v>167</v>
      </c>
      <c r="AU199" s="174" t="s">
        <v>82</v>
      </c>
      <c r="AY199" s="17" t="s">
        <v>165</v>
      </c>
      <c r="BE199" s="102">
        <f t="shared" si="29"/>
        <v>0</v>
      </c>
      <c r="BF199" s="102">
        <f t="shared" si="30"/>
        <v>0</v>
      </c>
      <c r="BG199" s="102">
        <f t="shared" si="31"/>
        <v>0</v>
      </c>
      <c r="BH199" s="102">
        <f t="shared" si="32"/>
        <v>0</v>
      </c>
      <c r="BI199" s="102">
        <f t="shared" si="33"/>
        <v>0</v>
      </c>
      <c r="BJ199" s="17" t="s">
        <v>82</v>
      </c>
      <c r="BK199" s="102">
        <f t="shared" si="34"/>
        <v>0</v>
      </c>
      <c r="BL199" s="17" t="s">
        <v>244</v>
      </c>
      <c r="BM199" s="174" t="s">
        <v>1242</v>
      </c>
    </row>
    <row r="200" spans="2:65" s="1" customFormat="1" ht="24.15" customHeight="1">
      <c r="B200" s="136"/>
      <c r="C200" s="163" t="s">
        <v>571</v>
      </c>
      <c r="D200" s="163" t="s">
        <v>167</v>
      </c>
      <c r="E200" s="164" t="s">
        <v>1243</v>
      </c>
      <c r="F200" s="165" t="s">
        <v>1244</v>
      </c>
      <c r="G200" s="166" t="s">
        <v>426</v>
      </c>
      <c r="H200" s="212"/>
      <c r="I200" s="168"/>
      <c r="J200" s="169">
        <f t="shared" si="25"/>
        <v>0</v>
      </c>
      <c r="K200" s="170"/>
      <c r="L200" s="34"/>
      <c r="M200" s="171" t="s">
        <v>1</v>
      </c>
      <c r="N200" s="135" t="s">
        <v>37</v>
      </c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AR200" s="174" t="s">
        <v>244</v>
      </c>
      <c r="AT200" s="174" t="s">
        <v>167</v>
      </c>
      <c r="AU200" s="174" t="s">
        <v>82</v>
      </c>
      <c r="AY200" s="17" t="s">
        <v>165</v>
      </c>
      <c r="BE200" s="102">
        <f t="shared" si="29"/>
        <v>0</v>
      </c>
      <c r="BF200" s="102">
        <f t="shared" si="30"/>
        <v>0</v>
      </c>
      <c r="BG200" s="102">
        <f t="shared" si="31"/>
        <v>0</v>
      </c>
      <c r="BH200" s="102">
        <f t="shared" si="32"/>
        <v>0</v>
      </c>
      <c r="BI200" s="102">
        <f t="shared" si="33"/>
        <v>0</v>
      </c>
      <c r="BJ200" s="17" t="s">
        <v>82</v>
      </c>
      <c r="BK200" s="102">
        <f t="shared" si="34"/>
        <v>0</v>
      </c>
      <c r="BL200" s="17" t="s">
        <v>244</v>
      </c>
      <c r="BM200" s="174" t="s">
        <v>1245</v>
      </c>
    </row>
    <row r="201" spans="2:65" s="11" customFormat="1" ht="23" customHeight="1">
      <c r="B201" s="151"/>
      <c r="D201" s="152" t="s">
        <v>70</v>
      </c>
      <c r="E201" s="161" t="s">
        <v>507</v>
      </c>
      <c r="F201" s="161" t="s">
        <v>508</v>
      </c>
      <c r="I201" s="154"/>
      <c r="J201" s="162">
        <f>BK201</f>
        <v>0</v>
      </c>
      <c r="L201" s="151"/>
      <c r="M201" s="156"/>
      <c r="P201" s="157">
        <f>SUM(P202:P206)</f>
        <v>0</v>
      </c>
      <c r="R201" s="157">
        <f>SUM(R202:R206)</f>
        <v>0</v>
      </c>
      <c r="T201" s="158">
        <f>SUM(T202:T206)</f>
        <v>0</v>
      </c>
      <c r="AR201" s="152" t="s">
        <v>82</v>
      </c>
      <c r="AT201" s="159" t="s">
        <v>70</v>
      </c>
      <c r="AU201" s="159" t="s">
        <v>77</v>
      </c>
      <c r="AY201" s="152" t="s">
        <v>165</v>
      </c>
      <c r="BK201" s="160">
        <f>SUM(BK202:BK206)</f>
        <v>0</v>
      </c>
    </row>
    <row r="202" spans="2:65" s="1" customFormat="1" ht="24.15" customHeight="1">
      <c r="B202" s="136"/>
      <c r="C202" s="163" t="s">
        <v>577</v>
      </c>
      <c r="D202" s="163" t="s">
        <v>167</v>
      </c>
      <c r="E202" s="164" t="s">
        <v>1246</v>
      </c>
      <c r="F202" s="165" t="s">
        <v>1247</v>
      </c>
      <c r="G202" s="166" t="s">
        <v>1248</v>
      </c>
      <c r="H202" s="167">
        <v>1</v>
      </c>
      <c r="I202" s="168"/>
      <c r="J202" s="169">
        <f>ROUND(I202*H202,2)</f>
        <v>0</v>
      </c>
      <c r="K202" s="170"/>
      <c r="L202" s="34"/>
      <c r="M202" s="171" t="s">
        <v>1</v>
      </c>
      <c r="N202" s="135" t="s">
        <v>37</v>
      </c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AR202" s="174" t="s">
        <v>244</v>
      </c>
      <c r="AT202" s="174" t="s">
        <v>167</v>
      </c>
      <c r="AU202" s="174" t="s">
        <v>82</v>
      </c>
      <c r="AY202" s="17" t="s">
        <v>165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7" t="s">
        <v>82</v>
      </c>
      <c r="BK202" s="102">
        <f>ROUND(I202*H202,2)</f>
        <v>0</v>
      </c>
      <c r="BL202" s="17" t="s">
        <v>244</v>
      </c>
      <c r="BM202" s="174" t="s">
        <v>1249</v>
      </c>
    </row>
    <row r="203" spans="2:65" s="1" customFormat="1" ht="21.75" customHeight="1">
      <c r="B203" s="136"/>
      <c r="C203" s="199" t="s">
        <v>582</v>
      </c>
      <c r="D203" s="199" t="s">
        <v>360</v>
      </c>
      <c r="E203" s="200" t="s">
        <v>1250</v>
      </c>
      <c r="F203" s="201" t="s">
        <v>1251</v>
      </c>
      <c r="G203" s="202" t="s">
        <v>1252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37</v>
      </c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AR203" s="174" t="s">
        <v>405</v>
      </c>
      <c r="AT203" s="174" t="s">
        <v>360</v>
      </c>
      <c r="AU203" s="174" t="s">
        <v>82</v>
      </c>
      <c r="AY203" s="17" t="s">
        <v>165</v>
      </c>
      <c r="BE203" s="102">
        <f>IF(N203="základná",J203,0)</f>
        <v>0</v>
      </c>
      <c r="BF203" s="102">
        <f>IF(N203="znížená",J203,0)</f>
        <v>0</v>
      </c>
      <c r="BG203" s="102">
        <f>IF(N203="zákl. prenesená",J203,0)</f>
        <v>0</v>
      </c>
      <c r="BH203" s="102">
        <f>IF(N203="zníž. prenesená",J203,0)</f>
        <v>0</v>
      </c>
      <c r="BI203" s="102">
        <f>IF(N203="nulová",J203,0)</f>
        <v>0</v>
      </c>
      <c r="BJ203" s="17" t="s">
        <v>82</v>
      </c>
      <c r="BK203" s="102">
        <f>ROUND(I203*H203,2)</f>
        <v>0</v>
      </c>
      <c r="BL203" s="17" t="s">
        <v>244</v>
      </c>
      <c r="BM203" s="174" t="s">
        <v>1253</v>
      </c>
    </row>
    <row r="204" spans="2:65" s="1" customFormat="1" ht="16.5" customHeight="1">
      <c r="B204" s="136"/>
      <c r="C204" s="199" t="s">
        <v>583</v>
      </c>
      <c r="D204" s="199" t="s">
        <v>360</v>
      </c>
      <c r="E204" s="200" t="s">
        <v>1254</v>
      </c>
      <c r="F204" s="201" t="s">
        <v>1255</v>
      </c>
      <c r="G204" s="202" t="s">
        <v>1252</v>
      </c>
      <c r="H204" s="203">
        <v>1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37</v>
      </c>
      <c r="P204" s="172">
        <f>O204*H204</f>
        <v>0</v>
      </c>
      <c r="Q204" s="172">
        <v>0</v>
      </c>
      <c r="R204" s="172">
        <f>Q204*H204</f>
        <v>0</v>
      </c>
      <c r="S204" s="172">
        <v>0</v>
      </c>
      <c r="T204" s="173">
        <f>S204*H204</f>
        <v>0</v>
      </c>
      <c r="AR204" s="174" t="s">
        <v>405</v>
      </c>
      <c r="AT204" s="174" t="s">
        <v>360</v>
      </c>
      <c r="AU204" s="174" t="s">
        <v>82</v>
      </c>
      <c r="AY204" s="17" t="s">
        <v>165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7" t="s">
        <v>82</v>
      </c>
      <c r="BK204" s="102">
        <f>ROUND(I204*H204,2)</f>
        <v>0</v>
      </c>
      <c r="BL204" s="17" t="s">
        <v>244</v>
      </c>
      <c r="BM204" s="174" t="s">
        <v>1256</v>
      </c>
    </row>
    <row r="205" spans="2:65" s="1" customFormat="1" ht="24.15" customHeight="1">
      <c r="B205" s="136"/>
      <c r="C205" s="163" t="s">
        <v>587</v>
      </c>
      <c r="D205" s="163" t="s">
        <v>167</v>
      </c>
      <c r="E205" s="164" t="s">
        <v>557</v>
      </c>
      <c r="F205" s="165" t="s">
        <v>558</v>
      </c>
      <c r="G205" s="166" t="s">
        <v>426</v>
      </c>
      <c r="H205" s="212"/>
      <c r="I205" s="168"/>
      <c r="J205" s="169">
        <f>ROUND(I205*H205,2)</f>
        <v>0</v>
      </c>
      <c r="K205" s="170"/>
      <c r="L205" s="34"/>
      <c r="M205" s="171" t="s">
        <v>1</v>
      </c>
      <c r="N205" s="135" t="s">
        <v>37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AR205" s="174" t="s">
        <v>244</v>
      </c>
      <c r="AT205" s="174" t="s">
        <v>167</v>
      </c>
      <c r="AU205" s="174" t="s">
        <v>82</v>
      </c>
      <c r="AY205" s="17" t="s">
        <v>165</v>
      </c>
      <c r="BE205" s="102">
        <f>IF(N205="základná",J205,0)</f>
        <v>0</v>
      </c>
      <c r="BF205" s="102">
        <f>IF(N205="znížená",J205,0)</f>
        <v>0</v>
      </c>
      <c r="BG205" s="102">
        <f>IF(N205="zákl. prenesená",J205,0)</f>
        <v>0</v>
      </c>
      <c r="BH205" s="102">
        <f>IF(N205="zníž. prenesená",J205,0)</f>
        <v>0</v>
      </c>
      <c r="BI205" s="102">
        <f>IF(N205="nulová",J205,0)</f>
        <v>0</v>
      </c>
      <c r="BJ205" s="17" t="s">
        <v>82</v>
      </c>
      <c r="BK205" s="102">
        <f>ROUND(I205*H205,2)</f>
        <v>0</v>
      </c>
      <c r="BL205" s="17" t="s">
        <v>244</v>
      </c>
      <c r="BM205" s="174" t="s">
        <v>1257</v>
      </c>
    </row>
    <row r="206" spans="2:65" s="1" customFormat="1" ht="24.15" customHeight="1">
      <c r="B206" s="136"/>
      <c r="C206" s="163" t="s">
        <v>1169</v>
      </c>
      <c r="D206" s="163" t="s">
        <v>167</v>
      </c>
      <c r="E206" s="164" t="s">
        <v>1258</v>
      </c>
      <c r="F206" s="165" t="s">
        <v>1259</v>
      </c>
      <c r="G206" s="166" t="s">
        <v>426</v>
      </c>
      <c r="H206" s="212"/>
      <c r="I206" s="168"/>
      <c r="J206" s="169">
        <f>ROUND(I206*H206,2)</f>
        <v>0</v>
      </c>
      <c r="K206" s="170"/>
      <c r="L206" s="34"/>
      <c r="M206" s="171" t="s">
        <v>1</v>
      </c>
      <c r="N206" s="135" t="s">
        <v>37</v>
      </c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AR206" s="174" t="s">
        <v>244</v>
      </c>
      <c r="AT206" s="174" t="s">
        <v>167</v>
      </c>
      <c r="AU206" s="174" t="s">
        <v>82</v>
      </c>
      <c r="AY206" s="17" t="s">
        <v>165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7" t="s">
        <v>82</v>
      </c>
      <c r="BK206" s="102">
        <f>ROUND(I206*H206,2)</f>
        <v>0</v>
      </c>
      <c r="BL206" s="17" t="s">
        <v>244</v>
      </c>
      <c r="BM206" s="174" t="s">
        <v>1260</v>
      </c>
    </row>
    <row r="207" spans="2:65" s="11" customFormat="1" ht="23" customHeight="1">
      <c r="B207" s="151"/>
      <c r="D207" s="152" t="s">
        <v>70</v>
      </c>
      <c r="E207" s="161" t="s">
        <v>1261</v>
      </c>
      <c r="F207" s="161" t="s">
        <v>1262</v>
      </c>
      <c r="I207" s="154"/>
      <c r="J207" s="162">
        <f>BK207</f>
        <v>0</v>
      </c>
      <c r="L207" s="151"/>
      <c r="M207" s="156"/>
      <c r="P207" s="157">
        <f>P208</f>
        <v>0</v>
      </c>
      <c r="R207" s="157">
        <f>R208</f>
        <v>0</v>
      </c>
      <c r="T207" s="158">
        <f>T208</f>
        <v>0</v>
      </c>
      <c r="AR207" s="152" t="s">
        <v>171</v>
      </c>
      <c r="AT207" s="159" t="s">
        <v>70</v>
      </c>
      <c r="AU207" s="159" t="s">
        <v>77</v>
      </c>
      <c r="AY207" s="152" t="s">
        <v>165</v>
      </c>
      <c r="BK207" s="160">
        <f>BK208</f>
        <v>0</v>
      </c>
    </row>
    <row r="208" spans="2:65" s="1" customFormat="1" ht="33" customHeight="1">
      <c r="B208" s="136"/>
      <c r="C208" s="163" t="s">
        <v>1263</v>
      </c>
      <c r="D208" s="163" t="s">
        <v>167</v>
      </c>
      <c r="E208" s="164" t="s">
        <v>1264</v>
      </c>
      <c r="F208" s="165" t="s">
        <v>1265</v>
      </c>
      <c r="G208" s="166" t="s">
        <v>1266</v>
      </c>
      <c r="H208" s="167">
        <v>4</v>
      </c>
      <c r="I208" s="168"/>
      <c r="J208" s="169">
        <f>ROUND(I208*H208,2)</f>
        <v>0</v>
      </c>
      <c r="K208" s="170"/>
      <c r="L208" s="34"/>
      <c r="M208" s="171" t="s">
        <v>1</v>
      </c>
      <c r="N208" s="135" t="s">
        <v>37</v>
      </c>
      <c r="P208" s="172">
        <f>O208*H208</f>
        <v>0</v>
      </c>
      <c r="Q208" s="172">
        <v>0</v>
      </c>
      <c r="R208" s="172">
        <f>Q208*H208</f>
        <v>0</v>
      </c>
      <c r="S208" s="172">
        <v>0</v>
      </c>
      <c r="T208" s="173">
        <f>S208*H208</f>
        <v>0</v>
      </c>
      <c r="AR208" s="174" t="s">
        <v>1267</v>
      </c>
      <c r="AT208" s="174" t="s">
        <v>167</v>
      </c>
      <c r="AU208" s="174" t="s">
        <v>82</v>
      </c>
      <c r="AY208" s="17" t="s">
        <v>165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7" t="s">
        <v>82</v>
      </c>
      <c r="BK208" s="102">
        <f>ROUND(I208*H208,2)</f>
        <v>0</v>
      </c>
      <c r="BL208" s="17" t="s">
        <v>1267</v>
      </c>
      <c r="BM208" s="174" t="s">
        <v>1268</v>
      </c>
    </row>
    <row r="209" spans="2:65" s="11" customFormat="1" ht="23" customHeight="1">
      <c r="B209" s="151"/>
      <c r="D209" s="152" t="s">
        <v>70</v>
      </c>
      <c r="E209" s="161" t="s">
        <v>1269</v>
      </c>
      <c r="F209" s="161" t="s">
        <v>1270</v>
      </c>
      <c r="I209" s="154"/>
      <c r="J209" s="162">
        <f>BK209</f>
        <v>0</v>
      </c>
      <c r="L209" s="151"/>
      <c r="M209" s="156"/>
      <c r="P209" s="157">
        <f>SUM(P210:P215)</f>
        <v>0</v>
      </c>
      <c r="R209" s="157">
        <f>SUM(R210:R215)</f>
        <v>0</v>
      </c>
      <c r="T209" s="158">
        <f>SUM(T210:T215)</f>
        <v>0</v>
      </c>
      <c r="AR209" s="152" t="s">
        <v>178</v>
      </c>
      <c r="AT209" s="159" t="s">
        <v>70</v>
      </c>
      <c r="AU209" s="159" t="s">
        <v>77</v>
      </c>
      <c r="AY209" s="152" t="s">
        <v>165</v>
      </c>
      <c r="BK209" s="160">
        <f>SUM(BK210:BK215)</f>
        <v>0</v>
      </c>
    </row>
    <row r="210" spans="2:65" s="1" customFormat="1" ht="16.5" customHeight="1">
      <c r="B210" s="136"/>
      <c r="C210" s="163" t="s">
        <v>1172</v>
      </c>
      <c r="D210" s="163" t="s">
        <v>167</v>
      </c>
      <c r="E210" s="164" t="s">
        <v>1271</v>
      </c>
      <c r="F210" s="165" t="s">
        <v>1272</v>
      </c>
      <c r="G210" s="166" t="s">
        <v>181</v>
      </c>
      <c r="H210" s="167">
        <v>8</v>
      </c>
      <c r="I210" s="168"/>
      <c r="J210" s="169">
        <f t="shared" ref="J210:J215" si="35">ROUND(I210*H210,2)</f>
        <v>0</v>
      </c>
      <c r="K210" s="170"/>
      <c r="L210" s="34"/>
      <c r="M210" s="171" t="s">
        <v>1</v>
      </c>
      <c r="N210" s="135" t="s">
        <v>37</v>
      </c>
      <c r="P210" s="172">
        <f t="shared" ref="P210:P215" si="36">O210*H210</f>
        <v>0</v>
      </c>
      <c r="Q210" s="172">
        <v>0</v>
      </c>
      <c r="R210" s="172">
        <f t="shared" ref="R210:R215" si="37">Q210*H210</f>
        <v>0</v>
      </c>
      <c r="S210" s="172">
        <v>0</v>
      </c>
      <c r="T210" s="173">
        <f t="shared" ref="T210:T215" si="38">S210*H210</f>
        <v>0</v>
      </c>
      <c r="AR210" s="174" t="s">
        <v>1172</v>
      </c>
      <c r="AT210" s="174" t="s">
        <v>167</v>
      </c>
      <c r="AU210" s="174" t="s">
        <v>82</v>
      </c>
      <c r="AY210" s="17" t="s">
        <v>165</v>
      </c>
      <c r="BE210" s="102">
        <f t="shared" ref="BE210:BE215" si="39">IF(N210="základná",J210,0)</f>
        <v>0</v>
      </c>
      <c r="BF210" s="102">
        <f t="shared" ref="BF210:BF215" si="40">IF(N210="znížená",J210,0)</f>
        <v>0</v>
      </c>
      <c r="BG210" s="102">
        <f t="shared" ref="BG210:BG215" si="41">IF(N210="zákl. prenesená",J210,0)</f>
        <v>0</v>
      </c>
      <c r="BH210" s="102">
        <f t="shared" ref="BH210:BH215" si="42">IF(N210="zníž. prenesená",J210,0)</f>
        <v>0</v>
      </c>
      <c r="BI210" s="102">
        <f t="shared" ref="BI210:BI215" si="43">IF(N210="nulová",J210,0)</f>
        <v>0</v>
      </c>
      <c r="BJ210" s="17" t="s">
        <v>82</v>
      </c>
      <c r="BK210" s="102">
        <f t="shared" ref="BK210:BK215" si="44">ROUND(I210*H210,2)</f>
        <v>0</v>
      </c>
      <c r="BL210" s="17" t="s">
        <v>1172</v>
      </c>
      <c r="BM210" s="174" t="s">
        <v>1273</v>
      </c>
    </row>
    <row r="211" spans="2:65" s="1" customFormat="1" ht="33" customHeight="1">
      <c r="B211" s="136"/>
      <c r="C211" s="199" t="s">
        <v>1274</v>
      </c>
      <c r="D211" s="199" t="s">
        <v>360</v>
      </c>
      <c r="E211" s="200" t="s">
        <v>1275</v>
      </c>
      <c r="F211" s="201" t="s">
        <v>1276</v>
      </c>
      <c r="G211" s="202" t="s">
        <v>181</v>
      </c>
      <c r="H211" s="203">
        <v>8</v>
      </c>
      <c r="I211" s="204"/>
      <c r="J211" s="205">
        <f t="shared" si="35"/>
        <v>0</v>
      </c>
      <c r="K211" s="206"/>
      <c r="L211" s="207"/>
      <c r="M211" s="208" t="s">
        <v>1</v>
      </c>
      <c r="N211" s="209" t="s">
        <v>37</v>
      </c>
      <c r="P211" s="172">
        <f t="shared" si="36"/>
        <v>0</v>
      </c>
      <c r="Q211" s="172">
        <v>0</v>
      </c>
      <c r="R211" s="172">
        <f t="shared" si="37"/>
        <v>0</v>
      </c>
      <c r="S211" s="172">
        <v>0</v>
      </c>
      <c r="T211" s="173">
        <f t="shared" si="38"/>
        <v>0</v>
      </c>
      <c r="AR211" s="174" t="s">
        <v>1277</v>
      </c>
      <c r="AT211" s="174" t="s">
        <v>360</v>
      </c>
      <c r="AU211" s="174" t="s">
        <v>82</v>
      </c>
      <c r="AY211" s="17" t="s">
        <v>165</v>
      </c>
      <c r="BE211" s="102">
        <f t="shared" si="39"/>
        <v>0</v>
      </c>
      <c r="BF211" s="102">
        <f t="shared" si="40"/>
        <v>0</v>
      </c>
      <c r="BG211" s="102">
        <f t="shared" si="41"/>
        <v>0</v>
      </c>
      <c r="BH211" s="102">
        <f t="shared" si="42"/>
        <v>0</v>
      </c>
      <c r="BI211" s="102">
        <f t="shared" si="43"/>
        <v>0</v>
      </c>
      <c r="BJ211" s="17" t="s">
        <v>82</v>
      </c>
      <c r="BK211" s="102">
        <f t="shared" si="44"/>
        <v>0</v>
      </c>
      <c r="BL211" s="17" t="s">
        <v>1172</v>
      </c>
      <c r="BM211" s="174" t="s">
        <v>1278</v>
      </c>
    </row>
    <row r="212" spans="2:65" s="1" customFormat="1" ht="33" customHeight="1">
      <c r="B212" s="136"/>
      <c r="C212" s="199" t="s">
        <v>855</v>
      </c>
      <c r="D212" s="199" t="s">
        <v>360</v>
      </c>
      <c r="E212" s="200" t="s">
        <v>1279</v>
      </c>
      <c r="F212" s="201" t="s">
        <v>1280</v>
      </c>
      <c r="G212" s="202" t="s">
        <v>181</v>
      </c>
      <c r="H212" s="203">
        <v>2</v>
      </c>
      <c r="I212" s="204"/>
      <c r="J212" s="205">
        <f t="shared" si="35"/>
        <v>0</v>
      </c>
      <c r="K212" s="206"/>
      <c r="L212" s="207"/>
      <c r="M212" s="208" t="s">
        <v>1</v>
      </c>
      <c r="N212" s="209" t="s">
        <v>37</v>
      </c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AR212" s="174" t="s">
        <v>1277</v>
      </c>
      <c r="AT212" s="174" t="s">
        <v>360</v>
      </c>
      <c r="AU212" s="174" t="s">
        <v>82</v>
      </c>
      <c r="AY212" s="17" t="s">
        <v>165</v>
      </c>
      <c r="BE212" s="102">
        <f t="shared" si="39"/>
        <v>0</v>
      </c>
      <c r="BF212" s="102">
        <f t="shared" si="40"/>
        <v>0</v>
      </c>
      <c r="BG212" s="102">
        <f t="shared" si="41"/>
        <v>0</v>
      </c>
      <c r="BH212" s="102">
        <f t="shared" si="42"/>
        <v>0</v>
      </c>
      <c r="BI212" s="102">
        <f t="shared" si="43"/>
        <v>0</v>
      </c>
      <c r="BJ212" s="17" t="s">
        <v>82</v>
      </c>
      <c r="BK212" s="102">
        <f t="shared" si="44"/>
        <v>0</v>
      </c>
      <c r="BL212" s="17" t="s">
        <v>1172</v>
      </c>
      <c r="BM212" s="174" t="s">
        <v>1281</v>
      </c>
    </row>
    <row r="213" spans="2:65" s="1" customFormat="1" ht="24.15" customHeight="1">
      <c r="B213" s="136"/>
      <c r="C213" s="163" t="s">
        <v>1282</v>
      </c>
      <c r="D213" s="163" t="s">
        <v>167</v>
      </c>
      <c r="E213" s="164" t="s">
        <v>1283</v>
      </c>
      <c r="F213" s="165" t="s">
        <v>1284</v>
      </c>
      <c r="G213" s="166" t="s">
        <v>181</v>
      </c>
      <c r="H213" s="167">
        <v>1</v>
      </c>
      <c r="I213" s="168"/>
      <c r="J213" s="169">
        <f t="shared" si="35"/>
        <v>0</v>
      </c>
      <c r="K213" s="170"/>
      <c r="L213" s="34"/>
      <c r="M213" s="171" t="s">
        <v>1</v>
      </c>
      <c r="N213" s="135" t="s">
        <v>37</v>
      </c>
      <c r="P213" s="172">
        <f t="shared" si="36"/>
        <v>0</v>
      </c>
      <c r="Q213" s="172">
        <v>0</v>
      </c>
      <c r="R213" s="172">
        <f t="shared" si="37"/>
        <v>0</v>
      </c>
      <c r="S213" s="172">
        <v>0</v>
      </c>
      <c r="T213" s="173">
        <f t="shared" si="38"/>
        <v>0</v>
      </c>
      <c r="AR213" s="174" t="s">
        <v>1172</v>
      </c>
      <c r="AT213" s="174" t="s">
        <v>167</v>
      </c>
      <c r="AU213" s="174" t="s">
        <v>82</v>
      </c>
      <c r="AY213" s="17" t="s">
        <v>165</v>
      </c>
      <c r="BE213" s="102">
        <f t="shared" si="39"/>
        <v>0</v>
      </c>
      <c r="BF213" s="102">
        <f t="shared" si="40"/>
        <v>0</v>
      </c>
      <c r="BG213" s="102">
        <f t="shared" si="41"/>
        <v>0</v>
      </c>
      <c r="BH213" s="102">
        <f t="shared" si="42"/>
        <v>0</v>
      </c>
      <c r="BI213" s="102">
        <f t="shared" si="43"/>
        <v>0</v>
      </c>
      <c r="BJ213" s="17" t="s">
        <v>82</v>
      </c>
      <c r="BK213" s="102">
        <f t="shared" si="44"/>
        <v>0</v>
      </c>
      <c r="BL213" s="17" t="s">
        <v>1172</v>
      </c>
      <c r="BM213" s="174" t="s">
        <v>1285</v>
      </c>
    </row>
    <row r="214" spans="2:65" s="1" customFormat="1" ht="24.15" customHeight="1">
      <c r="B214" s="136"/>
      <c r="C214" s="163" t="s">
        <v>1177</v>
      </c>
      <c r="D214" s="163" t="s">
        <v>167</v>
      </c>
      <c r="E214" s="164" t="s">
        <v>1286</v>
      </c>
      <c r="F214" s="165" t="s">
        <v>1287</v>
      </c>
      <c r="G214" s="166" t="s">
        <v>497</v>
      </c>
      <c r="H214" s="167">
        <v>1</v>
      </c>
      <c r="I214" s="168"/>
      <c r="J214" s="169">
        <f t="shared" si="35"/>
        <v>0</v>
      </c>
      <c r="K214" s="170"/>
      <c r="L214" s="34"/>
      <c r="M214" s="171" t="s">
        <v>1</v>
      </c>
      <c r="N214" s="135" t="s">
        <v>37</v>
      </c>
      <c r="P214" s="172">
        <f t="shared" si="36"/>
        <v>0</v>
      </c>
      <c r="Q214" s="172">
        <v>0</v>
      </c>
      <c r="R214" s="172">
        <f t="shared" si="37"/>
        <v>0</v>
      </c>
      <c r="S214" s="172">
        <v>0</v>
      </c>
      <c r="T214" s="173">
        <f t="shared" si="38"/>
        <v>0</v>
      </c>
      <c r="AR214" s="174" t="s">
        <v>1172</v>
      </c>
      <c r="AT214" s="174" t="s">
        <v>167</v>
      </c>
      <c r="AU214" s="174" t="s">
        <v>82</v>
      </c>
      <c r="AY214" s="17" t="s">
        <v>165</v>
      </c>
      <c r="BE214" s="102">
        <f t="shared" si="39"/>
        <v>0</v>
      </c>
      <c r="BF214" s="102">
        <f t="shared" si="40"/>
        <v>0</v>
      </c>
      <c r="BG214" s="102">
        <f t="shared" si="41"/>
        <v>0</v>
      </c>
      <c r="BH214" s="102">
        <f t="shared" si="42"/>
        <v>0</v>
      </c>
      <c r="BI214" s="102">
        <f t="shared" si="43"/>
        <v>0</v>
      </c>
      <c r="BJ214" s="17" t="s">
        <v>82</v>
      </c>
      <c r="BK214" s="102">
        <f t="shared" si="44"/>
        <v>0</v>
      </c>
      <c r="BL214" s="17" t="s">
        <v>1172</v>
      </c>
      <c r="BM214" s="174" t="s">
        <v>1288</v>
      </c>
    </row>
    <row r="215" spans="2:65" s="1" customFormat="1" ht="24.15" customHeight="1">
      <c r="B215" s="136"/>
      <c r="C215" s="199" t="s">
        <v>1289</v>
      </c>
      <c r="D215" s="199" t="s">
        <v>360</v>
      </c>
      <c r="E215" s="200" t="s">
        <v>1290</v>
      </c>
      <c r="F215" s="201" t="s">
        <v>1291</v>
      </c>
      <c r="G215" s="202" t="s">
        <v>497</v>
      </c>
      <c r="H215" s="203">
        <v>1</v>
      </c>
      <c r="I215" s="204"/>
      <c r="J215" s="205">
        <f t="shared" si="35"/>
        <v>0</v>
      </c>
      <c r="K215" s="206"/>
      <c r="L215" s="207"/>
      <c r="M215" s="225" t="s">
        <v>1</v>
      </c>
      <c r="N215" s="226" t="s">
        <v>37</v>
      </c>
      <c r="O215" s="222"/>
      <c r="P215" s="223">
        <f t="shared" si="36"/>
        <v>0</v>
      </c>
      <c r="Q215" s="223">
        <v>0</v>
      </c>
      <c r="R215" s="223">
        <f t="shared" si="37"/>
        <v>0</v>
      </c>
      <c r="S215" s="223">
        <v>0</v>
      </c>
      <c r="T215" s="224">
        <f t="shared" si="38"/>
        <v>0</v>
      </c>
      <c r="AR215" s="174" t="s">
        <v>1277</v>
      </c>
      <c r="AT215" s="174" t="s">
        <v>360</v>
      </c>
      <c r="AU215" s="174" t="s">
        <v>82</v>
      </c>
      <c r="AY215" s="17" t="s">
        <v>165</v>
      </c>
      <c r="BE215" s="102">
        <f t="shared" si="39"/>
        <v>0</v>
      </c>
      <c r="BF215" s="102">
        <f t="shared" si="40"/>
        <v>0</v>
      </c>
      <c r="BG215" s="102">
        <f t="shared" si="41"/>
        <v>0</v>
      </c>
      <c r="BH215" s="102">
        <f t="shared" si="42"/>
        <v>0</v>
      </c>
      <c r="BI215" s="102">
        <f t="shared" si="43"/>
        <v>0</v>
      </c>
      <c r="BJ215" s="17" t="s">
        <v>82</v>
      </c>
      <c r="BK215" s="102">
        <f t="shared" si="44"/>
        <v>0</v>
      </c>
      <c r="BL215" s="17" t="s">
        <v>1172</v>
      </c>
      <c r="BM215" s="174" t="s">
        <v>1292</v>
      </c>
    </row>
    <row r="216" spans="2:65" s="12" customFormat="1">
      <c r="B216" s="175"/>
      <c r="C216" s="279" t="s">
        <v>2062</v>
      </c>
      <c r="D216" s="279"/>
      <c r="E216" s="7"/>
      <c r="F216" s="7"/>
      <c r="G216" s="7"/>
      <c r="H216" s="7"/>
      <c r="I216" s="7"/>
      <c r="L216" s="175"/>
      <c r="AT216" s="177"/>
      <c r="AU216" s="177"/>
      <c r="AY216" s="177"/>
    </row>
    <row r="217" spans="2:65" s="12" customFormat="1" ht="23.4" customHeight="1">
      <c r="B217" s="175"/>
      <c r="C217" s="279" t="s">
        <v>2063</v>
      </c>
      <c r="D217" s="279"/>
      <c r="E217" s="279"/>
      <c r="F217" s="279"/>
      <c r="G217" s="279"/>
      <c r="H217" s="279"/>
      <c r="I217" s="279"/>
      <c r="L217" s="175"/>
      <c r="AT217" s="177"/>
      <c r="AU217" s="177"/>
      <c r="AY217" s="177"/>
    </row>
    <row r="218" spans="2:65" s="12" customFormat="1" ht="33" customHeight="1">
      <c r="B218" s="175"/>
      <c r="C218" s="279" t="s">
        <v>2064</v>
      </c>
      <c r="D218" s="279"/>
      <c r="E218" s="279"/>
      <c r="F218" s="279"/>
      <c r="G218" s="279"/>
      <c r="H218" s="279"/>
      <c r="I218" s="279"/>
      <c r="L218" s="175"/>
      <c r="AT218" s="177"/>
      <c r="AU218" s="177"/>
      <c r="AY218" s="177"/>
    </row>
    <row r="219" spans="2:65" s="12" customFormat="1" ht="22.25" customHeight="1">
      <c r="B219" s="175"/>
      <c r="C219" s="279" t="s">
        <v>2065</v>
      </c>
      <c r="D219" s="279"/>
      <c r="E219" s="279"/>
      <c r="F219" s="279"/>
      <c r="G219" s="279"/>
      <c r="H219" s="279"/>
      <c r="I219" s="279"/>
      <c r="L219" s="175"/>
      <c r="AT219" s="177"/>
      <c r="AU219" s="177"/>
      <c r="AY219" s="177"/>
    </row>
    <row r="220" spans="2:65" s="12" customFormat="1" ht="38.4" customHeight="1">
      <c r="B220" s="175"/>
      <c r="C220" s="279" t="s">
        <v>2066</v>
      </c>
      <c r="D220" s="279"/>
      <c r="E220" s="279"/>
      <c r="F220" s="279"/>
      <c r="G220" s="279"/>
      <c r="H220" s="279"/>
      <c r="I220" s="279"/>
      <c r="L220" s="175"/>
      <c r="AT220" s="177"/>
      <c r="AU220" s="177"/>
      <c r="AY220" s="177"/>
    </row>
    <row r="221" spans="2:65" s="12" customFormat="1" ht="28.25" customHeight="1">
      <c r="B221" s="175"/>
      <c r="C221" s="279" t="s">
        <v>2067</v>
      </c>
      <c r="D221" s="279"/>
      <c r="E221" s="279"/>
      <c r="F221" s="279"/>
      <c r="G221" s="279"/>
      <c r="H221" s="279"/>
      <c r="I221" s="279"/>
      <c r="L221" s="175"/>
      <c r="AT221" s="177"/>
      <c r="AU221" s="177"/>
      <c r="AY221" s="177"/>
    </row>
    <row r="222" spans="2:65" s="12" customFormat="1" ht="33" customHeight="1">
      <c r="B222" s="175"/>
      <c r="C222" s="279" t="s">
        <v>2068</v>
      </c>
      <c r="D222" s="279"/>
      <c r="E222" s="279"/>
      <c r="F222" s="279"/>
      <c r="G222" s="279"/>
      <c r="H222" s="279"/>
      <c r="I222" s="279"/>
      <c r="L222" s="175"/>
      <c r="AT222" s="177"/>
      <c r="AU222" s="177"/>
      <c r="AY222" s="177"/>
    </row>
    <row r="223" spans="2:65" s="1" customFormat="1" ht="6.9" customHeight="1"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34"/>
    </row>
  </sheetData>
  <autoFilter ref="C137:K215"/>
  <mergeCells count="24">
    <mergeCell ref="E11:H11"/>
    <mergeCell ref="E20:H20"/>
    <mergeCell ref="E29:H29"/>
    <mergeCell ref="L2:V2"/>
    <mergeCell ref="C216:D216"/>
    <mergeCell ref="E85:H85"/>
    <mergeCell ref="E87:H87"/>
    <mergeCell ref="E89:H89"/>
    <mergeCell ref="D110:F110"/>
    <mergeCell ref="D111:F111"/>
    <mergeCell ref="E7:H7"/>
    <mergeCell ref="E9:H9"/>
    <mergeCell ref="D112:F112"/>
    <mergeCell ref="D113:F113"/>
    <mergeCell ref="D114:F114"/>
    <mergeCell ref="E126:H126"/>
    <mergeCell ref="E128:H128"/>
    <mergeCell ref="C219:I219"/>
    <mergeCell ref="C220:I220"/>
    <mergeCell ref="C221:I221"/>
    <mergeCell ref="C222:I222"/>
    <mergeCell ref="E130:H130"/>
    <mergeCell ref="C217:I217"/>
    <mergeCell ref="C218:I2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5"/>
  <sheetViews>
    <sheetView showGridLines="0" topLeftCell="A171" workbookViewId="0">
      <selection activeCell="F185" sqref="F18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99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J108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ROUND((SUM(BE108:BE115) + SUM(BE137:BE187)),  2)</f>
        <v>0</v>
      </c>
      <c r="G37" s="113"/>
      <c r="H37" s="113"/>
      <c r="I37" s="114">
        <v>0.2</v>
      </c>
      <c r="J37" s="112">
        <f>ROUND(((SUM(BE108:BE115) + SUM(BE137:BE187))*I37),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ROUND((SUM(BF108:BF115) + SUM(BF137:BF187)),  2)</f>
        <v>0</v>
      </c>
      <c r="G38" s="113"/>
      <c r="H38" s="113"/>
      <c r="I38" s="114">
        <v>0.2</v>
      </c>
      <c r="J38" s="112">
        <f>ROUND(((SUM(BF108:BF115) + SUM(BF137:BF187))*I38),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ROUND((SUM(BG108:BG115) + SUM(BG137:BG187)),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ROUND((SUM(BH108:BH115) + SUM(BH137:BH187)),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ROUND((SUM(BI108:BI115) + SUM(BI137:BI187)),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99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J137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1293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9" customFormat="1" ht="20" customHeight="1">
      <c r="B100" s="130"/>
      <c r="D100" s="131" t="s">
        <v>1294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2:65" s="9" customFormat="1" ht="20" customHeight="1">
      <c r="B101" s="130"/>
      <c r="D101" s="131" t="s">
        <v>1295</v>
      </c>
      <c r="E101" s="132"/>
      <c r="F101" s="132"/>
      <c r="G101" s="132"/>
      <c r="H101" s="132"/>
      <c r="I101" s="132"/>
      <c r="J101" s="133">
        <f>J145</f>
        <v>0</v>
      </c>
      <c r="L101" s="130"/>
    </row>
    <row r="102" spans="2:65" s="9" customFormat="1" ht="20" customHeight="1">
      <c r="B102" s="130"/>
      <c r="D102" s="131" t="s">
        <v>1296</v>
      </c>
      <c r="E102" s="132"/>
      <c r="F102" s="132"/>
      <c r="G102" s="132"/>
      <c r="H102" s="132"/>
      <c r="I102" s="132"/>
      <c r="J102" s="133">
        <f>J147</f>
        <v>0</v>
      </c>
      <c r="L102" s="130"/>
    </row>
    <row r="103" spans="2:65" s="9" customFormat="1" ht="20" customHeight="1">
      <c r="B103" s="130"/>
      <c r="D103" s="131" t="s">
        <v>1297</v>
      </c>
      <c r="E103" s="132"/>
      <c r="F103" s="132"/>
      <c r="G103" s="132"/>
      <c r="H103" s="132"/>
      <c r="I103" s="132"/>
      <c r="J103" s="133">
        <f>J163</f>
        <v>0</v>
      </c>
      <c r="L103" s="130"/>
    </row>
    <row r="104" spans="2:65" s="9" customFormat="1" ht="20" customHeight="1">
      <c r="B104" s="130"/>
      <c r="D104" s="131" t="s">
        <v>1298</v>
      </c>
      <c r="E104" s="132"/>
      <c r="F104" s="132"/>
      <c r="G104" s="132"/>
      <c r="H104" s="132"/>
      <c r="I104" s="132"/>
      <c r="J104" s="133">
        <f>J166</f>
        <v>0</v>
      </c>
      <c r="L104" s="130"/>
    </row>
    <row r="105" spans="2:65" s="9" customFormat="1" ht="20" customHeight="1">
      <c r="B105" s="130"/>
      <c r="D105" s="131" t="s">
        <v>269</v>
      </c>
      <c r="E105" s="132"/>
      <c r="F105" s="132"/>
      <c r="G105" s="132"/>
      <c r="H105" s="132"/>
      <c r="I105" s="132"/>
      <c r="J105" s="133">
        <f>J186</f>
        <v>0</v>
      </c>
      <c r="L105" s="130"/>
    </row>
    <row r="106" spans="2:65" s="1" customFormat="1" ht="21.75" customHeight="1">
      <c r="B106" s="34"/>
      <c r="L106" s="34"/>
    </row>
    <row r="107" spans="2:65" s="1" customFormat="1" ht="6.9" customHeight="1">
      <c r="B107" s="34"/>
      <c r="L107" s="34"/>
    </row>
    <row r="108" spans="2:65" s="1" customFormat="1" ht="29.25" customHeight="1">
      <c r="B108" s="34"/>
      <c r="C108" s="125" t="s">
        <v>142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>
      <c r="B109" s="136"/>
      <c r="C109" s="137"/>
      <c r="D109" s="232" t="s">
        <v>143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145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146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147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148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138" t="s">
        <v>149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150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>
      <c r="B115" s="34"/>
      <c r="L115" s="34"/>
    </row>
    <row r="116" spans="2:65" s="1" customFormat="1" ht="29.25" customHeight="1">
      <c r="B116" s="34"/>
      <c r="C116" s="105" t="s">
        <v>123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>
      <c r="B122" s="34"/>
      <c r="C122" s="21" t="s">
        <v>151</v>
      </c>
      <c r="L122" s="34"/>
    </row>
    <row r="123" spans="2:65" s="1" customFormat="1" ht="6.9" customHeight="1">
      <c r="B123" s="34"/>
      <c r="L123" s="34"/>
    </row>
    <row r="124" spans="2:65" s="1" customFormat="1" ht="12" customHeight="1">
      <c r="B124" s="34"/>
      <c r="C124" s="27" t="s">
        <v>14</v>
      </c>
      <c r="L124" s="34"/>
    </row>
    <row r="125" spans="2:65" s="1" customFormat="1" ht="16.5" customHeight="1">
      <c r="B125" s="34"/>
      <c r="E125" s="282" t="str">
        <f>E7</f>
        <v>Športový areál ZŠ Plickova - 1.etapa</v>
      </c>
      <c r="F125" s="283"/>
      <c r="G125" s="283"/>
      <c r="H125" s="283"/>
      <c r="L125" s="34"/>
    </row>
    <row r="126" spans="2:65" ht="12" customHeight="1">
      <c r="B126" s="20"/>
      <c r="C126" s="27" t="s">
        <v>127</v>
      </c>
      <c r="L126" s="20"/>
    </row>
    <row r="127" spans="2:65" s="1" customFormat="1" ht="16.5" customHeight="1">
      <c r="B127" s="34"/>
      <c r="E127" s="282" t="s">
        <v>99</v>
      </c>
      <c r="F127" s="280"/>
      <c r="G127" s="280"/>
      <c r="H127" s="280"/>
      <c r="L127" s="34"/>
    </row>
    <row r="128" spans="2:65" s="1" customFormat="1" ht="12" customHeight="1">
      <c r="B128" s="34"/>
      <c r="C128" s="27" t="s">
        <v>128</v>
      </c>
      <c r="L128" s="34"/>
    </row>
    <row r="129" spans="2:65" s="1" customFormat="1" ht="16.5" customHeight="1">
      <c r="B129" s="34"/>
      <c r="E129" s="254">
        <f>E11</f>
        <v>0</v>
      </c>
      <c r="F129" s="280"/>
      <c r="G129" s="280"/>
      <c r="H129" s="280"/>
      <c r="L129" s="34"/>
    </row>
    <row r="130" spans="2:65" s="1" customFormat="1" ht="6.9" customHeight="1">
      <c r="B130" s="34"/>
      <c r="L130" s="34"/>
    </row>
    <row r="131" spans="2:65" s="1" customFormat="1" ht="12" customHeight="1">
      <c r="B131" s="34"/>
      <c r="C131" s="27" t="s">
        <v>17</v>
      </c>
      <c r="F131" s="25" t="str">
        <f>F14</f>
        <v>Bratislava-Rača</v>
      </c>
      <c r="I131" s="27" t="s">
        <v>19</v>
      </c>
      <c r="J131" s="57">
        <f>IF(J14="","",J14)</f>
        <v>45040</v>
      </c>
      <c r="L131" s="34"/>
    </row>
    <row r="132" spans="2:65" s="1" customFormat="1" ht="6.9" customHeight="1">
      <c r="B132" s="34"/>
      <c r="L132" s="34"/>
    </row>
    <row r="133" spans="2:65" s="1" customFormat="1" ht="25.65" customHeight="1">
      <c r="B133" s="34"/>
      <c r="C133" s="27" t="s">
        <v>20</v>
      </c>
      <c r="F133" s="25" t="str">
        <f>E17</f>
        <v>Mestská časť Bratislava-Rača</v>
      </c>
      <c r="I133" s="27" t="s">
        <v>25</v>
      </c>
      <c r="J133" s="30" t="str">
        <f>E23</f>
        <v>STECHO construction, s.r.o.</v>
      </c>
      <c r="L133" s="34"/>
    </row>
    <row r="134" spans="2:65" s="1" customFormat="1" ht="15.15" customHeight="1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 xml:space="preserve"> </v>
      </c>
      <c r="L134" s="34"/>
    </row>
    <row r="135" spans="2:65" s="1" customFormat="1" ht="10.4" customHeight="1">
      <c r="B135" s="34"/>
      <c r="L135" s="34"/>
    </row>
    <row r="136" spans="2:65" s="10" customFormat="1" ht="29.25" customHeight="1">
      <c r="B136" s="142"/>
      <c r="C136" s="143" t="s">
        <v>152</v>
      </c>
      <c r="D136" s="144" t="s">
        <v>56</v>
      </c>
      <c r="E136" s="144" t="s">
        <v>52</v>
      </c>
      <c r="F136" s="144" t="s">
        <v>53</v>
      </c>
      <c r="G136" s="144" t="s">
        <v>153</v>
      </c>
      <c r="H136" s="144" t="s">
        <v>154</v>
      </c>
      <c r="I136" s="144" t="s">
        <v>155</v>
      </c>
      <c r="J136" s="145" t="s">
        <v>136</v>
      </c>
      <c r="K136" s="146" t="s">
        <v>156</v>
      </c>
      <c r="L136" s="142"/>
      <c r="M136" s="64" t="s">
        <v>1</v>
      </c>
      <c r="N136" s="65" t="s">
        <v>35</v>
      </c>
      <c r="O136" s="65" t="s">
        <v>157</v>
      </c>
      <c r="P136" s="65" t="s">
        <v>158</v>
      </c>
      <c r="Q136" s="65" t="s">
        <v>159</v>
      </c>
      <c r="R136" s="65" t="s">
        <v>160</v>
      </c>
      <c r="S136" s="65" t="s">
        <v>161</v>
      </c>
      <c r="T136" s="66" t="s">
        <v>162</v>
      </c>
    </row>
    <row r="137" spans="2:65" s="1" customFormat="1" ht="23" customHeight="1">
      <c r="B137" s="34"/>
      <c r="C137" s="69" t="s">
        <v>133</v>
      </c>
      <c r="J137" s="147">
        <f>BK137</f>
        <v>0</v>
      </c>
      <c r="L137" s="34"/>
      <c r="M137" s="67"/>
      <c r="N137" s="58"/>
      <c r="O137" s="58"/>
      <c r="P137" s="148">
        <f>P138</f>
        <v>0</v>
      </c>
      <c r="Q137" s="58"/>
      <c r="R137" s="148">
        <f>R138</f>
        <v>0</v>
      </c>
      <c r="S137" s="58"/>
      <c r="T137" s="149">
        <f>T138</f>
        <v>0</v>
      </c>
      <c r="AT137" s="17" t="s">
        <v>70</v>
      </c>
      <c r="AU137" s="17" t="s">
        <v>138</v>
      </c>
      <c r="BK137" s="150">
        <f>BK138</f>
        <v>0</v>
      </c>
    </row>
    <row r="138" spans="2:65" s="11" customFormat="1" ht="26" customHeight="1">
      <c r="B138" s="151"/>
      <c r="D138" s="152" t="s">
        <v>70</v>
      </c>
      <c r="E138" s="153" t="s">
        <v>163</v>
      </c>
      <c r="F138" s="153" t="s">
        <v>1299</v>
      </c>
      <c r="I138" s="154"/>
      <c r="J138" s="155">
        <f>BK138</f>
        <v>0</v>
      </c>
      <c r="L138" s="151"/>
      <c r="M138" s="156"/>
      <c r="P138" s="157">
        <f>P139+P145+P147+P163+P166+P186</f>
        <v>0</v>
      </c>
      <c r="R138" s="157">
        <f>R139+R145+R147+R163+R166+R186</f>
        <v>0</v>
      </c>
      <c r="T138" s="158">
        <f>T139+T145+T147+T163+T166+T186</f>
        <v>0</v>
      </c>
      <c r="AR138" s="152" t="s">
        <v>77</v>
      </c>
      <c r="AT138" s="159" t="s">
        <v>70</v>
      </c>
      <c r="AU138" s="159" t="s">
        <v>71</v>
      </c>
      <c r="AY138" s="152" t="s">
        <v>165</v>
      </c>
      <c r="BK138" s="160">
        <f>BK139+BK145+BK147+BK163+BK166+BK186</f>
        <v>0</v>
      </c>
    </row>
    <row r="139" spans="2:65" s="11" customFormat="1" ht="23" customHeight="1">
      <c r="B139" s="151"/>
      <c r="D139" s="152" t="s">
        <v>70</v>
      </c>
      <c r="E139" s="161" t="s">
        <v>77</v>
      </c>
      <c r="F139" s="161" t="s">
        <v>1300</v>
      </c>
      <c r="I139" s="154"/>
      <c r="J139" s="162">
        <f>BK139</f>
        <v>0</v>
      </c>
      <c r="L139" s="151"/>
      <c r="M139" s="156"/>
      <c r="P139" s="157">
        <f>SUM(P140:P144)</f>
        <v>0</v>
      </c>
      <c r="R139" s="157">
        <f>SUM(R140:R144)</f>
        <v>0</v>
      </c>
      <c r="T139" s="158">
        <f>SUM(T140:T144)</f>
        <v>0</v>
      </c>
      <c r="AR139" s="152" t="s">
        <v>77</v>
      </c>
      <c r="AT139" s="159" t="s">
        <v>70</v>
      </c>
      <c r="AU139" s="159" t="s">
        <v>77</v>
      </c>
      <c r="AY139" s="152" t="s">
        <v>165</v>
      </c>
      <c r="BK139" s="160">
        <f>SUM(BK140:BK144)</f>
        <v>0</v>
      </c>
    </row>
    <row r="140" spans="2:65" s="1" customFormat="1" ht="16.5" customHeight="1">
      <c r="B140" s="136"/>
      <c r="C140" s="163" t="s">
        <v>77</v>
      </c>
      <c r="D140" s="163" t="s">
        <v>167</v>
      </c>
      <c r="E140" s="164" t="s">
        <v>699</v>
      </c>
      <c r="F140" s="165" t="s">
        <v>700</v>
      </c>
      <c r="G140" s="166" t="s">
        <v>185</v>
      </c>
      <c r="H140" s="167">
        <v>211</v>
      </c>
      <c r="I140" s="168"/>
      <c r="J140" s="169">
        <f>ROUND(I140*H140,2)</f>
        <v>0</v>
      </c>
      <c r="K140" s="170"/>
      <c r="L140" s="34"/>
      <c r="M140" s="171" t="s">
        <v>1</v>
      </c>
      <c r="N140" s="135" t="s">
        <v>37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AR140" s="174" t="s">
        <v>171</v>
      </c>
      <c r="AT140" s="174" t="s">
        <v>167</v>
      </c>
      <c r="AU140" s="174" t="s">
        <v>82</v>
      </c>
      <c r="AY140" s="17" t="s">
        <v>165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82</v>
      </c>
      <c r="BK140" s="102">
        <f>ROUND(I140*H140,2)</f>
        <v>0</v>
      </c>
      <c r="BL140" s="17" t="s">
        <v>171</v>
      </c>
      <c r="BM140" s="174" t="s">
        <v>82</v>
      </c>
    </row>
    <row r="141" spans="2:65" s="1" customFormat="1" ht="38" customHeight="1">
      <c r="B141" s="136"/>
      <c r="C141" s="163" t="s">
        <v>82</v>
      </c>
      <c r="D141" s="163" t="s">
        <v>167</v>
      </c>
      <c r="E141" s="164" t="s">
        <v>704</v>
      </c>
      <c r="F141" s="165" t="s">
        <v>705</v>
      </c>
      <c r="G141" s="166" t="s">
        <v>185</v>
      </c>
      <c r="H141" s="167">
        <v>211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171</v>
      </c>
      <c r="AT141" s="174" t="s">
        <v>167</v>
      </c>
      <c r="AU141" s="174" t="s">
        <v>82</v>
      </c>
      <c r="AY141" s="17" t="s">
        <v>165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82</v>
      </c>
      <c r="BK141" s="102">
        <f>ROUND(I141*H141,2)</f>
        <v>0</v>
      </c>
      <c r="BL141" s="17" t="s">
        <v>171</v>
      </c>
      <c r="BM141" s="174" t="s">
        <v>171</v>
      </c>
    </row>
    <row r="142" spans="2:65" s="1" customFormat="1" ht="33" customHeight="1">
      <c r="B142" s="136"/>
      <c r="C142" s="163" t="s">
        <v>178</v>
      </c>
      <c r="D142" s="163" t="s">
        <v>167</v>
      </c>
      <c r="E142" s="164" t="s">
        <v>1301</v>
      </c>
      <c r="F142" s="165" t="s">
        <v>1302</v>
      </c>
      <c r="G142" s="166" t="s">
        <v>185</v>
      </c>
      <c r="H142" s="167">
        <v>155</v>
      </c>
      <c r="I142" s="168"/>
      <c r="J142" s="169">
        <f>ROUND(I142*H142,2)</f>
        <v>0</v>
      </c>
      <c r="K142" s="170"/>
      <c r="L142" s="34"/>
      <c r="M142" s="171" t="s">
        <v>1</v>
      </c>
      <c r="N142" s="135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171</v>
      </c>
      <c r="AT142" s="174" t="s">
        <v>167</v>
      </c>
      <c r="AU142" s="174" t="s">
        <v>82</v>
      </c>
      <c r="AY142" s="17" t="s">
        <v>165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82</v>
      </c>
      <c r="BK142" s="102">
        <f>ROUND(I142*H142,2)</f>
        <v>0</v>
      </c>
      <c r="BL142" s="17" t="s">
        <v>171</v>
      </c>
      <c r="BM142" s="174" t="s">
        <v>194</v>
      </c>
    </row>
    <row r="143" spans="2:65" s="1" customFormat="1" ht="24.15" customHeight="1">
      <c r="B143" s="136"/>
      <c r="C143" s="163" t="s">
        <v>171</v>
      </c>
      <c r="D143" s="163" t="s">
        <v>167</v>
      </c>
      <c r="E143" s="164" t="s">
        <v>1303</v>
      </c>
      <c r="F143" s="165" t="s">
        <v>1304</v>
      </c>
      <c r="G143" s="166" t="s">
        <v>185</v>
      </c>
      <c r="H143" s="167">
        <v>42.24</v>
      </c>
      <c r="I143" s="168"/>
      <c r="J143" s="169">
        <f>ROUND(I143*H143,2)</f>
        <v>0</v>
      </c>
      <c r="K143" s="170"/>
      <c r="L143" s="34"/>
      <c r="M143" s="171" t="s">
        <v>1</v>
      </c>
      <c r="N143" s="135" t="s">
        <v>37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AR143" s="174" t="s">
        <v>171</v>
      </c>
      <c r="AT143" s="174" t="s">
        <v>167</v>
      </c>
      <c r="AU143" s="174" t="s">
        <v>82</v>
      </c>
      <c r="AY143" s="17" t="s">
        <v>165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82</v>
      </c>
      <c r="BK143" s="102">
        <f>ROUND(I143*H143,2)</f>
        <v>0</v>
      </c>
      <c r="BL143" s="17" t="s">
        <v>171</v>
      </c>
      <c r="BM143" s="174" t="s">
        <v>207</v>
      </c>
    </row>
    <row r="144" spans="2:65" s="1" customFormat="1" ht="16.5" customHeight="1">
      <c r="B144" s="136"/>
      <c r="C144" s="199" t="s">
        <v>190</v>
      </c>
      <c r="D144" s="199" t="s">
        <v>360</v>
      </c>
      <c r="E144" s="200" t="s">
        <v>1305</v>
      </c>
      <c r="F144" s="201" t="s">
        <v>1306</v>
      </c>
      <c r="G144" s="202" t="s">
        <v>233</v>
      </c>
      <c r="H144" s="203">
        <v>66.400000000000006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207</v>
      </c>
      <c r="AT144" s="174" t="s">
        <v>360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171</v>
      </c>
      <c r="BM144" s="174" t="s">
        <v>217</v>
      </c>
    </row>
    <row r="145" spans="2:65" s="11" customFormat="1" ht="23" customHeight="1">
      <c r="B145" s="151"/>
      <c r="D145" s="152" t="s">
        <v>70</v>
      </c>
      <c r="E145" s="161" t="s">
        <v>171</v>
      </c>
      <c r="F145" s="161" t="s">
        <v>1307</v>
      </c>
      <c r="I145" s="154"/>
      <c r="J145" s="162">
        <f>BK145</f>
        <v>0</v>
      </c>
      <c r="L145" s="151"/>
      <c r="M145" s="156"/>
      <c r="P145" s="157">
        <f>P146</f>
        <v>0</v>
      </c>
      <c r="R145" s="157">
        <f>R146</f>
        <v>0</v>
      </c>
      <c r="T145" s="158">
        <f>T146</f>
        <v>0</v>
      </c>
      <c r="AR145" s="152" t="s">
        <v>77</v>
      </c>
      <c r="AT145" s="159" t="s">
        <v>70</v>
      </c>
      <c r="AU145" s="159" t="s">
        <v>77</v>
      </c>
      <c r="AY145" s="152" t="s">
        <v>165</v>
      </c>
      <c r="BK145" s="160">
        <f>BK146</f>
        <v>0</v>
      </c>
    </row>
    <row r="146" spans="2:65" s="1" customFormat="1" ht="38" customHeight="1">
      <c r="B146" s="136"/>
      <c r="C146" s="163" t="s">
        <v>194</v>
      </c>
      <c r="D146" s="163" t="s">
        <v>167</v>
      </c>
      <c r="E146" s="164" t="s">
        <v>1308</v>
      </c>
      <c r="F146" s="165" t="s">
        <v>1309</v>
      </c>
      <c r="G146" s="166" t="s">
        <v>185</v>
      </c>
      <c r="H146" s="167">
        <v>14.08</v>
      </c>
      <c r="I146" s="168"/>
      <c r="J146" s="169">
        <f>ROUND(I146*H146,2)</f>
        <v>0</v>
      </c>
      <c r="K146" s="170"/>
      <c r="L146" s="34"/>
      <c r="M146" s="171" t="s">
        <v>1</v>
      </c>
      <c r="N146" s="135" t="s">
        <v>37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AR146" s="174" t="s">
        <v>171</v>
      </c>
      <c r="AT146" s="174" t="s">
        <v>167</v>
      </c>
      <c r="AU146" s="174" t="s">
        <v>82</v>
      </c>
      <c r="AY146" s="17" t="s">
        <v>165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82</v>
      </c>
      <c r="BK146" s="102">
        <f>ROUND(I146*H146,2)</f>
        <v>0</v>
      </c>
      <c r="BL146" s="17" t="s">
        <v>171</v>
      </c>
      <c r="BM146" s="174" t="s">
        <v>225</v>
      </c>
    </row>
    <row r="147" spans="2:65" s="11" customFormat="1" ht="23" customHeight="1">
      <c r="B147" s="151"/>
      <c r="D147" s="152" t="s">
        <v>70</v>
      </c>
      <c r="E147" s="161" t="s">
        <v>207</v>
      </c>
      <c r="F147" s="161" t="s">
        <v>1310</v>
      </c>
      <c r="I147" s="154"/>
      <c r="J147" s="162">
        <f>BK147</f>
        <v>0</v>
      </c>
      <c r="L147" s="151"/>
      <c r="M147" s="156"/>
      <c r="P147" s="157">
        <f>SUM(P148:P162)</f>
        <v>0</v>
      </c>
      <c r="R147" s="157">
        <f>SUM(R148:R162)</f>
        <v>0</v>
      </c>
      <c r="T147" s="158">
        <f>SUM(T148:T162)</f>
        <v>0</v>
      </c>
      <c r="AR147" s="152" t="s">
        <v>77</v>
      </c>
      <c r="AT147" s="159" t="s">
        <v>70</v>
      </c>
      <c r="AU147" s="159" t="s">
        <v>77</v>
      </c>
      <c r="AY147" s="152" t="s">
        <v>165</v>
      </c>
      <c r="BK147" s="160">
        <f>SUM(BK148:BK162)</f>
        <v>0</v>
      </c>
    </row>
    <row r="148" spans="2:65" s="1" customFormat="1" ht="24.15" customHeight="1">
      <c r="B148" s="136"/>
      <c r="C148" s="163" t="s">
        <v>202</v>
      </c>
      <c r="D148" s="163" t="s">
        <v>167</v>
      </c>
      <c r="E148" s="164" t="s">
        <v>1311</v>
      </c>
      <c r="F148" s="165" t="s">
        <v>1312</v>
      </c>
      <c r="G148" s="166" t="s">
        <v>181</v>
      </c>
      <c r="H148" s="167">
        <v>0</v>
      </c>
      <c r="I148" s="168"/>
      <c r="J148" s="169">
        <f t="shared" ref="J148:J162" si="5">ROUND(I148*H148,2)</f>
        <v>0</v>
      </c>
      <c r="K148" s="170"/>
      <c r="L148" s="34"/>
      <c r="M148" s="171" t="s">
        <v>1</v>
      </c>
      <c r="N148" s="135" t="s">
        <v>37</v>
      </c>
      <c r="P148" s="172">
        <f t="shared" ref="P148:P162" si="6">O148*H148</f>
        <v>0</v>
      </c>
      <c r="Q148" s="172">
        <v>0</v>
      </c>
      <c r="R148" s="172">
        <f t="shared" ref="R148:R162" si="7">Q148*H148</f>
        <v>0</v>
      </c>
      <c r="S148" s="172">
        <v>0</v>
      </c>
      <c r="T148" s="173">
        <f t="shared" ref="T148:T162" si="8">S148*H148</f>
        <v>0</v>
      </c>
      <c r="AR148" s="174" t="s">
        <v>171</v>
      </c>
      <c r="AT148" s="174" t="s">
        <v>167</v>
      </c>
      <c r="AU148" s="174" t="s">
        <v>82</v>
      </c>
      <c r="AY148" s="17" t="s">
        <v>165</v>
      </c>
      <c r="BE148" s="102">
        <f t="shared" ref="BE148:BE162" si="9">IF(N148="základná",J148,0)</f>
        <v>0</v>
      </c>
      <c r="BF148" s="102">
        <f t="shared" ref="BF148:BF162" si="10">IF(N148="znížená",J148,0)</f>
        <v>0</v>
      </c>
      <c r="BG148" s="102">
        <f t="shared" ref="BG148:BG162" si="11">IF(N148="zákl. prenesená",J148,0)</f>
        <v>0</v>
      </c>
      <c r="BH148" s="102">
        <f t="shared" ref="BH148:BH162" si="12">IF(N148="zníž. prenesená",J148,0)</f>
        <v>0</v>
      </c>
      <c r="BI148" s="102">
        <f t="shared" ref="BI148:BI162" si="13">IF(N148="nulová",J148,0)</f>
        <v>0</v>
      </c>
      <c r="BJ148" s="17" t="s">
        <v>82</v>
      </c>
      <c r="BK148" s="102">
        <f t="shared" ref="BK148:BK162" si="14">ROUND(I148*H148,2)</f>
        <v>0</v>
      </c>
      <c r="BL148" s="17" t="s">
        <v>171</v>
      </c>
      <c r="BM148" s="174" t="s">
        <v>235</v>
      </c>
    </row>
    <row r="149" spans="2:65" s="1" customFormat="1" ht="16.5" customHeight="1">
      <c r="B149" s="136"/>
      <c r="C149" s="199" t="s">
        <v>207</v>
      </c>
      <c r="D149" s="199" t="s">
        <v>360</v>
      </c>
      <c r="E149" s="200" t="s">
        <v>1313</v>
      </c>
      <c r="F149" s="201" t="s">
        <v>1314</v>
      </c>
      <c r="G149" s="202" t="s">
        <v>181</v>
      </c>
      <c r="H149" s="203">
        <v>0</v>
      </c>
      <c r="I149" s="204"/>
      <c r="J149" s="205">
        <f t="shared" si="5"/>
        <v>0</v>
      </c>
      <c r="K149" s="206"/>
      <c r="L149" s="207"/>
      <c r="M149" s="208" t="s">
        <v>1</v>
      </c>
      <c r="N149" s="209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207</v>
      </c>
      <c r="AT149" s="174" t="s">
        <v>360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171</v>
      </c>
      <c r="BM149" s="174" t="s">
        <v>244</v>
      </c>
    </row>
    <row r="150" spans="2:65" s="1" customFormat="1" ht="24.15" customHeight="1">
      <c r="B150" s="136"/>
      <c r="C150" s="163" t="s">
        <v>212</v>
      </c>
      <c r="D150" s="163" t="s">
        <v>167</v>
      </c>
      <c r="E150" s="164" t="s">
        <v>1315</v>
      </c>
      <c r="F150" s="165" t="s">
        <v>1316</v>
      </c>
      <c r="G150" s="166" t="s">
        <v>181</v>
      </c>
      <c r="H150" s="167">
        <v>2.5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171</v>
      </c>
      <c r="AT150" s="174" t="s">
        <v>167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171</v>
      </c>
      <c r="BM150" s="174" t="s">
        <v>350</v>
      </c>
    </row>
    <row r="151" spans="2:65" s="1" customFormat="1" ht="16.5" customHeight="1">
      <c r="B151" s="136"/>
      <c r="C151" s="199" t="s">
        <v>217</v>
      </c>
      <c r="D151" s="199" t="s">
        <v>360</v>
      </c>
      <c r="E151" s="200" t="s">
        <v>1317</v>
      </c>
      <c r="F151" s="201" t="s">
        <v>1318</v>
      </c>
      <c r="G151" s="202" t="s">
        <v>181</v>
      </c>
      <c r="H151" s="203">
        <v>2.5</v>
      </c>
      <c r="I151" s="204"/>
      <c r="J151" s="205">
        <f t="shared" si="5"/>
        <v>0</v>
      </c>
      <c r="K151" s="206"/>
      <c r="L151" s="207"/>
      <c r="M151" s="208" t="s">
        <v>1</v>
      </c>
      <c r="N151" s="209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207</v>
      </c>
      <c r="AT151" s="174" t="s">
        <v>360</v>
      </c>
      <c r="AU151" s="174" t="s">
        <v>82</v>
      </c>
      <c r="AY151" s="17" t="s">
        <v>165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82</v>
      </c>
      <c r="BK151" s="102">
        <f t="shared" si="14"/>
        <v>0</v>
      </c>
      <c r="BL151" s="17" t="s">
        <v>171</v>
      </c>
      <c r="BM151" s="174" t="s">
        <v>7</v>
      </c>
    </row>
    <row r="152" spans="2:65" s="1" customFormat="1" ht="24.15" customHeight="1">
      <c r="B152" s="136"/>
      <c r="C152" s="163" t="s">
        <v>221</v>
      </c>
      <c r="D152" s="163" t="s">
        <v>167</v>
      </c>
      <c r="E152" s="164" t="s">
        <v>1319</v>
      </c>
      <c r="F152" s="165" t="s">
        <v>1320</v>
      </c>
      <c r="G152" s="166" t="s">
        <v>181</v>
      </c>
      <c r="H152" s="167">
        <v>61</v>
      </c>
      <c r="I152" s="168"/>
      <c r="J152" s="169">
        <f t="shared" si="5"/>
        <v>0</v>
      </c>
      <c r="K152" s="170"/>
      <c r="L152" s="34"/>
      <c r="M152" s="171" t="s">
        <v>1</v>
      </c>
      <c r="N152" s="135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171</v>
      </c>
      <c r="AT152" s="174" t="s">
        <v>167</v>
      </c>
      <c r="AU152" s="174" t="s">
        <v>82</v>
      </c>
      <c r="AY152" s="17" t="s">
        <v>165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82</v>
      </c>
      <c r="BK152" s="102">
        <f t="shared" si="14"/>
        <v>0</v>
      </c>
      <c r="BL152" s="17" t="s">
        <v>171</v>
      </c>
      <c r="BM152" s="174" t="s">
        <v>371</v>
      </c>
    </row>
    <row r="153" spans="2:65" s="1" customFormat="1" ht="16.5" customHeight="1">
      <c r="B153" s="136"/>
      <c r="C153" s="199" t="s">
        <v>225</v>
      </c>
      <c r="D153" s="199" t="s">
        <v>360</v>
      </c>
      <c r="E153" s="200" t="s">
        <v>1321</v>
      </c>
      <c r="F153" s="201" t="s">
        <v>1322</v>
      </c>
      <c r="G153" s="202" t="s">
        <v>181</v>
      </c>
      <c r="H153" s="203">
        <v>61</v>
      </c>
      <c r="I153" s="204"/>
      <c r="J153" s="205">
        <f t="shared" si="5"/>
        <v>0</v>
      </c>
      <c r="K153" s="206"/>
      <c r="L153" s="207"/>
      <c r="M153" s="208" t="s">
        <v>1</v>
      </c>
      <c r="N153" s="209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207</v>
      </c>
      <c r="AT153" s="174" t="s">
        <v>360</v>
      </c>
      <c r="AU153" s="174" t="s">
        <v>82</v>
      </c>
      <c r="AY153" s="17" t="s">
        <v>165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82</v>
      </c>
      <c r="BK153" s="102">
        <f t="shared" si="14"/>
        <v>0</v>
      </c>
      <c r="BL153" s="17" t="s">
        <v>171</v>
      </c>
      <c r="BM153" s="174" t="s">
        <v>384</v>
      </c>
    </row>
    <row r="154" spans="2:65" s="1" customFormat="1" ht="16.5" customHeight="1">
      <c r="B154" s="136"/>
      <c r="C154" s="163" t="s">
        <v>230</v>
      </c>
      <c r="D154" s="163" t="s">
        <v>167</v>
      </c>
      <c r="E154" s="164" t="s">
        <v>1323</v>
      </c>
      <c r="F154" s="165" t="s">
        <v>1324</v>
      </c>
      <c r="G154" s="166" t="s">
        <v>497</v>
      </c>
      <c r="H154" s="167">
        <v>1</v>
      </c>
      <c r="I154" s="168"/>
      <c r="J154" s="169">
        <f t="shared" si="5"/>
        <v>0</v>
      </c>
      <c r="K154" s="170"/>
      <c r="L154" s="34"/>
      <c r="M154" s="171" t="s">
        <v>1</v>
      </c>
      <c r="N154" s="135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171</v>
      </c>
      <c r="AT154" s="174" t="s">
        <v>167</v>
      </c>
      <c r="AU154" s="174" t="s">
        <v>82</v>
      </c>
      <c r="AY154" s="17" t="s">
        <v>165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82</v>
      </c>
      <c r="BK154" s="102">
        <f t="shared" si="14"/>
        <v>0</v>
      </c>
      <c r="BL154" s="17" t="s">
        <v>171</v>
      </c>
      <c r="BM154" s="174" t="s">
        <v>396</v>
      </c>
    </row>
    <row r="155" spans="2:65" s="1" customFormat="1" ht="24.15" customHeight="1">
      <c r="B155" s="136"/>
      <c r="C155" s="199" t="s">
        <v>235</v>
      </c>
      <c r="D155" s="199" t="s">
        <v>360</v>
      </c>
      <c r="E155" s="200" t="s">
        <v>1325</v>
      </c>
      <c r="F155" s="201" t="s">
        <v>1326</v>
      </c>
      <c r="G155" s="202" t="s">
        <v>497</v>
      </c>
      <c r="H155" s="203">
        <v>1</v>
      </c>
      <c r="I155" s="204"/>
      <c r="J155" s="205">
        <f t="shared" si="5"/>
        <v>0</v>
      </c>
      <c r="K155" s="206"/>
      <c r="L155" s="207"/>
      <c r="M155" s="208" t="s">
        <v>1</v>
      </c>
      <c r="N155" s="209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207</v>
      </c>
      <c r="AT155" s="174" t="s">
        <v>360</v>
      </c>
      <c r="AU155" s="174" t="s">
        <v>82</v>
      </c>
      <c r="AY155" s="17" t="s">
        <v>165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82</v>
      </c>
      <c r="BK155" s="102">
        <f t="shared" si="14"/>
        <v>0</v>
      </c>
      <c r="BL155" s="17" t="s">
        <v>171</v>
      </c>
      <c r="BM155" s="174" t="s">
        <v>410</v>
      </c>
    </row>
    <row r="156" spans="2:65" s="1" customFormat="1" ht="16.5" customHeight="1">
      <c r="B156" s="136"/>
      <c r="C156" s="163" t="s">
        <v>240</v>
      </c>
      <c r="D156" s="163" t="s">
        <v>167</v>
      </c>
      <c r="E156" s="164" t="s">
        <v>1327</v>
      </c>
      <c r="F156" s="165" t="s">
        <v>1328</v>
      </c>
      <c r="G156" s="166" t="s">
        <v>181</v>
      </c>
      <c r="H156" s="167">
        <v>63.5</v>
      </c>
      <c r="I156" s="168"/>
      <c r="J156" s="169">
        <f t="shared" si="5"/>
        <v>0</v>
      </c>
      <c r="K156" s="170"/>
      <c r="L156" s="34"/>
      <c r="M156" s="171" t="s">
        <v>1</v>
      </c>
      <c r="N156" s="135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171</v>
      </c>
      <c r="AT156" s="174" t="s">
        <v>167</v>
      </c>
      <c r="AU156" s="174" t="s">
        <v>82</v>
      </c>
      <c r="AY156" s="17" t="s">
        <v>165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82</v>
      </c>
      <c r="BK156" s="102">
        <f t="shared" si="14"/>
        <v>0</v>
      </c>
      <c r="BL156" s="17" t="s">
        <v>171</v>
      </c>
      <c r="BM156" s="174" t="s">
        <v>418</v>
      </c>
    </row>
    <row r="157" spans="2:65" s="1" customFormat="1" ht="38" customHeight="1">
      <c r="B157" s="136"/>
      <c r="C157" s="163" t="s">
        <v>244</v>
      </c>
      <c r="D157" s="163" t="s">
        <v>167</v>
      </c>
      <c r="E157" s="164" t="s">
        <v>1329</v>
      </c>
      <c r="F157" s="165" t="s">
        <v>1330</v>
      </c>
      <c r="G157" s="166" t="s">
        <v>497</v>
      </c>
      <c r="H157" s="167">
        <v>4</v>
      </c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171</v>
      </c>
      <c r="AT157" s="174" t="s">
        <v>167</v>
      </c>
      <c r="AU157" s="174" t="s">
        <v>82</v>
      </c>
      <c r="AY157" s="17" t="s">
        <v>165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82</v>
      </c>
      <c r="BK157" s="102">
        <f t="shared" si="14"/>
        <v>0</v>
      </c>
      <c r="BL157" s="17" t="s">
        <v>171</v>
      </c>
      <c r="BM157" s="174" t="s">
        <v>405</v>
      </c>
    </row>
    <row r="158" spans="2:65" s="1" customFormat="1" ht="33" customHeight="1">
      <c r="B158" s="136"/>
      <c r="C158" s="199" t="s">
        <v>249</v>
      </c>
      <c r="D158" s="199" t="s">
        <v>360</v>
      </c>
      <c r="E158" s="200" t="s">
        <v>1331</v>
      </c>
      <c r="F158" s="201" t="s">
        <v>1332</v>
      </c>
      <c r="G158" s="202" t="s">
        <v>497</v>
      </c>
      <c r="H158" s="203">
        <v>4</v>
      </c>
      <c r="I158" s="204"/>
      <c r="J158" s="205">
        <f t="shared" si="5"/>
        <v>0</v>
      </c>
      <c r="K158" s="206"/>
      <c r="L158" s="207"/>
      <c r="M158" s="208" t="s">
        <v>1</v>
      </c>
      <c r="N158" s="209" t="s">
        <v>37</v>
      </c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AR158" s="174" t="s">
        <v>207</v>
      </c>
      <c r="AT158" s="174" t="s">
        <v>360</v>
      </c>
      <c r="AU158" s="174" t="s">
        <v>82</v>
      </c>
      <c r="AY158" s="17" t="s">
        <v>165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7" t="s">
        <v>82</v>
      </c>
      <c r="BK158" s="102">
        <f t="shared" si="14"/>
        <v>0</v>
      </c>
      <c r="BL158" s="17" t="s">
        <v>171</v>
      </c>
      <c r="BM158" s="174" t="s">
        <v>438</v>
      </c>
    </row>
    <row r="159" spans="2:65" s="1" customFormat="1" ht="24.15" customHeight="1">
      <c r="B159" s="136"/>
      <c r="C159" s="199" t="s">
        <v>350</v>
      </c>
      <c r="D159" s="199" t="s">
        <v>360</v>
      </c>
      <c r="E159" s="200" t="s">
        <v>1333</v>
      </c>
      <c r="F159" s="201" t="s">
        <v>1334</v>
      </c>
      <c r="G159" s="202" t="s">
        <v>497</v>
      </c>
      <c r="H159" s="203">
        <v>4</v>
      </c>
      <c r="I159" s="204"/>
      <c r="J159" s="205">
        <f t="shared" si="5"/>
        <v>0</v>
      </c>
      <c r="K159" s="206"/>
      <c r="L159" s="207"/>
      <c r="M159" s="208" t="s">
        <v>1</v>
      </c>
      <c r="N159" s="209" t="s">
        <v>37</v>
      </c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AR159" s="174" t="s">
        <v>207</v>
      </c>
      <c r="AT159" s="174" t="s">
        <v>360</v>
      </c>
      <c r="AU159" s="174" t="s">
        <v>82</v>
      </c>
      <c r="AY159" s="17" t="s">
        <v>165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7" t="s">
        <v>82</v>
      </c>
      <c r="BK159" s="102">
        <f t="shared" si="14"/>
        <v>0</v>
      </c>
      <c r="BL159" s="17" t="s">
        <v>171</v>
      </c>
      <c r="BM159" s="174" t="s">
        <v>449</v>
      </c>
    </row>
    <row r="160" spans="2:65" s="1" customFormat="1" ht="24.15" customHeight="1">
      <c r="B160" s="136"/>
      <c r="C160" s="163" t="s">
        <v>355</v>
      </c>
      <c r="D160" s="163" t="s">
        <v>167</v>
      </c>
      <c r="E160" s="164" t="s">
        <v>1335</v>
      </c>
      <c r="F160" s="165" t="s">
        <v>1336</v>
      </c>
      <c r="G160" s="166" t="s">
        <v>497</v>
      </c>
      <c r="H160" s="167">
        <v>4</v>
      </c>
      <c r="I160" s="168"/>
      <c r="J160" s="169">
        <f t="shared" si="5"/>
        <v>0</v>
      </c>
      <c r="K160" s="170"/>
      <c r="L160" s="34"/>
      <c r="M160" s="171" t="s">
        <v>1</v>
      </c>
      <c r="N160" s="135" t="s">
        <v>37</v>
      </c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AR160" s="174" t="s">
        <v>171</v>
      </c>
      <c r="AT160" s="174" t="s">
        <v>167</v>
      </c>
      <c r="AU160" s="174" t="s">
        <v>82</v>
      </c>
      <c r="AY160" s="17" t="s">
        <v>165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7" t="s">
        <v>82</v>
      </c>
      <c r="BK160" s="102">
        <f t="shared" si="14"/>
        <v>0</v>
      </c>
      <c r="BL160" s="17" t="s">
        <v>171</v>
      </c>
      <c r="BM160" s="174" t="s">
        <v>461</v>
      </c>
    </row>
    <row r="161" spans="2:65" s="1" customFormat="1" ht="24.15" customHeight="1">
      <c r="B161" s="136"/>
      <c r="C161" s="199" t="s">
        <v>7</v>
      </c>
      <c r="D161" s="199" t="s">
        <v>360</v>
      </c>
      <c r="E161" s="200" t="s">
        <v>1337</v>
      </c>
      <c r="F161" s="201" t="s">
        <v>1338</v>
      </c>
      <c r="G161" s="202" t="s">
        <v>497</v>
      </c>
      <c r="H161" s="203">
        <v>4</v>
      </c>
      <c r="I161" s="204"/>
      <c r="J161" s="205">
        <f t="shared" si="5"/>
        <v>0</v>
      </c>
      <c r="K161" s="206"/>
      <c r="L161" s="207"/>
      <c r="M161" s="208" t="s">
        <v>1</v>
      </c>
      <c r="N161" s="209" t="s">
        <v>37</v>
      </c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AR161" s="174" t="s">
        <v>207</v>
      </c>
      <c r="AT161" s="174" t="s">
        <v>360</v>
      </c>
      <c r="AU161" s="174" t="s">
        <v>82</v>
      </c>
      <c r="AY161" s="17" t="s">
        <v>165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7" t="s">
        <v>82</v>
      </c>
      <c r="BK161" s="102">
        <f t="shared" si="14"/>
        <v>0</v>
      </c>
      <c r="BL161" s="17" t="s">
        <v>171</v>
      </c>
      <c r="BM161" s="174" t="s">
        <v>474</v>
      </c>
    </row>
    <row r="162" spans="2:65" s="1" customFormat="1" ht="24.15" customHeight="1">
      <c r="B162" s="136"/>
      <c r="C162" s="163" t="s">
        <v>366</v>
      </c>
      <c r="D162" s="163" t="s">
        <v>167</v>
      </c>
      <c r="E162" s="164" t="s">
        <v>1339</v>
      </c>
      <c r="F162" s="165" t="s">
        <v>1340</v>
      </c>
      <c r="G162" s="166" t="s">
        <v>181</v>
      </c>
      <c r="H162" s="167">
        <v>63.5</v>
      </c>
      <c r="I162" s="168"/>
      <c r="J162" s="169">
        <f t="shared" si="5"/>
        <v>0</v>
      </c>
      <c r="K162" s="170"/>
      <c r="L162" s="34"/>
      <c r="M162" s="171" t="s">
        <v>1</v>
      </c>
      <c r="N162" s="135" t="s">
        <v>37</v>
      </c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AR162" s="174" t="s">
        <v>171</v>
      </c>
      <c r="AT162" s="174" t="s">
        <v>167</v>
      </c>
      <c r="AU162" s="174" t="s">
        <v>82</v>
      </c>
      <c r="AY162" s="17" t="s">
        <v>165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7" t="s">
        <v>82</v>
      </c>
      <c r="BK162" s="102">
        <f t="shared" si="14"/>
        <v>0</v>
      </c>
      <c r="BL162" s="17" t="s">
        <v>171</v>
      </c>
      <c r="BM162" s="174" t="s">
        <v>494</v>
      </c>
    </row>
    <row r="163" spans="2:65" s="11" customFormat="1" ht="23" customHeight="1">
      <c r="B163" s="151"/>
      <c r="D163" s="152" t="s">
        <v>70</v>
      </c>
      <c r="E163" s="161" t="s">
        <v>1111</v>
      </c>
      <c r="F163" s="161" t="s">
        <v>1341</v>
      </c>
      <c r="I163" s="154"/>
      <c r="J163" s="162">
        <f>BK163</f>
        <v>0</v>
      </c>
      <c r="L163" s="151"/>
      <c r="M163" s="156"/>
      <c r="P163" s="157">
        <f>SUM(P164:P165)</f>
        <v>0</v>
      </c>
      <c r="R163" s="157">
        <f>SUM(R164:R165)</f>
        <v>0</v>
      </c>
      <c r="T163" s="158">
        <f>SUM(T164:T165)</f>
        <v>0</v>
      </c>
      <c r="AR163" s="152" t="s">
        <v>82</v>
      </c>
      <c r="AT163" s="159" t="s">
        <v>70</v>
      </c>
      <c r="AU163" s="159" t="s">
        <v>77</v>
      </c>
      <c r="AY163" s="152" t="s">
        <v>165</v>
      </c>
      <c r="BK163" s="160">
        <f>SUM(BK164:BK165)</f>
        <v>0</v>
      </c>
    </row>
    <row r="164" spans="2:65" s="1" customFormat="1" ht="24.15" customHeight="1">
      <c r="B164" s="136"/>
      <c r="C164" s="163" t="s">
        <v>371</v>
      </c>
      <c r="D164" s="163" t="s">
        <v>167</v>
      </c>
      <c r="E164" s="164" t="s">
        <v>1342</v>
      </c>
      <c r="F164" s="165" t="s">
        <v>1343</v>
      </c>
      <c r="G164" s="166" t="s">
        <v>497</v>
      </c>
      <c r="H164" s="167">
        <v>1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244</v>
      </c>
      <c r="AT164" s="174" t="s">
        <v>167</v>
      </c>
      <c r="AU164" s="174" t="s">
        <v>82</v>
      </c>
      <c r="AY164" s="17" t="s">
        <v>165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82</v>
      </c>
      <c r="BK164" s="102">
        <f>ROUND(I164*H164,2)</f>
        <v>0</v>
      </c>
      <c r="BL164" s="17" t="s">
        <v>244</v>
      </c>
      <c r="BM164" s="174" t="s">
        <v>503</v>
      </c>
    </row>
    <row r="165" spans="2:65" s="1" customFormat="1" ht="16.5" customHeight="1">
      <c r="B165" s="136"/>
      <c r="C165" s="163" t="s">
        <v>376</v>
      </c>
      <c r="D165" s="163" t="s">
        <v>167</v>
      </c>
      <c r="E165" s="164" t="s">
        <v>1344</v>
      </c>
      <c r="F165" s="165" t="s">
        <v>1345</v>
      </c>
      <c r="G165" s="166" t="s">
        <v>497</v>
      </c>
      <c r="H165" s="167">
        <v>0</v>
      </c>
      <c r="I165" s="168"/>
      <c r="J165" s="169">
        <f>ROUND(I165*H165,2)</f>
        <v>0</v>
      </c>
      <c r="K165" s="170"/>
      <c r="L165" s="34"/>
      <c r="M165" s="171" t="s">
        <v>1</v>
      </c>
      <c r="N165" s="135" t="s">
        <v>37</v>
      </c>
      <c r="P165" s="172">
        <f>O165*H165</f>
        <v>0</v>
      </c>
      <c r="Q165" s="172">
        <v>0</v>
      </c>
      <c r="R165" s="172">
        <f>Q165*H165</f>
        <v>0</v>
      </c>
      <c r="S165" s="172">
        <v>0</v>
      </c>
      <c r="T165" s="173">
        <f>S165*H165</f>
        <v>0</v>
      </c>
      <c r="AR165" s="174" t="s">
        <v>244</v>
      </c>
      <c r="AT165" s="174" t="s">
        <v>167</v>
      </c>
      <c r="AU165" s="174" t="s">
        <v>82</v>
      </c>
      <c r="AY165" s="17" t="s">
        <v>165</v>
      </c>
      <c r="BE165" s="102">
        <f>IF(N165="základná",J165,0)</f>
        <v>0</v>
      </c>
      <c r="BF165" s="102">
        <f>IF(N165="znížená",J165,0)</f>
        <v>0</v>
      </c>
      <c r="BG165" s="102">
        <f>IF(N165="zákl. prenesená",J165,0)</f>
        <v>0</v>
      </c>
      <c r="BH165" s="102">
        <f>IF(N165="zníž. prenesená",J165,0)</f>
        <v>0</v>
      </c>
      <c r="BI165" s="102">
        <f>IF(N165="nulová",J165,0)</f>
        <v>0</v>
      </c>
      <c r="BJ165" s="17" t="s">
        <v>82</v>
      </c>
      <c r="BK165" s="102">
        <f>ROUND(I165*H165,2)</f>
        <v>0</v>
      </c>
      <c r="BL165" s="17" t="s">
        <v>244</v>
      </c>
      <c r="BM165" s="174" t="s">
        <v>513</v>
      </c>
    </row>
    <row r="166" spans="2:65" s="11" customFormat="1" ht="23" customHeight="1">
      <c r="B166" s="151"/>
      <c r="D166" s="152" t="s">
        <v>70</v>
      </c>
      <c r="E166" s="161" t="s">
        <v>1269</v>
      </c>
      <c r="F166" s="161" t="s">
        <v>1346</v>
      </c>
      <c r="I166" s="154"/>
      <c r="J166" s="162">
        <f>BK166</f>
        <v>0</v>
      </c>
      <c r="L166" s="151"/>
      <c r="M166" s="156"/>
      <c r="P166" s="157">
        <f>SUM(P167:P185)</f>
        <v>0</v>
      </c>
      <c r="R166" s="157">
        <f>SUM(R167:R185)</f>
        <v>0</v>
      </c>
      <c r="T166" s="158">
        <f>SUM(T167:T185)</f>
        <v>0</v>
      </c>
      <c r="AR166" s="152" t="s">
        <v>178</v>
      </c>
      <c r="AT166" s="159" t="s">
        <v>70</v>
      </c>
      <c r="AU166" s="159" t="s">
        <v>77</v>
      </c>
      <c r="AY166" s="152" t="s">
        <v>165</v>
      </c>
      <c r="BK166" s="160">
        <f>SUM(BK167:BK185)</f>
        <v>0</v>
      </c>
    </row>
    <row r="167" spans="2:65" s="1" customFormat="1" ht="33" customHeight="1">
      <c r="B167" s="136"/>
      <c r="C167" s="163" t="s">
        <v>384</v>
      </c>
      <c r="D167" s="163" t="s">
        <v>167</v>
      </c>
      <c r="E167" s="164" t="s">
        <v>1347</v>
      </c>
      <c r="F167" s="165" t="s">
        <v>1348</v>
      </c>
      <c r="G167" s="166" t="s">
        <v>497</v>
      </c>
      <c r="H167" s="167">
        <v>1</v>
      </c>
      <c r="I167" s="168"/>
      <c r="J167" s="169">
        <f t="shared" ref="J167:J185" si="15">ROUND(I167*H167,2)</f>
        <v>0</v>
      </c>
      <c r="K167" s="170"/>
      <c r="L167" s="34"/>
      <c r="M167" s="171" t="s">
        <v>1</v>
      </c>
      <c r="N167" s="135" t="s">
        <v>37</v>
      </c>
      <c r="P167" s="172">
        <f t="shared" ref="P167:P185" si="16">O167*H167</f>
        <v>0</v>
      </c>
      <c r="Q167" s="172">
        <v>0</v>
      </c>
      <c r="R167" s="172">
        <f t="shared" ref="R167:R185" si="17">Q167*H167</f>
        <v>0</v>
      </c>
      <c r="S167" s="172">
        <v>0</v>
      </c>
      <c r="T167" s="173">
        <f t="shared" ref="T167:T185" si="18">S167*H167</f>
        <v>0</v>
      </c>
      <c r="AR167" s="174" t="s">
        <v>1172</v>
      </c>
      <c r="AT167" s="174" t="s">
        <v>167</v>
      </c>
      <c r="AU167" s="174" t="s">
        <v>82</v>
      </c>
      <c r="AY167" s="17" t="s">
        <v>165</v>
      </c>
      <c r="BE167" s="102">
        <f t="shared" ref="BE167:BE185" si="19">IF(N167="základná",J167,0)</f>
        <v>0</v>
      </c>
      <c r="BF167" s="102">
        <f t="shared" ref="BF167:BF185" si="20">IF(N167="znížená",J167,0)</f>
        <v>0</v>
      </c>
      <c r="BG167" s="102">
        <f t="shared" ref="BG167:BG185" si="21">IF(N167="zákl. prenesená",J167,0)</f>
        <v>0</v>
      </c>
      <c r="BH167" s="102">
        <f t="shared" ref="BH167:BH185" si="22">IF(N167="zníž. prenesená",J167,0)</f>
        <v>0</v>
      </c>
      <c r="BI167" s="102">
        <f t="shared" ref="BI167:BI185" si="23">IF(N167="nulová",J167,0)</f>
        <v>0</v>
      </c>
      <c r="BJ167" s="17" t="s">
        <v>82</v>
      </c>
      <c r="BK167" s="102">
        <f t="shared" ref="BK167:BK185" si="24">ROUND(I167*H167,2)</f>
        <v>0</v>
      </c>
      <c r="BL167" s="17" t="s">
        <v>1172</v>
      </c>
      <c r="BM167" s="174" t="s">
        <v>523</v>
      </c>
    </row>
    <row r="168" spans="2:65" s="1" customFormat="1" ht="33" customHeight="1">
      <c r="B168" s="136"/>
      <c r="C168" s="199" t="s">
        <v>392</v>
      </c>
      <c r="D168" s="199" t="s">
        <v>360</v>
      </c>
      <c r="E168" s="200" t="s">
        <v>1349</v>
      </c>
      <c r="F168" s="201" t="s">
        <v>1350</v>
      </c>
      <c r="G168" s="202" t="s">
        <v>497</v>
      </c>
      <c r="H168" s="203">
        <v>1</v>
      </c>
      <c r="I168" s="204"/>
      <c r="J168" s="205">
        <f t="shared" si="15"/>
        <v>0</v>
      </c>
      <c r="K168" s="206"/>
      <c r="L168" s="207"/>
      <c r="M168" s="208" t="s">
        <v>1</v>
      </c>
      <c r="N168" s="209" t="s">
        <v>37</v>
      </c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AR168" s="174" t="s">
        <v>1277</v>
      </c>
      <c r="AT168" s="174" t="s">
        <v>360</v>
      </c>
      <c r="AU168" s="174" t="s">
        <v>82</v>
      </c>
      <c r="AY168" s="17" t="s">
        <v>165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82</v>
      </c>
      <c r="BK168" s="102">
        <f t="shared" si="24"/>
        <v>0</v>
      </c>
      <c r="BL168" s="17" t="s">
        <v>1172</v>
      </c>
      <c r="BM168" s="174" t="s">
        <v>533</v>
      </c>
    </row>
    <row r="169" spans="2:65" s="1" customFormat="1" ht="16.5" customHeight="1">
      <c r="B169" s="136"/>
      <c r="C169" s="163" t="s">
        <v>396</v>
      </c>
      <c r="D169" s="163" t="s">
        <v>167</v>
      </c>
      <c r="E169" s="164" t="s">
        <v>1351</v>
      </c>
      <c r="F169" s="165" t="s">
        <v>1352</v>
      </c>
      <c r="G169" s="166" t="s">
        <v>497</v>
      </c>
      <c r="H169" s="167">
        <v>1</v>
      </c>
      <c r="I169" s="168"/>
      <c r="J169" s="169">
        <f t="shared" si="15"/>
        <v>0</v>
      </c>
      <c r="K169" s="170"/>
      <c r="L169" s="34"/>
      <c r="M169" s="171" t="s">
        <v>1</v>
      </c>
      <c r="N169" s="135" t="s">
        <v>37</v>
      </c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1172</v>
      </c>
      <c r="AT169" s="174" t="s">
        <v>167</v>
      </c>
      <c r="AU169" s="174" t="s">
        <v>82</v>
      </c>
      <c r="AY169" s="17" t="s">
        <v>165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82</v>
      </c>
      <c r="BK169" s="102">
        <f t="shared" si="24"/>
        <v>0</v>
      </c>
      <c r="BL169" s="17" t="s">
        <v>1172</v>
      </c>
      <c r="BM169" s="174" t="s">
        <v>544</v>
      </c>
    </row>
    <row r="170" spans="2:65" s="1" customFormat="1" ht="16.5" customHeight="1">
      <c r="B170" s="136"/>
      <c r="C170" s="199" t="s">
        <v>401</v>
      </c>
      <c r="D170" s="199" t="s">
        <v>360</v>
      </c>
      <c r="E170" s="200" t="s">
        <v>1353</v>
      </c>
      <c r="F170" s="201" t="s">
        <v>1354</v>
      </c>
      <c r="G170" s="202" t="s">
        <v>497</v>
      </c>
      <c r="H170" s="203">
        <v>1</v>
      </c>
      <c r="I170" s="204"/>
      <c r="J170" s="205">
        <f t="shared" si="15"/>
        <v>0</v>
      </c>
      <c r="K170" s="206"/>
      <c r="L170" s="207"/>
      <c r="M170" s="208" t="s">
        <v>1</v>
      </c>
      <c r="N170" s="209" t="s">
        <v>37</v>
      </c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1277</v>
      </c>
      <c r="AT170" s="174" t="s">
        <v>360</v>
      </c>
      <c r="AU170" s="174" t="s">
        <v>82</v>
      </c>
      <c r="AY170" s="17" t="s">
        <v>165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82</v>
      </c>
      <c r="BK170" s="102">
        <f t="shared" si="24"/>
        <v>0</v>
      </c>
      <c r="BL170" s="17" t="s">
        <v>1172</v>
      </c>
      <c r="BM170" s="174" t="s">
        <v>556</v>
      </c>
    </row>
    <row r="171" spans="2:65" s="1" customFormat="1" ht="21.75" customHeight="1">
      <c r="B171" s="136"/>
      <c r="C171" s="163" t="s">
        <v>410</v>
      </c>
      <c r="D171" s="163" t="s">
        <v>167</v>
      </c>
      <c r="E171" s="164" t="s">
        <v>1355</v>
      </c>
      <c r="F171" s="165" t="s">
        <v>1356</v>
      </c>
      <c r="G171" s="166" t="s">
        <v>497</v>
      </c>
      <c r="H171" s="167">
        <v>1</v>
      </c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1172</v>
      </c>
      <c r="AT171" s="174" t="s">
        <v>167</v>
      </c>
      <c r="AU171" s="174" t="s">
        <v>82</v>
      </c>
      <c r="AY171" s="17" t="s">
        <v>165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82</v>
      </c>
      <c r="BK171" s="102">
        <f t="shared" si="24"/>
        <v>0</v>
      </c>
      <c r="BL171" s="17" t="s">
        <v>1172</v>
      </c>
      <c r="BM171" s="174" t="s">
        <v>566</v>
      </c>
    </row>
    <row r="172" spans="2:65" s="1" customFormat="1" ht="24.15" customHeight="1">
      <c r="B172" s="136"/>
      <c r="C172" s="199" t="s">
        <v>414</v>
      </c>
      <c r="D172" s="199" t="s">
        <v>360</v>
      </c>
      <c r="E172" s="200" t="s">
        <v>1357</v>
      </c>
      <c r="F172" s="201" t="s">
        <v>1358</v>
      </c>
      <c r="G172" s="202" t="s">
        <v>497</v>
      </c>
      <c r="H172" s="203">
        <v>1</v>
      </c>
      <c r="I172" s="204"/>
      <c r="J172" s="205">
        <f t="shared" si="15"/>
        <v>0</v>
      </c>
      <c r="K172" s="206"/>
      <c r="L172" s="207"/>
      <c r="M172" s="208" t="s">
        <v>1</v>
      </c>
      <c r="N172" s="209" t="s">
        <v>37</v>
      </c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AR172" s="174" t="s">
        <v>1277</v>
      </c>
      <c r="AT172" s="174" t="s">
        <v>360</v>
      </c>
      <c r="AU172" s="174" t="s">
        <v>82</v>
      </c>
      <c r="AY172" s="17" t="s">
        <v>165</v>
      </c>
      <c r="BE172" s="102">
        <f t="shared" si="19"/>
        <v>0</v>
      </c>
      <c r="BF172" s="102">
        <f t="shared" si="20"/>
        <v>0</v>
      </c>
      <c r="BG172" s="102">
        <f t="shared" si="21"/>
        <v>0</v>
      </c>
      <c r="BH172" s="102">
        <f t="shared" si="22"/>
        <v>0</v>
      </c>
      <c r="BI172" s="102">
        <f t="shared" si="23"/>
        <v>0</v>
      </c>
      <c r="BJ172" s="17" t="s">
        <v>82</v>
      </c>
      <c r="BK172" s="102">
        <f t="shared" si="24"/>
        <v>0</v>
      </c>
      <c r="BL172" s="17" t="s">
        <v>1172</v>
      </c>
      <c r="BM172" s="174" t="s">
        <v>577</v>
      </c>
    </row>
    <row r="173" spans="2:65" s="1" customFormat="1" ht="16.5" customHeight="1">
      <c r="B173" s="136"/>
      <c r="C173" s="163" t="s">
        <v>418</v>
      </c>
      <c r="D173" s="163" t="s">
        <v>167</v>
      </c>
      <c r="E173" s="164" t="s">
        <v>1271</v>
      </c>
      <c r="F173" s="165" t="s">
        <v>1272</v>
      </c>
      <c r="G173" s="166" t="s">
        <v>181</v>
      </c>
      <c r="H173" s="167">
        <v>119</v>
      </c>
      <c r="I173" s="168"/>
      <c r="J173" s="169">
        <f t="shared" si="15"/>
        <v>0</v>
      </c>
      <c r="K173" s="170"/>
      <c r="L173" s="34"/>
      <c r="M173" s="171" t="s">
        <v>1</v>
      </c>
      <c r="N173" s="135" t="s">
        <v>37</v>
      </c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AR173" s="174" t="s">
        <v>1172</v>
      </c>
      <c r="AT173" s="174" t="s">
        <v>167</v>
      </c>
      <c r="AU173" s="174" t="s">
        <v>82</v>
      </c>
      <c r="AY173" s="17" t="s">
        <v>165</v>
      </c>
      <c r="BE173" s="102">
        <f t="shared" si="19"/>
        <v>0</v>
      </c>
      <c r="BF173" s="102">
        <f t="shared" si="20"/>
        <v>0</v>
      </c>
      <c r="BG173" s="102">
        <f t="shared" si="21"/>
        <v>0</v>
      </c>
      <c r="BH173" s="102">
        <f t="shared" si="22"/>
        <v>0</v>
      </c>
      <c r="BI173" s="102">
        <f t="shared" si="23"/>
        <v>0</v>
      </c>
      <c r="BJ173" s="17" t="s">
        <v>82</v>
      </c>
      <c r="BK173" s="102">
        <f t="shared" si="24"/>
        <v>0</v>
      </c>
      <c r="BL173" s="17" t="s">
        <v>1172</v>
      </c>
      <c r="BM173" s="174" t="s">
        <v>583</v>
      </c>
    </row>
    <row r="174" spans="2:65" s="1" customFormat="1" ht="33" customHeight="1">
      <c r="B174" s="136"/>
      <c r="C174" s="199" t="s">
        <v>423</v>
      </c>
      <c r="D174" s="199" t="s">
        <v>360</v>
      </c>
      <c r="E174" s="200" t="s">
        <v>1275</v>
      </c>
      <c r="F174" s="201" t="s">
        <v>1276</v>
      </c>
      <c r="G174" s="202" t="s">
        <v>181</v>
      </c>
      <c r="H174" s="203">
        <v>119</v>
      </c>
      <c r="I174" s="204"/>
      <c r="J174" s="205">
        <f t="shared" si="15"/>
        <v>0</v>
      </c>
      <c r="K174" s="206"/>
      <c r="L174" s="207"/>
      <c r="M174" s="208" t="s">
        <v>1</v>
      </c>
      <c r="N174" s="209" t="s">
        <v>37</v>
      </c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AR174" s="174" t="s">
        <v>1277</v>
      </c>
      <c r="AT174" s="174" t="s">
        <v>360</v>
      </c>
      <c r="AU174" s="174" t="s">
        <v>82</v>
      </c>
      <c r="AY174" s="17" t="s">
        <v>165</v>
      </c>
      <c r="BE174" s="102">
        <f t="shared" si="19"/>
        <v>0</v>
      </c>
      <c r="BF174" s="102">
        <f t="shared" si="20"/>
        <v>0</v>
      </c>
      <c r="BG174" s="102">
        <f t="shared" si="21"/>
        <v>0</v>
      </c>
      <c r="BH174" s="102">
        <f t="shared" si="22"/>
        <v>0</v>
      </c>
      <c r="BI174" s="102">
        <f t="shared" si="23"/>
        <v>0</v>
      </c>
      <c r="BJ174" s="17" t="s">
        <v>82</v>
      </c>
      <c r="BK174" s="102">
        <f t="shared" si="24"/>
        <v>0</v>
      </c>
      <c r="BL174" s="17" t="s">
        <v>1172</v>
      </c>
      <c r="BM174" s="174" t="s">
        <v>1169</v>
      </c>
    </row>
    <row r="175" spans="2:65" s="1" customFormat="1" ht="33" customHeight="1">
      <c r="B175" s="136"/>
      <c r="C175" s="199" t="s">
        <v>405</v>
      </c>
      <c r="D175" s="199" t="s">
        <v>360</v>
      </c>
      <c r="E175" s="200" t="s">
        <v>1279</v>
      </c>
      <c r="F175" s="201" t="s">
        <v>1280</v>
      </c>
      <c r="G175" s="202" t="s">
        <v>181</v>
      </c>
      <c r="H175" s="203">
        <v>3</v>
      </c>
      <c r="I175" s="204"/>
      <c r="J175" s="205">
        <f t="shared" si="15"/>
        <v>0</v>
      </c>
      <c r="K175" s="206"/>
      <c r="L175" s="207"/>
      <c r="M175" s="208" t="s">
        <v>1</v>
      </c>
      <c r="N175" s="209" t="s">
        <v>37</v>
      </c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AR175" s="174" t="s">
        <v>1277</v>
      </c>
      <c r="AT175" s="174" t="s">
        <v>360</v>
      </c>
      <c r="AU175" s="174" t="s">
        <v>82</v>
      </c>
      <c r="AY175" s="17" t="s">
        <v>165</v>
      </c>
      <c r="BE175" s="102">
        <f t="shared" si="19"/>
        <v>0</v>
      </c>
      <c r="BF175" s="102">
        <f t="shared" si="20"/>
        <v>0</v>
      </c>
      <c r="BG175" s="102">
        <f t="shared" si="21"/>
        <v>0</v>
      </c>
      <c r="BH175" s="102">
        <f t="shared" si="22"/>
        <v>0</v>
      </c>
      <c r="BI175" s="102">
        <f t="shared" si="23"/>
        <v>0</v>
      </c>
      <c r="BJ175" s="17" t="s">
        <v>82</v>
      </c>
      <c r="BK175" s="102">
        <f t="shared" si="24"/>
        <v>0</v>
      </c>
      <c r="BL175" s="17" t="s">
        <v>1172</v>
      </c>
      <c r="BM175" s="174" t="s">
        <v>1172</v>
      </c>
    </row>
    <row r="176" spans="2:65" s="1" customFormat="1" ht="24.15" customHeight="1">
      <c r="B176" s="136"/>
      <c r="C176" s="163" t="s">
        <v>433</v>
      </c>
      <c r="D176" s="163" t="s">
        <v>167</v>
      </c>
      <c r="E176" s="164" t="s">
        <v>1286</v>
      </c>
      <c r="F176" s="165" t="s">
        <v>1359</v>
      </c>
      <c r="G176" s="166" t="s">
        <v>497</v>
      </c>
      <c r="H176" s="167">
        <v>1</v>
      </c>
      <c r="I176" s="168"/>
      <c r="J176" s="169">
        <f t="shared" si="15"/>
        <v>0</v>
      </c>
      <c r="K176" s="170"/>
      <c r="L176" s="34"/>
      <c r="M176" s="171" t="s">
        <v>1</v>
      </c>
      <c r="N176" s="135" t="s">
        <v>37</v>
      </c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AR176" s="174" t="s">
        <v>1172</v>
      </c>
      <c r="AT176" s="174" t="s">
        <v>167</v>
      </c>
      <c r="AU176" s="174" t="s">
        <v>82</v>
      </c>
      <c r="AY176" s="17" t="s">
        <v>165</v>
      </c>
      <c r="BE176" s="102">
        <f t="shared" si="19"/>
        <v>0</v>
      </c>
      <c r="BF176" s="102">
        <f t="shared" si="20"/>
        <v>0</v>
      </c>
      <c r="BG176" s="102">
        <f t="shared" si="21"/>
        <v>0</v>
      </c>
      <c r="BH176" s="102">
        <f t="shared" si="22"/>
        <v>0</v>
      </c>
      <c r="BI176" s="102">
        <f t="shared" si="23"/>
        <v>0</v>
      </c>
      <c r="BJ176" s="17" t="s">
        <v>82</v>
      </c>
      <c r="BK176" s="102">
        <f t="shared" si="24"/>
        <v>0</v>
      </c>
      <c r="BL176" s="17" t="s">
        <v>1172</v>
      </c>
      <c r="BM176" s="174" t="s">
        <v>855</v>
      </c>
    </row>
    <row r="177" spans="2:65" s="1" customFormat="1" ht="24.15" customHeight="1">
      <c r="B177" s="136"/>
      <c r="C177" s="199" t="s">
        <v>438</v>
      </c>
      <c r="D177" s="199" t="s">
        <v>360</v>
      </c>
      <c r="E177" s="200" t="s">
        <v>1290</v>
      </c>
      <c r="F177" s="201" t="s">
        <v>1291</v>
      </c>
      <c r="G177" s="202" t="s">
        <v>497</v>
      </c>
      <c r="H177" s="203">
        <v>1</v>
      </c>
      <c r="I177" s="204"/>
      <c r="J177" s="205">
        <f t="shared" si="15"/>
        <v>0</v>
      </c>
      <c r="K177" s="206"/>
      <c r="L177" s="207"/>
      <c r="M177" s="208" t="s">
        <v>1</v>
      </c>
      <c r="N177" s="209" t="s">
        <v>37</v>
      </c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AR177" s="174" t="s">
        <v>1277</v>
      </c>
      <c r="AT177" s="174" t="s">
        <v>360</v>
      </c>
      <c r="AU177" s="174" t="s">
        <v>82</v>
      </c>
      <c r="AY177" s="17" t="s">
        <v>165</v>
      </c>
      <c r="BE177" s="102">
        <f t="shared" si="19"/>
        <v>0</v>
      </c>
      <c r="BF177" s="102">
        <f t="shared" si="20"/>
        <v>0</v>
      </c>
      <c r="BG177" s="102">
        <f t="shared" si="21"/>
        <v>0</v>
      </c>
      <c r="BH177" s="102">
        <f t="shared" si="22"/>
        <v>0</v>
      </c>
      <c r="BI177" s="102">
        <f t="shared" si="23"/>
        <v>0</v>
      </c>
      <c r="BJ177" s="17" t="s">
        <v>82</v>
      </c>
      <c r="BK177" s="102">
        <f t="shared" si="24"/>
        <v>0</v>
      </c>
      <c r="BL177" s="17" t="s">
        <v>1172</v>
      </c>
      <c r="BM177" s="174" t="s">
        <v>1177</v>
      </c>
    </row>
    <row r="178" spans="2:65" s="1" customFormat="1" ht="33" customHeight="1">
      <c r="B178" s="136"/>
      <c r="C178" s="163" t="s">
        <v>444</v>
      </c>
      <c r="D178" s="163" t="s">
        <v>167</v>
      </c>
      <c r="E178" s="164" t="s">
        <v>1360</v>
      </c>
      <c r="F178" s="165" t="s">
        <v>1361</v>
      </c>
      <c r="G178" s="166" t="s">
        <v>497</v>
      </c>
      <c r="H178" s="167">
        <v>1</v>
      </c>
      <c r="I178" s="168"/>
      <c r="J178" s="169">
        <f t="shared" si="15"/>
        <v>0</v>
      </c>
      <c r="K178" s="170"/>
      <c r="L178" s="34"/>
      <c r="M178" s="171" t="s">
        <v>1</v>
      </c>
      <c r="N178" s="135" t="s">
        <v>37</v>
      </c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AR178" s="174" t="s">
        <v>1172</v>
      </c>
      <c r="AT178" s="174" t="s">
        <v>167</v>
      </c>
      <c r="AU178" s="174" t="s">
        <v>82</v>
      </c>
      <c r="AY178" s="17" t="s">
        <v>165</v>
      </c>
      <c r="BE178" s="102">
        <f t="shared" si="19"/>
        <v>0</v>
      </c>
      <c r="BF178" s="102">
        <f t="shared" si="20"/>
        <v>0</v>
      </c>
      <c r="BG178" s="102">
        <f t="shared" si="21"/>
        <v>0</v>
      </c>
      <c r="BH178" s="102">
        <f t="shared" si="22"/>
        <v>0</v>
      </c>
      <c r="BI178" s="102">
        <f t="shared" si="23"/>
        <v>0</v>
      </c>
      <c r="BJ178" s="17" t="s">
        <v>82</v>
      </c>
      <c r="BK178" s="102">
        <f t="shared" si="24"/>
        <v>0</v>
      </c>
      <c r="BL178" s="17" t="s">
        <v>1172</v>
      </c>
      <c r="BM178" s="174" t="s">
        <v>1180</v>
      </c>
    </row>
    <row r="179" spans="2:65" s="1" customFormat="1" ht="16.5" customHeight="1">
      <c r="B179" s="136"/>
      <c r="C179" s="199" t="s">
        <v>449</v>
      </c>
      <c r="D179" s="199" t="s">
        <v>360</v>
      </c>
      <c r="E179" s="200" t="s">
        <v>1362</v>
      </c>
      <c r="F179" s="201" t="s">
        <v>1363</v>
      </c>
      <c r="G179" s="202" t="s">
        <v>497</v>
      </c>
      <c r="H179" s="203">
        <v>1</v>
      </c>
      <c r="I179" s="204"/>
      <c r="J179" s="205">
        <f t="shared" si="15"/>
        <v>0</v>
      </c>
      <c r="K179" s="206"/>
      <c r="L179" s="207"/>
      <c r="M179" s="208" t="s">
        <v>1</v>
      </c>
      <c r="N179" s="209" t="s">
        <v>37</v>
      </c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AR179" s="174" t="s">
        <v>1277</v>
      </c>
      <c r="AT179" s="174" t="s">
        <v>360</v>
      </c>
      <c r="AU179" s="174" t="s">
        <v>82</v>
      </c>
      <c r="AY179" s="17" t="s">
        <v>165</v>
      </c>
      <c r="BE179" s="102">
        <f t="shared" si="19"/>
        <v>0</v>
      </c>
      <c r="BF179" s="102">
        <f t="shared" si="20"/>
        <v>0</v>
      </c>
      <c r="BG179" s="102">
        <f t="shared" si="21"/>
        <v>0</v>
      </c>
      <c r="BH179" s="102">
        <f t="shared" si="22"/>
        <v>0</v>
      </c>
      <c r="BI179" s="102">
        <f t="shared" si="23"/>
        <v>0</v>
      </c>
      <c r="BJ179" s="17" t="s">
        <v>82</v>
      </c>
      <c r="BK179" s="102">
        <f t="shared" si="24"/>
        <v>0</v>
      </c>
      <c r="BL179" s="17" t="s">
        <v>1172</v>
      </c>
      <c r="BM179" s="174" t="s">
        <v>1183</v>
      </c>
    </row>
    <row r="180" spans="2:65" s="1" customFormat="1" ht="16.5" customHeight="1">
      <c r="B180" s="136"/>
      <c r="C180" s="199" t="s">
        <v>455</v>
      </c>
      <c r="D180" s="199" t="s">
        <v>360</v>
      </c>
      <c r="E180" s="200" t="s">
        <v>1364</v>
      </c>
      <c r="F180" s="201" t="s">
        <v>1365</v>
      </c>
      <c r="G180" s="202" t="s">
        <v>497</v>
      </c>
      <c r="H180" s="203">
        <v>3</v>
      </c>
      <c r="I180" s="204"/>
      <c r="J180" s="205">
        <f t="shared" si="15"/>
        <v>0</v>
      </c>
      <c r="K180" s="206"/>
      <c r="L180" s="207"/>
      <c r="M180" s="208" t="s">
        <v>1</v>
      </c>
      <c r="N180" s="209" t="s">
        <v>37</v>
      </c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AR180" s="174" t="s">
        <v>1277</v>
      </c>
      <c r="AT180" s="174" t="s">
        <v>360</v>
      </c>
      <c r="AU180" s="174" t="s">
        <v>82</v>
      </c>
      <c r="AY180" s="17" t="s">
        <v>165</v>
      </c>
      <c r="BE180" s="102">
        <f t="shared" si="19"/>
        <v>0</v>
      </c>
      <c r="BF180" s="102">
        <f t="shared" si="20"/>
        <v>0</v>
      </c>
      <c r="BG180" s="102">
        <f t="shared" si="21"/>
        <v>0</v>
      </c>
      <c r="BH180" s="102">
        <f t="shared" si="22"/>
        <v>0</v>
      </c>
      <c r="BI180" s="102">
        <f t="shared" si="23"/>
        <v>0</v>
      </c>
      <c r="BJ180" s="17" t="s">
        <v>82</v>
      </c>
      <c r="BK180" s="102">
        <f t="shared" si="24"/>
        <v>0</v>
      </c>
      <c r="BL180" s="17" t="s">
        <v>1172</v>
      </c>
      <c r="BM180" s="174" t="s">
        <v>1186</v>
      </c>
    </row>
    <row r="181" spans="2:65" s="1" customFormat="1" ht="16.5" customHeight="1">
      <c r="B181" s="136"/>
      <c r="C181" s="199" t="s">
        <v>461</v>
      </c>
      <c r="D181" s="199" t="s">
        <v>360</v>
      </c>
      <c r="E181" s="200" t="s">
        <v>1366</v>
      </c>
      <c r="F181" s="201" t="s">
        <v>1367</v>
      </c>
      <c r="G181" s="202" t="s">
        <v>497</v>
      </c>
      <c r="H181" s="203">
        <v>2</v>
      </c>
      <c r="I181" s="204"/>
      <c r="J181" s="205">
        <f t="shared" si="15"/>
        <v>0</v>
      </c>
      <c r="K181" s="206"/>
      <c r="L181" s="207"/>
      <c r="M181" s="208" t="s">
        <v>1</v>
      </c>
      <c r="N181" s="209" t="s">
        <v>37</v>
      </c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AR181" s="174" t="s">
        <v>1277</v>
      </c>
      <c r="AT181" s="174" t="s">
        <v>360</v>
      </c>
      <c r="AU181" s="174" t="s">
        <v>82</v>
      </c>
      <c r="AY181" s="17" t="s">
        <v>165</v>
      </c>
      <c r="BE181" s="102">
        <f t="shared" si="19"/>
        <v>0</v>
      </c>
      <c r="BF181" s="102">
        <f t="shared" si="20"/>
        <v>0</v>
      </c>
      <c r="BG181" s="102">
        <f t="shared" si="21"/>
        <v>0</v>
      </c>
      <c r="BH181" s="102">
        <f t="shared" si="22"/>
        <v>0</v>
      </c>
      <c r="BI181" s="102">
        <f t="shared" si="23"/>
        <v>0</v>
      </c>
      <c r="BJ181" s="17" t="s">
        <v>82</v>
      </c>
      <c r="BK181" s="102">
        <f t="shared" si="24"/>
        <v>0</v>
      </c>
      <c r="BL181" s="17" t="s">
        <v>1172</v>
      </c>
      <c r="BM181" s="174" t="s">
        <v>1189</v>
      </c>
    </row>
    <row r="182" spans="2:65" s="1" customFormat="1" ht="16.5" customHeight="1">
      <c r="B182" s="136"/>
      <c r="C182" s="163" t="s">
        <v>467</v>
      </c>
      <c r="D182" s="163" t="s">
        <v>167</v>
      </c>
      <c r="E182" s="164" t="s">
        <v>1368</v>
      </c>
      <c r="F182" s="165" t="s">
        <v>1369</v>
      </c>
      <c r="G182" s="166" t="s">
        <v>497</v>
      </c>
      <c r="H182" s="167">
        <v>1</v>
      </c>
      <c r="I182" s="168"/>
      <c r="J182" s="169">
        <f t="shared" si="15"/>
        <v>0</v>
      </c>
      <c r="K182" s="170"/>
      <c r="L182" s="34"/>
      <c r="M182" s="171" t="s">
        <v>1</v>
      </c>
      <c r="N182" s="135" t="s">
        <v>37</v>
      </c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AR182" s="174" t="s">
        <v>1172</v>
      </c>
      <c r="AT182" s="174" t="s">
        <v>167</v>
      </c>
      <c r="AU182" s="174" t="s">
        <v>82</v>
      </c>
      <c r="AY182" s="17" t="s">
        <v>165</v>
      </c>
      <c r="BE182" s="102">
        <f t="shared" si="19"/>
        <v>0</v>
      </c>
      <c r="BF182" s="102">
        <f t="shared" si="20"/>
        <v>0</v>
      </c>
      <c r="BG182" s="102">
        <f t="shared" si="21"/>
        <v>0</v>
      </c>
      <c r="BH182" s="102">
        <f t="shared" si="22"/>
        <v>0</v>
      </c>
      <c r="BI182" s="102">
        <f t="shared" si="23"/>
        <v>0</v>
      </c>
      <c r="BJ182" s="17" t="s">
        <v>82</v>
      </c>
      <c r="BK182" s="102">
        <f t="shared" si="24"/>
        <v>0</v>
      </c>
      <c r="BL182" s="17" t="s">
        <v>1172</v>
      </c>
      <c r="BM182" s="174" t="s">
        <v>1192</v>
      </c>
    </row>
    <row r="183" spans="2:65" s="1" customFormat="1" ht="24.15" customHeight="1">
      <c r="B183" s="136"/>
      <c r="C183" s="163" t="s">
        <v>474</v>
      </c>
      <c r="D183" s="163" t="s">
        <v>167</v>
      </c>
      <c r="E183" s="164" t="s">
        <v>1370</v>
      </c>
      <c r="F183" s="165" t="s">
        <v>1371</v>
      </c>
      <c r="G183" s="166" t="s">
        <v>1372</v>
      </c>
      <c r="H183" s="167">
        <v>1</v>
      </c>
      <c r="I183" s="168"/>
      <c r="J183" s="169">
        <f t="shared" si="15"/>
        <v>0</v>
      </c>
      <c r="K183" s="170"/>
      <c r="L183" s="34"/>
      <c r="M183" s="171" t="s">
        <v>1</v>
      </c>
      <c r="N183" s="135" t="s">
        <v>37</v>
      </c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AR183" s="174" t="s">
        <v>1172</v>
      </c>
      <c r="AT183" s="174" t="s">
        <v>167</v>
      </c>
      <c r="AU183" s="174" t="s">
        <v>82</v>
      </c>
      <c r="AY183" s="17" t="s">
        <v>165</v>
      </c>
      <c r="BE183" s="102">
        <f t="shared" si="19"/>
        <v>0</v>
      </c>
      <c r="BF183" s="102">
        <f t="shared" si="20"/>
        <v>0</v>
      </c>
      <c r="BG183" s="102">
        <f t="shared" si="21"/>
        <v>0</v>
      </c>
      <c r="BH183" s="102">
        <f t="shared" si="22"/>
        <v>0</v>
      </c>
      <c r="BI183" s="102">
        <f t="shared" si="23"/>
        <v>0</v>
      </c>
      <c r="BJ183" s="17" t="s">
        <v>82</v>
      </c>
      <c r="BK183" s="102">
        <f t="shared" si="24"/>
        <v>0</v>
      </c>
      <c r="BL183" s="17" t="s">
        <v>1172</v>
      </c>
      <c r="BM183" s="174" t="s">
        <v>1195</v>
      </c>
    </row>
    <row r="184" spans="2:65" s="1" customFormat="1" ht="24.15" customHeight="1">
      <c r="B184" s="136"/>
      <c r="C184" s="163" t="s">
        <v>482</v>
      </c>
      <c r="D184" s="163" t="s">
        <v>167</v>
      </c>
      <c r="E184" s="164" t="s">
        <v>1373</v>
      </c>
      <c r="F184" s="165" t="s">
        <v>1374</v>
      </c>
      <c r="G184" s="166" t="s">
        <v>181</v>
      </c>
      <c r="H184" s="167">
        <v>119</v>
      </c>
      <c r="I184" s="168"/>
      <c r="J184" s="169">
        <f t="shared" si="15"/>
        <v>0</v>
      </c>
      <c r="K184" s="170"/>
      <c r="L184" s="34"/>
      <c r="M184" s="171" t="s">
        <v>1</v>
      </c>
      <c r="N184" s="135" t="s">
        <v>37</v>
      </c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AR184" s="174" t="s">
        <v>1172</v>
      </c>
      <c r="AT184" s="174" t="s">
        <v>167</v>
      </c>
      <c r="AU184" s="174" t="s">
        <v>82</v>
      </c>
      <c r="AY184" s="17" t="s">
        <v>165</v>
      </c>
      <c r="BE184" s="102">
        <f t="shared" si="19"/>
        <v>0</v>
      </c>
      <c r="BF184" s="102">
        <f t="shared" si="20"/>
        <v>0</v>
      </c>
      <c r="BG184" s="102">
        <f t="shared" si="21"/>
        <v>0</v>
      </c>
      <c r="BH184" s="102">
        <f t="shared" si="22"/>
        <v>0</v>
      </c>
      <c r="BI184" s="102">
        <f t="shared" si="23"/>
        <v>0</v>
      </c>
      <c r="BJ184" s="17" t="s">
        <v>82</v>
      </c>
      <c r="BK184" s="102">
        <f t="shared" si="24"/>
        <v>0</v>
      </c>
      <c r="BL184" s="17" t="s">
        <v>1172</v>
      </c>
      <c r="BM184" s="174" t="s">
        <v>1198</v>
      </c>
    </row>
    <row r="185" spans="2:65" s="1" customFormat="1" ht="21.75" customHeight="1">
      <c r="B185" s="136"/>
      <c r="C185" s="163" t="s">
        <v>494</v>
      </c>
      <c r="D185" s="163" t="s">
        <v>167</v>
      </c>
      <c r="E185" s="164" t="s">
        <v>1375</v>
      </c>
      <c r="F185" s="165" t="s">
        <v>1376</v>
      </c>
      <c r="G185" s="166" t="s">
        <v>181</v>
      </c>
      <c r="H185" s="167">
        <v>119</v>
      </c>
      <c r="I185" s="168"/>
      <c r="J185" s="169">
        <f t="shared" si="15"/>
        <v>0</v>
      </c>
      <c r="K185" s="170"/>
      <c r="L185" s="34"/>
      <c r="M185" s="171" t="s">
        <v>1</v>
      </c>
      <c r="N185" s="135" t="s">
        <v>37</v>
      </c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AR185" s="174" t="s">
        <v>1172</v>
      </c>
      <c r="AT185" s="174" t="s">
        <v>167</v>
      </c>
      <c r="AU185" s="174" t="s">
        <v>82</v>
      </c>
      <c r="AY185" s="17" t="s">
        <v>165</v>
      </c>
      <c r="BE185" s="102">
        <f t="shared" si="19"/>
        <v>0</v>
      </c>
      <c r="BF185" s="102">
        <f t="shared" si="20"/>
        <v>0</v>
      </c>
      <c r="BG185" s="102">
        <f t="shared" si="21"/>
        <v>0</v>
      </c>
      <c r="BH185" s="102">
        <f t="shared" si="22"/>
        <v>0</v>
      </c>
      <c r="BI185" s="102">
        <f t="shared" si="23"/>
        <v>0</v>
      </c>
      <c r="BJ185" s="17" t="s">
        <v>82</v>
      </c>
      <c r="BK185" s="102">
        <f t="shared" si="24"/>
        <v>0</v>
      </c>
      <c r="BL185" s="17" t="s">
        <v>1172</v>
      </c>
      <c r="BM185" s="174" t="s">
        <v>1201</v>
      </c>
    </row>
    <row r="186" spans="2:65" s="11" customFormat="1" ht="23" customHeight="1">
      <c r="B186" s="151"/>
      <c r="D186" s="152" t="s">
        <v>70</v>
      </c>
      <c r="E186" s="161" t="s">
        <v>382</v>
      </c>
      <c r="F186" s="161" t="s">
        <v>383</v>
      </c>
      <c r="I186" s="154"/>
      <c r="J186" s="162">
        <f>BK186</f>
        <v>0</v>
      </c>
      <c r="L186" s="151"/>
      <c r="M186" s="156"/>
      <c r="P186" s="157">
        <f>P187</f>
        <v>0</v>
      </c>
      <c r="R186" s="157">
        <f>R187</f>
        <v>0</v>
      </c>
      <c r="T186" s="158">
        <f>T187</f>
        <v>0</v>
      </c>
      <c r="AR186" s="152" t="s">
        <v>77</v>
      </c>
      <c r="AT186" s="159" t="s">
        <v>70</v>
      </c>
      <c r="AU186" s="159" t="s">
        <v>77</v>
      </c>
      <c r="AY186" s="152" t="s">
        <v>165</v>
      </c>
      <c r="BK186" s="160">
        <f>BK187</f>
        <v>0</v>
      </c>
    </row>
    <row r="187" spans="2:65" s="1" customFormat="1" ht="33" customHeight="1">
      <c r="B187" s="136"/>
      <c r="C187" s="163" t="s">
        <v>499</v>
      </c>
      <c r="D187" s="163" t="s">
        <v>167</v>
      </c>
      <c r="E187" s="164" t="s">
        <v>1377</v>
      </c>
      <c r="F187" s="165" t="s">
        <v>1378</v>
      </c>
      <c r="G187" s="166" t="s">
        <v>233</v>
      </c>
      <c r="H187" s="167">
        <v>63.924999999999997</v>
      </c>
      <c r="I187" s="168"/>
      <c r="J187" s="169">
        <f>ROUND(I187*H187,2)</f>
        <v>0</v>
      </c>
      <c r="K187" s="170"/>
      <c r="L187" s="34"/>
      <c r="M187" s="220" t="s">
        <v>1</v>
      </c>
      <c r="N187" s="221" t="s">
        <v>37</v>
      </c>
      <c r="O187" s="222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AR187" s="174" t="s">
        <v>171</v>
      </c>
      <c r="AT187" s="174" t="s">
        <v>167</v>
      </c>
      <c r="AU187" s="174" t="s">
        <v>82</v>
      </c>
      <c r="AY187" s="17" t="s">
        <v>165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82</v>
      </c>
      <c r="BK187" s="102">
        <f>ROUND(I187*H187,2)</f>
        <v>0</v>
      </c>
      <c r="BL187" s="17" t="s">
        <v>171</v>
      </c>
      <c r="BM187" s="174" t="s">
        <v>1204</v>
      </c>
    </row>
    <row r="188" spans="2:65" s="12" customFormat="1">
      <c r="B188" s="175"/>
      <c r="C188" s="279" t="s">
        <v>2062</v>
      </c>
      <c r="D188" s="279"/>
      <c r="E188" s="7"/>
      <c r="F188" s="7"/>
      <c r="G188" s="7"/>
      <c r="H188" s="7"/>
      <c r="I188" s="7"/>
      <c r="L188" s="175"/>
      <c r="AT188" s="177"/>
      <c r="AU188" s="177"/>
      <c r="AY188" s="177"/>
    </row>
    <row r="189" spans="2:65" s="12" customFormat="1" ht="23.4" customHeight="1">
      <c r="B189" s="175"/>
      <c r="C189" s="279" t="s">
        <v>2063</v>
      </c>
      <c r="D189" s="279"/>
      <c r="E189" s="279"/>
      <c r="F189" s="279"/>
      <c r="G189" s="279"/>
      <c r="H189" s="279"/>
      <c r="I189" s="279"/>
      <c r="L189" s="175"/>
      <c r="AT189" s="177"/>
      <c r="AU189" s="177"/>
      <c r="AY189" s="177"/>
    </row>
    <row r="190" spans="2:65" s="12" customFormat="1" ht="33" customHeight="1">
      <c r="B190" s="175"/>
      <c r="C190" s="279" t="s">
        <v>2064</v>
      </c>
      <c r="D190" s="279"/>
      <c r="E190" s="279"/>
      <c r="F190" s="279"/>
      <c r="G190" s="279"/>
      <c r="H190" s="279"/>
      <c r="I190" s="279"/>
      <c r="L190" s="175"/>
      <c r="AT190" s="177"/>
      <c r="AU190" s="177"/>
      <c r="AY190" s="177"/>
    </row>
    <row r="191" spans="2:65" s="12" customFormat="1" ht="22.25" customHeight="1">
      <c r="B191" s="175"/>
      <c r="C191" s="279" t="s">
        <v>2065</v>
      </c>
      <c r="D191" s="279"/>
      <c r="E191" s="279"/>
      <c r="F191" s="279"/>
      <c r="G191" s="279"/>
      <c r="H191" s="279"/>
      <c r="I191" s="279"/>
      <c r="L191" s="175"/>
      <c r="AT191" s="177"/>
      <c r="AU191" s="177"/>
      <c r="AY191" s="177"/>
    </row>
    <row r="192" spans="2:65" s="12" customFormat="1" ht="38.4" customHeight="1">
      <c r="B192" s="175"/>
      <c r="C192" s="279" t="s">
        <v>2066</v>
      </c>
      <c r="D192" s="279"/>
      <c r="E192" s="279"/>
      <c r="F192" s="279"/>
      <c r="G192" s="279"/>
      <c r="H192" s="279"/>
      <c r="I192" s="279"/>
      <c r="L192" s="175"/>
      <c r="AT192" s="177"/>
      <c r="AU192" s="177"/>
      <c r="AY192" s="177"/>
    </row>
    <row r="193" spans="2:51" s="12" customFormat="1" ht="28.25" customHeight="1">
      <c r="B193" s="175"/>
      <c r="C193" s="279" t="s">
        <v>2067</v>
      </c>
      <c r="D193" s="279"/>
      <c r="E193" s="279"/>
      <c r="F193" s="279"/>
      <c r="G193" s="279"/>
      <c r="H193" s="279"/>
      <c r="I193" s="279"/>
      <c r="L193" s="175"/>
      <c r="AT193" s="177"/>
      <c r="AU193" s="177"/>
      <c r="AY193" s="177"/>
    </row>
    <row r="194" spans="2:51" s="12" customFormat="1" ht="33" customHeight="1">
      <c r="B194" s="175"/>
      <c r="C194" s="279" t="s">
        <v>2068</v>
      </c>
      <c r="D194" s="279"/>
      <c r="E194" s="279"/>
      <c r="F194" s="279"/>
      <c r="G194" s="279"/>
      <c r="H194" s="279"/>
      <c r="I194" s="279"/>
      <c r="L194" s="175"/>
      <c r="AT194" s="177"/>
      <c r="AU194" s="177"/>
      <c r="AY194" s="177"/>
    </row>
    <row r="195" spans="2:51" s="1" customFormat="1" ht="6.9" customHeight="1"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34"/>
    </row>
  </sheetData>
  <autoFilter ref="C136:K187"/>
  <mergeCells count="24">
    <mergeCell ref="E11:H11"/>
    <mergeCell ref="E20:H20"/>
    <mergeCell ref="E29:H29"/>
    <mergeCell ref="L2:V2"/>
    <mergeCell ref="C188:D188"/>
    <mergeCell ref="E85:H85"/>
    <mergeCell ref="E87:H87"/>
    <mergeCell ref="E89:H89"/>
    <mergeCell ref="D109:F109"/>
    <mergeCell ref="D110:F110"/>
    <mergeCell ref="E7:H7"/>
    <mergeCell ref="E9:H9"/>
    <mergeCell ref="D111:F111"/>
    <mergeCell ref="D112:F112"/>
    <mergeCell ref="D113:F113"/>
    <mergeCell ref="E125:H125"/>
    <mergeCell ref="E127:H127"/>
    <mergeCell ref="C191:I191"/>
    <mergeCell ref="C192:I192"/>
    <mergeCell ref="C193:I193"/>
    <mergeCell ref="C194:I194"/>
    <mergeCell ref="E129:H129"/>
    <mergeCell ref="C189:I189"/>
    <mergeCell ref="C190:I19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2"/>
  <sheetViews>
    <sheetView showGridLines="0" topLeftCell="A183" workbookViewId="0">
      <selection activeCell="F194" sqref="F19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101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18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tr">
        <f>IF('Rekapitulácia stavby'!AN10="","",'Rekapitulácia stavby'!AN10)</f>
        <v/>
      </c>
      <c r="L16" s="34"/>
    </row>
    <row r="17" spans="2:12" s="1" customFormat="1" ht="18" customHeight="1">
      <c r="B17" s="34"/>
      <c r="E17" s="25" t="str">
        <f>IF('Rekapitulácia stavby'!E11="","",'Rekapitulácia stavby'!E11)</f>
        <v xml:space="preserve"> </v>
      </c>
      <c r="I17" s="27" t="s">
        <v>22</v>
      </c>
      <c r="J17" s="25" t="str">
        <f>IF('Rekapitulácia stavby'!AN11="","",'Rekapitulácia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tr">
        <f>IF('Rekapitulácia stavby'!AN16="","",'Rekapitulácia stavby'!AN16)</f>
        <v/>
      </c>
      <c r="L22" s="34"/>
    </row>
    <row r="23" spans="2:12" s="1" customFormat="1" ht="18" customHeight="1">
      <c r="B23" s="34"/>
      <c r="E23" s="25" t="str">
        <f>IF('Rekapitulácia stavby'!E17="","",'Rekapitulácia stavby'!E17)</f>
        <v xml:space="preserve"> </v>
      </c>
      <c r="I23" s="27" t="s">
        <v>22</v>
      </c>
      <c r="J23" s="25" t="str">
        <f>IF('Rekapitulácia stavby'!AN17="","",'Rekapitulácia stavby'!AN17)</f>
        <v/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J108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ROUND((SUM(BE108:BE115) + SUM(BE137:BE194)),  2)</f>
        <v>0</v>
      </c>
      <c r="G37" s="113"/>
      <c r="H37" s="113"/>
      <c r="I37" s="114">
        <v>0.2</v>
      </c>
      <c r="J37" s="112">
        <f>ROUND(((SUM(BE108:BE115) + SUM(BE137:BE194))*I37),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ROUND((SUM(BF108:BF115) + SUM(BF137:BF194)),  2)</f>
        <v>0</v>
      </c>
      <c r="G38" s="113"/>
      <c r="H38" s="113"/>
      <c r="I38" s="114">
        <v>0.2</v>
      </c>
      <c r="J38" s="112">
        <f>ROUND(((SUM(BF108:BF115) + SUM(BF137:BF194))*I38),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ROUND((SUM(BG108:BG115) + SUM(BG137:BG194)),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ROUND((SUM(BH108:BH115) + SUM(BH137:BH194)),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ROUND((SUM(BI108:BI115) + SUM(BI137:BI194)),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101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 xml:space="preserve"> 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15.15" customHeight="1">
      <c r="B93" s="34"/>
      <c r="C93" s="27" t="s">
        <v>20</v>
      </c>
      <c r="F93" s="25" t="str">
        <f>E17</f>
        <v xml:space="preserve"> </v>
      </c>
      <c r="I93" s="27" t="s">
        <v>25</v>
      </c>
      <c r="J93" s="30" t="str">
        <f>E23</f>
        <v xml:space="preserve"> 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J137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9" customFormat="1" ht="20" customHeight="1">
      <c r="B100" s="130"/>
      <c r="D100" s="131" t="s">
        <v>141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2:65" s="8" customFormat="1" ht="24.9" customHeight="1">
      <c r="B101" s="126"/>
      <c r="D101" s="127" t="s">
        <v>1379</v>
      </c>
      <c r="E101" s="128"/>
      <c r="F101" s="128"/>
      <c r="G101" s="128"/>
      <c r="H101" s="128"/>
      <c r="I101" s="128"/>
      <c r="J101" s="129">
        <f>J140</f>
        <v>0</v>
      </c>
      <c r="L101" s="126"/>
    </row>
    <row r="102" spans="2:65" s="9" customFormat="1" ht="20" customHeight="1">
      <c r="B102" s="130"/>
      <c r="D102" s="131" t="s">
        <v>1380</v>
      </c>
      <c r="E102" s="132"/>
      <c r="F102" s="132"/>
      <c r="G102" s="132"/>
      <c r="H102" s="132"/>
      <c r="I102" s="132"/>
      <c r="J102" s="133">
        <f>J141</f>
        <v>0</v>
      </c>
      <c r="L102" s="130"/>
    </row>
    <row r="103" spans="2:65" s="9" customFormat="1" ht="20" customHeight="1">
      <c r="B103" s="130"/>
      <c r="D103" s="131" t="s">
        <v>1381</v>
      </c>
      <c r="E103" s="132"/>
      <c r="F103" s="132"/>
      <c r="G103" s="132"/>
      <c r="H103" s="132"/>
      <c r="I103" s="132"/>
      <c r="J103" s="133">
        <f>J187</f>
        <v>0</v>
      </c>
      <c r="L103" s="130"/>
    </row>
    <row r="104" spans="2:65" s="8" customFormat="1" ht="24.9" customHeight="1">
      <c r="B104" s="126"/>
      <c r="D104" s="127" t="s">
        <v>1382</v>
      </c>
      <c r="E104" s="128"/>
      <c r="F104" s="128"/>
      <c r="G104" s="128"/>
      <c r="H104" s="128"/>
      <c r="I104" s="128"/>
      <c r="J104" s="129">
        <f>J188</f>
        <v>0</v>
      </c>
      <c r="L104" s="126"/>
    </row>
    <row r="105" spans="2:65" s="8" customFormat="1" ht="24.9" customHeight="1">
      <c r="B105" s="126"/>
      <c r="D105" s="127" t="s">
        <v>1383</v>
      </c>
      <c r="E105" s="128"/>
      <c r="F105" s="128"/>
      <c r="G105" s="128"/>
      <c r="H105" s="128"/>
      <c r="I105" s="128"/>
      <c r="J105" s="129">
        <f>J191</f>
        <v>0</v>
      </c>
      <c r="L105" s="126"/>
    </row>
    <row r="106" spans="2:65" s="1" customFormat="1" ht="21.75" customHeight="1">
      <c r="B106" s="34"/>
      <c r="L106" s="34"/>
    </row>
    <row r="107" spans="2:65" s="1" customFormat="1" ht="6.9" customHeight="1">
      <c r="B107" s="34"/>
      <c r="L107" s="34"/>
    </row>
    <row r="108" spans="2:65" s="1" customFormat="1" ht="29.25" customHeight="1">
      <c r="B108" s="34"/>
      <c r="C108" s="125" t="s">
        <v>142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>
      <c r="B109" s="136"/>
      <c r="C109" s="137"/>
      <c r="D109" s="232" t="s">
        <v>143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145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146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147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148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138" t="s">
        <v>149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150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>
      <c r="B115" s="34"/>
      <c r="L115" s="34"/>
    </row>
    <row r="116" spans="2:65" s="1" customFormat="1" ht="29.25" customHeight="1">
      <c r="B116" s="34"/>
      <c r="C116" s="105" t="s">
        <v>123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>
      <c r="B122" s="34"/>
      <c r="C122" s="21" t="s">
        <v>151</v>
      </c>
      <c r="L122" s="34"/>
    </row>
    <row r="123" spans="2:65" s="1" customFormat="1" ht="6.9" customHeight="1">
      <c r="B123" s="34"/>
      <c r="L123" s="34"/>
    </row>
    <row r="124" spans="2:65" s="1" customFormat="1" ht="12" customHeight="1">
      <c r="B124" s="34"/>
      <c r="C124" s="27" t="s">
        <v>14</v>
      </c>
      <c r="L124" s="34"/>
    </row>
    <row r="125" spans="2:65" s="1" customFormat="1" ht="16.5" customHeight="1">
      <c r="B125" s="34"/>
      <c r="E125" s="282" t="str">
        <f>E7</f>
        <v>Športový areál ZŠ Plickova - 1.etapa</v>
      </c>
      <c r="F125" s="283"/>
      <c r="G125" s="283"/>
      <c r="H125" s="283"/>
      <c r="L125" s="34"/>
    </row>
    <row r="126" spans="2:65" ht="12" customHeight="1">
      <c r="B126" s="20"/>
      <c r="C126" s="27" t="s">
        <v>127</v>
      </c>
      <c r="L126" s="20"/>
    </row>
    <row r="127" spans="2:65" s="1" customFormat="1" ht="16.5" customHeight="1">
      <c r="B127" s="34"/>
      <c r="E127" s="282" t="s">
        <v>101</v>
      </c>
      <c r="F127" s="280"/>
      <c r="G127" s="280"/>
      <c r="H127" s="280"/>
      <c r="L127" s="34"/>
    </row>
    <row r="128" spans="2:65" s="1" customFormat="1" ht="12" customHeight="1">
      <c r="B128" s="34"/>
      <c r="C128" s="27" t="s">
        <v>128</v>
      </c>
      <c r="L128" s="34"/>
    </row>
    <row r="129" spans="2:65" s="1" customFormat="1" ht="16.5" customHeight="1">
      <c r="B129" s="34"/>
      <c r="E129" s="254">
        <f>E11</f>
        <v>0</v>
      </c>
      <c r="F129" s="280"/>
      <c r="G129" s="280"/>
      <c r="H129" s="280"/>
      <c r="L129" s="34"/>
    </row>
    <row r="130" spans="2:65" s="1" customFormat="1" ht="6.9" customHeight="1">
      <c r="B130" s="34"/>
      <c r="L130" s="34"/>
    </row>
    <row r="131" spans="2:65" s="1" customFormat="1" ht="12" customHeight="1">
      <c r="B131" s="34"/>
      <c r="C131" s="27" t="s">
        <v>17</v>
      </c>
      <c r="F131" s="25" t="str">
        <f>F14</f>
        <v xml:space="preserve"> </v>
      </c>
      <c r="I131" s="27" t="s">
        <v>19</v>
      </c>
      <c r="J131" s="57">
        <f>IF(J14="","",J14)</f>
        <v>45040</v>
      </c>
      <c r="L131" s="34"/>
    </row>
    <row r="132" spans="2:65" s="1" customFormat="1" ht="6.9" customHeight="1">
      <c r="B132" s="34"/>
      <c r="L132" s="34"/>
    </row>
    <row r="133" spans="2:65" s="1" customFormat="1" ht="15.15" customHeight="1">
      <c r="B133" s="34"/>
      <c r="C133" s="27" t="s">
        <v>20</v>
      </c>
      <c r="F133" s="25" t="str">
        <f>E17</f>
        <v xml:space="preserve"> </v>
      </c>
      <c r="I133" s="27" t="s">
        <v>25</v>
      </c>
      <c r="J133" s="30" t="str">
        <f>E23</f>
        <v xml:space="preserve"> </v>
      </c>
      <c r="L133" s="34"/>
    </row>
    <row r="134" spans="2:65" s="1" customFormat="1" ht="15.15" customHeight="1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 xml:space="preserve"> </v>
      </c>
      <c r="L134" s="34"/>
    </row>
    <row r="135" spans="2:65" s="1" customFormat="1" ht="10.4" customHeight="1">
      <c r="B135" s="34"/>
      <c r="L135" s="34"/>
    </row>
    <row r="136" spans="2:65" s="10" customFormat="1" ht="29.25" customHeight="1">
      <c r="B136" s="142"/>
      <c r="C136" s="143" t="s">
        <v>152</v>
      </c>
      <c r="D136" s="144" t="s">
        <v>56</v>
      </c>
      <c r="E136" s="144" t="s">
        <v>52</v>
      </c>
      <c r="F136" s="144" t="s">
        <v>53</v>
      </c>
      <c r="G136" s="144" t="s">
        <v>153</v>
      </c>
      <c r="H136" s="144" t="s">
        <v>154</v>
      </c>
      <c r="I136" s="144" t="s">
        <v>155</v>
      </c>
      <c r="J136" s="145" t="s">
        <v>136</v>
      </c>
      <c r="K136" s="146" t="s">
        <v>156</v>
      </c>
      <c r="L136" s="142"/>
      <c r="M136" s="64" t="s">
        <v>1</v>
      </c>
      <c r="N136" s="65" t="s">
        <v>35</v>
      </c>
      <c r="O136" s="65" t="s">
        <v>157</v>
      </c>
      <c r="P136" s="65" t="s">
        <v>158</v>
      </c>
      <c r="Q136" s="65" t="s">
        <v>159</v>
      </c>
      <c r="R136" s="65" t="s">
        <v>160</v>
      </c>
      <c r="S136" s="65" t="s">
        <v>161</v>
      </c>
      <c r="T136" s="66" t="s">
        <v>162</v>
      </c>
    </row>
    <row r="137" spans="2:65" s="1" customFormat="1" ht="23" customHeight="1">
      <c r="B137" s="34"/>
      <c r="C137" s="69" t="s">
        <v>133</v>
      </c>
      <c r="J137" s="147">
        <f>BK137</f>
        <v>0</v>
      </c>
      <c r="L137" s="34"/>
      <c r="M137" s="67"/>
      <c r="N137" s="58"/>
      <c r="O137" s="58"/>
      <c r="P137" s="148">
        <f>P138+P140+P188+P191</f>
        <v>0</v>
      </c>
      <c r="Q137" s="58"/>
      <c r="R137" s="148">
        <f>R138+R140+R188+R191</f>
        <v>0</v>
      </c>
      <c r="S137" s="58"/>
      <c r="T137" s="149">
        <f>T138+T140+T188+T191</f>
        <v>0</v>
      </c>
      <c r="AT137" s="17" t="s">
        <v>70</v>
      </c>
      <c r="AU137" s="17" t="s">
        <v>138</v>
      </c>
      <c r="BK137" s="150">
        <f>BK138+BK140+BK188+BK191</f>
        <v>0</v>
      </c>
    </row>
    <row r="138" spans="2:65" s="11" customFormat="1" ht="26" customHeight="1">
      <c r="B138" s="151"/>
      <c r="D138" s="152" t="s">
        <v>70</v>
      </c>
      <c r="E138" s="153" t="s">
        <v>163</v>
      </c>
      <c r="F138" s="153" t="s">
        <v>164</v>
      </c>
      <c r="I138" s="154"/>
      <c r="J138" s="155">
        <f>BK138</f>
        <v>0</v>
      </c>
      <c r="L138" s="151"/>
      <c r="M138" s="156"/>
      <c r="P138" s="157">
        <f>P139</f>
        <v>0</v>
      </c>
      <c r="R138" s="157">
        <f>R139</f>
        <v>0</v>
      </c>
      <c r="T138" s="158">
        <f>T139</f>
        <v>0</v>
      </c>
      <c r="AR138" s="152" t="s">
        <v>77</v>
      </c>
      <c r="AT138" s="159" t="s">
        <v>70</v>
      </c>
      <c r="AU138" s="159" t="s">
        <v>71</v>
      </c>
      <c r="AY138" s="152" t="s">
        <v>165</v>
      </c>
      <c r="BK138" s="160">
        <f>BK139</f>
        <v>0</v>
      </c>
    </row>
    <row r="139" spans="2:65" s="11" customFormat="1" ht="23" customHeight="1">
      <c r="B139" s="151"/>
      <c r="D139" s="152" t="s">
        <v>70</v>
      </c>
      <c r="E139" s="161" t="s">
        <v>212</v>
      </c>
      <c r="F139" s="161" t="s">
        <v>229</v>
      </c>
      <c r="I139" s="154"/>
      <c r="J139" s="162">
        <f>BK139</f>
        <v>0</v>
      </c>
      <c r="L139" s="151"/>
      <c r="M139" s="156"/>
      <c r="P139" s="157">
        <v>0</v>
      </c>
      <c r="R139" s="157">
        <v>0</v>
      </c>
      <c r="T139" s="158">
        <v>0</v>
      </c>
      <c r="AR139" s="152" t="s">
        <v>77</v>
      </c>
      <c r="AT139" s="159" t="s">
        <v>70</v>
      </c>
      <c r="AU139" s="159" t="s">
        <v>77</v>
      </c>
      <c r="AY139" s="152" t="s">
        <v>165</v>
      </c>
      <c r="BK139" s="160">
        <v>0</v>
      </c>
    </row>
    <row r="140" spans="2:65" s="11" customFormat="1" ht="26" customHeight="1">
      <c r="B140" s="151"/>
      <c r="D140" s="152" t="s">
        <v>70</v>
      </c>
      <c r="E140" s="153" t="s">
        <v>360</v>
      </c>
      <c r="F140" s="153" t="s">
        <v>1384</v>
      </c>
      <c r="I140" s="154"/>
      <c r="J140" s="155">
        <f>BK140</f>
        <v>0</v>
      </c>
      <c r="L140" s="151"/>
      <c r="M140" s="156"/>
      <c r="P140" s="157">
        <f>P141+P187</f>
        <v>0</v>
      </c>
      <c r="R140" s="157">
        <f>R141+R187</f>
        <v>0</v>
      </c>
      <c r="T140" s="158">
        <f>T141+T187</f>
        <v>0</v>
      </c>
      <c r="AR140" s="152" t="s">
        <v>178</v>
      </c>
      <c r="AT140" s="159" t="s">
        <v>70</v>
      </c>
      <c r="AU140" s="159" t="s">
        <v>71</v>
      </c>
      <c r="AY140" s="152" t="s">
        <v>165</v>
      </c>
      <c r="BK140" s="160">
        <f>BK141+BK187</f>
        <v>0</v>
      </c>
    </row>
    <row r="141" spans="2:65" s="11" customFormat="1" ht="23" customHeight="1">
      <c r="B141" s="151"/>
      <c r="D141" s="152" t="s">
        <v>70</v>
      </c>
      <c r="E141" s="161" t="s">
        <v>1385</v>
      </c>
      <c r="F141" s="161" t="s">
        <v>1386</v>
      </c>
      <c r="I141" s="154"/>
      <c r="J141" s="162">
        <f>BK141</f>
        <v>0</v>
      </c>
      <c r="L141" s="151"/>
      <c r="M141" s="156"/>
      <c r="P141" s="157">
        <f>SUM(P142:P186)</f>
        <v>0</v>
      </c>
      <c r="R141" s="157">
        <f>SUM(R142:R186)</f>
        <v>0</v>
      </c>
      <c r="T141" s="158">
        <f>SUM(T142:T186)</f>
        <v>0</v>
      </c>
      <c r="AR141" s="152" t="s">
        <v>178</v>
      </c>
      <c r="AT141" s="159" t="s">
        <v>70</v>
      </c>
      <c r="AU141" s="159" t="s">
        <v>77</v>
      </c>
      <c r="AY141" s="152" t="s">
        <v>165</v>
      </c>
      <c r="BK141" s="160">
        <f>SUM(BK142:BK186)</f>
        <v>0</v>
      </c>
    </row>
    <row r="142" spans="2:65" s="1" customFormat="1" ht="24.15" customHeight="1">
      <c r="B142" s="136"/>
      <c r="C142" s="163" t="s">
        <v>77</v>
      </c>
      <c r="D142" s="163" t="s">
        <v>167</v>
      </c>
      <c r="E142" s="164" t="s">
        <v>1387</v>
      </c>
      <c r="F142" s="165" t="s">
        <v>1388</v>
      </c>
      <c r="G142" s="166" t="s">
        <v>497</v>
      </c>
      <c r="H142" s="167">
        <v>5</v>
      </c>
      <c r="I142" s="168"/>
      <c r="J142" s="169">
        <f t="shared" ref="J142:J186" si="5">ROUND(I142*H142,2)</f>
        <v>0</v>
      </c>
      <c r="K142" s="170"/>
      <c r="L142" s="34"/>
      <c r="M142" s="171" t="s">
        <v>1</v>
      </c>
      <c r="N142" s="135" t="s">
        <v>37</v>
      </c>
      <c r="P142" s="172">
        <f t="shared" ref="P142:P186" si="6">O142*H142</f>
        <v>0</v>
      </c>
      <c r="Q142" s="172">
        <v>0</v>
      </c>
      <c r="R142" s="172">
        <f t="shared" ref="R142:R186" si="7">Q142*H142</f>
        <v>0</v>
      </c>
      <c r="S142" s="172">
        <v>0</v>
      </c>
      <c r="T142" s="173">
        <f t="shared" ref="T142:T186" si="8">S142*H142</f>
        <v>0</v>
      </c>
      <c r="AR142" s="174" t="s">
        <v>1172</v>
      </c>
      <c r="AT142" s="174" t="s">
        <v>167</v>
      </c>
      <c r="AU142" s="174" t="s">
        <v>82</v>
      </c>
      <c r="AY142" s="17" t="s">
        <v>165</v>
      </c>
      <c r="BE142" s="102">
        <f t="shared" ref="BE142:BE186" si="9">IF(N142="základná",J142,0)</f>
        <v>0</v>
      </c>
      <c r="BF142" s="102">
        <f t="shared" ref="BF142:BF186" si="10">IF(N142="znížená",J142,0)</f>
        <v>0</v>
      </c>
      <c r="BG142" s="102">
        <f t="shared" ref="BG142:BG186" si="11">IF(N142="zákl. prenesená",J142,0)</f>
        <v>0</v>
      </c>
      <c r="BH142" s="102">
        <f t="shared" ref="BH142:BH186" si="12">IF(N142="zníž. prenesená",J142,0)</f>
        <v>0</v>
      </c>
      <c r="BI142" s="102">
        <f t="shared" ref="BI142:BI186" si="13">IF(N142="nulová",J142,0)</f>
        <v>0</v>
      </c>
      <c r="BJ142" s="17" t="s">
        <v>82</v>
      </c>
      <c r="BK142" s="102">
        <f t="shared" ref="BK142:BK186" si="14">ROUND(I142*H142,2)</f>
        <v>0</v>
      </c>
      <c r="BL142" s="17" t="s">
        <v>1172</v>
      </c>
      <c r="BM142" s="174" t="s">
        <v>82</v>
      </c>
    </row>
    <row r="143" spans="2:65" s="1" customFormat="1" ht="24.15" customHeight="1">
      <c r="B143" s="136"/>
      <c r="C143" s="199" t="s">
        <v>82</v>
      </c>
      <c r="D143" s="199" t="s">
        <v>360</v>
      </c>
      <c r="E143" s="200" t="s">
        <v>1389</v>
      </c>
      <c r="F143" s="201" t="s">
        <v>1390</v>
      </c>
      <c r="G143" s="202" t="s">
        <v>497</v>
      </c>
      <c r="H143" s="203">
        <v>5</v>
      </c>
      <c r="I143" s="204"/>
      <c r="J143" s="205">
        <f t="shared" si="5"/>
        <v>0</v>
      </c>
      <c r="K143" s="206"/>
      <c r="L143" s="207"/>
      <c r="M143" s="208" t="s">
        <v>1</v>
      </c>
      <c r="N143" s="209" t="s">
        <v>37</v>
      </c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AR143" s="174" t="s">
        <v>1277</v>
      </c>
      <c r="AT143" s="174" t="s">
        <v>360</v>
      </c>
      <c r="AU143" s="174" t="s">
        <v>82</v>
      </c>
      <c r="AY143" s="17" t="s">
        <v>165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7" t="s">
        <v>82</v>
      </c>
      <c r="BK143" s="102">
        <f t="shared" si="14"/>
        <v>0</v>
      </c>
      <c r="BL143" s="17" t="s">
        <v>1172</v>
      </c>
      <c r="BM143" s="174" t="s">
        <v>171</v>
      </c>
    </row>
    <row r="144" spans="2:65" s="1" customFormat="1" ht="24.15" customHeight="1">
      <c r="B144" s="136"/>
      <c r="C144" s="163" t="s">
        <v>178</v>
      </c>
      <c r="D144" s="163" t="s">
        <v>167</v>
      </c>
      <c r="E144" s="164" t="s">
        <v>1391</v>
      </c>
      <c r="F144" s="165" t="s">
        <v>1392</v>
      </c>
      <c r="G144" s="166" t="s">
        <v>181</v>
      </c>
      <c r="H144" s="167">
        <v>30</v>
      </c>
      <c r="I144" s="168"/>
      <c r="J144" s="169">
        <f t="shared" si="5"/>
        <v>0</v>
      </c>
      <c r="K144" s="170"/>
      <c r="L144" s="34"/>
      <c r="M144" s="171" t="s">
        <v>1</v>
      </c>
      <c r="N144" s="135" t="s">
        <v>37</v>
      </c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AR144" s="174" t="s">
        <v>1172</v>
      </c>
      <c r="AT144" s="174" t="s">
        <v>167</v>
      </c>
      <c r="AU144" s="174" t="s">
        <v>82</v>
      </c>
      <c r="AY144" s="17" t="s">
        <v>165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7" t="s">
        <v>82</v>
      </c>
      <c r="BK144" s="102">
        <f t="shared" si="14"/>
        <v>0</v>
      </c>
      <c r="BL144" s="17" t="s">
        <v>1172</v>
      </c>
      <c r="BM144" s="174" t="s">
        <v>194</v>
      </c>
    </row>
    <row r="145" spans="2:65" s="1" customFormat="1" ht="33" customHeight="1">
      <c r="B145" s="136"/>
      <c r="C145" s="199" t="s">
        <v>171</v>
      </c>
      <c r="D145" s="199" t="s">
        <v>360</v>
      </c>
      <c r="E145" s="200" t="s">
        <v>1393</v>
      </c>
      <c r="F145" s="201" t="s">
        <v>1394</v>
      </c>
      <c r="G145" s="202" t="s">
        <v>181</v>
      </c>
      <c r="H145" s="203">
        <v>30</v>
      </c>
      <c r="I145" s="204"/>
      <c r="J145" s="205">
        <f t="shared" si="5"/>
        <v>0</v>
      </c>
      <c r="K145" s="206"/>
      <c r="L145" s="207"/>
      <c r="M145" s="208" t="s">
        <v>1</v>
      </c>
      <c r="N145" s="209" t="s">
        <v>37</v>
      </c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AR145" s="174" t="s">
        <v>1277</v>
      </c>
      <c r="AT145" s="174" t="s">
        <v>360</v>
      </c>
      <c r="AU145" s="174" t="s">
        <v>82</v>
      </c>
      <c r="AY145" s="17" t="s">
        <v>165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82</v>
      </c>
      <c r="BK145" s="102">
        <f t="shared" si="14"/>
        <v>0</v>
      </c>
      <c r="BL145" s="17" t="s">
        <v>1172</v>
      </c>
      <c r="BM145" s="174" t="s">
        <v>207</v>
      </c>
    </row>
    <row r="146" spans="2:65" s="1" customFormat="1" ht="24.15" customHeight="1">
      <c r="B146" s="136"/>
      <c r="C146" s="199" t="s">
        <v>190</v>
      </c>
      <c r="D146" s="199" t="s">
        <v>360</v>
      </c>
      <c r="E146" s="200" t="s">
        <v>1395</v>
      </c>
      <c r="F146" s="201" t="s">
        <v>1396</v>
      </c>
      <c r="G146" s="202" t="s">
        <v>497</v>
      </c>
      <c r="H146" s="203">
        <v>6</v>
      </c>
      <c r="I146" s="204"/>
      <c r="J146" s="205">
        <f t="shared" si="5"/>
        <v>0</v>
      </c>
      <c r="K146" s="206"/>
      <c r="L146" s="207"/>
      <c r="M146" s="208" t="s">
        <v>1</v>
      </c>
      <c r="N146" s="209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1277</v>
      </c>
      <c r="AT146" s="174" t="s">
        <v>360</v>
      </c>
      <c r="AU146" s="174" t="s">
        <v>82</v>
      </c>
      <c r="AY146" s="17" t="s">
        <v>165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82</v>
      </c>
      <c r="BK146" s="102">
        <f t="shared" si="14"/>
        <v>0</v>
      </c>
      <c r="BL146" s="17" t="s">
        <v>1172</v>
      </c>
      <c r="BM146" s="174" t="s">
        <v>217</v>
      </c>
    </row>
    <row r="147" spans="2:65" s="1" customFormat="1" ht="24.15" customHeight="1">
      <c r="B147" s="136"/>
      <c r="C147" s="163" t="s">
        <v>194</v>
      </c>
      <c r="D147" s="163" t="s">
        <v>167</v>
      </c>
      <c r="E147" s="164" t="s">
        <v>1397</v>
      </c>
      <c r="F147" s="165" t="s">
        <v>1398</v>
      </c>
      <c r="G147" s="166" t="s">
        <v>181</v>
      </c>
      <c r="H147" s="167">
        <v>20</v>
      </c>
      <c r="I147" s="168"/>
      <c r="J147" s="169">
        <f t="shared" si="5"/>
        <v>0</v>
      </c>
      <c r="K147" s="170"/>
      <c r="L147" s="34"/>
      <c r="M147" s="171" t="s">
        <v>1</v>
      </c>
      <c r="N147" s="135" t="s">
        <v>37</v>
      </c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AR147" s="174" t="s">
        <v>1172</v>
      </c>
      <c r="AT147" s="174" t="s">
        <v>167</v>
      </c>
      <c r="AU147" s="174" t="s">
        <v>82</v>
      </c>
      <c r="AY147" s="17" t="s">
        <v>165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82</v>
      </c>
      <c r="BK147" s="102">
        <f t="shared" si="14"/>
        <v>0</v>
      </c>
      <c r="BL147" s="17" t="s">
        <v>1172</v>
      </c>
      <c r="BM147" s="174" t="s">
        <v>225</v>
      </c>
    </row>
    <row r="148" spans="2:65" s="1" customFormat="1" ht="24.15" customHeight="1">
      <c r="B148" s="136"/>
      <c r="C148" s="199" t="s">
        <v>202</v>
      </c>
      <c r="D148" s="199" t="s">
        <v>360</v>
      </c>
      <c r="E148" s="200" t="s">
        <v>1399</v>
      </c>
      <c r="F148" s="201" t="s">
        <v>1400</v>
      </c>
      <c r="G148" s="202" t="s">
        <v>181</v>
      </c>
      <c r="H148" s="203">
        <v>20</v>
      </c>
      <c r="I148" s="204"/>
      <c r="J148" s="205">
        <f t="shared" si="5"/>
        <v>0</v>
      </c>
      <c r="K148" s="206"/>
      <c r="L148" s="207"/>
      <c r="M148" s="208" t="s">
        <v>1</v>
      </c>
      <c r="N148" s="209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1277</v>
      </c>
      <c r="AT148" s="174" t="s">
        <v>360</v>
      </c>
      <c r="AU148" s="174" t="s">
        <v>82</v>
      </c>
      <c r="AY148" s="17" t="s">
        <v>165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82</v>
      </c>
      <c r="BK148" s="102">
        <f t="shared" si="14"/>
        <v>0</v>
      </c>
      <c r="BL148" s="17" t="s">
        <v>1172</v>
      </c>
      <c r="BM148" s="174" t="s">
        <v>235</v>
      </c>
    </row>
    <row r="149" spans="2:65" s="1" customFormat="1" ht="24.15" customHeight="1">
      <c r="B149" s="136"/>
      <c r="C149" s="199" t="s">
        <v>207</v>
      </c>
      <c r="D149" s="199" t="s">
        <v>360</v>
      </c>
      <c r="E149" s="200" t="s">
        <v>1401</v>
      </c>
      <c r="F149" s="201" t="s">
        <v>1402</v>
      </c>
      <c r="G149" s="202" t="s">
        <v>497</v>
      </c>
      <c r="H149" s="203">
        <v>5</v>
      </c>
      <c r="I149" s="204"/>
      <c r="J149" s="205">
        <f t="shared" si="5"/>
        <v>0</v>
      </c>
      <c r="K149" s="206"/>
      <c r="L149" s="207"/>
      <c r="M149" s="208" t="s">
        <v>1</v>
      </c>
      <c r="N149" s="209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1277</v>
      </c>
      <c r="AT149" s="174" t="s">
        <v>360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1172</v>
      </c>
      <c r="BM149" s="174" t="s">
        <v>244</v>
      </c>
    </row>
    <row r="150" spans="2:65" s="1" customFormat="1" ht="24.15" customHeight="1">
      <c r="B150" s="136"/>
      <c r="C150" s="163" t="s">
        <v>212</v>
      </c>
      <c r="D150" s="163" t="s">
        <v>167</v>
      </c>
      <c r="E150" s="164" t="s">
        <v>1403</v>
      </c>
      <c r="F150" s="165" t="s">
        <v>1404</v>
      </c>
      <c r="G150" s="166" t="s">
        <v>497</v>
      </c>
      <c r="H150" s="167">
        <v>2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1172</v>
      </c>
      <c r="AT150" s="174" t="s">
        <v>167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1172</v>
      </c>
      <c r="BM150" s="174" t="s">
        <v>350</v>
      </c>
    </row>
    <row r="151" spans="2:65" s="1" customFormat="1" ht="24.15" customHeight="1">
      <c r="B151" s="136"/>
      <c r="C151" s="199" t="s">
        <v>217</v>
      </c>
      <c r="D151" s="199" t="s">
        <v>360</v>
      </c>
      <c r="E151" s="200" t="s">
        <v>1405</v>
      </c>
      <c r="F151" s="201" t="s">
        <v>1406</v>
      </c>
      <c r="G151" s="202" t="s">
        <v>497</v>
      </c>
      <c r="H151" s="203">
        <v>2</v>
      </c>
      <c r="I151" s="204"/>
      <c r="J151" s="205">
        <f t="shared" si="5"/>
        <v>0</v>
      </c>
      <c r="K151" s="206"/>
      <c r="L151" s="207"/>
      <c r="M151" s="208" t="s">
        <v>1</v>
      </c>
      <c r="N151" s="209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1277</v>
      </c>
      <c r="AT151" s="174" t="s">
        <v>360</v>
      </c>
      <c r="AU151" s="174" t="s">
        <v>82</v>
      </c>
      <c r="AY151" s="17" t="s">
        <v>165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82</v>
      </c>
      <c r="BK151" s="102">
        <f t="shared" si="14"/>
        <v>0</v>
      </c>
      <c r="BL151" s="17" t="s">
        <v>1172</v>
      </c>
      <c r="BM151" s="174" t="s">
        <v>7</v>
      </c>
    </row>
    <row r="152" spans="2:65" s="1" customFormat="1" ht="24.15" customHeight="1">
      <c r="B152" s="136"/>
      <c r="C152" s="163" t="s">
        <v>221</v>
      </c>
      <c r="D152" s="163" t="s">
        <v>167</v>
      </c>
      <c r="E152" s="164" t="s">
        <v>1407</v>
      </c>
      <c r="F152" s="165" t="s">
        <v>1408</v>
      </c>
      <c r="G152" s="166" t="s">
        <v>497</v>
      </c>
      <c r="H152" s="167">
        <v>3</v>
      </c>
      <c r="I152" s="168"/>
      <c r="J152" s="169">
        <f t="shared" si="5"/>
        <v>0</v>
      </c>
      <c r="K152" s="170"/>
      <c r="L152" s="34"/>
      <c r="M152" s="171" t="s">
        <v>1</v>
      </c>
      <c r="N152" s="135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1172</v>
      </c>
      <c r="AT152" s="174" t="s">
        <v>167</v>
      </c>
      <c r="AU152" s="174" t="s">
        <v>82</v>
      </c>
      <c r="AY152" s="17" t="s">
        <v>165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82</v>
      </c>
      <c r="BK152" s="102">
        <f t="shared" si="14"/>
        <v>0</v>
      </c>
      <c r="BL152" s="17" t="s">
        <v>1172</v>
      </c>
      <c r="BM152" s="174" t="s">
        <v>371</v>
      </c>
    </row>
    <row r="153" spans="2:65" s="1" customFormat="1" ht="24.15" customHeight="1">
      <c r="B153" s="136"/>
      <c r="C153" s="199" t="s">
        <v>225</v>
      </c>
      <c r="D153" s="199" t="s">
        <v>360</v>
      </c>
      <c r="E153" s="200" t="s">
        <v>1409</v>
      </c>
      <c r="F153" s="201" t="s">
        <v>1410</v>
      </c>
      <c r="G153" s="202" t="s">
        <v>497</v>
      </c>
      <c r="H153" s="203">
        <v>3</v>
      </c>
      <c r="I153" s="204"/>
      <c r="J153" s="205">
        <f t="shared" si="5"/>
        <v>0</v>
      </c>
      <c r="K153" s="206"/>
      <c r="L153" s="207"/>
      <c r="M153" s="208" t="s">
        <v>1</v>
      </c>
      <c r="N153" s="209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1277</v>
      </c>
      <c r="AT153" s="174" t="s">
        <v>360</v>
      </c>
      <c r="AU153" s="174" t="s">
        <v>82</v>
      </c>
      <c r="AY153" s="17" t="s">
        <v>165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82</v>
      </c>
      <c r="BK153" s="102">
        <f t="shared" si="14"/>
        <v>0</v>
      </c>
      <c r="BL153" s="17" t="s">
        <v>1172</v>
      </c>
      <c r="BM153" s="174" t="s">
        <v>384</v>
      </c>
    </row>
    <row r="154" spans="2:65" s="1" customFormat="1" ht="16.5" customHeight="1">
      <c r="B154" s="136"/>
      <c r="C154" s="163" t="s">
        <v>230</v>
      </c>
      <c r="D154" s="163" t="s">
        <v>167</v>
      </c>
      <c r="E154" s="164" t="s">
        <v>1411</v>
      </c>
      <c r="F154" s="165" t="s">
        <v>1412</v>
      </c>
      <c r="G154" s="166" t="s">
        <v>497</v>
      </c>
      <c r="H154" s="167">
        <v>1</v>
      </c>
      <c r="I154" s="168"/>
      <c r="J154" s="169">
        <f t="shared" si="5"/>
        <v>0</v>
      </c>
      <c r="K154" s="170"/>
      <c r="L154" s="34"/>
      <c r="M154" s="171" t="s">
        <v>1</v>
      </c>
      <c r="N154" s="135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1172</v>
      </c>
      <c r="AT154" s="174" t="s">
        <v>167</v>
      </c>
      <c r="AU154" s="174" t="s">
        <v>82</v>
      </c>
      <c r="AY154" s="17" t="s">
        <v>165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82</v>
      </c>
      <c r="BK154" s="102">
        <f t="shared" si="14"/>
        <v>0</v>
      </c>
      <c r="BL154" s="17" t="s">
        <v>1172</v>
      </c>
      <c r="BM154" s="174" t="s">
        <v>396</v>
      </c>
    </row>
    <row r="155" spans="2:65" s="1" customFormat="1" ht="16.5" customHeight="1">
      <c r="B155" s="136"/>
      <c r="C155" s="199" t="s">
        <v>235</v>
      </c>
      <c r="D155" s="199" t="s">
        <v>360</v>
      </c>
      <c r="E155" s="200" t="s">
        <v>1413</v>
      </c>
      <c r="F155" s="201" t="s">
        <v>1414</v>
      </c>
      <c r="G155" s="202" t="s">
        <v>497</v>
      </c>
      <c r="H155" s="203">
        <v>1</v>
      </c>
      <c r="I155" s="204"/>
      <c r="J155" s="205">
        <f t="shared" si="5"/>
        <v>0</v>
      </c>
      <c r="K155" s="206"/>
      <c r="L155" s="207"/>
      <c r="M155" s="208" t="s">
        <v>1</v>
      </c>
      <c r="N155" s="209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1277</v>
      </c>
      <c r="AT155" s="174" t="s">
        <v>360</v>
      </c>
      <c r="AU155" s="174" t="s">
        <v>82</v>
      </c>
      <c r="AY155" s="17" t="s">
        <v>165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82</v>
      </c>
      <c r="BK155" s="102">
        <f t="shared" si="14"/>
        <v>0</v>
      </c>
      <c r="BL155" s="17" t="s">
        <v>1172</v>
      </c>
      <c r="BM155" s="174" t="s">
        <v>410</v>
      </c>
    </row>
    <row r="156" spans="2:65" s="1" customFormat="1" ht="21.75" customHeight="1">
      <c r="B156" s="136"/>
      <c r="C156" s="163" t="s">
        <v>240</v>
      </c>
      <c r="D156" s="163" t="s">
        <v>167</v>
      </c>
      <c r="E156" s="164" t="s">
        <v>1415</v>
      </c>
      <c r="F156" s="165" t="s">
        <v>1416</v>
      </c>
      <c r="G156" s="166" t="s">
        <v>497</v>
      </c>
      <c r="H156" s="167">
        <v>2</v>
      </c>
      <c r="I156" s="168"/>
      <c r="J156" s="169">
        <f t="shared" si="5"/>
        <v>0</v>
      </c>
      <c r="K156" s="170"/>
      <c r="L156" s="34"/>
      <c r="M156" s="171" t="s">
        <v>1</v>
      </c>
      <c r="N156" s="135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1172</v>
      </c>
      <c r="AT156" s="174" t="s">
        <v>167</v>
      </c>
      <c r="AU156" s="174" t="s">
        <v>82</v>
      </c>
      <c r="AY156" s="17" t="s">
        <v>165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82</v>
      </c>
      <c r="BK156" s="102">
        <f t="shared" si="14"/>
        <v>0</v>
      </c>
      <c r="BL156" s="17" t="s">
        <v>1172</v>
      </c>
      <c r="BM156" s="174" t="s">
        <v>418</v>
      </c>
    </row>
    <row r="157" spans="2:65" s="1" customFormat="1" ht="24.15" customHeight="1">
      <c r="B157" s="136"/>
      <c r="C157" s="199" t="s">
        <v>244</v>
      </c>
      <c r="D157" s="199" t="s">
        <v>360</v>
      </c>
      <c r="E157" s="200" t="s">
        <v>1417</v>
      </c>
      <c r="F157" s="201" t="s">
        <v>1418</v>
      </c>
      <c r="G157" s="202" t="s">
        <v>497</v>
      </c>
      <c r="H157" s="203">
        <v>1</v>
      </c>
      <c r="I157" s="204"/>
      <c r="J157" s="205">
        <f t="shared" si="5"/>
        <v>0</v>
      </c>
      <c r="K157" s="206"/>
      <c r="L157" s="207"/>
      <c r="M157" s="208" t="s">
        <v>1</v>
      </c>
      <c r="N157" s="209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1277</v>
      </c>
      <c r="AT157" s="174" t="s">
        <v>360</v>
      </c>
      <c r="AU157" s="174" t="s">
        <v>82</v>
      </c>
      <c r="AY157" s="17" t="s">
        <v>165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82</v>
      </c>
      <c r="BK157" s="102">
        <f t="shared" si="14"/>
        <v>0</v>
      </c>
      <c r="BL157" s="17" t="s">
        <v>1172</v>
      </c>
      <c r="BM157" s="174" t="s">
        <v>405</v>
      </c>
    </row>
    <row r="158" spans="2:65" s="1" customFormat="1" ht="24.15" customHeight="1">
      <c r="B158" s="136"/>
      <c r="C158" s="199" t="s">
        <v>249</v>
      </c>
      <c r="D158" s="199" t="s">
        <v>360</v>
      </c>
      <c r="E158" s="200" t="s">
        <v>1419</v>
      </c>
      <c r="F158" s="201" t="s">
        <v>1420</v>
      </c>
      <c r="G158" s="202" t="s">
        <v>497</v>
      </c>
      <c r="H158" s="203">
        <v>1</v>
      </c>
      <c r="I158" s="204"/>
      <c r="J158" s="205">
        <f t="shared" si="5"/>
        <v>0</v>
      </c>
      <c r="K158" s="206"/>
      <c r="L158" s="207"/>
      <c r="M158" s="208" t="s">
        <v>1</v>
      </c>
      <c r="N158" s="209" t="s">
        <v>37</v>
      </c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AR158" s="174" t="s">
        <v>1277</v>
      </c>
      <c r="AT158" s="174" t="s">
        <v>360</v>
      </c>
      <c r="AU158" s="174" t="s">
        <v>82</v>
      </c>
      <c r="AY158" s="17" t="s">
        <v>165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7" t="s">
        <v>82</v>
      </c>
      <c r="BK158" s="102">
        <f t="shared" si="14"/>
        <v>0</v>
      </c>
      <c r="BL158" s="17" t="s">
        <v>1172</v>
      </c>
      <c r="BM158" s="174" t="s">
        <v>438</v>
      </c>
    </row>
    <row r="159" spans="2:65" s="1" customFormat="1" ht="16.5" customHeight="1">
      <c r="B159" s="136"/>
      <c r="C159" s="163" t="s">
        <v>350</v>
      </c>
      <c r="D159" s="163" t="s">
        <v>167</v>
      </c>
      <c r="E159" s="164" t="s">
        <v>1421</v>
      </c>
      <c r="F159" s="165" t="s">
        <v>1422</v>
      </c>
      <c r="G159" s="166" t="s">
        <v>497</v>
      </c>
      <c r="H159" s="167">
        <v>2</v>
      </c>
      <c r="I159" s="168"/>
      <c r="J159" s="169">
        <f t="shared" si="5"/>
        <v>0</v>
      </c>
      <c r="K159" s="170"/>
      <c r="L159" s="34"/>
      <c r="M159" s="171" t="s">
        <v>1</v>
      </c>
      <c r="N159" s="135" t="s">
        <v>37</v>
      </c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AR159" s="174" t="s">
        <v>1172</v>
      </c>
      <c r="AT159" s="174" t="s">
        <v>167</v>
      </c>
      <c r="AU159" s="174" t="s">
        <v>82</v>
      </c>
      <c r="AY159" s="17" t="s">
        <v>165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7" t="s">
        <v>82</v>
      </c>
      <c r="BK159" s="102">
        <f t="shared" si="14"/>
        <v>0</v>
      </c>
      <c r="BL159" s="17" t="s">
        <v>1172</v>
      </c>
      <c r="BM159" s="174" t="s">
        <v>449</v>
      </c>
    </row>
    <row r="160" spans="2:65" s="1" customFormat="1" ht="33" customHeight="1">
      <c r="B160" s="136"/>
      <c r="C160" s="199" t="s">
        <v>355</v>
      </c>
      <c r="D160" s="199" t="s">
        <v>360</v>
      </c>
      <c r="E160" s="200" t="s">
        <v>1423</v>
      </c>
      <c r="F160" s="201" t="s">
        <v>1424</v>
      </c>
      <c r="G160" s="202" t="s">
        <v>497</v>
      </c>
      <c r="H160" s="203">
        <v>2</v>
      </c>
      <c r="I160" s="204"/>
      <c r="J160" s="205">
        <f t="shared" si="5"/>
        <v>0</v>
      </c>
      <c r="K160" s="206"/>
      <c r="L160" s="207"/>
      <c r="M160" s="208" t="s">
        <v>1</v>
      </c>
      <c r="N160" s="209" t="s">
        <v>37</v>
      </c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AR160" s="174" t="s">
        <v>1277</v>
      </c>
      <c r="AT160" s="174" t="s">
        <v>360</v>
      </c>
      <c r="AU160" s="174" t="s">
        <v>82</v>
      </c>
      <c r="AY160" s="17" t="s">
        <v>165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7" t="s">
        <v>82</v>
      </c>
      <c r="BK160" s="102">
        <f t="shared" si="14"/>
        <v>0</v>
      </c>
      <c r="BL160" s="17" t="s">
        <v>1172</v>
      </c>
      <c r="BM160" s="174" t="s">
        <v>461</v>
      </c>
    </row>
    <row r="161" spans="2:65" s="1" customFormat="1" ht="24.15" customHeight="1">
      <c r="B161" s="136"/>
      <c r="C161" s="163" t="s">
        <v>7</v>
      </c>
      <c r="D161" s="163" t="s">
        <v>167</v>
      </c>
      <c r="E161" s="164" t="s">
        <v>1425</v>
      </c>
      <c r="F161" s="165" t="s">
        <v>1426</v>
      </c>
      <c r="G161" s="166" t="s">
        <v>181</v>
      </c>
      <c r="H161" s="167">
        <v>30</v>
      </c>
      <c r="I161" s="168"/>
      <c r="J161" s="169">
        <f t="shared" si="5"/>
        <v>0</v>
      </c>
      <c r="K161" s="170"/>
      <c r="L161" s="34"/>
      <c r="M161" s="171" t="s">
        <v>1</v>
      </c>
      <c r="N161" s="135" t="s">
        <v>37</v>
      </c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AR161" s="174" t="s">
        <v>1172</v>
      </c>
      <c r="AT161" s="174" t="s">
        <v>167</v>
      </c>
      <c r="AU161" s="174" t="s">
        <v>82</v>
      </c>
      <c r="AY161" s="17" t="s">
        <v>165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7" t="s">
        <v>82</v>
      </c>
      <c r="BK161" s="102">
        <f t="shared" si="14"/>
        <v>0</v>
      </c>
      <c r="BL161" s="17" t="s">
        <v>1172</v>
      </c>
      <c r="BM161" s="174" t="s">
        <v>474</v>
      </c>
    </row>
    <row r="162" spans="2:65" s="1" customFormat="1" ht="24.15" customHeight="1">
      <c r="B162" s="136"/>
      <c r="C162" s="199" t="s">
        <v>366</v>
      </c>
      <c r="D162" s="199" t="s">
        <v>360</v>
      </c>
      <c r="E162" s="200" t="s">
        <v>1427</v>
      </c>
      <c r="F162" s="201" t="s">
        <v>1428</v>
      </c>
      <c r="G162" s="202" t="s">
        <v>181</v>
      </c>
      <c r="H162" s="203">
        <v>18.75</v>
      </c>
      <c r="I162" s="204"/>
      <c r="J162" s="205">
        <f t="shared" si="5"/>
        <v>0</v>
      </c>
      <c r="K162" s="206"/>
      <c r="L162" s="207"/>
      <c r="M162" s="208" t="s">
        <v>1</v>
      </c>
      <c r="N162" s="209" t="s">
        <v>37</v>
      </c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AR162" s="174" t="s">
        <v>1277</v>
      </c>
      <c r="AT162" s="174" t="s">
        <v>360</v>
      </c>
      <c r="AU162" s="174" t="s">
        <v>82</v>
      </c>
      <c r="AY162" s="17" t="s">
        <v>165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7" t="s">
        <v>82</v>
      </c>
      <c r="BK162" s="102">
        <f t="shared" si="14"/>
        <v>0</v>
      </c>
      <c r="BL162" s="17" t="s">
        <v>1172</v>
      </c>
      <c r="BM162" s="174" t="s">
        <v>494</v>
      </c>
    </row>
    <row r="163" spans="2:65" s="1" customFormat="1" ht="21.75" customHeight="1">
      <c r="B163" s="136"/>
      <c r="C163" s="163" t="s">
        <v>371</v>
      </c>
      <c r="D163" s="163" t="s">
        <v>167</v>
      </c>
      <c r="E163" s="164" t="s">
        <v>1429</v>
      </c>
      <c r="F163" s="165" t="s">
        <v>1430</v>
      </c>
      <c r="G163" s="166" t="s">
        <v>497</v>
      </c>
      <c r="H163" s="167">
        <v>1</v>
      </c>
      <c r="I163" s="168"/>
      <c r="J163" s="169">
        <f t="shared" si="5"/>
        <v>0</v>
      </c>
      <c r="K163" s="170"/>
      <c r="L163" s="34"/>
      <c r="M163" s="171" t="s">
        <v>1</v>
      </c>
      <c r="N163" s="135" t="s">
        <v>37</v>
      </c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AR163" s="174" t="s">
        <v>1172</v>
      </c>
      <c r="AT163" s="174" t="s">
        <v>167</v>
      </c>
      <c r="AU163" s="174" t="s">
        <v>82</v>
      </c>
      <c r="AY163" s="17" t="s">
        <v>165</v>
      </c>
      <c r="BE163" s="102">
        <f t="shared" si="9"/>
        <v>0</v>
      </c>
      <c r="BF163" s="102">
        <f t="shared" si="10"/>
        <v>0</v>
      </c>
      <c r="BG163" s="102">
        <f t="shared" si="11"/>
        <v>0</v>
      </c>
      <c r="BH163" s="102">
        <f t="shared" si="12"/>
        <v>0</v>
      </c>
      <c r="BI163" s="102">
        <f t="shared" si="13"/>
        <v>0</v>
      </c>
      <c r="BJ163" s="17" t="s">
        <v>82</v>
      </c>
      <c r="BK163" s="102">
        <f t="shared" si="14"/>
        <v>0</v>
      </c>
      <c r="BL163" s="17" t="s">
        <v>1172</v>
      </c>
      <c r="BM163" s="174" t="s">
        <v>503</v>
      </c>
    </row>
    <row r="164" spans="2:65" s="1" customFormat="1" ht="24.15" customHeight="1">
      <c r="B164" s="136"/>
      <c r="C164" s="199" t="s">
        <v>376</v>
      </c>
      <c r="D164" s="199" t="s">
        <v>360</v>
      </c>
      <c r="E164" s="200" t="s">
        <v>1431</v>
      </c>
      <c r="F164" s="201" t="s">
        <v>1432</v>
      </c>
      <c r="G164" s="202" t="s">
        <v>497</v>
      </c>
      <c r="H164" s="203">
        <v>1</v>
      </c>
      <c r="I164" s="204"/>
      <c r="J164" s="205">
        <f t="shared" si="5"/>
        <v>0</v>
      </c>
      <c r="K164" s="206"/>
      <c r="L164" s="207"/>
      <c r="M164" s="208" t="s">
        <v>1</v>
      </c>
      <c r="N164" s="209" t="s">
        <v>37</v>
      </c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AR164" s="174" t="s">
        <v>1277</v>
      </c>
      <c r="AT164" s="174" t="s">
        <v>360</v>
      </c>
      <c r="AU164" s="174" t="s">
        <v>82</v>
      </c>
      <c r="AY164" s="17" t="s">
        <v>165</v>
      </c>
      <c r="BE164" s="102">
        <f t="shared" si="9"/>
        <v>0</v>
      </c>
      <c r="BF164" s="102">
        <f t="shared" si="10"/>
        <v>0</v>
      </c>
      <c r="BG164" s="102">
        <f t="shared" si="11"/>
        <v>0</v>
      </c>
      <c r="BH164" s="102">
        <f t="shared" si="12"/>
        <v>0</v>
      </c>
      <c r="BI164" s="102">
        <f t="shared" si="13"/>
        <v>0</v>
      </c>
      <c r="BJ164" s="17" t="s">
        <v>82</v>
      </c>
      <c r="BK164" s="102">
        <f t="shared" si="14"/>
        <v>0</v>
      </c>
      <c r="BL164" s="17" t="s">
        <v>1172</v>
      </c>
      <c r="BM164" s="174" t="s">
        <v>513</v>
      </c>
    </row>
    <row r="165" spans="2:65" s="1" customFormat="1" ht="16.5" customHeight="1">
      <c r="B165" s="136"/>
      <c r="C165" s="199" t="s">
        <v>384</v>
      </c>
      <c r="D165" s="199" t="s">
        <v>360</v>
      </c>
      <c r="E165" s="200" t="s">
        <v>1433</v>
      </c>
      <c r="F165" s="201" t="s">
        <v>1434</v>
      </c>
      <c r="G165" s="202" t="s">
        <v>497</v>
      </c>
      <c r="H165" s="203">
        <v>1</v>
      </c>
      <c r="I165" s="204"/>
      <c r="J165" s="205">
        <f t="shared" si="5"/>
        <v>0</v>
      </c>
      <c r="K165" s="206"/>
      <c r="L165" s="207"/>
      <c r="M165" s="208" t="s">
        <v>1</v>
      </c>
      <c r="N165" s="209" t="s">
        <v>37</v>
      </c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AR165" s="174" t="s">
        <v>1277</v>
      </c>
      <c r="AT165" s="174" t="s">
        <v>360</v>
      </c>
      <c r="AU165" s="174" t="s">
        <v>82</v>
      </c>
      <c r="AY165" s="17" t="s">
        <v>165</v>
      </c>
      <c r="BE165" s="102">
        <f t="shared" si="9"/>
        <v>0</v>
      </c>
      <c r="BF165" s="102">
        <f t="shared" si="10"/>
        <v>0</v>
      </c>
      <c r="BG165" s="102">
        <f t="shared" si="11"/>
        <v>0</v>
      </c>
      <c r="BH165" s="102">
        <f t="shared" si="12"/>
        <v>0</v>
      </c>
      <c r="BI165" s="102">
        <f t="shared" si="13"/>
        <v>0</v>
      </c>
      <c r="BJ165" s="17" t="s">
        <v>82</v>
      </c>
      <c r="BK165" s="102">
        <f t="shared" si="14"/>
        <v>0</v>
      </c>
      <c r="BL165" s="17" t="s">
        <v>1172</v>
      </c>
      <c r="BM165" s="174" t="s">
        <v>523</v>
      </c>
    </row>
    <row r="166" spans="2:65" s="1" customFormat="1" ht="16.5" customHeight="1">
      <c r="B166" s="136"/>
      <c r="C166" s="163" t="s">
        <v>392</v>
      </c>
      <c r="D166" s="163" t="s">
        <v>167</v>
      </c>
      <c r="E166" s="164" t="s">
        <v>1435</v>
      </c>
      <c r="F166" s="165" t="s">
        <v>1436</v>
      </c>
      <c r="G166" s="166" t="s">
        <v>497</v>
      </c>
      <c r="H166" s="167">
        <v>1</v>
      </c>
      <c r="I166" s="168"/>
      <c r="J166" s="169">
        <f t="shared" si="5"/>
        <v>0</v>
      </c>
      <c r="K166" s="170"/>
      <c r="L166" s="34"/>
      <c r="M166" s="171" t="s">
        <v>1</v>
      </c>
      <c r="N166" s="135" t="s">
        <v>37</v>
      </c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AR166" s="174" t="s">
        <v>1172</v>
      </c>
      <c r="AT166" s="174" t="s">
        <v>167</v>
      </c>
      <c r="AU166" s="174" t="s">
        <v>82</v>
      </c>
      <c r="AY166" s="17" t="s">
        <v>165</v>
      </c>
      <c r="BE166" s="102">
        <f t="shared" si="9"/>
        <v>0</v>
      </c>
      <c r="BF166" s="102">
        <f t="shared" si="10"/>
        <v>0</v>
      </c>
      <c r="BG166" s="102">
        <f t="shared" si="11"/>
        <v>0</v>
      </c>
      <c r="BH166" s="102">
        <f t="shared" si="12"/>
        <v>0</v>
      </c>
      <c r="BI166" s="102">
        <f t="shared" si="13"/>
        <v>0</v>
      </c>
      <c r="BJ166" s="17" t="s">
        <v>82</v>
      </c>
      <c r="BK166" s="102">
        <f t="shared" si="14"/>
        <v>0</v>
      </c>
      <c r="BL166" s="17" t="s">
        <v>1172</v>
      </c>
      <c r="BM166" s="174" t="s">
        <v>533</v>
      </c>
    </row>
    <row r="167" spans="2:65" s="1" customFormat="1" ht="16.5" customHeight="1">
      <c r="B167" s="136"/>
      <c r="C167" s="199" t="s">
        <v>396</v>
      </c>
      <c r="D167" s="199" t="s">
        <v>360</v>
      </c>
      <c r="E167" s="200" t="s">
        <v>1437</v>
      </c>
      <c r="F167" s="201" t="s">
        <v>1438</v>
      </c>
      <c r="G167" s="202" t="s">
        <v>497</v>
      </c>
      <c r="H167" s="203">
        <v>1</v>
      </c>
      <c r="I167" s="204"/>
      <c r="J167" s="205">
        <f t="shared" si="5"/>
        <v>0</v>
      </c>
      <c r="K167" s="206"/>
      <c r="L167" s="207"/>
      <c r="M167" s="208" t="s">
        <v>1</v>
      </c>
      <c r="N167" s="209" t="s">
        <v>37</v>
      </c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AR167" s="174" t="s">
        <v>1277</v>
      </c>
      <c r="AT167" s="174" t="s">
        <v>360</v>
      </c>
      <c r="AU167" s="174" t="s">
        <v>82</v>
      </c>
      <c r="AY167" s="17" t="s">
        <v>165</v>
      </c>
      <c r="BE167" s="102">
        <f t="shared" si="9"/>
        <v>0</v>
      </c>
      <c r="BF167" s="102">
        <f t="shared" si="10"/>
        <v>0</v>
      </c>
      <c r="BG167" s="102">
        <f t="shared" si="11"/>
        <v>0</v>
      </c>
      <c r="BH167" s="102">
        <f t="shared" si="12"/>
        <v>0</v>
      </c>
      <c r="BI167" s="102">
        <f t="shared" si="13"/>
        <v>0</v>
      </c>
      <c r="BJ167" s="17" t="s">
        <v>82</v>
      </c>
      <c r="BK167" s="102">
        <f t="shared" si="14"/>
        <v>0</v>
      </c>
      <c r="BL167" s="17" t="s">
        <v>1172</v>
      </c>
      <c r="BM167" s="174" t="s">
        <v>544</v>
      </c>
    </row>
    <row r="168" spans="2:65" s="1" customFormat="1" ht="24.15" customHeight="1">
      <c r="B168" s="136"/>
      <c r="C168" s="163" t="s">
        <v>401</v>
      </c>
      <c r="D168" s="163" t="s">
        <v>167</v>
      </c>
      <c r="E168" s="164" t="s">
        <v>1439</v>
      </c>
      <c r="F168" s="165" t="s">
        <v>1440</v>
      </c>
      <c r="G168" s="166" t="s">
        <v>181</v>
      </c>
      <c r="H168" s="167">
        <v>40</v>
      </c>
      <c r="I168" s="168"/>
      <c r="J168" s="169">
        <f t="shared" si="5"/>
        <v>0</v>
      </c>
      <c r="K168" s="170"/>
      <c r="L168" s="34"/>
      <c r="M168" s="171" t="s">
        <v>1</v>
      </c>
      <c r="N168" s="135" t="s">
        <v>37</v>
      </c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AR168" s="174" t="s">
        <v>1172</v>
      </c>
      <c r="AT168" s="174" t="s">
        <v>167</v>
      </c>
      <c r="AU168" s="174" t="s">
        <v>82</v>
      </c>
      <c r="AY168" s="17" t="s">
        <v>165</v>
      </c>
      <c r="BE168" s="102">
        <f t="shared" si="9"/>
        <v>0</v>
      </c>
      <c r="BF168" s="102">
        <f t="shared" si="10"/>
        <v>0</v>
      </c>
      <c r="BG168" s="102">
        <f t="shared" si="11"/>
        <v>0</v>
      </c>
      <c r="BH168" s="102">
        <f t="shared" si="12"/>
        <v>0</v>
      </c>
      <c r="BI168" s="102">
        <f t="shared" si="13"/>
        <v>0</v>
      </c>
      <c r="BJ168" s="17" t="s">
        <v>82</v>
      </c>
      <c r="BK168" s="102">
        <f t="shared" si="14"/>
        <v>0</v>
      </c>
      <c r="BL168" s="17" t="s">
        <v>1172</v>
      </c>
      <c r="BM168" s="174" t="s">
        <v>556</v>
      </c>
    </row>
    <row r="169" spans="2:65" s="1" customFormat="1" ht="16.5" customHeight="1">
      <c r="B169" s="136"/>
      <c r="C169" s="199" t="s">
        <v>410</v>
      </c>
      <c r="D169" s="199" t="s">
        <v>360</v>
      </c>
      <c r="E169" s="200" t="s">
        <v>1441</v>
      </c>
      <c r="F169" s="201" t="s">
        <v>1442</v>
      </c>
      <c r="G169" s="202" t="s">
        <v>181</v>
      </c>
      <c r="H169" s="203">
        <v>40</v>
      </c>
      <c r="I169" s="204"/>
      <c r="J169" s="205">
        <f t="shared" si="5"/>
        <v>0</v>
      </c>
      <c r="K169" s="206"/>
      <c r="L169" s="207"/>
      <c r="M169" s="208" t="s">
        <v>1</v>
      </c>
      <c r="N169" s="209" t="s">
        <v>37</v>
      </c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AR169" s="174" t="s">
        <v>1277</v>
      </c>
      <c r="AT169" s="174" t="s">
        <v>360</v>
      </c>
      <c r="AU169" s="174" t="s">
        <v>82</v>
      </c>
      <c r="AY169" s="17" t="s">
        <v>165</v>
      </c>
      <c r="BE169" s="102">
        <f t="shared" si="9"/>
        <v>0</v>
      </c>
      <c r="BF169" s="102">
        <f t="shared" si="10"/>
        <v>0</v>
      </c>
      <c r="BG169" s="102">
        <f t="shared" si="11"/>
        <v>0</v>
      </c>
      <c r="BH169" s="102">
        <f t="shared" si="12"/>
        <v>0</v>
      </c>
      <c r="BI169" s="102">
        <f t="shared" si="13"/>
        <v>0</v>
      </c>
      <c r="BJ169" s="17" t="s">
        <v>82</v>
      </c>
      <c r="BK169" s="102">
        <f t="shared" si="14"/>
        <v>0</v>
      </c>
      <c r="BL169" s="17" t="s">
        <v>1172</v>
      </c>
      <c r="BM169" s="174" t="s">
        <v>566</v>
      </c>
    </row>
    <row r="170" spans="2:65" s="1" customFormat="1" ht="33" customHeight="1">
      <c r="B170" s="136"/>
      <c r="C170" s="163" t="s">
        <v>414</v>
      </c>
      <c r="D170" s="163" t="s">
        <v>167</v>
      </c>
      <c r="E170" s="164" t="s">
        <v>1443</v>
      </c>
      <c r="F170" s="165" t="s">
        <v>1444</v>
      </c>
      <c r="G170" s="166" t="s">
        <v>181</v>
      </c>
      <c r="H170" s="167">
        <v>90</v>
      </c>
      <c r="I170" s="168"/>
      <c r="J170" s="169">
        <f t="shared" si="5"/>
        <v>0</v>
      </c>
      <c r="K170" s="170"/>
      <c r="L170" s="34"/>
      <c r="M170" s="171" t="s">
        <v>1</v>
      </c>
      <c r="N170" s="135" t="s">
        <v>37</v>
      </c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AR170" s="174" t="s">
        <v>1172</v>
      </c>
      <c r="AT170" s="174" t="s">
        <v>167</v>
      </c>
      <c r="AU170" s="174" t="s">
        <v>82</v>
      </c>
      <c r="AY170" s="17" t="s">
        <v>165</v>
      </c>
      <c r="BE170" s="102">
        <f t="shared" si="9"/>
        <v>0</v>
      </c>
      <c r="BF170" s="102">
        <f t="shared" si="10"/>
        <v>0</v>
      </c>
      <c r="BG170" s="102">
        <f t="shared" si="11"/>
        <v>0</v>
      </c>
      <c r="BH170" s="102">
        <f t="shared" si="12"/>
        <v>0</v>
      </c>
      <c r="BI170" s="102">
        <f t="shared" si="13"/>
        <v>0</v>
      </c>
      <c r="BJ170" s="17" t="s">
        <v>82</v>
      </c>
      <c r="BK170" s="102">
        <f t="shared" si="14"/>
        <v>0</v>
      </c>
      <c r="BL170" s="17" t="s">
        <v>1172</v>
      </c>
      <c r="BM170" s="174" t="s">
        <v>577</v>
      </c>
    </row>
    <row r="171" spans="2:65" s="1" customFormat="1" ht="16.5" customHeight="1">
      <c r="B171" s="136"/>
      <c r="C171" s="199" t="s">
        <v>418</v>
      </c>
      <c r="D171" s="199" t="s">
        <v>360</v>
      </c>
      <c r="E171" s="200" t="s">
        <v>1445</v>
      </c>
      <c r="F171" s="201" t="s">
        <v>1446</v>
      </c>
      <c r="G171" s="202" t="s">
        <v>404</v>
      </c>
      <c r="H171" s="203">
        <v>84.78</v>
      </c>
      <c r="I171" s="204"/>
      <c r="J171" s="205">
        <f t="shared" si="5"/>
        <v>0</v>
      </c>
      <c r="K171" s="206"/>
      <c r="L171" s="207"/>
      <c r="M171" s="208" t="s">
        <v>1</v>
      </c>
      <c r="N171" s="209" t="s">
        <v>37</v>
      </c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AR171" s="174" t="s">
        <v>1277</v>
      </c>
      <c r="AT171" s="174" t="s">
        <v>360</v>
      </c>
      <c r="AU171" s="174" t="s">
        <v>82</v>
      </c>
      <c r="AY171" s="17" t="s">
        <v>165</v>
      </c>
      <c r="BE171" s="102">
        <f t="shared" si="9"/>
        <v>0</v>
      </c>
      <c r="BF171" s="102">
        <f t="shared" si="10"/>
        <v>0</v>
      </c>
      <c r="BG171" s="102">
        <f t="shared" si="11"/>
        <v>0</v>
      </c>
      <c r="BH171" s="102">
        <f t="shared" si="12"/>
        <v>0</v>
      </c>
      <c r="BI171" s="102">
        <f t="shared" si="13"/>
        <v>0</v>
      </c>
      <c r="BJ171" s="17" t="s">
        <v>82</v>
      </c>
      <c r="BK171" s="102">
        <f t="shared" si="14"/>
        <v>0</v>
      </c>
      <c r="BL171" s="17" t="s">
        <v>1172</v>
      </c>
      <c r="BM171" s="174" t="s">
        <v>583</v>
      </c>
    </row>
    <row r="172" spans="2:65" s="1" customFormat="1" ht="16.5" customHeight="1">
      <c r="B172" s="136"/>
      <c r="C172" s="163" t="s">
        <v>423</v>
      </c>
      <c r="D172" s="163" t="s">
        <v>167</v>
      </c>
      <c r="E172" s="164" t="s">
        <v>1447</v>
      </c>
      <c r="F172" s="165" t="s">
        <v>1448</v>
      </c>
      <c r="G172" s="166" t="s">
        <v>497</v>
      </c>
      <c r="H172" s="167">
        <v>1</v>
      </c>
      <c r="I172" s="168"/>
      <c r="J172" s="169">
        <f t="shared" si="5"/>
        <v>0</v>
      </c>
      <c r="K172" s="170"/>
      <c r="L172" s="34"/>
      <c r="M172" s="171" t="s">
        <v>1</v>
      </c>
      <c r="N172" s="135" t="s">
        <v>37</v>
      </c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AR172" s="174" t="s">
        <v>1172</v>
      </c>
      <c r="AT172" s="174" t="s">
        <v>167</v>
      </c>
      <c r="AU172" s="174" t="s">
        <v>82</v>
      </c>
      <c r="AY172" s="17" t="s">
        <v>165</v>
      </c>
      <c r="BE172" s="102">
        <f t="shared" si="9"/>
        <v>0</v>
      </c>
      <c r="BF172" s="102">
        <f t="shared" si="10"/>
        <v>0</v>
      </c>
      <c r="BG172" s="102">
        <f t="shared" si="11"/>
        <v>0</v>
      </c>
      <c r="BH172" s="102">
        <f t="shared" si="12"/>
        <v>0</v>
      </c>
      <c r="BI172" s="102">
        <f t="shared" si="13"/>
        <v>0</v>
      </c>
      <c r="BJ172" s="17" t="s">
        <v>82</v>
      </c>
      <c r="BK172" s="102">
        <f t="shared" si="14"/>
        <v>0</v>
      </c>
      <c r="BL172" s="17" t="s">
        <v>1172</v>
      </c>
      <c r="BM172" s="174" t="s">
        <v>1169</v>
      </c>
    </row>
    <row r="173" spans="2:65" s="1" customFormat="1" ht="16.5" customHeight="1">
      <c r="B173" s="136"/>
      <c r="C173" s="199" t="s">
        <v>405</v>
      </c>
      <c r="D173" s="199" t="s">
        <v>360</v>
      </c>
      <c r="E173" s="200" t="s">
        <v>1449</v>
      </c>
      <c r="F173" s="201" t="s">
        <v>1450</v>
      </c>
      <c r="G173" s="202" t="s">
        <v>497</v>
      </c>
      <c r="H173" s="203">
        <v>1</v>
      </c>
      <c r="I173" s="204"/>
      <c r="J173" s="205">
        <f t="shared" si="5"/>
        <v>0</v>
      </c>
      <c r="K173" s="206"/>
      <c r="L173" s="207"/>
      <c r="M173" s="208" t="s">
        <v>1</v>
      </c>
      <c r="N173" s="209" t="s">
        <v>37</v>
      </c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AR173" s="174" t="s">
        <v>1277</v>
      </c>
      <c r="AT173" s="174" t="s">
        <v>360</v>
      </c>
      <c r="AU173" s="174" t="s">
        <v>82</v>
      </c>
      <c r="AY173" s="17" t="s">
        <v>165</v>
      </c>
      <c r="BE173" s="102">
        <f t="shared" si="9"/>
        <v>0</v>
      </c>
      <c r="BF173" s="102">
        <f t="shared" si="10"/>
        <v>0</v>
      </c>
      <c r="BG173" s="102">
        <f t="shared" si="11"/>
        <v>0</v>
      </c>
      <c r="BH173" s="102">
        <f t="shared" si="12"/>
        <v>0</v>
      </c>
      <c r="BI173" s="102">
        <f t="shared" si="13"/>
        <v>0</v>
      </c>
      <c r="BJ173" s="17" t="s">
        <v>82</v>
      </c>
      <c r="BK173" s="102">
        <f t="shared" si="14"/>
        <v>0</v>
      </c>
      <c r="BL173" s="17" t="s">
        <v>1172</v>
      </c>
      <c r="BM173" s="174" t="s">
        <v>1172</v>
      </c>
    </row>
    <row r="174" spans="2:65" s="1" customFormat="1" ht="33" customHeight="1">
      <c r="B174" s="136"/>
      <c r="C174" s="163" t="s">
        <v>433</v>
      </c>
      <c r="D174" s="163" t="s">
        <v>167</v>
      </c>
      <c r="E174" s="164" t="s">
        <v>1451</v>
      </c>
      <c r="F174" s="165" t="s">
        <v>1452</v>
      </c>
      <c r="G174" s="166" t="s">
        <v>497</v>
      </c>
      <c r="H174" s="167">
        <v>8</v>
      </c>
      <c r="I174" s="168"/>
      <c r="J174" s="169">
        <f t="shared" si="5"/>
        <v>0</v>
      </c>
      <c r="K174" s="170"/>
      <c r="L174" s="34"/>
      <c r="M174" s="171" t="s">
        <v>1</v>
      </c>
      <c r="N174" s="135" t="s">
        <v>37</v>
      </c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AR174" s="174" t="s">
        <v>1172</v>
      </c>
      <c r="AT174" s="174" t="s">
        <v>167</v>
      </c>
      <c r="AU174" s="174" t="s">
        <v>82</v>
      </c>
      <c r="AY174" s="17" t="s">
        <v>165</v>
      </c>
      <c r="BE174" s="102">
        <f t="shared" si="9"/>
        <v>0</v>
      </c>
      <c r="BF174" s="102">
        <f t="shared" si="10"/>
        <v>0</v>
      </c>
      <c r="BG174" s="102">
        <f t="shared" si="11"/>
        <v>0</v>
      </c>
      <c r="BH174" s="102">
        <f t="shared" si="12"/>
        <v>0</v>
      </c>
      <c r="BI174" s="102">
        <f t="shared" si="13"/>
        <v>0</v>
      </c>
      <c r="BJ174" s="17" t="s">
        <v>82</v>
      </c>
      <c r="BK174" s="102">
        <f t="shared" si="14"/>
        <v>0</v>
      </c>
      <c r="BL174" s="17" t="s">
        <v>1172</v>
      </c>
      <c r="BM174" s="174" t="s">
        <v>855</v>
      </c>
    </row>
    <row r="175" spans="2:65" s="1" customFormat="1" ht="24.15" customHeight="1">
      <c r="B175" s="136"/>
      <c r="C175" s="199" t="s">
        <v>438</v>
      </c>
      <c r="D175" s="199" t="s">
        <v>360</v>
      </c>
      <c r="E175" s="200" t="s">
        <v>1453</v>
      </c>
      <c r="F175" s="201" t="s">
        <v>1454</v>
      </c>
      <c r="G175" s="202" t="s">
        <v>497</v>
      </c>
      <c r="H175" s="203">
        <v>8</v>
      </c>
      <c r="I175" s="204"/>
      <c r="J175" s="205">
        <f t="shared" si="5"/>
        <v>0</v>
      </c>
      <c r="K175" s="206"/>
      <c r="L175" s="207"/>
      <c r="M175" s="208" t="s">
        <v>1</v>
      </c>
      <c r="N175" s="209" t="s">
        <v>37</v>
      </c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AR175" s="174" t="s">
        <v>1277</v>
      </c>
      <c r="AT175" s="174" t="s">
        <v>360</v>
      </c>
      <c r="AU175" s="174" t="s">
        <v>82</v>
      </c>
      <c r="AY175" s="17" t="s">
        <v>165</v>
      </c>
      <c r="BE175" s="102">
        <f t="shared" si="9"/>
        <v>0</v>
      </c>
      <c r="BF175" s="102">
        <f t="shared" si="10"/>
        <v>0</v>
      </c>
      <c r="BG175" s="102">
        <f t="shared" si="11"/>
        <v>0</v>
      </c>
      <c r="BH175" s="102">
        <f t="shared" si="12"/>
        <v>0</v>
      </c>
      <c r="BI175" s="102">
        <f t="shared" si="13"/>
        <v>0</v>
      </c>
      <c r="BJ175" s="17" t="s">
        <v>82</v>
      </c>
      <c r="BK175" s="102">
        <f t="shared" si="14"/>
        <v>0</v>
      </c>
      <c r="BL175" s="17" t="s">
        <v>1172</v>
      </c>
      <c r="BM175" s="174" t="s">
        <v>1177</v>
      </c>
    </row>
    <row r="176" spans="2:65" s="1" customFormat="1" ht="21.75" customHeight="1">
      <c r="B176" s="136"/>
      <c r="C176" s="163" t="s">
        <v>444</v>
      </c>
      <c r="D176" s="163" t="s">
        <v>167</v>
      </c>
      <c r="E176" s="164" t="s">
        <v>1455</v>
      </c>
      <c r="F176" s="165" t="s">
        <v>1456</v>
      </c>
      <c r="G176" s="166" t="s">
        <v>497</v>
      </c>
      <c r="H176" s="167">
        <v>2</v>
      </c>
      <c r="I176" s="168"/>
      <c r="J176" s="169">
        <f t="shared" si="5"/>
        <v>0</v>
      </c>
      <c r="K176" s="170"/>
      <c r="L176" s="34"/>
      <c r="M176" s="171" t="s">
        <v>1</v>
      </c>
      <c r="N176" s="135" t="s">
        <v>37</v>
      </c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AR176" s="174" t="s">
        <v>1172</v>
      </c>
      <c r="AT176" s="174" t="s">
        <v>167</v>
      </c>
      <c r="AU176" s="174" t="s">
        <v>82</v>
      </c>
      <c r="AY176" s="17" t="s">
        <v>165</v>
      </c>
      <c r="BE176" s="102">
        <f t="shared" si="9"/>
        <v>0</v>
      </c>
      <c r="BF176" s="102">
        <f t="shared" si="10"/>
        <v>0</v>
      </c>
      <c r="BG176" s="102">
        <f t="shared" si="11"/>
        <v>0</v>
      </c>
      <c r="BH176" s="102">
        <f t="shared" si="12"/>
        <v>0</v>
      </c>
      <c r="BI176" s="102">
        <f t="shared" si="13"/>
        <v>0</v>
      </c>
      <c r="BJ176" s="17" t="s">
        <v>82</v>
      </c>
      <c r="BK176" s="102">
        <f t="shared" si="14"/>
        <v>0</v>
      </c>
      <c r="BL176" s="17" t="s">
        <v>1172</v>
      </c>
      <c r="BM176" s="174" t="s">
        <v>1180</v>
      </c>
    </row>
    <row r="177" spans="2:65" s="1" customFormat="1" ht="16.5" customHeight="1">
      <c r="B177" s="136"/>
      <c r="C177" s="199" t="s">
        <v>449</v>
      </c>
      <c r="D177" s="199" t="s">
        <v>360</v>
      </c>
      <c r="E177" s="200" t="s">
        <v>1457</v>
      </c>
      <c r="F177" s="201" t="s">
        <v>1458</v>
      </c>
      <c r="G177" s="202" t="s">
        <v>497</v>
      </c>
      <c r="H177" s="203">
        <v>2</v>
      </c>
      <c r="I177" s="204"/>
      <c r="J177" s="205">
        <f t="shared" si="5"/>
        <v>0</v>
      </c>
      <c r="K177" s="206"/>
      <c r="L177" s="207"/>
      <c r="M177" s="208" t="s">
        <v>1</v>
      </c>
      <c r="N177" s="209" t="s">
        <v>37</v>
      </c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AR177" s="174" t="s">
        <v>1277</v>
      </c>
      <c r="AT177" s="174" t="s">
        <v>360</v>
      </c>
      <c r="AU177" s="174" t="s">
        <v>82</v>
      </c>
      <c r="AY177" s="17" t="s">
        <v>165</v>
      </c>
      <c r="BE177" s="102">
        <f t="shared" si="9"/>
        <v>0</v>
      </c>
      <c r="BF177" s="102">
        <f t="shared" si="10"/>
        <v>0</v>
      </c>
      <c r="BG177" s="102">
        <f t="shared" si="11"/>
        <v>0</v>
      </c>
      <c r="BH177" s="102">
        <f t="shared" si="12"/>
        <v>0</v>
      </c>
      <c r="BI177" s="102">
        <f t="shared" si="13"/>
        <v>0</v>
      </c>
      <c r="BJ177" s="17" t="s">
        <v>82</v>
      </c>
      <c r="BK177" s="102">
        <f t="shared" si="14"/>
        <v>0</v>
      </c>
      <c r="BL177" s="17" t="s">
        <v>1172</v>
      </c>
      <c r="BM177" s="174" t="s">
        <v>1183</v>
      </c>
    </row>
    <row r="178" spans="2:65" s="1" customFormat="1" ht="24.15" customHeight="1">
      <c r="B178" s="136"/>
      <c r="C178" s="163" t="s">
        <v>455</v>
      </c>
      <c r="D178" s="163" t="s">
        <v>167</v>
      </c>
      <c r="E178" s="164" t="s">
        <v>1459</v>
      </c>
      <c r="F178" s="165" t="s">
        <v>1460</v>
      </c>
      <c r="G178" s="166" t="s">
        <v>497</v>
      </c>
      <c r="H178" s="167">
        <v>1</v>
      </c>
      <c r="I178" s="168"/>
      <c r="J178" s="169">
        <f t="shared" si="5"/>
        <v>0</v>
      </c>
      <c r="K178" s="170"/>
      <c r="L178" s="34"/>
      <c r="M178" s="171" t="s">
        <v>1</v>
      </c>
      <c r="N178" s="135" t="s">
        <v>37</v>
      </c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AR178" s="174" t="s">
        <v>1172</v>
      </c>
      <c r="AT178" s="174" t="s">
        <v>167</v>
      </c>
      <c r="AU178" s="174" t="s">
        <v>82</v>
      </c>
      <c r="AY178" s="17" t="s">
        <v>165</v>
      </c>
      <c r="BE178" s="102">
        <f t="shared" si="9"/>
        <v>0</v>
      </c>
      <c r="BF178" s="102">
        <f t="shared" si="10"/>
        <v>0</v>
      </c>
      <c r="BG178" s="102">
        <f t="shared" si="11"/>
        <v>0</v>
      </c>
      <c r="BH178" s="102">
        <f t="shared" si="12"/>
        <v>0</v>
      </c>
      <c r="BI178" s="102">
        <f t="shared" si="13"/>
        <v>0</v>
      </c>
      <c r="BJ178" s="17" t="s">
        <v>82</v>
      </c>
      <c r="BK178" s="102">
        <f t="shared" si="14"/>
        <v>0</v>
      </c>
      <c r="BL178" s="17" t="s">
        <v>1172</v>
      </c>
      <c r="BM178" s="174" t="s">
        <v>1186</v>
      </c>
    </row>
    <row r="179" spans="2:65" s="1" customFormat="1" ht="21.75" customHeight="1">
      <c r="B179" s="136"/>
      <c r="C179" s="163" t="s">
        <v>461</v>
      </c>
      <c r="D179" s="163" t="s">
        <v>167</v>
      </c>
      <c r="E179" s="164" t="s">
        <v>1461</v>
      </c>
      <c r="F179" s="165" t="s">
        <v>1462</v>
      </c>
      <c r="G179" s="166" t="s">
        <v>181</v>
      </c>
      <c r="H179" s="167">
        <v>15</v>
      </c>
      <c r="I179" s="168"/>
      <c r="J179" s="169">
        <f t="shared" si="5"/>
        <v>0</v>
      </c>
      <c r="K179" s="170"/>
      <c r="L179" s="34"/>
      <c r="M179" s="171" t="s">
        <v>1</v>
      </c>
      <c r="N179" s="135" t="s">
        <v>37</v>
      </c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AR179" s="174" t="s">
        <v>1172</v>
      </c>
      <c r="AT179" s="174" t="s">
        <v>167</v>
      </c>
      <c r="AU179" s="174" t="s">
        <v>82</v>
      </c>
      <c r="AY179" s="17" t="s">
        <v>165</v>
      </c>
      <c r="BE179" s="102">
        <f t="shared" si="9"/>
        <v>0</v>
      </c>
      <c r="BF179" s="102">
        <f t="shared" si="10"/>
        <v>0</v>
      </c>
      <c r="BG179" s="102">
        <f t="shared" si="11"/>
        <v>0</v>
      </c>
      <c r="BH179" s="102">
        <f t="shared" si="12"/>
        <v>0</v>
      </c>
      <c r="BI179" s="102">
        <f t="shared" si="13"/>
        <v>0</v>
      </c>
      <c r="BJ179" s="17" t="s">
        <v>82</v>
      </c>
      <c r="BK179" s="102">
        <f t="shared" si="14"/>
        <v>0</v>
      </c>
      <c r="BL179" s="17" t="s">
        <v>1172</v>
      </c>
      <c r="BM179" s="174" t="s">
        <v>1189</v>
      </c>
    </row>
    <row r="180" spans="2:65" s="1" customFormat="1" ht="16.5" customHeight="1">
      <c r="B180" s="136"/>
      <c r="C180" s="199" t="s">
        <v>467</v>
      </c>
      <c r="D180" s="199" t="s">
        <v>360</v>
      </c>
      <c r="E180" s="200" t="s">
        <v>1463</v>
      </c>
      <c r="F180" s="201" t="s">
        <v>1464</v>
      </c>
      <c r="G180" s="202" t="s">
        <v>181</v>
      </c>
      <c r="H180" s="203">
        <v>15</v>
      </c>
      <c r="I180" s="204"/>
      <c r="J180" s="205">
        <f t="shared" si="5"/>
        <v>0</v>
      </c>
      <c r="K180" s="206"/>
      <c r="L180" s="207"/>
      <c r="M180" s="208" t="s">
        <v>1</v>
      </c>
      <c r="N180" s="209" t="s">
        <v>37</v>
      </c>
      <c r="P180" s="172">
        <f t="shared" si="6"/>
        <v>0</v>
      </c>
      <c r="Q180" s="172">
        <v>0</v>
      </c>
      <c r="R180" s="172">
        <f t="shared" si="7"/>
        <v>0</v>
      </c>
      <c r="S180" s="172">
        <v>0</v>
      </c>
      <c r="T180" s="173">
        <f t="shared" si="8"/>
        <v>0</v>
      </c>
      <c r="AR180" s="174" t="s">
        <v>1277</v>
      </c>
      <c r="AT180" s="174" t="s">
        <v>360</v>
      </c>
      <c r="AU180" s="174" t="s">
        <v>82</v>
      </c>
      <c r="AY180" s="17" t="s">
        <v>165</v>
      </c>
      <c r="BE180" s="102">
        <f t="shared" si="9"/>
        <v>0</v>
      </c>
      <c r="BF180" s="102">
        <f t="shared" si="10"/>
        <v>0</v>
      </c>
      <c r="BG180" s="102">
        <f t="shared" si="11"/>
        <v>0</v>
      </c>
      <c r="BH180" s="102">
        <f t="shared" si="12"/>
        <v>0</v>
      </c>
      <c r="BI180" s="102">
        <f t="shared" si="13"/>
        <v>0</v>
      </c>
      <c r="BJ180" s="17" t="s">
        <v>82</v>
      </c>
      <c r="BK180" s="102">
        <f t="shared" si="14"/>
        <v>0</v>
      </c>
      <c r="BL180" s="17" t="s">
        <v>1172</v>
      </c>
      <c r="BM180" s="174" t="s">
        <v>1192</v>
      </c>
    </row>
    <row r="181" spans="2:65" s="1" customFormat="1" ht="21.75" customHeight="1">
      <c r="B181" s="136"/>
      <c r="C181" s="163" t="s">
        <v>474</v>
      </c>
      <c r="D181" s="163" t="s">
        <v>167</v>
      </c>
      <c r="E181" s="164" t="s">
        <v>1465</v>
      </c>
      <c r="F181" s="165" t="s">
        <v>1466</v>
      </c>
      <c r="G181" s="166" t="s">
        <v>181</v>
      </c>
      <c r="H181" s="167">
        <v>40</v>
      </c>
      <c r="I181" s="168"/>
      <c r="J181" s="169">
        <f t="shared" si="5"/>
        <v>0</v>
      </c>
      <c r="K181" s="170"/>
      <c r="L181" s="34"/>
      <c r="M181" s="171" t="s">
        <v>1</v>
      </c>
      <c r="N181" s="135" t="s">
        <v>37</v>
      </c>
      <c r="P181" s="172">
        <f t="shared" si="6"/>
        <v>0</v>
      </c>
      <c r="Q181" s="172">
        <v>0</v>
      </c>
      <c r="R181" s="172">
        <f t="shared" si="7"/>
        <v>0</v>
      </c>
      <c r="S181" s="172">
        <v>0</v>
      </c>
      <c r="T181" s="173">
        <f t="shared" si="8"/>
        <v>0</v>
      </c>
      <c r="AR181" s="174" t="s">
        <v>1172</v>
      </c>
      <c r="AT181" s="174" t="s">
        <v>167</v>
      </c>
      <c r="AU181" s="174" t="s">
        <v>82</v>
      </c>
      <c r="AY181" s="17" t="s">
        <v>165</v>
      </c>
      <c r="BE181" s="102">
        <f t="shared" si="9"/>
        <v>0</v>
      </c>
      <c r="BF181" s="102">
        <f t="shared" si="10"/>
        <v>0</v>
      </c>
      <c r="BG181" s="102">
        <f t="shared" si="11"/>
        <v>0</v>
      </c>
      <c r="BH181" s="102">
        <f t="shared" si="12"/>
        <v>0</v>
      </c>
      <c r="BI181" s="102">
        <f t="shared" si="13"/>
        <v>0</v>
      </c>
      <c r="BJ181" s="17" t="s">
        <v>82</v>
      </c>
      <c r="BK181" s="102">
        <f t="shared" si="14"/>
        <v>0</v>
      </c>
      <c r="BL181" s="17" t="s">
        <v>1172</v>
      </c>
      <c r="BM181" s="174" t="s">
        <v>1195</v>
      </c>
    </row>
    <row r="182" spans="2:65" s="1" customFormat="1" ht="16.5" customHeight="1">
      <c r="B182" s="136"/>
      <c r="C182" s="199" t="s">
        <v>482</v>
      </c>
      <c r="D182" s="199" t="s">
        <v>360</v>
      </c>
      <c r="E182" s="200" t="s">
        <v>1467</v>
      </c>
      <c r="F182" s="201" t="s">
        <v>1468</v>
      </c>
      <c r="G182" s="202" t="s">
        <v>181</v>
      </c>
      <c r="H182" s="203">
        <v>40</v>
      </c>
      <c r="I182" s="204"/>
      <c r="J182" s="205">
        <f t="shared" si="5"/>
        <v>0</v>
      </c>
      <c r="K182" s="206"/>
      <c r="L182" s="207"/>
      <c r="M182" s="208" t="s">
        <v>1</v>
      </c>
      <c r="N182" s="209" t="s">
        <v>37</v>
      </c>
      <c r="P182" s="172">
        <f t="shared" si="6"/>
        <v>0</v>
      </c>
      <c r="Q182" s="172">
        <v>0</v>
      </c>
      <c r="R182" s="172">
        <f t="shared" si="7"/>
        <v>0</v>
      </c>
      <c r="S182" s="172">
        <v>0</v>
      </c>
      <c r="T182" s="173">
        <f t="shared" si="8"/>
        <v>0</v>
      </c>
      <c r="AR182" s="174" t="s">
        <v>1277</v>
      </c>
      <c r="AT182" s="174" t="s">
        <v>360</v>
      </c>
      <c r="AU182" s="174" t="s">
        <v>82</v>
      </c>
      <c r="AY182" s="17" t="s">
        <v>165</v>
      </c>
      <c r="BE182" s="102">
        <f t="shared" si="9"/>
        <v>0</v>
      </c>
      <c r="BF182" s="102">
        <f t="shared" si="10"/>
        <v>0</v>
      </c>
      <c r="BG182" s="102">
        <f t="shared" si="11"/>
        <v>0</v>
      </c>
      <c r="BH182" s="102">
        <f t="shared" si="12"/>
        <v>0</v>
      </c>
      <c r="BI182" s="102">
        <f t="shared" si="13"/>
        <v>0</v>
      </c>
      <c r="BJ182" s="17" t="s">
        <v>82</v>
      </c>
      <c r="BK182" s="102">
        <f t="shared" si="14"/>
        <v>0</v>
      </c>
      <c r="BL182" s="17" t="s">
        <v>1172</v>
      </c>
      <c r="BM182" s="174" t="s">
        <v>1198</v>
      </c>
    </row>
    <row r="183" spans="2:65" s="1" customFormat="1" ht="21.75" customHeight="1">
      <c r="B183" s="136"/>
      <c r="C183" s="163" t="s">
        <v>494</v>
      </c>
      <c r="D183" s="163" t="s">
        <v>167</v>
      </c>
      <c r="E183" s="164" t="s">
        <v>1469</v>
      </c>
      <c r="F183" s="165" t="s">
        <v>1470</v>
      </c>
      <c r="G183" s="166" t="s">
        <v>181</v>
      </c>
      <c r="H183" s="167">
        <v>40</v>
      </c>
      <c r="I183" s="168"/>
      <c r="J183" s="169">
        <f t="shared" si="5"/>
        <v>0</v>
      </c>
      <c r="K183" s="170"/>
      <c r="L183" s="34"/>
      <c r="M183" s="171" t="s">
        <v>1</v>
      </c>
      <c r="N183" s="135" t="s">
        <v>37</v>
      </c>
      <c r="P183" s="172">
        <f t="shared" si="6"/>
        <v>0</v>
      </c>
      <c r="Q183" s="172">
        <v>0</v>
      </c>
      <c r="R183" s="172">
        <f t="shared" si="7"/>
        <v>0</v>
      </c>
      <c r="S183" s="172">
        <v>0</v>
      </c>
      <c r="T183" s="173">
        <f t="shared" si="8"/>
        <v>0</v>
      </c>
      <c r="AR183" s="174" t="s">
        <v>1172</v>
      </c>
      <c r="AT183" s="174" t="s">
        <v>167</v>
      </c>
      <c r="AU183" s="174" t="s">
        <v>82</v>
      </c>
      <c r="AY183" s="17" t="s">
        <v>165</v>
      </c>
      <c r="BE183" s="102">
        <f t="shared" si="9"/>
        <v>0</v>
      </c>
      <c r="BF183" s="102">
        <f t="shared" si="10"/>
        <v>0</v>
      </c>
      <c r="BG183" s="102">
        <f t="shared" si="11"/>
        <v>0</v>
      </c>
      <c r="BH183" s="102">
        <f t="shared" si="12"/>
        <v>0</v>
      </c>
      <c r="BI183" s="102">
        <f t="shared" si="13"/>
        <v>0</v>
      </c>
      <c r="BJ183" s="17" t="s">
        <v>82</v>
      </c>
      <c r="BK183" s="102">
        <f t="shared" si="14"/>
        <v>0</v>
      </c>
      <c r="BL183" s="17" t="s">
        <v>1172</v>
      </c>
      <c r="BM183" s="174" t="s">
        <v>1201</v>
      </c>
    </row>
    <row r="184" spans="2:65" s="1" customFormat="1" ht="16.5" customHeight="1">
      <c r="B184" s="136"/>
      <c r="C184" s="199" t="s">
        <v>499</v>
      </c>
      <c r="D184" s="199" t="s">
        <v>360</v>
      </c>
      <c r="E184" s="200" t="s">
        <v>1471</v>
      </c>
      <c r="F184" s="201" t="s">
        <v>1472</v>
      </c>
      <c r="G184" s="202" t="s">
        <v>181</v>
      </c>
      <c r="H184" s="203">
        <v>40</v>
      </c>
      <c r="I184" s="204"/>
      <c r="J184" s="205">
        <f t="shared" si="5"/>
        <v>0</v>
      </c>
      <c r="K184" s="206"/>
      <c r="L184" s="207"/>
      <c r="M184" s="208" t="s">
        <v>1</v>
      </c>
      <c r="N184" s="209" t="s">
        <v>37</v>
      </c>
      <c r="P184" s="172">
        <f t="shared" si="6"/>
        <v>0</v>
      </c>
      <c r="Q184" s="172">
        <v>0</v>
      </c>
      <c r="R184" s="172">
        <f t="shared" si="7"/>
        <v>0</v>
      </c>
      <c r="S184" s="172">
        <v>0</v>
      </c>
      <c r="T184" s="173">
        <f t="shared" si="8"/>
        <v>0</v>
      </c>
      <c r="AR184" s="174" t="s">
        <v>1277</v>
      </c>
      <c r="AT184" s="174" t="s">
        <v>360</v>
      </c>
      <c r="AU184" s="174" t="s">
        <v>82</v>
      </c>
      <c r="AY184" s="17" t="s">
        <v>165</v>
      </c>
      <c r="BE184" s="102">
        <f t="shared" si="9"/>
        <v>0</v>
      </c>
      <c r="BF184" s="102">
        <f t="shared" si="10"/>
        <v>0</v>
      </c>
      <c r="BG184" s="102">
        <f t="shared" si="11"/>
        <v>0</v>
      </c>
      <c r="BH184" s="102">
        <f t="shared" si="12"/>
        <v>0</v>
      </c>
      <c r="BI184" s="102">
        <f t="shared" si="13"/>
        <v>0</v>
      </c>
      <c r="BJ184" s="17" t="s">
        <v>82</v>
      </c>
      <c r="BK184" s="102">
        <f t="shared" si="14"/>
        <v>0</v>
      </c>
      <c r="BL184" s="17" t="s">
        <v>1172</v>
      </c>
      <c r="BM184" s="174" t="s">
        <v>1204</v>
      </c>
    </row>
    <row r="185" spans="2:65" s="1" customFormat="1" ht="24.15" customHeight="1">
      <c r="B185" s="136"/>
      <c r="C185" s="163" t="s">
        <v>503</v>
      </c>
      <c r="D185" s="163" t="s">
        <v>167</v>
      </c>
      <c r="E185" s="164" t="s">
        <v>1473</v>
      </c>
      <c r="F185" s="165" t="s">
        <v>1474</v>
      </c>
      <c r="G185" s="166" t="s">
        <v>181</v>
      </c>
      <c r="H185" s="167">
        <v>20</v>
      </c>
      <c r="I185" s="168"/>
      <c r="J185" s="169">
        <f t="shared" si="5"/>
        <v>0</v>
      </c>
      <c r="K185" s="170"/>
      <c r="L185" s="34"/>
      <c r="M185" s="171" t="s">
        <v>1</v>
      </c>
      <c r="N185" s="135" t="s">
        <v>37</v>
      </c>
      <c r="P185" s="172">
        <f t="shared" si="6"/>
        <v>0</v>
      </c>
      <c r="Q185" s="172">
        <v>0</v>
      </c>
      <c r="R185" s="172">
        <f t="shared" si="7"/>
        <v>0</v>
      </c>
      <c r="S185" s="172">
        <v>0</v>
      </c>
      <c r="T185" s="173">
        <f t="shared" si="8"/>
        <v>0</v>
      </c>
      <c r="AR185" s="174" t="s">
        <v>1172</v>
      </c>
      <c r="AT185" s="174" t="s">
        <v>167</v>
      </c>
      <c r="AU185" s="174" t="s">
        <v>82</v>
      </c>
      <c r="AY185" s="17" t="s">
        <v>165</v>
      </c>
      <c r="BE185" s="102">
        <f t="shared" si="9"/>
        <v>0</v>
      </c>
      <c r="BF185" s="102">
        <f t="shared" si="10"/>
        <v>0</v>
      </c>
      <c r="BG185" s="102">
        <f t="shared" si="11"/>
        <v>0</v>
      </c>
      <c r="BH185" s="102">
        <f t="shared" si="12"/>
        <v>0</v>
      </c>
      <c r="BI185" s="102">
        <f t="shared" si="13"/>
        <v>0</v>
      </c>
      <c r="BJ185" s="17" t="s">
        <v>82</v>
      </c>
      <c r="BK185" s="102">
        <f t="shared" si="14"/>
        <v>0</v>
      </c>
      <c r="BL185" s="17" t="s">
        <v>1172</v>
      </c>
      <c r="BM185" s="174" t="s">
        <v>1207</v>
      </c>
    </row>
    <row r="186" spans="2:65" s="1" customFormat="1" ht="16.5" customHeight="1">
      <c r="B186" s="136"/>
      <c r="C186" s="199" t="s">
        <v>509</v>
      </c>
      <c r="D186" s="199" t="s">
        <v>360</v>
      </c>
      <c r="E186" s="200" t="s">
        <v>1475</v>
      </c>
      <c r="F186" s="201" t="s">
        <v>1476</v>
      </c>
      <c r="G186" s="202" t="s">
        <v>181</v>
      </c>
      <c r="H186" s="203">
        <v>20</v>
      </c>
      <c r="I186" s="204"/>
      <c r="J186" s="205">
        <f t="shared" si="5"/>
        <v>0</v>
      </c>
      <c r="K186" s="206"/>
      <c r="L186" s="207"/>
      <c r="M186" s="208" t="s">
        <v>1</v>
      </c>
      <c r="N186" s="209" t="s">
        <v>37</v>
      </c>
      <c r="P186" s="172">
        <f t="shared" si="6"/>
        <v>0</v>
      </c>
      <c r="Q186" s="172">
        <v>0</v>
      </c>
      <c r="R186" s="172">
        <f t="shared" si="7"/>
        <v>0</v>
      </c>
      <c r="S186" s="172">
        <v>0</v>
      </c>
      <c r="T186" s="173">
        <f t="shared" si="8"/>
        <v>0</v>
      </c>
      <c r="AR186" s="174" t="s">
        <v>1277</v>
      </c>
      <c r="AT186" s="174" t="s">
        <v>360</v>
      </c>
      <c r="AU186" s="174" t="s">
        <v>82</v>
      </c>
      <c r="AY186" s="17" t="s">
        <v>165</v>
      </c>
      <c r="BE186" s="102">
        <f t="shared" si="9"/>
        <v>0</v>
      </c>
      <c r="BF186" s="102">
        <f t="shared" si="10"/>
        <v>0</v>
      </c>
      <c r="BG186" s="102">
        <f t="shared" si="11"/>
        <v>0</v>
      </c>
      <c r="BH186" s="102">
        <f t="shared" si="12"/>
        <v>0</v>
      </c>
      <c r="BI186" s="102">
        <f t="shared" si="13"/>
        <v>0</v>
      </c>
      <c r="BJ186" s="17" t="s">
        <v>82</v>
      </c>
      <c r="BK186" s="102">
        <f t="shared" si="14"/>
        <v>0</v>
      </c>
      <c r="BL186" s="17" t="s">
        <v>1172</v>
      </c>
      <c r="BM186" s="174" t="s">
        <v>1052</v>
      </c>
    </row>
    <row r="187" spans="2:65" s="11" customFormat="1" ht="23" customHeight="1">
      <c r="B187" s="151"/>
      <c r="D187" s="152" t="s">
        <v>70</v>
      </c>
      <c r="E187" s="161" t="s">
        <v>1477</v>
      </c>
      <c r="F187" s="161" t="s">
        <v>1478</v>
      </c>
      <c r="I187" s="154"/>
      <c r="J187" s="162">
        <f>BK187</f>
        <v>0</v>
      </c>
      <c r="L187" s="151"/>
      <c r="M187" s="156"/>
      <c r="P187" s="157">
        <v>0</v>
      </c>
      <c r="R187" s="157">
        <v>0</v>
      </c>
      <c r="T187" s="158">
        <v>0</v>
      </c>
      <c r="AR187" s="152" t="s">
        <v>178</v>
      </c>
      <c r="AT187" s="159" t="s">
        <v>70</v>
      </c>
      <c r="AU187" s="159" t="s">
        <v>77</v>
      </c>
      <c r="AY187" s="152" t="s">
        <v>165</v>
      </c>
      <c r="BK187" s="160">
        <v>0</v>
      </c>
    </row>
    <row r="188" spans="2:65" s="11" customFormat="1" ht="26" customHeight="1">
      <c r="B188" s="151"/>
      <c r="D188" s="152" t="s">
        <v>70</v>
      </c>
      <c r="E188" s="153" t="s">
        <v>1261</v>
      </c>
      <c r="F188" s="153" t="s">
        <v>1262</v>
      </c>
      <c r="I188" s="154"/>
      <c r="J188" s="155">
        <f>BK188</f>
        <v>0</v>
      </c>
      <c r="L188" s="151"/>
      <c r="M188" s="156"/>
      <c r="P188" s="157">
        <f>SUM(P189:P190)</f>
        <v>0</v>
      </c>
      <c r="R188" s="157">
        <f>SUM(R189:R190)</f>
        <v>0</v>
      </c>
      <c r="T188" s="158">
        <f>SUM(T189:T190)</f>
        <v>0</v>
      </c>
      <c r="AR188" s="152" t="s">
        <v>171</v>
      </c>
      <c r="AT188" s="159" t="s">
        <v>70</v>
      </c>
      <c r="AU188" s="159" t="s">
        <v>71</v>
      </c>
      <c r="AY188" s="152" t="s">
        <v>165</v>
      </c>
      <c r="BK188" s="160">
        <f>SUM(BK189:BK190)</f>
        <v>0</v>
      </c>
    </row>
    <row r="189" spans="2:65" s="1" customFormat="1" ht="38" customHeight="1">
      <c r="B189" s="136"/>
      <c r="C189" s="163" t="s">
        <v>513</v>
      </c>
      <c r="D189" s="163" t="s">
        <v>167</v>
      </c>
      <c r="E189" s="164" t="s">
        <v>1479</v>
      </c>
      <c r="F189" s="165" t="s">
        <v>1480</v>
      </c>
      <c r="G189" s="166" t="s">
        <v>1266</v>
      </c>
      <c r="H189" s="167">
        <v>10</v>
      </c>
      <c r="I189" s="168"/>
      <c r="J189" s="169">
        <f>ROUND(I189*H189,2)</f>
        <v>0</v>
      </c>
      <c r="K189" s="170"/>
      <c r="L189" s="34"/>
      <c r="M189" s="171" t="s">
        <v>1</v>
      </c>
      <c r="N189" s="135" t="s">
        <v>37</v>
      </c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AR189" s="174" t="s">
        <v>1267</v>
      </c>
      <c r="AT189" s="174" t="s">
        <v>167</v>
      </c>
      <c r="AU189" s="174" t="s">
        <v>77</v>
      </c>
      <c r="AY189" s="17" t="s">
        <v>165</v>
      </c>
      <c r="BE189" s="102">
        <f>IF(N189="základná",J189,0)</f>
        <v>0</v>
      </c>
      <c r="BF189" s="102">
        <f>IF(N189="znížená",J189,0)</f>
        <v>0</v>
      </c>
      <c r="BG189" s="102">
        <f>IF(N189="zákl. prenesená",J189,0)</f>
        <v>0</v>
      </c>
      <c r="BH189" s="102">
        <f>IF(N189="zníž. prenesená",J189,0)</f>
        <v>0</v>
      </c>
      <c r="BI189" s="102">
        <f>IF(N189="nulová",J189,0)</f>
        <v>0</v>
      </c>
      <c r="BJ189" s="17" t="s">
        <v>82</v>
      </c>
      <c r="BK189" s="102">
        <f>ROUND(I189*H189,2)</f>
        <v>0</v>
      </c>
      <c r="BL189" s="17" t="s">
        <v>1267</v>
      </c>
      <c r="BM189" s="174" t="s">
        <v>1212</v>
      </c>
    </row>
    <row r="190" spans="2:65" s="1" customFormat="1" ht="33" customHeight="1">
      <c r="B190" s="136"/>
      <c r="C190" s="163" t="s">
        <v>519</v>
      </c>
      <c r="D190" s="163" t="s">
        <v>167</v>
      </c>
      <c r="E190" s="164" t="s">
        <v>1264</v>
      </c>
      <c r="F190" s="165" t="s">
        <v>1265</v>
      </c>
      <c r="G190" s="166" t="s">
        <v>1266</v>
      </c>
      <c r="H190" s="167">
        <v>10</v>
      </c>
      <c r="I190" s="168"/>
      <c r="J190" s="169">
        <f>ROUND(I190*H190,2)</f>
        <v>0</v>
      </c>
      <c r="K190" s="170"/>
      <c r="L190" s="34"/>
      <c r="M190" s="171" t="s">
        <v>1</v>
      </c>
      <c r="N190" s="135" t="s">
        <v>37</v>
      </c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AR190" s="174" t="s">
        <v>1267</v>
      </c>
      <c r="AT190" s="174" t="s">
        <v>167</v>
      </c>
      <c r="AU190" s="174" t="s">
        <v>77</v>
      </c>
      <c r="AY190" s="17" t="s">
        <v>165</v>
      </c>
      <c r="BE190" s="102">
        <f>IF(N190="základná",J190,0)</f>
        <v>0</v>
      </c>
      <c r="BF190" s="102">
        <f>IF(N190="znížená",J190,0)</f>
        <v>0</v>
      </c>
      <c r="BG190" s="102">
        <f>IF(N190="zákl. prenesená",J190,0)</f>
        <v>0</v>
      </c>
      <c r="BH190" s="102">
        <f>IF(N190="zníž. prenesená",J190,0)</f>
        <v>0</v>
      </c>
      <c r="BI190" s="102">
        <f>IF(N190="nulová",J190,0)</f>
        <v>0</v>
      </c>
      <c r="BJ190" s="17" t="s">
        <v>82</v>
      </c>
      <c r="BK190" s="102">
        <f>ROUND(I190*H190,2)</f>
        <v>0</v>
      </c>
      <c r="BL190" s="17" t="s">
        <v>1267</v>
      </c>
      <c r="BM190" s="174" t="s">
        <v>1215</v>
      </c>
    </row>
    <row r="191" spans="2:65" s="11" customFormat="1" ht="26" customHeight="1">
      <c r="B191" s="151"/>
      <c r="D191" s="152" t="s">
        <v>70</v>
      </c>
      <c r="E191" s="153" t="s">
        <v>144</v>
      </c>
      <c r="F191" s="153" t="s">
        <v>1481</v>
      </c>
      <c r="I191" s="154"/>
      <c r="J191" s="155">
        <f>BK191</f>
        <v>0</v>
      </c>
      <c r="L191" s="151"/>
      <c r="M191" s="156"/>
      <c r="P191" s="157">
        <f>SUM(P192:P194)</f>
        <v>0</v>
      </c>
      <c r="R191" s="157">
        <f>SUM(R192:R194)</f>
        <v>0</v>
      </c>
      <c r="T191" s="158">
        <f>SUM(T192:T194)</f>
        <v>0</v>
      </c>
      <c r="AR191" s="152" t="s">
        <v>190</v>
      </c>
      <c r="AT191" s="159" t="s">
        <v>70</v>
      </c>
      <c r="AU191" s="159" t="s">
        <v>71</v>
      </c>
      <c r="AY191" s="152" t="s">
        <v>165</v>
      </c>
      <c r="BK191" s="160">
        <f>SUM(BK192:BK194)</f>
        <v>0</v>
      </c>
    </row>
    <row r="192" spans="2:65" s="1" customFormat="1" ht="24.15" customHeight="1">
      <c r="B192" s="136"/>
      <c r="C192" s="163" t="s">
        <v>523</v>
      </c>
      <c r="D192" s="163" t="s">
        <v>167</v>
      </c>
      <c r="E192" s="164" t="s">
        <v>1482</v>
      </c>
      <c r="F192" s="165" t="s">
        <v>1483</v>
      </c>
      <c r="G192" s="166" t="s">
        <v>1484</v>
      </c>
      <c r="H192" s="167">
        <v>1</v>
      </c>
      <c r="I192" s="168"/>
      <c r="J192" s="169">
        <f>ROUND(I192*H192,2)</f>
        <v>0</v>
      </c>
      <c r="K192" s="170"/>
      <c r="L192" s="34"/>
      <c r="M192" s="171" t="s">
        <v>1</v>
      </c>
      <c r="N192" s="135" t="s">
        <v>37</v>
      </c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AR192" s="174" t="s">
        <v>171</v>
      </c>
      <c r="AT192" s="174" t="s">
        <v>167</v>
      </c>
      <c r="AU192" s="174" t="s">
        <v>77</v>
      </c>
      <c r="AY192" s="17" t="s">
        <v>165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7" t="s">
        <v>82</v>
      </c>
      <c r="BK192" s="102">
        <f>ROUND(I192*H192,2)</f>
        <v>0</v>
      </c>
      <c r="BL192" s="17" t="s">
        <v>171</v>
      </c>
      <c r="BM192" s="174" t="s">
        <v>1218</v>
      </c>
    </row>
    <row r="193" spans="2:65" s="1" customFormat="1" ht="16.5" customHeight="1">
      <c r="B193" s="136"/>
      <c r="C193" s="163" t="s">
        <v>528</v>
      </c>
      <c r="D193" s="163" t="s">
        <v>167</v>
      </c>
      <c r="E193" s="164" t="s">
        <v>1485</v>
      </c>
      <c r="F193" s="165" t="s">
        <v>1486</v>
      </c>
      <c r="G193" s="166" t="s">
        <v>1484</v>
      </c>
      <c r="H193" s="167">
        <v>1</v>
      </c>
      <c r="I193" s="168"/>
      <c r="J193" s="169">
        <f>ROUND(I193*H193,2)</f>
        <v>0</v>
      </c>
      <c r="K193" s="170"/>
      <c r="L193" s="34"/>
      <c r="M193" s="171" t="s">
        <v>1</v>
      </c>
      <c r="N193" s="135" t="s">
        <v>37</v>
      </c>
      <c r="P193" s="172">
        <f>O193*H193</f>
        <v>0</v>
      </c>
      <c r="Q193" s="172">
        <v>0</v>
      </c>
      <c r="R193" s="172">
        <f>Q193*H193</f>
        <v>0</v>
      </c>
      <c r="S193" s="172">
        <v>0</v>
      </c>
      <c r="T193" s="173">
        <f>S193*H193</f>
        <v>0</v>
      </c>
      <c r="AR193" s="174" t="s">
        <v>171</v>
      </c>
      <c r="AT193" s="174" t="s">
        <v>167</v>
      </c>
      <c r="AU193" s="174" t="s">
        <v>77</v>
      </c>
      <c r="AY193" s="17" t="s">
        <v>165</v>
      </c>
      <c r="BE193" s="102">
        <f>IF(N193="základná",J193,0)</f>
        <v>0</v>
      </c>
      <c r="BF193" s="102">
        <f>IF(N193="znížená",J193,0)</f>
        <v>0</v>
      </c>
      <c r="BG193" s="102">
        <f>IF(N193="zákl. prenesená",J193,0)</f>
        <v>0</v>
      </c>
      <c r="BH193" s="102">
        <f>IF(N193="zníž. prenesená",J193,0)</f>
        <v>0</v>
      </c>
      <c r="BI193" s="102">
        <f>IF(N193="nulová",J193,0)</f>
        <v>0</v>
      </c>
      <c r="BJ193" s="17" t="s">
        <v>82</v>
      </c>
      <c r="BK193" s="102">
        <f>ROUND(I193*H193,2)</f>
        <v>0</v>
      </c>
      <c r="BL193" s="17" t="s">
        <v>171</v>
      </c>
      <c r="BM193" s="174" t="s">
        <v>1221</v>
      </c>
    </row>
    <row r="194" spans="2:65" s="1" customFormat="1" ht="21.75" customHeight="1">
      <c r="B194" s="136"/>
      <c r="C194" s="163">
        <v>50</v>
      </c>
      <c r="D194" s="163" t="s">
        <v>167</v>
      </c>
      <c r="E194" s="164" t="s">
        <v>1487</v>
      </c>
      <c r="F194" s="165" t="s">
        <v>1488</v>
      </c>
      <c r="G194" s="166" t="s">
        <v>1484</v>
      </c>
      <c r="H194" s="167">
        <v>1</v>
      </c>
      <c r="I194" s="168"/>
      <c r="J194" s="169">
        <f>ROUND(I194*H194,2)</f>
        <v>0</v>
      </c>
      <c r="K194" s="170"/>
      <c r="L194" s="34"/>
      <c r="M194" s="220" t="s">
        <v>1</v>
      </c>
      <c r="N194" s="221" t="s">
        <v>37</v>
      </c>
      <c r="O194" s="222"/>
      <c r="P194" s="223">
        <f>O194*H194</f>
        <v>0</v>
      </c>
      <c r="Q194" s="223">
        <v>0</v>
      </c>
      <c r="R194" s="223">
        <f>Q194*H194</f>
        <v>0</v>
      </c>
      <c r="S194" s="223">
        <v>0</v>
      </c>
      <c r="T194" s="224">
        <f>S194*H194</f>
        <v>0</v>
      </c>
      <c r="AR194" s="174" t="s">
        <v>171</v>
      </c>
      <c r="AT194" s="174" t="s">
        <v>167</v>
      </c>
      <c r="AU194" s="174" t="s">
        <v>77</v>
      </c>
      <c r="AY194" s="17" t="s">
        <v>165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7" t="s">
        <v>82</v>
      </c>
      <c r="BK194" s="102">
        <f>ROUND(I194*H194,2)</f>
        <v>0</v>
      </c>
      <c r="BL194" s="17" t="s">
        <v>171</v>
      </c>
      <c r="BM194" s="174" t="s">
        <v>1230</v>
      </c>
    </row>
    <row r="195" spans="2:65" s="12" customFormat="1">
      <c r="B195" s="175"/>
      <c r="C195" s="279" t="s">
        <v>2062</v>
      </c>
      <c r="D195" s="279"/>
      <c r="E195" s="7"/>
      <c r="F195" s="7"/>
      <c r="G195" s="7"/>
      <c r="H195" s="7"/>
      <c r="I195" s="7"/>
      <c r="L195" s="175"/>
      <c r="AT195" s="177"/>
      <c r="AU195" s="177"/>
      <c r="AY195" s="177"/>
    </row>
    <row r="196" spans="2:65" s="12" customFormat="1" ht="23.4" customHeight="1">
      <c r="B196" s="175"/>
      <c r="C196" s="279" t="s">
        <v>2063</v>
      </c>
      <c r="D196" s="279"/>
      <c r="E196" s="279"/>
      <c r="F196" s="279"/>
      <c r="G196" s="279"/>
      <c r="H196" s="279"/>
      <c r="I196" s="279"/>
      <c r="L196" s="175"/>
      <c r="AT196" s="177"/>
      <c r="AU196" s="177"/>
      <c r="AY196" s="177"/>
    </row>
    <row r="197" spans="2:65" s="12" customFormat="1" ht="33" customHeight="1">
      <c r="B197" s="175"/>
      <c r="C197" s="279" t="s">
        <v>2064</v>
      </c>
      <c r="D197" s="279"/>
      <c r="E197" s="279"/>
      <c r="F197" s="279"/>
      <c r="G197" s="279"/>
      <c r="H197" s="279"/>
      <c r="I197" s="279"/>
      <c r="L197" s="175"/>
      <c r="AT197" s="177"/>
      <c r="AU197" s="177"/>
      <c r="AY197" s="177"/>
    </row>
    <row r="198" spans="2:65" s="12" customFormat="1" ht="22.25" customHeight="1">
      <c r="B198" s="175"/>
      <c r="C198" s="279" t="s">
        <v>2065</v>
      </c>
      <c r="D198" s="279"/>
      <c r="E198" s="279"/>
      <c r="F198" s="279"/>
      <c r="G198" s="279"/>
      <c r="H198" s="279"/>
      <c r="I198" s="279"/>
      <c r="L198" s="175"/>
      <c r="AT198" s="177"/>
      <c r="AU198" s="177"/>
      <c r="AY198" s="177"/>
    </row>
    <row r="199" spans="2:65" s="12" customFormat="1" ht="38.4" customHeight="1">
      <c r="B199" s="175"/>
      <c r="C199" s="279" t="s">
        <v>2066</v>
      </c>
      <c r="D199" s="279"/>
      <c r="E199" s="279"/>
      <c r="F199" s="279"/>
      <c r="G199" s="279"/>
      <c r="H199" s="279"/>
      <c r="I199" s="279"/>
      <c r="L199" s="175"/>
      <c r="AT199" s="177"/>
      <c r="AU199" s="177"/>
      <c r="AY199" s="177"/>
    </row>
    <row r="200" spans="2:65" s="12" customFormat="1" ht="28.25" customHeight="1">
      <c r="B200" s="175"/>
      <c r="C200" s="279" t="s">
        <v>2067</v>
      </c>
      <c r="D200" s="279"/>
      <c r="E200" s="279"/>
      <c r="F200" s="279"/>
      <c r="G200" s="279"/>
      <c r="H200" s="279"/>
      <c r="I200" s="279"/>
      <c r="L200" s="175"/>
      <c r="AT200" s="177"/>
      <c r="AU200" s="177"/>
      <c r="AY200" s="177"/>
    </row>
    <row r="201" spans="2:65" s="12" customFormat="1" ht="33" customHeight="1">
      <c r="B201" s="175"/>
      <c r="C201" s="279" t="s">
        <v>2068</v>
      </c>
      <c r="D201" s="279"/>
      <c r="E201" s="279"/>
      <c r="F201" s="279"/>
      <c r="G201" s="279"/>
      <c r="H201" s="279"/>
      <c r="I201" s="279"/>
      <c r="L201" s="175"/>
      <c r="AT201" s="177"/>
      <c r="AU201" s="177"/>
      <c r="AY201" s="177"/>
    </row>
    <row r="202" spans="2:65" s="1" customFormat="1" ht="6.9" customHeight="1"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34"/>
    </row>
  </sheetData>
  <autoFilter ref="C136:K194"/>
  <mergeCells count="24">
    <mergeCell ref="E11:H11"/>
    <mergeCell ref="E20:H20"/>
    <mergeCell ref="E29:H29"/>
    <mergeCell ref="L2:V2"/>
    <mergeCell ref="C195:D195"/>
    <mergeCell ref="E85:H85"/>
    <mergeCell ref="E87:H87"/>
    <mergeCell ref="E89:H89"/>
    <mergeCell ref="D109:F109"/>
    <mergeCell ref="D110:F110"/>
    <mergeCell ref="E7:H7"/>
    <mergeCell ref="E9:H9"/>
    <mergeCell ref="D111:F111"/>
    <mergeCell ref="D112:F112"/>
    <mergeCell ref="D113:F113"/>
    <mergeCell ref="E125:H125"/>
    <mergeCell ref="E127:H127"/>
    <mergeCell ref="C198:I198"/>
    <mergeCell ref="C199:I199"/>
    <mergeCell ref="C200:I200"/>
    <mergeCell ref="C201:I201"/>
    <mergeCell ref="E129:H129"/>
    <mergeCell ref="C196:I196"/>
    <mergeCell ref="C197:I19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6"/>
  <sheetViews>
    <sheetView showGridLines="0" topLeftCell="A174" workbookViewId="0">
      <selection activeCell="F178" sqref="F178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103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18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tr">
        <f>IF('Rekapitulácia stavby'!AN10="","",'Rekapitulácia stavby'!AN10)</f>
        <v/>
      </c>
      <c r="L16" s="34"/>
    </row>
    <row r="17" spans="2:12" s="1" customFormat="1" ht="18" customHeight="1">
      <c r="B17" s="34"/>
      <c r="E17" s="25" t="str">
        <f>IF('Rekapitulácia stavby'!E11="","",'Rekapitulácia stavby'!E11)</f>
        <v xml:space="preserve"> </v>
      </c>
      <c r="I17" s="27" t="s">
        <v>22</v>
      </c>
      <c r="J17" s="25" t="str">
        <f>IF('Rekapitulácia stavby'!AN11="","",'Rekapitulácia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tr">
        <f>IF('Rekapitulácia stavby'!AN16="","",'Rekapitulácia stavby'!AN16)</f>
        <v/>
      </c>
      <c r="L22" s="34"/>
    </row>
    <row r="23" spans="2:12" s="1" customFormat="1" ht="18" customHeight="1">
      <c r="B23" s="34"/>
      <c r="E23" s="25" t="str">
        <f>IF('Rekapitulácia stavby'!E17="","",'Rekapitulácia stavby'!E17)</f>
        <v xml:space="preserve"> </v>
      </c>
      <c r="I23" s="27" t="s">
        <v>22</v>
      </c>
      <c r="J23" s="25" t="str">
        <f>IF('Rekapitulácia stavby'!AN17="","",'Rekapitulácia stavby'!AN17)</f>
        <v/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J108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ROUND((SUM(BE108:BE115) + SUM(BE137:BE178)),  2)</f>
        <v>0</v>
      </c>
      <c r="G37" s="113"/>
      <c r="H37" s="113"/>
      <c r="I37" s="114">
        <v>0.2</v>
      </c>
      <c r="J37" s="112">
        <f>ROUND(((SUM(BE108:BE115) + SUM(BE137:BE178))*I37),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ROUND((SUM(BF108:BF115) + SUM(BF137:BF178)),  2)</f>
        <v>0</v>
      </c>
      <c r="G38" s="113"/>
      <c r="H38" s="113"/>
      <c r="I38" s="114">
        <v>0.2</v>
      </c>
      <c r="J38" s="112">
        <f>ROUND(((SUM(BF108:BF115) + SUM(BF137:BF178))*I38),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ROUND((SUM(BG108:BG115) + SUM(BG137:BG178)),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ROUND((SUM(BH108:BH115) + SUM(BH137:BH178)),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ROUND((SUM(BI108:BI115) + SUM(BI137:BI178)),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103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 xml:space="preserve"> 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15.15" customHeight="1">
      <c r="B93" s="34"/>
      <c r="C93" s="27" t="s">
        <v>20</v>
      </c>
      <c r="F93" s="25" t="str">
        <f>E17</f>
        <v xml:space="preserve"> </v>
      </c>
      <c r="I93" s="27" t="s">
        <v>25</v>
      </c>
      <c r="J93" s="30" t="str">
        <f>E23</f>
        <v xml:space="preserve"> 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J137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9" customFormat="1" ht="20" customHeight="1">
      <c r="B100" s="130"/>
      <c r="D100" s="131" t="s">
        <v>265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2:65" s="8" customFormat="1" ht="24.9" customHeight="1">
      <c r="B101" s="126"/>
      <c r="D101" s="127" t="s">
        <v>1379</v>
      </c>
      <c r="E101" s="128"/>
      <c r="F101" s="128"/>
      <c r="G101" s="128"/>
      <c r="H101" s="128"/>
      <c r="I101" s="128"/>
      <c r="J101" s="129">
        <f>J142</f>
        <v>0</v>
      </c>
      <c r="L101" s="126"/>
    </row>
    <row r="102" spans="2:65" s="9" customFormat="1" ht="20" customHeight="1">
      <c r="B102" s="130"/>
      <c r="D102" s="131" t="s">
        <v>1380</v>
      </c>
      <c r="E102" s="132"/>
      <c r="F102" s="132"/>
      <c r="G102" s="132"/>
      <c r="H102" s="132"/>
      <c r="I102" s="132"/>
      <c r="J102" s="133">
        <f>J143</f>
        <v>0</v>
      </c>
      <c r="L102" s="130"/>
    </row>
    <row r="103" spans="2:65" s="9" customFormat="1" ht="20" customHeight="1">
      <c r="B103" s="130"/>
      <c r="D103" s="131" t="s">
        <v>1489</v>
      </c>
      <c r="E103" s="132"/>
      <c r="F103" s="132"/>
      <c r="G103" s="132"/>
      <c r="H103" s="132"/>
      <c r="I103" s="132"/>
      <c r="J103" s="133">
        <f>J163</f>
        <v>0</v>
      </c>
      <c r="L103" s="130"/>
    </row>
    <row r="104" spans="2:65" s="8" customFormat="1" ht="24.9" customHeight="1">
      <c r="B104" s="126"/>
      <c r="D104" s="127" t="s">
        <v>1382</v>
      </c>
      <c r="E104" s="128"/>
      <c r="F104" s="128"/>
      <c r="G104" s="128"/>
      <c r="H104" s="128"/>
      <c r="I104" s="128"/>
      <c r="J104" s="129">
        <f>J172</f>
        <v>0</v>
      </c>
      <c r="L104" s="126"/>
    </row>
    <row r="105" spans="2:65" s="8" customFormat="1" ht="24.9" customHeight="1">
      <c r="B105" s="126"/>
      <c r="D105" s="127" t="s">
        <v>1383</v>
      </c>
      <c r="E105" s="128"/>
      <c r="F105" s="128"/>
      <c r="G105" s="128"/>
      <c r="H105" s="128"/>
      <c r="I105" s="128"/>
      <c r="J105" s="129">
        <f>J175</f>
        <v>0</v>
      </c>
      <c r="L105" s="126"/>
    </row>
    <row r="106" spans="2:65" s="1" customFormat="1" ht="21.75" customHeight="1">
      <c r="B106" s="34"/>
      <c r="L106" s="34"/>
    </row>
    <row r="107" spans="2:65" s="1" customFormat="1" ht="6.9" customHeight="1">
      <c r="B107" s="34"/>
      <c r="L107" s="34"/>
    </row>
    <row r="108" spans="2:65" s="1" customFormat="1" ht="29.25" customHeight="1">
      <c r="B108" s="34"/>
      <c r="C108" s="125" t="s">
        <v>142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>
      <c r="B109" s="136"/>
      <c r="C109" s="137"/>
      <c r="D109" s="232" t="s">
        <v>143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145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146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147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148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138" t="s">
        <v>149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150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>
      <c r="B115" s="34"/>
      <c r="L115" s="34"/>
    </row>
    <row r="116" spans="2:65" s="1" customFormat="1" ht="29.25" customHeight="1">
      <c r="B116" s="34"/>
      <c r="C116" s="105" t="s">
        <v>123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>
      <c r="B122" s="34"/>
      <c r="C122" s="21" t="s">
        <v>151</v>
      </c>
      <c r="L122" s="34"/>
    </row>
    <row r="123" spans="2:65" s="1" customFormat="1" ht="6.9" customHeight="1">
      <c r="B123" s="34"/>
      <c r="L123" s="34"/>
    </row>
    <row r="124" spans="2:65" s="1" customFormat="1" ht="12" customHeight="1">
      <c r="B124" s="34"/>
      <c r="C124" s="27" t="s">
        <v>14</v>
      </c>
      <c r="L124" s="34"/>
    </row>
    <row r="125" spans="2:65" s="1" customFormat="1" ht="16.5" customHeight="1">
      <c r="B125" s="34"/>
      <c r="E125" s="282" t="str">
        <f>E7</f>
        <v>Športový areál ZŠ Plickova - 1.etapa</v>
      </c>
      <c r="F125" s="283"/>
      <c r="G125" s="283"/>
      <c r="H125" s="283"/>
      <c r="L125" s="34"/>
    </row>
    <row r="126" spans="2:65" ht="12" customHeight="1">
      <c r="B126" s="20"/>
      <c r="C126" s="27" t="s">
        <v>127</v>
      </c>
      <c r="L126" s="20"/>
    </row>
    <row r="127" spans="2:65" s="1" customFormat="1" ht="16.5" customHeight="1">
      <c r="B127" s="34"/>
      <c r="E127" s="282" t="s">
        <v>103</v>
      </c>
      <c r="F127" s="280"/>
      <c r="G127" s="280"/>
      <c r="H127" s="280"/>
      <c r="L127" s="34"/>
    </row>
    <row r="128" spans="2:65" s="1" customFormat="1" ht="12" customHeight="1">
      <c r="B128" s="34"/>
      <c r="C128" s="27" t="s">
        <v>128</v>
      </c>
      <c r="L128" s="34"/>
    </row>
    <row r="129" spans="2:65" s="1" customFormat="1" ht="16.5" customHeight="1">
      <c r="B129" s="34"/>
      <c r="E129" s="254">
        <f>E11</f>
        <v>0</v>
      </c>
      <c r="F129" s="280"/>
      <c r="G129" s="280"/>
      <c r="H129" s="280"/>
      <c r="L129" s="34"/>
    </row>
    <row r="130" spans="2:65" s="1" customFormat="1" ht="6.9" customHeight="1">
      <c r="B130" s="34"/>
      <c r="L130" s="34"/>
    </row>
    <row r="131" spans="2:65" s="1" customFormat="1" ht="12" customHeight="1">
      <c r="B131" s="34"/>
      <c r="C131" s="27" t="s">
        <v>17</v>
      </c>
      <c r="F131" s="25" t="str">
        <f>F14</f>
        <v xml:space="preserve"> </v>
      </c>
      <c r="I131" s="27" t="s">
        <v>19</v>
      </c>
      <c r="J131" s="57">
        <f>IF(J14="","",J14)</f>
        <v>45040</v>
      </c>
      <c r="L131" s="34"/>
    </row>
    <row r="132" spans="2:65" s="1" customFormat="1" ht="6.9" customHeight="1">
      <c r="B132" s="34"/>
      <c r="L132" s="34"/>
    </row>
    <row r="133" spans="2:65" s="1" customFormat="1" ht="15.15" customHeight="1">
      <c r="B133" s="34"/>
      <c r="C133" s="27" t="s">
        <v>20</v>
      </c>
      <c r="F133" s="25" t="str">
        <f>E17</f>
        <v xml:space="preserve"> </v>
      </c>
      <c r="I133" s="27" t="s">
        <v>25</v>
      </c>
      <c r="J133" s="30" t="str">
        <f>E23</f>
        <v xml:space="preserve"> </v>
      </c>
      <c r="L133" s="34"/>
    </row>
    <row r="134" spans="2:65" s="1" customFormat="1" ht="15.15" customHeight="1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 xml:space="preserve"> </v>
      </c>
      <c r="L134" s="34"/>
    </row>
    <row r="135" spans="2:65" s="1" customFormat="1" ht="10.4" customHeight="1">
      <c r="B135" s="34"/>
      <c r="L135" s="34"/>
    </row>
    <row r="136" spans="2:65" s="10" customFormat="1" ht="29.25" customHeight="1">
      <c r="B136" s="142"/>
      <c r="C136" s="143" t="s">
        <v>152</v>
      </c>
      <c r="D136" s="144" t="s">
        <v>56</v>
      </c>
      <c r="E136" s="144" t="s">
        <v>52</v>
      </c>
      <c r="F136" s="144" t="s">
        <v>53</v>
      </c>
      <c r="G136" s="144" t="s">
        <v>153</v>
      </c>
      <c r="H136" s="144" t="s">
        <v>154</v>
      </c>
      <c r="I136" s="144" t="s">
        <v>155</v>
      </c>
      <c r="J136" s="145" t="s">
        <v>136</v>
      </c>
      <c r="K136" s="146" t="s">
        <v>156</v>
      </c>
      <c r="L136" s="142"/>
      <c r="M136" s="64" t="s">
        <v>1</v>
      </c>
      <c r="N136" s="65" t="s">
        <v>35</v>
      </c>
      <c r="O136" s="65" t="s">
        <v>157</v>
      </c>
      <c r="P136" s="65" t="s">
        <v>158</v>
      </c>
      <c r="Q136" s="65" t="s">
        <v>159</v>
      </c>
      <c r="R136" s="65" t="s">
        <v>160</v>
      </c>
      <c r="S136" s="65" t="s">
        <v>161</v>
      </c>
      <c r="T136" s="66" t="s">
        <v>162</v>
      </c>
    </row>
    <row r="137" spans="2:65" s="1" customFormat="1" ht="23" customHeight="1">
      <c r="B137" s="34"/>
      <c r="C137" s="69" t="s">
        <v>133</v>
      </c>
      <c r="J137" s="147">
        <f>BK137</f>
        <v>0</v>
      </c>
      <c r="L137" s="34"/>
      <c r="M137" s="67"/>
      <c r="N137" s="58"/>
      <c r="O137" s="58"/>
      <c r="P137" s="148">
        <f>P138+P142+P172+P175</f>
        <v>0</v>
      </c>
      <c r="Q137" s="58"/>
      <c r="R137" s="148">
        <f>R138+R142+R172+R175</f>
        <v>0</v>
      </c>
      <c r="S137" s="58"/>
      <c r="T137" s="149">
        <f>T138+T142+T172+T175</f>
        <v>0</v>
      </c>
      <c r="AT137" s="17" t="s">
        <v>70</v>
      </c>
      <c r="AU137" s="17" t="s">
        <v>138</v>
      </c>
      <c r="BK137" s="150">
        <f>BK138+BK142+BK172+BK175</f>
        <v>0</v>
      </c>
    </row>
    <row r="138" spans="2:65" s="11" customFormat="1" ht="26" customHeight="1">
      <c r="B138" s="151"/>
      <c r="D138" s="152" t="s">
        <v>70</v>
      </c>
      <c r="E138" s="153" t="s">
        <v>163</v>
      </c>
      <c r="F138" s="153" t="s">
        <v>164</v>
      </c>
      <c r="I138" s="154"/>
      <c r="J138" s="155">
        <f>BK138</f>
        <v>0</v>
      </c>
      <c r="L138" s="151"/>
      <c r="M138" s="156"/>
      <c r="P138" s="157">
        <f>P139</f>
        <v>0</v>
      </c>
      <c r="R138" s="157">
        <f>R139</f>
        <v>0</v>
      </c>
      <c r="T138" s="158">
        <f>T139</f>
        <v>0</v>
      </c>
      <c r="AR138" s="152" t="s">
        <v>77</v>
      </c>
      <c r="AT138" s="159" t="s">
        <v>70</v>
      </c>
      <c r="AU138" s="159" t="s">
        <v>71</v>
      </c>
      <c r="AY138" s="152" t="s">
        <v>165</v>
      </c>
      <c r="BK138" s="160">
        <f>BK139</f>
        <v>0</v>
      </c>
    </row>
    <row r="139" spans="2:65" s="11" customFormat="1" ht="23" customHeight="1">
      <c r="B139" s="151"/>
      <c r="D139" s="152" t="s">
        <v>70</v>
      </c>
      <c r="E139" s="161" t="s">
        <v>82</v>
      </c>
      <c r="F139" s="161" t="s">
        <v>313</v>
      </c>
      <c r="I139" s="154"/>
      <c r="J139" s="162">
        <f>BK139</f>
        <v>0</v>
      </c>
      <c r="L139" s="151"/>
      <c r="M139" s="156"/>
      <c r="P139" s="157">
        <f>SUM(P140:P141)</f>
        <v>0</v>
      </c>
      <c r="R139" s="157">
        <f>SUM(R140:R141)</f>
        <v>0</v>
      </c>
      <c r="T139" s="158">
        <f>SUM(T140:T141)</f>
        <v>0</v>
      </c>
      <c r="AR139" s="152" t="s">
        <v>77</v>
      </c>
      <c r="AT139" s="159" t="s">
        <v>70</v>
      </c>
      <c r="AU139" s="159" t="s">
        <v>77</v>
      </c>
      <c r="AY139" s="152" t="s">
        <v>165</v>
      </c>
      <c r="BK139" s="160">
        <f>SUM(BK140:BK141)</f>
        <v>0</v>
      </c>
    </row>
    <row r="140" spans="2:65" s="1" customFormat="1" ht="16.5" customHeight="1">
      <c r="B140" s="136"/>
      <c r="C140" s="163" t="s">
        <v>77</v>
      </c>
      <c r="D140" s="163" t="s">
        <v>167</v>
      </c>
      <c r="E140" s="164" t="s">
        <v>1490</v>
      </c>
      <c r="F140" s="165" t="s">
        <v>1491</v>
      </c>
      <c r="G140" s="166" t="s">
        <v>185</v>
      </c>
      <c r="H140" s="167">
        <v>5</v>
      </c>
      <c r="I140" s="168"/>
      <c r="J140" s="169">
        <f>ROUND(I140*H140,2)</f>
        <v>0</v>
      </c>
      <c r="K140" s="170"/>
      <c r="L140" s="34"/>
      <c r="M140" s="171" t="s">
        <v>1</v>
      </c>
      <c r="N140" s="135" t="s">
        <v>37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AR140" s="174" t="s">
        <v>171</v>
      </c>
      <c r="AT140" s="174" t="s">
        <v>167</v>
      </c>
      <c r="AU140" s="174" t="s">
        <v>82</v>
      </c>
      <c r="AY140" s="17" t="s">
        <v>165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82</v>
      </c>
      <c r="BK140" s="102">
        <f>ROUND(I140*H140,2)</f>
        <v>0</v>
      </c>
      <c r="BL140" s="17" t="s">
        <v>171</v>
      </c>
      <c r="BM140" s="174" t="s">
        <v>82</v>
      </c>
    </row>
    <row r="141" spans="2:65" s="1" customFormat="1" ht="21.75" customHeight="1">
      <c r="B141" s="136"/>
      <c r="C141" s="199" t="s">
        <v>82</v>
      </c>
      <c r="D141" s="199" t="s">
        <v>360</v>
      </c>
      <c r="E141" s="200" t="s">
        <v>1492</v>
      </c>
      <c r="F141" s="201" t="s">
        <v>1493</v>
      </c>
      <c r="G141" s="202" t="s">
        <v>497</v>
      </c>
      <c r="H141" s="203">
        <v>5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207</v>
      </c>
      <c r="AT141" s="174" t="s">
        <v>360</v>
      </c>
      <c r="AU141" s="174" t="s">
        <v>82</v>
      </c>
      <c r="AY141" s="17" t="s">
        <v>165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82</v>
      </c>
      <c r="BK141" s="102">
        <f>ROUND(I141*H141,2)</f>
        <v>0</v>
      </c>
      <c r="BL141" s="17" t="s">
        <v>171</v>
      </c>
      <c r="BM141" s="174" t="s">
        <v>171</v>
      </c>
    </row>
    <row r="142" spans="2:65" s="11" customFormat="1" ht="26" customHeight="1">
      <c r="B142" s="151"/>
      <c r="D142" s="152" t="s">
        <v>70</v>
      </c>
      <c r="E142" s="153" t="s">
        <v>360</v>
      </c>
      <c r="F142" s="153" t="s">
        <v>1384</v>
      </c>
      <c r="I142" s="154"/>
      <c r="J142" s="155">
        <f>BK142</f>
        <v>0</v>
      </c>
      <c r="L142" s="151"/>
      <c r="M142" s="156"/>
      <c r="P142" s="157">
        <f>P143+P163</f>
        <v>0</v>
      </c>
      <c r="R142" s="157">
        <f>R143+R163</f>
        <v>0</v>
      </c>
      <c r="T142" s="158">
        <f>T143+T163</f>
        <v>0</v>
      </c>
      <c r="AR142" s="152" t="s">
        <v>178</v>
      </c>
      <c r="AT142" s="159" t="s">
        <v>70</v>
      </c>
      <c r="AU142" s="159" t="s">
        <v>71</v>
      </c>
      <c r="AY142" s="152" t="s">
        <v>165</v>
      </c>
      <c r="BK142" s="160">
        <f>BK143+BK163</f>
        <v>0</v>
      </c>
    </row>
    <row r="143" spans="2:65" s="11" customFormat="1" ht="23" customHeight="1">
      <c r="B143" s="151"/>
      <c r="D143" s="152" t="s">
        <v>70</v>
      </c>
      <c r="E143" s="161" t="s">
        <v>1385</v>
      </c>
      <c r="F143" s="161" t="s">
        <v>1386</v>
      </c>
      <c r="I143" s="154"/>
      <c r="J143" s="162">
        <f>BK143</f>
        <v>0</v>
      </c>
      <c r="L143" s="151"/>
      <c r="M143" s="156"/>
      <c r="P143" s="157">
        <f>SUM(P144:P162)</f>
        <v>0</v>
      </c>
      <c r="R143" s="157">
        <f>SUM(R144:R162)</f>
        <v>0</v>
      </c>
      <c r="T143" s="158">
        <f>SUM(T144:T162)</f>
        <v>0</v>
      </c>
      <c r="AR143" s="152" t="s">
        <v>178</v>
      </c>
      <c r="AT143" s="159" t="s">
        <v>70</v>
      </c>
      <c r="AU143" s="159" t="s">
        <v>77</v>
      </c>
      <c r="AY143" s="152" t="s">
        <v>165</v>
      </c>
      <c r="BK143" s="160">
        <f>SUM(BK144:BK162)</f>
        <v>0</v>
      </c>
    </row>
    <row r="144" spans="2:65" s="1" customFormat="1" ht="24.15" customHeight="1">
      <c r="B144" s="136"/>
      <c r="C144" s="199" t="s">
        <v>178</v>
      </c>
      <c r="D144" s="199" t="s">
        <v>360</v>
      </c>
      <c r="E144" s="200" t="s">
        <v>1494</v>
      </c>
      <c r="F144" s="201" t="s">
        <v>1495</v>
      </c>
      <c r="G144" s="202" t="s">
        <v>181</v>
      </c>
      <c r="H144" s="203">
        <v>220</v>
      </c>
      <c r="I144" s="204"/>
      <c r="J144" s="205">
        <f t="shared" ref="J144:J162" si="5">ROUND(I144*H144,2)</f>
        <v>0</v>
      </c>
      <c r="K144" s="206"/>
      <c r="L144" s="207"/>
      <c r="M144" s="208" t="s">
        <v>1</v>
      </c>
      <c r="N144" s="209" t="s">
        <v>37</v>
      </c>
      <c r="P144" s="172">
        <f t="shared" ref="P144:P162" si="6">O144*H144</f>
        <v>0</v>
      </c>
      <c r="Q144" s="172">
        <v>0</v>
      </c>
      <c r="R144" s="172">
        <f t="shared" ref="R144:R162" si="7">Q144*H144</f>
        <v>0</v>
      </c>
      <c r="S144" s="172">
        <v>0</v>
      </c>
      <c r="T144" s="173">
        <f t="shared" ref="T144:T162" si="8">S144*H144</f>
        <v>0</v>
      </c>
      <c r="AR144" s="174" t="s">
        <v>1277</v>
      </c>
      <c r="AT144" s="174" t="s">
        <v>360</v>
      </c>
      <c r="AU144" s="174" t="s">
        <v>82</v>
      </c>
      <c r="AY144" s="17" t="s">
        <v>165</v>
      </c>
      <c r="BE144" s="102">
        <f t="shared" ref="BE144:BE162" si="9">IF(N144="základná",J144,0)</f>
        <v>0</v>
      </c>
      <c r="BF144" s="102">
        <f t="shared" ref="BF144:BF162" si="10">IF(N144="znížená",J144,0)</f>
        <v>0</v>
      </c>
      <c r="BG144" s="102">
        <f t="shared" ref="BG144:BG162" si="11">IF(N144="zákl. prenesená",J144,0)</f>
        <v>0</v>
      </c>
      <c r="BH144" s="102">
        <f t="shared" ref="BH144:BH162" si="12">IF(N144="zníž. prenesená",J144,0)</f>
        <v>0</v>
      </c>
      <c r="BI144" s="102">
        <f t="shared" ref="BI144:BI162" si="13">IF(N144="nulová",J144,0)</f>
        <v>0</v>
      </c>
      <c r="BJ144" s="17" t="s">
        <v>82</v>
      </c>
      <c r="BK144" s="102">
        <f t="shared" ref="BK144:BK162" si="14">ROUND(I144*H144,2)</f>
        <v>0</v>
      </c>
      <c r="BL144" s="17" t="s">
        <v>1172</v>
      </c>
      <c r="BM144" s="174" t="s">
        <v>194</v>
      </c>
    </row>
    <row r="145" spans="2:65" s="1" customFormat="1" ht="24.15" customHeight="1">
      <c r="B145" s="136"/>
      <c r="C145" s="163" t="s">
        <v>171</v>
      </c>
      <c r="D145" s="163" t="s">
        <v>167</v>
      </c>
      <c r="E145" s="164" t="s">
        <v>1496</v>
      </c>
      <c r="F145" s="165" t="s">
        <v>1497</v>
      </c>
      <c r="G145" s="166" t="s">
        <v>497</v>
      </c>
      <c r="H145" s="167">
        <v>10</v>
      </c>
      <c r="I145" s="168"/>
      <c r="J145" s="169">
        <f t="shared" si="5"/>
        <v>0</v>
      </c>
      <c r="K145" s="170"/>
      <c r="L145" s="34"/>
      <c r="M145" s="171" t="s">
        <v>1</v>
      </c>
      <c r="N145" s="135" t="s">
        <v>37</v>
      </c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AR145" s="174" t="s">
        <v>1172</v>
      </c>
      <c r="AT145" s="174" t="s">
        <v>167</v>
      </c>
      <c r="AU145" s="174" t="s">
        <v>82</v>
      </c>
      <c r="AY145" s="17" t="s">
        <v>165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82</v>
      </c>
      <c r="BK145" s="102">
        <f t="shared" si="14"/>
        <v>0</v>
      </c>
      <c r="BL145" s="17" t="s">
        <v>1172</v>
      </c>
      <c r="BM145" s="174" t="s">
        <v>207</v>
      </c>
    </row>
    <row r="146" spans="2:65" s="1" customFormat="1" ht="38" customHeight="1">
      <c r="B146" s="136"/>
      <c r="C146" s="199" t="s">
        <v>190</v>
      </c>
      <c r="D146" s="199" t="s">
        <v>360</v>
      </c>
      <c r="E146" s="200" t="s">
        <v>1498</v>
      </c>
      <c r="F146" s="201" t="s">
        <v>1499</v>
      </c>
      <c r="G146" s="202" t="s">
        <v>497</v>
      </c>
      <c r="H146" s="203">
        <v>10</v>
      </c>
      <c r="I146" s="204"/>
      <c r="J146" s="205">
        <f t="shared" si="5"/>
        <v>0</v>
      </c>
      <c r="K146" s="206"/>
      <c r="L146" s="207"/>
      <c r="M146" s="208" t="s">
        <v>1</v>
      </c>
      <c r="N146" s="209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1277</v>
      </c>
      <c r="AT146" s="174" t="s">
        <v>360</v>
      </c>
      <c r="AU146" s="174" t="s">
        <v>82</v>
      </c>
      <c r="AY146" s="17" t="s">
        <v>165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82</v>
      </c>
      <c r="BK146" s="102">
        <f t="shared" si="14"/>
        <v>0</v>
      </c>
      <c r="BL146" s="17" t="s">
        <v>1172</v>
      </c>
      <c r="BM146" s="174" t="s">
        <v>217</v>
      </c>
    </row>
    <row r="147" spans="2:65" s="1" customFormat="1" ht="21.75" customHeight="1">
      <c r="B147" s="136"/>
      <c r="C147" s="163" t="s">
        <v>194</v>
      </c>
      <c r="D147" s="163" t="s">
        <v>167</v>
      </c>
      <c r="E147" s="164" t="s">
        <v>1500</v>
      </c>
      <c r="F147" s="165" t="s">
        <v>1501</v>
      </c>
      <c r="G147" s="166" t="s">
        <v>497</v>
      </c>
      <c r="H147" s="167">
        <v>5</v>
      </c>
      <c r="I147" s="168"/>
      <c r="J147" s="169">
        <f t="shared" si="5"/>
        <v>0</v>
      </c>
      <c r="K147" s="170"/>
      <c r="L147" s="34"/>
      <c r="M147" s="171" t="s">
        <v>1</v>
      </c>
      <c r="N147" s="135" t="s">
        <v>37</v>
      </c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AR147" s="174" t="s">
        <v>1172</v>
      </c>
      <c r="AT147" s="174" t="s">
        <v>167</v>
      </c>
      <c r="AU147" s="174" t="s">
        <v>82</v>
      </c>
      <c r="AY147" s="17" t="s">
        <v>165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82</v>
      </c>
      <c r="BK147" s="102">
        <f t="shared" si="14"/>
        <v>0</v>
      </c>
      <c r="BL147" s="17" t="s">
        <v>1172</v>
      </c>
      <c r="BM147" s="174" t="s">
        <v>225</v>
      </c>
    </row>
    <row r="148" spans="2:65" s="1" customFormat="1" ht="16.5" customHeight="1">
      <c r="B148" s="136"/>
      <c r="C148" s="199" t="s">
        <v>202</v>
      </c>
      <c r="D148" s="199" t="s">
        <v>360</v>
      </c>
      <c r="E148" s="200" t="s">
        <v>1502</v>
      </c>
      <c r="F148" s="201" t="s">
        <v>1503</v>
      </c>
      <c r="G148" s="202" t="s">
        <v>497</v>
      </c>
      <c r="H148" s="203">
        <v>5</v>
      </c>
      <c r="I148" s="204"/>
      <c r="J148" s="205">
        <f t="shared" si="5"/>
        <v>0</v>
      </c>
      <c r="K148" s="206"/>
      <c r="L148" s="207"/>
      <c r="M148" s="208" t="s">
        <v>1</v>
      </c>
      <c r="N148" s="209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1277</v>
      </c>
      <c r="AT148" s="174" t="s">
        <v>360</v>
      </c>
      <c r="AU148" s="174" t="s">
        <v>82</v>
      </c>
      <c r="AY148" s="17" t="s">
        <v>165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82</v>
      </c>
      <c r="BK148" s="102">
        <f t="shared" si="14"/>
        <v>0</v>
      </c>
      <c r="BL148" s="17" t="s">
        <v>1172</v>
      </c>
      <c r="BM148" s="174" t="s">
        <v>235</v>
      </c>
    </row>
    <row r="149" spans="2:65" s="1" customFormat="1" ht="16.5" customHeight="1">
      <c r="B149" s="136"/>
      <c r="C149" s="163" t="s">
        <v>207</v>
      </c>
      <c r="D149" s="163" t="s">
        <v>167</v>
      </c>
      <c r="E149" s="164" t="s">
        <v>1504</v>
      </c>
      <c r="F149" s="165" t="s">
        <v>1505</v>
      </c>
      <c r="G149" s="166" t="s">
        <v>497</v>
      </c>
      <c r="H149" s="167">
        <v>5</v>
      </c>
      <c r="I149" s="168"/>
      <c r="J149" s="169">
        <f t="shared" si="5"/>
        <v>0</v>
      </c>
      <c r="K149" s="170"/>
      <c r="L149" s="34"/>
      <c r="M149" s="171" t="s">
        <v>1</v>
      </c>
      <c r="N149" s="135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1172</v>
      </c>
      <c r="AT149" s="174" t="s">
        <v>167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1172</v>
      </c>
      <c r="BM149" s="174" t="s">
        <v>244</v>
      </c>
    </row>
    <row r="150" spans="2:65" s="1" customFormat="1" ht="21.75" customHeight="1">
      <c r="B150" s="136"/>
      <c r="C150" s="199" t="s">
        <v>212</v>
      </c>
      <c r="D150" s="199" t="s">
        <v>360</v>
      </c>
      <c r="E150" s="200" t="s">
        <v>1506</v>
      </c>
      <c r="F150" s="201" t="s">
        <v>1507</v>
      </c>
      <c r="G150" s="202" t="s">
        <v>497</v>
      </c>
      <c r="H150" s="203">
        <v>5</v>
      </c>
      <c r="I150" s="204"/>
      <c r="J150" s="205">
        <f t="shared" si="5"/>
        <v>0</v>
      </c>
      <c r="K150" s="206"/>
      <c r="L150" s="207"/>
      <c r="M150" s="208" t="s">
        <v>1</v>
      </c>
      <c r="N150" s="209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1277</v>
      </c>
      <c r="AT150" s="174" t="s">
        <v>360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1172</v>
      </c>
      <c r="BM150" s="174" t="s">
        <v>350</v>
      </c>
    </row>
    <row r="151" spans="2:65" s="1" customFormat="1" ht="16.5" customHeight="1">
      <c r="B151" s="136"/>
      <c r="C151" s="163" t="s">
        <v>217</v>
      </c>
      <c r="D151" s="163" t="s">
        <v>167</v>
      </c>
      <c r="E151" s="164" t="s">
        <v>1508</v>
      </c>
      <c r="F151" s="165" t="s">
        <v>1509</v>
      </c>
      <c r="G151" s="166" t="s">
        <v>497</v>
      </c>
      <c r="H151" s="167">
        <v>5</v>
      </c>
      <c r="I151" s="168"/>
      <c r="J151" s="169">
        <f t="shared" si="5"/>
        <v>0</v>
      </c>
      <c r="K151" s="170"/>
      <c r="L151" s="34"/>
      <c r="M151" s="171" t="s">
        <v>1</v>
      </c>
      <c r="N151" s="135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1172</v>
      </c>
      <c r="AT151" s="174" t="s">
        <v>167</v>
      </c>
      <c r="AU151" s="174" t="s">
        <v>82</v>
      </c>
      <c r="AY151" s="17" t="s">
        <v>165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82</v>
      </c>
      <c r="BK151" s="102">
        <f t="shared" si="14"/>
        <v>0</v>
      </c>
      <c r="BL151" s="17" t="s">
        <v>1172</v>
      </c>
      <c r="BM151" s="174" t="s">
        <v>7</v>
      </c>
    </row>
    <row r="152" spans="2:65" s="1" customFormat="1" ht="24.15" customHeight="1">
      <c r="B152" s="136"/>
      <c r="C152" s="199" t="s">
        <v>221</v>
      </c>
      <c r="D152" s="199" t="s">
        <v>360</v>
      </c>
      <c r="E152" s="200" t="s">
        <v>1510</v>
      </c>
      <c r="F152" s="201" t="s">
        <v>1511</v>
      </c>
      <c r="G152" s="202" t="s">
        <v>497</v>
      </c>
      <c r="H152" s="203">
        <v>5</v>
      </c>
      <c r="I152" s="204"/>
      <c r="J152" s="205">
        <f t="shared" si="5"/>
        <v>0</v>
      </c>
      <c r="K152" s="206"/>
      <c r="L152" s="207"/>
      <c r="M152" s="208" t="s">
        <v>1</v>
      </c>
      <c r="N152" s="209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1277</v>
      </c>
      <c r="AT152" s="174" t="s">
        <v>360</v>
      </c>
      <c r="AU152" s="174" t="s">
        <v>82</v>
      </c>
      <c r="AY152" s="17" t="s">
        <v>165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82</v>
      </c>
      <c r="BK152" s="102">
        <f t="shared" si="14"/>
        <v>0</v>
      </c>
      <c r="BL152" s="17" t="s">
        <v>1172</v>
      </c>
      <c r="BM152" s="174" t="s">
        <v>371</v>
      </c>
    </row>
    <row r="153" spans="2:65" s="1" customFormat="1" ht="24.15" customHeight="1">
      <c r="B153" s="136"/>
      <c r="C153" s="163" t="s">
        <v>225</v>
      </c>
      <c r="D153" s="163" t="s">
        <v>167</v>
      </c>
      <c r="E153" s="164" t="s">
        <v>1512</v>
      </c>
      <c r="F153" s="165" t="s">
        <v>1513</v>
      </c>
      <c r="G153" s="166" t="s">
        <v>181</v>
      </c>
      <c r="H153" s="167">
        <v>220</v>
      </c>
      <c r="I153" s="168"/>
      <c r="J153" s="169">
        <f t="shared" si="5"/>
        <v>0</v>
      </c>
      <c r="K153" s="170"/>
      <c r="L153" s="34"/>
      <c r="M153" s="171" t="s">
        <v>1</v>
      </c>
      <c r="N153" s="135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1172</v>
      </c>
      <c r="AT153" s="174" t="s">
        <v>167</v>
      </c>
      <c r="AU153" s="174" t="s">
        <v>82</v>
      </c>
      <c r="AY153" s="17" t="s">
        <v>165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82</v>
      </c>
      <c r="BK153" s="102">
        <f t="shared" si="14"/>
        <v>0</v>
      </c>
      <c r="BL153" s="17" t="s">
        <v>1172</v>
      </c>
      <c r="BM153" s="174" t="s">
        <v>384</v>
      </c>
    </row>
    <row r="154" spans="2:65" s="1" customFormat="1" ht="16.5" customHeight="1">
      <c r="B154" s="136"/>
      <c r="C154" s="199" t="s">
        <v>230</v>
      </c>
      <c r="D154" s="199" t="s">
        <v>360</v>
      </c>
      <c r="E154" s="200" t="s">
        <v>1445</v>
      </c>
      <c r="F154" s="201" t="s">
        <v>1446</v>
      </c>
      <c r="G154" s="202" t="s">
        <v>404</v>
      </c>
      <c r="H154" s="203">
        <v>209</v>
      </c>
      <c r="I154" s="204"/>
      <c r="J154" s="205">
        <f t="shared" si="5"/>
        <v>0</v>
      </c>
      <c r="K154" s="206"/>
      <c r="L154" s="207"/>
      <c r="M154" s="208" t="s">
        <v>1</v>
      </c>
      <c r="N154" s="209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1277</v>
      </c>
      <c r="AT154" s="174" t="s">
        <v>360</v>
      </c>
      <c r="AU154" s="174" t="s">
        <v>82</v>
      </c>
      <c r="AY154" s="17" t="s">
        <v>165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82</v>
      </c>
      <c r="BK154" s="102">
        <f t="shared" si="14"/>
        <v>0</v>
      </c>
      <c r="BL154" s="17" t="s">
        <v>1172</v>
      </c>
      <c r="BM154" s="174" t="s">
        <v>396</v>
      </c>
    </row>
    <row r="155" spans="2:65" s="1" customFormat="1" ht="24.15" customHeight="1">
      <c r="B155" s="136"/>
      <c r="C155" s="163" t="s">
        <v>235</v>
      </c>
      <c r="D155" s="163" t="s">
        <v>167</v>
      </c>
      <c r="E155" s="164" t="s">
        <v>1425</v>
      </c>
      <c r="F155" s="165" t="s">
        <v>1426</v>
      </c>
      <c r="G155" s="166" t="s">
        <v>181</v>
      </c>
      <c r="H155" s="167">
        <v>10</v>
      </c>
      <c r="I155" s="168"/>
      <c r="J155" s="169">
        <f t="shared" si="5"/>
        <v>0</v>
      </c>
      <c r="K155" s="170"/>
      <c r="L155" s="34"/>
      <c r="M155" s="171" t="s">
        <v>1</v>
      </c>
      <c r="N155" s="135" t="s">
        <v>37</v>
      </c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AR155" s="174" t="s">
        <v>1172</v>
      </c>
      <c r="AT155" s="174" t="s">
        <v>167</v>
      </c>
      <c r="AU155" s="174" t="s">
        <v>82</v>
      </c>
      <c r="AY155" s="17" t="s">
        <v>165</v>
      </c>
      <c r="BE155" s="102">
        <f t="shared" si="9"/>
        <v>0</v>
      </c>
      <c r="BF155" s="102">
        <f t="shared" si="10"/>
        <v>0</v>
      </c>
      <c r="BG155" s="102">
        <f t="shared" si="11"/>
        <v>0</v>
      </c>
      <c r="BH155" s="102">
        <f t="shared" si="12"/>
        <v>0</v>
      </c>
      <c r="BI155" s="102">
        <f t="shared" si="13"/>
        <v>0</v>
      </c>
      <c r="BJ155" s="17" t="s">
        <v>82</v>
      </c>
      <c r="BK155" s="102">
        <f t="shared" si="14"/>
        <v>0</v>
      </c>
      <c r="BL155" s="17" t="s">
        <v>1172</v>
      </c>
      <c r="BM155" s="174" t="s">
        <v>410</v>
      </c>
    </row>
    <row r="156" spans="2:65" s="1" customFormat="1" ht="16.5" customHeight="1">
      <c r="B156" s="136"/>
      <c r="C156" s="199" t="s">
        <v>240</v>
      </c>
      <c r="D156" s="199" t="s">
        <v>360</v>
      </c>
      <c r="E156" s="200" t="s">
        <v>1514</v>
      </c>
      <c r="F156" s="201" t="s">
        <v>1515</v>
      </c>
      <c r="G156" s="202" t="s">
        <v>181</v>
      </c>
      <c r="H156" s="203">
        <v>10</v>
      </c>
      <c r="I156" s="204"/>
      <c r="J156" s="205">
        <f t="shared" si="5"/>
        <v>0</v>
      </c>
      <c r="K156" s="206"/>
      <c r="L156" s="207"/>
      <c r="M156" s="208" t="s">
        <v>1</v>
      </c>
      <c r="N156" s="209" t="s">
        <v>37</v>
      </c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AR156" s="174" t="s">
        <v>1277</v>
      </c>
      <c r="AT156" s="174" t="s">
        <v>360</v>
      </c>
      <c r="AU156" s="174" t="s">
        <v>82</v>
      </c>
      <c r="AY156" s="17" t="s">
        <v>165</v>
      </c>
      <c r="BE156" s="102">
        <f t="shared" si="9"/>
        <v>0</v>
      </c>
      <c r="BF156" s="102">
        <f t="shared" si="10"/>
        <v>0</v>
      </c>
      <c r="BG156" s="102">
        <f t="shared" si="11"/>
        <v>0</v>
      </c>
      <c r="BH156" s="102">
        <f t="shared" si="12"/>
        <v>0</v>
      </c>
      <c r="BI156" s="102">
        <f t="shared" si="13"/>
        <v>0</v>
      </c>
      <c r="BJ156" s="17" t="s">
        <v>82</v>
      </c>
      <c r="BK156" s="102">
        <f t="shared" si="14"/>
        <v>0</v>
      </c>
      <c r="BL156" s="17" t="s">
        <v>1172</v>
      </c>
      <c r="BM156" s="174" t="s">
        <v>418</v>
      </c>
    </row>
    <row r="157" spans="2:65" s="1" customFormat="1" ht="16.5" customHeight="1">
      <c r="B157" s="136"/>
      <c r="C157" s="163" t="s">
        <v>244</v>
      </c>
      <c r="D157" s="163" t="s">
        <v>167</v>
      </c>
      <c r="E157" s="164" t="s">
        <v>1516</v>
      </c>
      <c r="F157" s="165" t="s">
        <v>1517</v>
      </c>
      <c r="G157" s="166" t="s">
        <v>497</v>
      </c>
      <c r="H157" s="167">
        <v>5</v>
      </c>
      <c r="I157" s="168"/>
      <c r="J157" s="169">
        <f t="shared" si="5"/>
        <v>0</v>
      </c>
      <c r="K157" s="170"/>
      <c r="L157" s="34"/>
      <c r="M157" s="171" t="s">
        <v>1</v>
      </c>
      <c r="N157" s="135" t="s">
        <v>37</v>
      </c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AR157" s="174" t="s">
        <v>1172</v>
      </c>
      <c r="AT157" s="174" t="s">
        <v>167</v>
      </c>
      <c r="AU157" s="174" t="s">
        <v>82</v>
      </c>
      <c r="AY157" s="17" t="s">
        <v>165</v>
      </c>
      <c r="BE157" s="102">
        <f t="shared" si="9"/>
        <v>0</v>
      </c>
      <c r="BF157" s="102">
        <f t="shared" si="10"/>
        <v>0</v>
      </c>
      <c r="BG157" s="102">
        <f t="shared" si="11"/>
        <v>0</v>
      </c>
      <c r="BH157" s="102">
        <f t="shared" si="12"/>
        <v>0</v>
      </c>
      <c r="BI157" s="102">
        <f t="shared" si="13"/>
        <v>0</v>
      </c>
      <c r="BJ157" s="17" t="s">
        <v>82</v>
      </c>
      <c r="BK157" s="102">
        <f t="shared" si="14"/>
        <v>0</v>
      </c>
      <c r="BL157" s="17" t="s">
        <v>1172</v>
      </c>
      <c r="BM157" s="174" t="s">
        <v>405</v>
      </c>
    </row>
    <row r="158" spans="2:65" s="1" customFormat="1" ht="16.5" customHeight="1">
      <c r="B158" s="136"/>
      <c r="C158" s="199" t="s">
        <v>249</v>
      </c>
      <c r="D158" s="199" t="s">
        <v>360</v>
      </c>
      <c r="E158" s="200" t="s">
        <v>1518</v>
      </c>
      <c r="F158" s="201" t="s">
        <v>1519</v>
      </c>
      <c r="G158" s="202" t="s">
        <v>497</v>
      </c>
      <c r="H158" s="203">
        <v>5</v>
      </c>
      <c r="I158" s="204"/>
      <c r="J158" s="205">
        <f t="shared" si="5"/>
        <v>0</v>
      </c>
      <c r="K158" s="206"/>
      <c r="L158" s="207"/>
      <c r="M158" s="208" t="s">
        <v>1</v>
      </c>
      <c r="N158" s="209" t="s">
        <v>37</v>
      </c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AR158" s="174" t="s">
        <v>1277</v>
      </c>
      <c r="AT158" s="174" t="s">
        <v>360</v>
      </c>
      <c r="AU158" s="174" t="s">
        <v>82</v>
      </c>
      <c r="AY158" s="17" t="s">
        <v>165</v>
      </c>
      <c r="BE158" s="102">
        <f t="shared" si="9"/>
        <v>0</v>
      </c>
      <c r="BF158" s="102">
        <f t="shared" si="10"/>
        <v>0</v>
      </c>
      <c r="BG158" s="102">
        <f t="shared" si="11"/>
        <v>0</v>
      </c>
      <c r="BH158" s="102">
        <f t="shared" si="12"/>
        <v>0</v>
      </c>
      <c r="BI158" s="102">
        <f t="shared" si="13"/>
        <v>0</v>
      </c>
      <c r="BJ158" s="17" t="s">
        <v>82</v>
      </c>
      <c r="BK158" s="102">
        <f t="shared" si="14"/>
        <v>0</v>
      </c>
      <c r="BL158" s="17" t="s">
        <v>1172</v>
      </c>
      <c r="BM158" s="174" t="s">
        <v>438</v>
      </c>
    </row>
    <row r="159" spans="2:65" s="1" customFormat="1" ht="21.75" customHeight="1">
      <c r="B159" s="136"/>
      <c r="C159" s="163" t="s">
        <v>350</v>
      </c>
      <c r="D159" s="163" t="s">
        <v>167</v>
      </c>
      <c r="E159" s="164" t="s">
        <v>1520</v>
      </c>
      <c r="F159" s="165" t="s">
        <v>1521</v>
      </c>
      <c r="G159" s="166" t="s">
        <v>181</v>
      </c>
      <c r="H159" s="167">
        <v>220</v>
      </c>
      <c r="I159" s="168"/>
      <c r="J159" s="169">
        <f t="shared" si="5"/>
        <v>0</v>
      </c>
      <c r="K159" s="170"/>
      <c r="L159" s="34"/>
      <c r="M159" s="171" t="s">
        <v>1</v>
      </c>
      <c r="N159" s="135" t="s">
        <v>37</v>
      </c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AR159" s="174" t="s">
        <v>1172</v>
      </c>
      <c r="AT159" s="174" t="s">
        <v>167</v>
      </c>
      <c r="AU159" s="174" t="s">
        <v>82</v>
      </c>
      <c r="AY159" s="17" t="s">
        <v>165</v>
      </c>
      <c r="BE159" s="102">
        <f t="shared" si="9"/>
        <v>0</v>
      </c>
      <c r="BF159" s="102">
        <f t="shared" si="10"/>
        <v>0</v>
      </c>
      <c r="BG159" s="102">
        <f t="shared" si="11"/>
        <v>0</v>
      </c>
      <c r="BH159" s="102">
        <f t="shared" si="12"/>
        <v>0</v>
      </c>
      <c r="BI159" s="102">
        <f t="shared" si="13"/>
        <v>0</v>
      </c>
      <c r="BJ159" s="17" t="s">
        <v>82</v>
      </c>
      <c r="BK159" s="102">
        <f t="shared" si="14"/>
        <v>0</v>
      </c>
      <c r="BL159" s="17" t="s">
        <v>1172</v>
      </c>
      <c r="BM159" s="174" t="s">
        <v>449</v>
      </c>
    </row>
    <row r="160" spans="2:65" s="1" customFormat="1" ht="16.5" customHeight="1">
      <c r="B160" s="136"/>
      <c r="C160" s="199" t="s">
        <v>355</v>
      </c>
      <c r="D160" s="199" t="s">
        <v>360</v>
      </c>
      <c r="E160" s="200" t="s">
        <v>1522</v>
      </c>
      <c r="F160" s="201" t="s">
        <v>1523</v>
      </c>
      <c r="G160" s="202" t="s">
        <v>181</v>
      </c>
      <c r="H160" s="203">
        <v>220</v>
      </c>
      <c r="I160" s="204"/>
      <c r="J160" s="205">
        <f t="shared" si="5"/>
        <v>0</v>
      </c>
      <c r="K160" s="206"/>
      <c r="L160" s="207"/>
      <c r="M160" s="208" t="s">
        <v>1</v>
      </c>
      <c r="N160" s="209" t="s">
        <v>37</v>
      </c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AR160" s="174" t="s">
        <v>1277</v>
      </c>
      <c r="AT160" s="174" t="s">
        <v>360</v>
      </c>
      <c r="AU160" s="174" t="s">
        <v>82</v>
      </c>
      <c r="AY160" s="17" t="s">
        <v>165</v>
      </c>
      <c r="BE160" s="102">
        <f t="shared" si="9"/>
        <v>0</v>
      </c>
      <c r="BF160" s="102">
        <f t="shared" si="10"/>
        <v>0</v>
      </c>
      <c r="BG160" s="102">
        <f t="shared" si="11"/>
        <v>0</v>
      </c>
      <c r="BH160" s="102">
        <f t="shared" si="12"/>
        <v>0</v>
      </c>
      <c r="BI160" s="102">
        <f t="shared" si="13"/>
        <v>0</v>
      </c>
      <c r="BJ160" s="17" t="s">
        <v>82</v>
      </c>
      <c r="BK160" s="102">
        <f t="shared" si="14"/>
        <v>0</v>
      </c>
      <c r="BL160" s="17" t="s">
        <v>1172</v>
      </c>
      <c r="BM160" s="174" t="s">
        <v>461</v>
      </c>
    </row>
    <row r="161" spans="2:65" s="1" customFormat="1" ht="21.75" customHeight="1">
      <c r="B161" s="136"/>
      <c r="C161" s="163" t="s">
        <v>7</v>
      </c>
      <c r="D161" s="163" t="s">
        <v>167</v>
      </c>
      <c r="E161" s="164" t="s">
        <v>1524</v>
      </c>
      <c r="F161" s="165" t="s">
        <v>1525</v>
      </c>
      <c r="G161" s="166" t="s">
        <v>181</v>
      </c>
      <c r="H161" s="167">
        <v>220</v>
      </c>
      <c r="I161" s="168"/>
      <c r="J161" s="169">
        <f t="shared" si="5"/>
        <v>0</v>
      </c>
      <c r="K161" s="170"/>
      <c r="L161" s="34"/>
      <c r="M161" s="171" t="s">
        <v>1</v>
      </c>
      <c r="N161" s="135" t="s">
        <v>37</v>
      </c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AR161" s="174" t="s">
        <v>1172</v>
      </c>
      <c r="AT161" s="174" t="s">
        <v>167</v>
      </c>
      <c r="AU161" s="174" t="s">
        <v>82</v>
      </c>
      <c r="AY161" s="17" t="s">
        <v>165</v>
      </c>
      <c r="BE161" s="102">
        <f t="shared" si="9"/>
        <v>0</v>
      </c>
      <c r="BF161" s="102">
        <f t="shared" si="10"/>
        <v>0</v>
      </c>
      <c r="BG161" s="102">
        <f t="shared" si="11"/>
        <v>0</v>
      </c>
      <c r="BH161" s="102">
        <f t="shared" si="12"/>
        <v>0</v>
      </c>
      <c r="BI161" s="102">
        <f t="shared" si="13"/>
        <v>0</v>
      </c>
      <c r="BJ161" s="17" t="s">
        <v>82</v>
      </c>
      <c r="BK161" s="102">
        <f t="shared" si="14"/>
        <v>0</v>
      </c>
      <c r="BL161" s="17" t="s">
        <v>1172</v>
      </c>
      <c r="BM161" s="174" t="s">
        <v>474</v>
      </c>
    </row>
    <row r="162" spans="2:65" s="1" customFormat="1" ht="16.5" customHeight="1">
      <c r="B162" s="136"/>
      <c r="C162" s="199" t="s">
        <v>366</v>
      </c>
      <c r="D162" s="199" t="s">
        <v>360</v>
      </c>
      <c r="E162" s="200" t="s">
        <v>1526</v>
      </c>
      <c r="F162" s="201" t="s">
        <v>1527</v>
      </c>
      <c r="G162" s="202" t="s">
        <v>181</v>
      </c>
      <c r="H162" s="203">
        <v>220</v>
      </c>
      <c r="I162" s="204"/>
      <c r="J162" s="205">
        <f t="shared" si="5"/>
        <v>0</v>
      </c>
      <c r="K162" s="206"/>
      <c r="L162" s="207"/>
      <c r="M162" s="208" t="s">
        <v>1</v>
      </c>
      <c r="N162" s="209" t="s">
        <v>37</v>
      </c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AR162" s="174" t="s">
        <v>1277</v>
      </c>
      <c r="AT162" s="174" t="s">
        <v>360</v>
      </c>
      <c r="AU162" s="174" t="s">
        <v>82</v>
      </c>
      <c r="AY162" s="17" t="s">
        <v>165</v>
      </c>
      <c r="BE162" s="102">
        <f t="shared" si="9"/>
        <v>0</v>
      </c>
      <c r="BF162" s="102">
        <f t="shared" si="10"/>
        <v>0</v>
      </c>
      <c r="BG162" s="102">
        <f t="shared" si="11"/>
        <v>0</v>
      </c>
      <c r="BH162" s="102">
        <f t="shared" si="12"/>
        <v>0</v>
      </c>
      <c r="BI162" s="102">
        <f t="shared" si="13"/>
        <v>0</v>
      </c>
      <c r="BJ162" s="17" t="s">
        <v>82</v>
      </c>
      <c r="BK162" s="102">
        <f t="shared" si="14"/>
        <v>0</v>
      </c>
      <c r="BL162" s="17" t="s">
        <v>1172</v>
      </c>
      <c r="BM162" s="174" t="s">
        <v>494</v>
      </c>
    </row>
    <row r="163" spans="2:65" s="11" customFormat="1" ht="23" customHeight="1">
      <c r="B163" s="151"/>
      <c r="D163" s="152" t="s">
        <v>70</v>
      </c>
      <c r="E163" s="161" t="s">
        <v>1528</v>
      </c>
      <c r="F163" s="161" t="s">
        <v>1529</v>
      </c>
      <c r="I163" s="154"/>
      <c r="J163" s="162">
        <f>BK163</f>
        <v>0</v>
      </c>
      <c r="L163" s="151"/>
      <c r="M163" s="156"/>
      <c r="P163" s="157">
        <f>SUM(P164:P171)</f>
        <v>0</v>
      </c>
      <c r="R163" s="157">
        <f>SUM(R164:R171)</f>
        <v>0</v>
      </c>
      <c r="T163" s="158">
        <f>SUM(T164:T171)</f>
        <v>0</v>
      </c>
      <c r="AR163" s="152" t="s">
        <v>178</v>
      </c>
      <c r="AT163" s="159" t="s">
        <v>70</v>
      </c>
      <c r="AU163" s="159" t="s">
        <v>77</v>
      </c>
      <c r="AY163" s="152" t="s">
        <v>165</v>
      </c>
      <c r="BK163" s="160">
        <f>SUM(BK164:BK171)</f>
        <v>0</v>
      </c>
    </row>
    <row r="164" spans="2:65" s="1" customFormat="1" ht="24.15" customHeight="1">
      <c r="B164" s="136"/>
      <c r="C164" s="163" t="s">
        <v>371</v>
      </c>
      <c r="D164" s="163" t="s">
        <v>167</v>
      </c>
      <c r="E164" s="164" t="s">
        <v>1530</v>
      </c>
      <c r="F164" s="165" t="s">
        <v>1531</v>
      </c>
      <c r="G164" s="166" t="s">
        <v>497</v>
      </c>
      <c r="H164" s="167">
        <v>5</v>
      </c>
      <c r="I164" s="168"/>
      <c r="J164" s="169">
        <f t="shared" ref="J164:J171" si="15">ROUND(I164*H164,2)</f>
        <v>0</v>
      </c>
      <c r="K164" s="170"/>
      <c r="L164" s="34"/>
      <c r="M164" s="171" t="s">
        <v>1</v>
      </c>
      <c r="N164" s="135" t="s">
        <v>37</v>
      </c>
      <c r="P164" s="172">
        <f t="shared" ref="P164:P171" si="16">O164*H164</f>
        <v>0</v>
      </c>
      <c r="Q164" s="172">
        <v>0</v>
      </c>
      <c r="R164" s="172">
        <f t="shared" ref="R164:R171" si="17">Q164*H164</f>
        <v>0</v>
      </c>
      <c r="S164" s="172">
        <v>0</v>
      </c>
      <c r="T164" s="173">
        <f t="shared" ref="T164:T171" si="18">S164*H164</f>
        <v>0</v>
      </c>
      <c r="AR164" s="174" t="s">
        <v>1172</v>
      </c>
      <c r="AT164" s="174" t="s">
        <v>167</v>
      </c>
      <c r="AU164" s="174" t="s">
        <v>82</v>
      </c>
      <c r="AY164" s="17" t="s">
        <v>165</v>
      </c>
      <c r="BE164" s="102">
        <f t="shared" ref="BE164:BE171" si="19">IF(N164="základná",J164,0)</f>
        <v>0</v>
      </c>
      <c r="BF164" s="102">
        <f t="shared" ref="BF164:BF171" si="20">IF(N164="znížená",J164,0)</f>
        <v>0</v>
      </c>
      <c r="BG164" s="102">
        <f t="shared" ref="BG164:BG171" si="21">IF(N164="zákl. prenesená",J164,0)</f>
        <v>0</v>
      </c>
      <c r="BH164" s="102">
        <f t="shared" ref="BH164:BH171" si="22">IF(N164="zníž. prenesená",J164,0)</f>
        <v>0</v>
      </c>
      <c r="BI164" s="102">
        <f t="shared" ref="BI164:BI171" si="23">IF(N164="nulová",J164,0)</f>
        <v>0</v>
      </c>
      <c r="BJ164" s="17" t="s">
        <v>82</v>
      </c>
      <c r="BK164" s="102">
        <f t="shared" ref="BK164:BK171" si="24">ROUND(I164*H164,2)</f>
        <v>0</v>
      </c>
      <c r="BL164" s="17" t="s">
        <v>1172</v>
      </c>
      <c r="BM164" s="174" t="s">
        <v>503</v>
      </c>
    </row>
    <row r="165" spans="2:65" s="1" customFormat="1" ht="24.15" customHeight="1">
      <c r="B165" s="136"/>
      <c r="C165" s="163" t="s">
        <v>376</v>
      </c>
      <c r="D165" s="163" t="s">
        <v>167</v>
      </c>
      <c r="E165" s="164" t="s">
        <v>1532</v>
      </c>
      <c r="F165" s="165" t="s">
        <v>1533</v>
      </c>
      <c r="G165" s="166" t="s">
        <v>181</v>
      </c>
      <c r="H165" s="167">
        <v>160</v>
      </c>
      <c r="I165" s="168"/>
      <c r="J165" s="169">
        <f t="shared" si="15"/>
        <v>0</v>
      </c>
      <c r="K165" s="170"/>
      <c r="L165" s="34"/>
      <c r="M165" s="171" t="s">
        <v>1</v>
      </c>
      <c r="N165" s="135" t="s">
        <v>37</v>
      </c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AR165" s="174" t="s">
        <v>1172</v>
      </c>
      <c r="AT165" s="174" t="s">
        <v>167</v>
      </c>
      <c r="AU165" s="174" t="s">
        <v>82</v>
      </c>
      <c r="AY165" s="17" t="s">
        <v>165</v>
      </c>
      <c r="BE165" s="102">
        <f t="shared" si="19"/>
        <v>0</v>
      </c>
      <c r="BF165" s="102">
        <f t="shared" si="20"/>
        <v>0</v>
      </c>
      <c r="BG165" s="102">
        <f t="shared" si="21"/>
        <v>0</v>
      </c>
      <c r="BH165" s="102">
        <f t="shared" si="22"/>
        <v>0</v>
      </c>
      <c r="BI165" s="102">
        <f t="shared" si="23"/>
        <v>0</v>
      </c>
      <c r="BJ165" s="17" t="s">
        <v>82</v>
      </c>
      <c r="BK165" s="102">
        <f t="shared" si="24"/>
        <v>0</v>
      </c>
      <c r="BL165" s="17" t="s">
        <v>1172</v>
      </c>
      <c r="BM165" s="174" t="s">
        <v>513</v>
      </c>
    </row>
    <row r="166" spans="2:65" s="1" customFormat="1" ht="33" customHeight="1">
      <c r="B166" s="136"/>
      <c r="C166" s="163" t="s">
        <v>384</v>
      </c>
      <c r="D166" s="163" t="s">
        <v>167</v>
      </c>
      <c r="E166" s="164" t="s">
        <v>1534</v>
      </c>
      <c r="F166" s="165" t="s">
        <v>1535</v>
      </c>
      <c r="G166" s="166" t="s">
        <v>181</v>
      </c>
      <c r="H166" s="167">
        <v>160</v>
      </c>
      <c r="I166" s="168"/>
      <c r="J166" s="169">
        <f t="shared" si="15"/>
        <v>0</v>
      </c>
      <c r="K166" s="170"/>
      <c r="L166" s="34"/>
      <c r="M166" s="171" t="s">
        <v>1</v>
      </c>
      <c r="N166" s="135" t="s">
        <v>37</v>
      </c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AR166" s="174" t="s">
        <v>1172</v>
      </c>
      <c r="AT166" s="174" t="s">
        <v>167</v>
      </c>
      <c r="AU166" s="174" t="s">
        <v>82</v>
      </c>
      <c r="AY166" s="17" t="s">
        <v>165</v>
      </c>
      <c r="BE166" s="102">
        <f t="shared" si="19"/>
        <v>0</v>
      </c>
      <c r="BF166" s="102">
        <f t="shared" si="20"/>
        <v>0</v>
      </c>
      <c r="BG166" s="102">
        <f t="shared" si="21"/>
        <v>0</v>
      </c>
      <c r="BH166" s="102">
        <f t="shared" si="22"/>
        <v>0</v>
      </c>
      <c r="BI166" s="102">
        <f t="shared" si="23"/>
        <v>0</v>
      </c>
      <c r="BJ166" s="17" t="s">
        <v>82</v>
      </c>
      <c r="BK166" s="102">
        <f t="shared" si="24"/>
        <v>0</v>
      </c>
      <c r="BL166" s="17" t="s">
        <v>1172</v>
      </c>
      <c r="BM166" s="174" t="s">
        <v>523</v>
      </c>
    </row>
    <row r="167" spans="2:65" s="1" customFormat="1" ht="16.5" customHeight="1">
      <c r="B167" s="136"/>
      <c r="C167" s="199" t="s">
        <v>392</v>
      </c>
      <c r="D167" s="199" t="s">
        <v>360</v>
      </c>
      <c r="E167" s="200" t="s">
        <v>1536</v>
      </c>
      <c r="F167" s="201" t="s">
        <v>1537</v>
      </c>
      <c r="G167" s="202" t="s">
        <v>233</v>
      </c>
      <c r="H167" s="203">
        <v>8.32</v>
      </c>
      <c r="I167" s="204"/>
      <c r="J167" s="205">
        <f t="shared" si="15"/>
        <v>0</v>
      </c>
      <c r="K167" s="206"/>
      <c r="L167" s="207"/>
      <c r="M167" s="208" t="s">
        <v>1</v>
      </c>
      <c r="N167" s="209" t="s">
        <v>37</v>
      </c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AR167" s="174" t="s">
        <v>1277</v>
      </c>
      <c r="AT167" s="174" t="s">
        <v>360</v>
      </c>
      <c r="AU167" s="174" t="s">
        <v>82</v>
      </c>
      <c r="AY167" s="17" t="s">
        <v>165</v>
      </c>
      <c r="BE167" s="102">
        <f t="shared" si="19"/>
        <v>0</v>
      </c>
      <c r="BF167" s="102">
        <f t="shared" si="20"/>
        <v>0</v>
      </c>
      <c r="BG167" s="102">
        <f t="shared" si="21"/>
        <v>0</v>
      </c>
      <c r="BH167" s="102">
        <f t="shared" si="22"/>
        <v>0</v>
      </c>
      <c r="BI167" s="102">
        <f t="shared" si="23"/>
        <v>0</v>
      </c>
      <c r="BJ167" s="17" t="s">
        <v>82</v>
      </c>
      <c r="BK167" s="102">
        <f t="shared" si="24"/>
        <v>0</v>
      </c>
      <c r="BL167" s="17" t="s">
        <v>1172</v>
      </c>
      <c r="BM167" s="174" t="s">
        <v>533</v>
      </c>
    </row>
    <row r="168" spans="2:65" s="1" customFormat="1" ht="24.15" customHeight="1">
      <c r="B168" s="136"/>
      <c r="C168" s="163" t="s">
        <v>396</v>
      </c>
      <c r="D168" s="163" t="s">
        <v>167</v>
      </c>
      <c r="E168" s="164" t="s">
        <v>1538</v>
      </c>
      <c r="F168" s="165" t="s">
        <v>1539</v>
      </c>
      <c r="G168" s="166" t="s">
        <v>181</v>
      </c>
      <c r="H168" s="167">
        <v>160</v>
      </c>
      <c r="I168" s="168"/>
      <c r="J168" s="169">
        <f t="shared" si="15"/>
        <v>0</v>
      </c>
      <c r="K168" s="170"/>
      <c r="L168" s="34"/>
      <c r="M168" s="171" t="s">
        <v>1</v>
      </c>
      <c r="N168" s="135" t="s">
        <v>37</v>
      </c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AR168" s="174" t="s">
        <v>1172</v>
      </c>
      <c r="AT168" s="174" t="s">
        <v>167</v>
      </c>
      <c r="AU168" s="174" t="s">
        <v>82</v>
      </c>
      <c r="AY168" s="17" t="s">
        <v>165</v>
      </c>
      <c r="BE168" s="102">
        <f t="shared" si="19"/>
        <v>0</v>
      </c>
      <c r="BF168" s="102">
        <f t="shared" si="20"/>
        <v>0</v>
      </c>
      <c r="BG168" s="102">
        <f t="shared" si="21"/>
        <v>0</v>
      </c>
      <c r="BH168" s="102">
        <f t="shared" si="22"/>
        <v>0</v>
      </c>
      <c r="BI168" s="102">
        <f t="shared" si="23"/>
        <v>0</v>
      </c>
      <c r="BJ168" s="17" t="s">
        <v>82</v>
      </c>
      <c r="BK168" s="102">
        <f t="shared" si="24"/>
        <v>0</v>
      </c>
      <c r="BL168" s="17" t="s">
        <v>1172</v>
      </c>
      <c r="BM168" s="174" t="s">
        <v>544</v>
      </c>
    </row>
    <row r="169" spans="2:65" s="1" customFormat="1" ht="24.15" customHeight="1">
      <c r="B169" s="136"/>
      <c r="C169" s="199" t="s">
        <v>401</v>
      </c>
      <c r="D169" s="199" t="s">
        <v>360</v>
      </c>
      <c r="E169" s="200" t="s">
        <v>1540</v>
      </c>
      <c r="F169" s="201" t="s">
        <v>1541</v>
      </c>
      <c r="G169" s="202" t="s">
        <v>181</v>
      </c>
      <c r="H169" s="203">
        <v>160</v>
      </c>
      <c r="I169" s="204"/>
      <c r="J169" s="205">
        <f t="shared" si="15"/>
        <v>0</v>
      </c>
      <c r="K169" s="206"/>
      <c r="L169" s="207"/>
      <c r="M169" s="208" t="s">
        <v>1</v>
      </c>
      <c r="N169" s="209" t="s">
        <v>37</v>
      </c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AR169" s="174" t="s">
        <v>1277</v>
      </c>
      <c r="AT169" s="174" t="s">
        <v>360</v>
      </c>
      <c r="AU169" s="174" t="s">
        <v>82</v>
      </c>
      <c r="AY169" s="17" t="s">
        <v>165</v>
      </c>
      <c r="BE169" s="102">
        <f t="shared" si="19"/>
        <v>0</v>
      </c>
      <c r="BF169" s="102">
        <f t="shared" si="20"/>
        <v>0</v>
      </c>
      <c r="BG169" s="102">
        <f t="shared" si="21"/>
        <v>0</v>
      </c>
      <c r="BH169" s="102">
        <f t="shared" si="22"/>
        <v>0</v>
      </c>
      <c r="BI169" s="102">
        <f t="shared" si="23"/>
        <v>0</v>
      </c>
      <c r="BJ169" s="17" t="s">
        <v>82</v>
      </c>
      <c r="BK169" s="102">
        <f t="shared" si="24"/>
        <v>0</v>
      </c>
      <c r="BL169" s="17" t="s">
        <v>1172</v>
      </c>
      <c r="BM169" s="174" t="s">
        <v>556</v>
      </c>
    </row>
    <row r="170" spans="2:65" s="1" customFormat="1" ht="33" customHeight="1">
      <c r="B170" s="136"/>
      <c r="C170" s="163" t="s">
        <v>410</v>
      </c>
      <c r="D170" s="163" t="s">
        <v>167</v>
      </c>
      <c r="E170" s="164" t="s">
        <v>1542</v>
      </c>
      <c r="F170" s="165" t="s">
        <v>1543</v>
      </c>
      <c r="G170" s="166" t="s">
        <v>181</v>
      </c>
      <c r="H170" s="167">
        <v>160</v>
      </c>
      <c r="I170" s="168"/>
      <c r="J170" s="169">
        <f t="shared" si="15"/>
        <v>0</v>
      </c>
      <c r="K170" s="170"/>
      <c r="L170" s="34"/>
      <c r="M170" s="171" t="s">
        <v>1</v>
      </c>
      <c r="N170" s="135" t="s">
        <v>37</v>
      </c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AR170" s="174" t="s">
        <v>1172</v>
      </c>
      <c r="AT170" s="174" t="s">
        <v>167</v>
      </c>
      <c r="AU170" s="174" t="s">
        <v>82</v>
      </c>
      <c r="AY170" s="17" t="s">
        <v>165</v>
      </c>
      <c r="BE170" s="102">
        <f t="shared" si="19"/>
        <v>0</v>
      </c>
      <c r="BF170" s="102">
        <f t="shared" si="20"/>
        <v>0</v>
      </c>
      <c r="BG170" s="102">
        <f t="shared" si="21"/>
        <v>0</v>
      </c>
      <c r="BH170" s="102">
        <f t="shared" si="22"/>
        <v>0</v>
      </c>
      <c r="BI170" s="102">
        <f t="shared" si="23"/>
        <v>0</v>
      </c>
      <c r="BJ170" s="17" t="s">
        <v>82</v>
      </c>
      <c r="BK170" s="102">
        <f t="shared" si="24"/>
        <v>0</v>
      </c>
      <c r="BL170" s="17" t="s">
        <v>1172</v>
      </c>
      <c r="BM170" s="174" t="s">
        <v>566</v>
      </c>
    </row>
    <row r="171" spans="2:65" s="1" customFormat="1" ht="33" customHeight="1">
      <c r="B171" s="136"/>
      <c r="C171" s="163" t="s">
        <v>414</v>
      </c>
      <c r="D171" s="163" t="s">
        <v>167</v>
      </c>
      <c r="E171" s="164" t="s">
        <v>1544</v>
      </c>
      <c r="F171" s="165" t="s">
        <v>1545</v>
      </c>
      <c r="G171" s="166" t="s">
        <v>170</v>
      </c>
      <c r="H171" s="167">
        <v>96</v>
      </c>
      <c r="I171" s="168"/>
      <c r="J171" s="169">
        <f t="shared" si="15"/>
        <v>0</v>
      </c>
      <c r="K171" s="170"/>
      <c r="L171" s="34"/>
      <c r="M171" s="171" t="s">
        <v>1</v>
      </c>
      <c r="N171" s="135" t="s">
        <v>37</v>
      </c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AR171" s="174" t="s">
        <v>1172</v>
      </c>
      <c r="AT171" s="174" t="s">
        <v>167</v>
      </c>
      <c r="AU171" s="174" t="s">
        <v>82</v>
      </c>
      <c r="AY171" s="17" t="s">
        <v>165</v>
      </c>
      <c r="BE171" s="102">
        <f t="shared" si="19"/>
        <v>0</v>
      </c>
      <c r="BF171" s="102">
        <f t="shared" si="20"/>
        <v>0</v>
      </c>
      <c r="BG171" s="102">
        <f t="shared" si="21"/>
        <v>0</v>
      </c>
      <c r="BH171" s="102">
        <f t="shared" si="22"/>
        <v>0</v>
      </c>
      <c r="BI171" s="102">
        <f t="shared" si="23"/>
        <v>0</v>
      </c>
      <c r="BJ171" s="17" t="s">
        <v>82</v>
      </c>
      <c r="BK171" s="102">
        <f t="shared" si="24"/>
        <v>0</v>
      </c>
      <c r="BL171" s="17" t="s">
        <v>1172</v>
      </c>
      <c r="BM171" s="174" t="s">
        <v>577</v>
      </c>
    </row>
    <row r="172" spans="2:65" s="11" customFormat="1" ht="26" customHeight="1">
      <c r="B172" s="151"/>
      <c r="D172" s="152" t="s">
        <v>70</v>
      </c>
      <c r="E172" s="153" t="s">
        <v>1261</v>
      </c>
      <c r="F172" s="153" t="s">
        <v>1262</v>
      </c>
      <c r="I172" s="154"/>
      <c r="J172" s="155">
        <f>BK172</f>
        <v>0</v>
      </c>
      <c r="L172" s="151"/>
      <c r="M172" s="156"/>
      <c r="P172" s="157">
        <f>SUM(P173:P174)</f>
        <v>0</v>
      </c>
      <c r="R172" s="157">
        <f>SUM(R173:R174)</f>
        <v>0</v>
      </c>
      <c r="T172" s="158">
        <f>SUM(T173:T174)</f>
        <v>0</v>
      </c>
      <c r="AR172" s="152" t="s">
        <v>171</v>
      </c>
      <c r="AT172" s="159" t="s">
        <v>70</v>
      </c>
      <c r="AU172" s="159" t="s">
        <v>71</v>
      </c>
      <c r="AY172" s="152" t="s">
        <v>165</v>
      </c>
      <c r="BK172" s="160">
        <f>SUM(BK173:BK174)</f>
        <v>0</v>
      </c>
    </row>
    <row r="173" spans="2:65" s="1" customFormat="1" ht="38" customHeight="1">
      <c r="B173" s="136"/>
      <c r="C173" s="163" t="s">
        <v>418</v>
      </c>
      <c r="D173" s="163" t="s">
        <v>167</v>
      </c>
      <c r="E173" s="164" t="s">
        <v>1479</v>
      </c>
      <c r="F173" s="165" t="s">
        <v>1480</v>
      </c>
      <c r="G173" s="166" t="s">
        <v>1266</v>
      </c>
      <c r="H173" s="167">
        <v>10</v>
      </c>
      <c r="I173" s="168"/>
      <c r="J173" s="169">
        <f>ROUND(I173*H173,2)</f>
        <v>0</v>
      </c>
      <c r="K173" s="170"/>
      <c r="L173" s="34"/>
      <c r="M173" s="171" t="s">
        <v>1</v>
      </c>
      <c r="N173" s="135" t="s">
        <v>37</v>
      </c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AR173" s="174" t="s">
        <v>1267</v>
      </c>
      <c r="AT173" s="174" t="s">
        <v>167</v>
      </c>
      <c r="AU173" s="174" t="s">
        <v>77</v>
      </c>
      <c r="AY173" s="17" t="s">
        <v>165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7" t="s">
        <v>82</v>
      </c>
      <c r="BK173" s="102">
        <f>ROUND(I173*H173,2)</f>
        <v>0</v>
      </c>
      <c r="BL173" s="17" t="s">
        <v>1267</v>
      </c>
      <c r="BM173" s="174" t="s">
        <v>583</v>
      </c>
    </row>
    <row r="174" spans="2:65" s="1" customFormat="1" ht="33" customHeight="1">
      <c r="B174" s="136"/>
      <c r="C174" s="163" t="s">
        <v>423</v>
      </c>
      <c r="D174" s="163" t="s">
        <v>167</v>
      </c>
      <c r="E174" s="164" t="s">
        <v>1264</v>
      </c>
      <c r="F174" s="165" t="s">
        <v>1265</v>
      </c>
      <c r="G174" s="166" t="s">
        <v>1266</v>
      </c>
      <c r="H174" s="167">
        <v>5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AR174" s="174" t="s">
        <v>1267</v>
      </c>
      <c r="AT174" s="174" t="s">
        <v>167</v>
      </c>
      <c r="AU174" s="174" t="s">
        <v>77</v>
      </c>
      <c r="AY174" s="17" t="s">
        <v>165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82</v>
      </c>
      <c r="BK174" s="102">
        <f>ROUND(I174*H174,2)</f>
        <v>0</v>
      </c>
      <c r="BL174" s="17" t="s">
        <v>1267</v>
      </c>
      <c r="BM174" s="174" t="s">
        <v>1169</v>
      </c>
    </row>
    <row r="175" spans="2:65" s="11" customFormat="1" ht="26" customHeight="1">
      <c r="B175" s="151"/>
      <c r="D175" s="152" t="s">
        <v>70</v>
      </c>
      <c r="E175" s="153" t="s">
        <v>144</v>
      </c>
      <c r="F175" s="153" t="s">
        <v>1481</v>
      </c>
      <c r="I175" s="154"/>
      <c r="J175" s="155">
        <f>BK175</f>
        <v>0</v>
      </c>
      <c r="L175" s="151"/>
      <c r="M175" s="156"/>
      <c r="P175" s="157">
        <f>SUM(P176:P178)</f>
        <v>0</v>
      </c>
      <c r="R175" s="157">
        <f>SUM(R176:R178)</f>
        <v>0</v>
      </c>
      <c r="T175" s="158">
        <f>SUM(T176:T178)</f>
        <v>0</v>
      </c>
      <c r="AR175" s="152" t="s">
        <v>190</v>
      </c>
      <c r="AT175" s="159" t="s">
        <v>70</v>
      </c>
      <c r="AU175" s="159" t="s">
        <v>71</v>
      </c>
      <c r="AY175" s="152" t="s">
        <v>165</v>
      </c>
      <c r="BK175" s="160">
        <f>SUM(BK176:BK178)</f>
        <v>0</v>
      </c>
    </row>
    <row r="176" spans="2:65" s="1" customFormat="1" ht="44.25" customHeight="1">
      <c r="B176" s="136"/>
      <c r="C176" s="163" t="s">
        <v>405</v>
      </c>
      <c r="D176" s="163" t="s">
        <v>167</v>
      </c>
      <c r="E176" s="164" t="s">
        <v>1546</v>
      </c>
      <c r="F176" s="165" t="s">
        <v>1547</v>
      </c>
      <c r="G176" s="166" t="s">
        <v>1484</v>
      </c>
      <c r="H176" s="167">
        <v>1</v>
      </c>
      <c r="I176" s="168"/>
      <c r="J176" s="169">
        <f>ROUND(I176*H176,2)</f>
        <v>0</v>
      </c>
      <c r="K176" s="170"/>
      <c r="L176" s="34"/>
      <c r="M176" s="171" t="s">
        <v>1</v>
      </c>
      <c r="N176" s="135" t="s">
        <v>37</v>
      </c>
      <c r="P176" s="172">
        <f>O176*H176</f>
        <v>0</v>
      </c>
      <c r="Q176" s="172">
        <v>0</v>
      </c>
      <c r="R176" s="172">
        <f>Q176*H176</f>
        <v>0</v>
      </c>
      <c r="S176" s="172">
        <v>0</v>
      </c>
      <c r="T176" s="173">
        <f>S176*H176</f>
        <v>0</v>
      </c>
      <c r="AR176" s="174" t="s">
        <v>171</v>
      </c>
      <c r="AT176" s="174" t="s">
        <v>167</v>
      </c>
      <c r="AU176" s="174" t="s">
        <v>77</v>
      </c>
      <c r="AY176" s="17" t="s">
        <v>165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7" t="s">
        <v>82</v>
      </c>
      <c r="BK176" s="102">
        <f>ROUND(I176*H176,2)</f>
        <v>0</v>
      </c>
      <c r="BL176" s="17" t="s">
        <v>171</v>
      </c>
      <c r="BM176" s="174" t="s">
        <v>1172</v>
      </c>
    </row>
    <row r="177" spans="2:65" s="1" customFormat="1" ht="24.15" customHeight="1">
      <c r="B177" s="136"/>
      <c r="C177" s="163" t="s">
        <v>433</v>
      </c>
      <c r="D177" s="163" t="s">
        <v>167</v>
      </c>
      <c r="E177" s="164" t="s">
        <v>1482</v>
      </c>
      <c r="F177" s="165" t="s">
        <v>1483</v>
      </c>
      <c r="G177" s="166" t="s">
        <v>1484</v>
      </c>
      <c r="H177" s="167">
        <v>1</v>
      </c>
      <c r="I177" s="168"/>
      <c r="J177" s="169">
        <f>ROUND(I177*H177,2)</f>
        <v>0</v>
      </c>
      <c r="K177" s="170"/>
      <c r="L177" s="34"/>
      <c r="M177" s="171" t="s">
        <v>1</v>
      </c>
      <c r="N177" s="135" t="s">
        <v>37</v>
      </c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AR177" s="174" t="s">
        <v>171</v>
      </c>
      <c r="AT177" s="174" t="s">
        <v>167</v>
      </c>
      <c r="AU177" s="174" t="s">
        <v>77</v>
      </c>
      <c r="AY177" s="17" t="s">
        <v>165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7" t="s">
        <v>82</v>
      </c>
      <c r="BK177" s="102">
        <f>ROUND(I177*H177,2)</f>
        <v>0</v>
      </c>
      <c r="BL177" s="17" t="s">
        <v>171</v>
      </c>
      <c r="BM177" s="174" t="s">
        <v>855</v>
      </c>
    </row>
    <row r="178" spans="2:65" s="1" customFormat="1" ht="21.75" customHeight="1">
      <c r="B178" s="136"/>
      <c r="C178" s="163">
        <v>34</v>
      </c>
      <c r="D178" s="163" t="s">
        <v>167</v>
      </c>
      <c r="E178" s="164" t="s">
        <v>1487</v>
      </c>
      <c r="F178" s="165" t="s">
        <v>1488</v>
      </c>
      <c r="G178" s="166" t="s">
        <v>1484</v>
      </c>
      <c r="H178" s="167">
        <v>1</v>
      </c>
      <c r="I178" s="168"/>
      <c r="J178" s="169">
        <f>ROUND(I178*H178,2)</f>
        <v>0</v>
      </c>
      <c r="K178" s="170"/>
      <c r="L178" s="34"/>
      <c r="M178" s="220" t="s">
        <v>1</v>
      </c>
      <c r="N178" s="221" t="s">
        <v>37</v>
      </c>
      <c r="O178" s="222"/>
      <c r="P178" s="223">
        <f>O178*H178</f>
        <v>0</v>
      </c>
      <c r="Q178" s="223">
        <v>0</v>
      </c>
      <c r="R178" s="223">
        <f>Q178*H178</f>
        <v>0</v>
      </c>
      <c r="S178" s="223">
        <v>0</v>
      </c>
      <c r="T178" s="224">
        <f>S178*H178</f>
        <v>0</v>
      </c>
      <c r="AR178" s="174" t="s">
        <v>171</v>
      </c>
      <c r="AT178" s="174" t="s">
        <v>167</v>
      </c>
      <c r="AU178" s="174" t="s">
        <v>77</v>
      </c>
      <c r="AY178" s="17" t="s">
        <v>165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7" t="s">
        <v>82</v>
      </c>
      <c r="BK178" s="102">
        <f>ROUND(I178*H178,2)</f>
        <v>0</v>
      </c>
      <c r="BL178" s="17" t="s">
        <v>171</v>
      </c>
      <c r="BM178" s="174" t="s">
        <v>1183</v>
      </c>
    </row>
    <row r="179" spans="2:65" s="12" customFormat="1">
      <c r="B179" s="175"/>
      <c r="C179" s="279" t="s">
        <v>2062</v>
      </c>
      <c r="D179" s="279"/>
      <c r="E179" s="7"/>
      <c r="F179" s="7"/>
      <c r="G179" s="7"/>
      <c r="H179" s="7"/>
      <c r="I179" s="7"/>
      <c r="L179" s="175"/>
      <c r="AT179" s="177"/>
      <c r="AU179" s="177"/>
      <c r="AY179" s="177"/>
    </row>
    <row r="180" spans="2:65" s="12" customFormat="1" ht="23.4" customHeight="1">
      <c r="B180" s="175"/>
      <c r="C180" s="279" t="s">
        <v>2063</v>
      </c>
      <c r="D180" s="279"/>
      <c r="E180" s="279"/>
      <c r="F180" s="279"/>
      <c r="G180" s="279"/>
      <c r="H180" s="279"/>
      <c r="I180" s="279"/>
      <c r="L180" s="175"/>
      <c r="AT180" s="177"/>
      <c r="AU180" s="177"/>
      <c r="AY180" s="177"/>
    </row>
    <row r="181" spans="2:65" s="12" customFormat="1" ht="33" customHeight="1">
      <c r="B181" s="175"/>
      <c r="C181" s="279" t="s">
        <v>2064</v>
      </c>
      <c r="D181" s="279"/>
      <c r="E181" s="279"/>
      <c r="F181" s="279"/>
      <c r="G181" s="279"/>
      <c r="H181" s="279"/>
      <c r="I181" s="279"/>
      <c r="L181" s="175"/>
      <c r="AT181" s="177"/>
      <c r="AU181" s="177"/>
      <c r="AY181" s="177"/>
    </row>
    <row r="182" spans="2:65" s="12" customFormat="1" ht="22.25" customHeight="1">
      <c r="B182" s="175"/>
      <c r="C182" s="279" t="s">
        <v>2065</v>
      </c>
      <c r="D182" s="279"/>
      <c r="E182" s="279"/>
      <c r="F182" s="279"/>
      <c r="G182" s="279"/>
      <c r="H182" s="279"/>
      <c r="I182" s="279"/>
      <c r="L182" s="175"/>
      <c r="AT182" s="177"/>
      <c r="AU182" s="177"/>
      <c r="AY182" s="177"/>
    </row>
    <row r="183" spans="2:65" s="12" customFormat="1" ht="38.4" customHeight="1">
      <c r="B183" s="175"/>
      <c r="C183" s="279" t="s">
        <v>2066</v>
      </c>
      <c r="D183" s="279"/>
      <c r="E183" s="279"/>
      <c r="F183" s="279"/>
      <c r="G183" s="279"/>
      <c r="H183" s="279"/>
      <c r="I183" s="279"/>
      <c r="L183" s="175"/>
      <c r="AT183" s="177"/>
      <c r="AU183" s="177"/>
      <c r="AY183" s="177"/>
    </row>
    <row r="184" spans="2:65" s="12" customFormat="1" ht="28.25" customHeight="1">
      <c r="B184" s="175"/>
      <c r="C184" s="279" t="s">
        <v>2067</v>
      </c>
      <c r="D184" s="279"/>
      <c r="E184" s="279"/>
      <c r="F184" s="279"/>
      <c r="G184" s="279"/>
      <c r="H184" s="279"/>
      <c r="I184" s="279"/>
      <c r="L184" s="175"/>
      <c r="AT184" s="177"/>
      <c r="AU184" s="177"/>
      <c r="AY184" s="177"/>
    </row>
    <row r="185" spans="2:65" s="12" customFormat="1" ht="33" customHeight="1">
      <c r="B185" s="175"/>
      <c r="C185" s="279" t="s">
        <v>2068</v>
      </c>
      <c r="D185" s="279"/>
      <c r="E185" s="279"/>
      <c r="F185" s="279"/>
      <c r="G185" s="279"/>
      <c r="H185" s="279"/>
      <c r="I185" s="279"/>
      <c r="L185" s="175"/>
      <c r="AT185" s="177"/>
      <c r="AU185" s="177"/>
      <c r="AY185" s="177"/>
    </row>
    <row r="186" spans="2:65" s="1" customFormat="1" ht="6.9" customHeight="1"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34"/>
    </row>
  </sheetData>
  <autoFilter ref="C136:K178"/>
  <mergeCells count="24">
    <mergeCell ref="E11:H11"/>
    <mergeCell ref="E20:H20"/>
    <mergeCell ref="E29:H29"/>
    <mergeCell ref="L2:V2"/>
    <mergeCell ref="C179:D179"/>
    <mergeCell ref="E85:H85"/>
    <mergeCell ref="E87:H87"/>
    <mergeCell ref="E89:H89"/>
    <mergeCell ref="D109:F109"/>
    <mergeCell ref="D110:F110"/>
    <mergeCell ref="E7:H7"/>
    <mergeCell ref="E9:H9"/>
    <mergeCell ref="D111:F111"/>
    <mergeCell ref="D112:F112"/>
    <mergeCell ref="D113:F113"/>
    <mergeCell ref="E125:H125"/>
    <mergeCell ref="E127:H127"/>
    <mergeCell ref="C182:I182"/>
    <mergeCell ref="C183:I183"/>
    <mergeCell ref="C184:I184"/>
    <mergeCell ref="C185:I185"/>
    <mergeCell ref="E129:H129"/>
    <mergeCell ref="C180:I180"/>
    <mergeCell ref="C181:I18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20"/>
  <sheetViews>
    <sheetView showGridLines="0" topLeftCell="A402" workbookViewId="0">
      <selection activeCell="C419" sqref="C419:I41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106</v>
      </c>
      <c r="AZ2" s="108" t="s">
        <v>1548</v>
      </c>
      <c r="BA2" s="108" t="s">
        <v>1</v>
      </c>
      <c r="BB2" s="108" t="s">
        <v>1</v>
      </c>
      <c r="BC2" s="108" t="s">
        <v>1549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1550</v>
      </c>
      <c r="BA3" s="108" t="s">
        <v>1</v>
      </c>
      <c r="BB3" s="108" t="s">
        <v>1</v>
      </c>
      <c r="BC3" s="108" t="s">
        <v>1551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  <c r="AZ4" s="108" t="s">
        <v>1552</v>
      </c>
      <c r="BA4" s="108" t="s">
        <v>1</v>
      </c>
      <c r="BB4" s="108" t="s">
        <v>1</v>
      </c>
      <c r="BC4" s="108" t="s">
        <v>1553</v>
      </c>
      <c r="BD4" s="108" t="s">
        <v>82</v>
      </c>
    </row>
    <row r="5" spans="2:56" ht="6.9" customHeight="1">
      <c r="B5" s="20"/>
      <c r="L5" s="20"/>
      <c r="AZ5" s="108" t="s">
        <v>1554</v>
      </c>
      <c r="BA5" s="108" t="s">
        <v>1</v>
      </c>
      <c r="BB5" s="108" t="s">
        <v>1</v>
      </c>
      <c r="BC5" s="108" t="s">
        <v>1555</v>
      </c>
      <c r="BD5" s="108" t="s">
        <v>82</v>
      </c>
    </row>
    <row r="6" spans="2:56" ht="12" customHeight="1">
      <c r="B6" s="20"/>
      <c r="D6" s="27" t="s">
        <v>14</v>
      </c>
      <c r="L6" s="20"/>
      <c r="AZ6" s="108" t="s">
        <v>1556</v>
      </c>
      <c r="BA6" s="108" t="s">
        <v>1</v>
      </c>
      <c r="BB6" s="108" t="s">
        <v>1</v>
      </c>
      <c r="BC6" s="108" t="s">
        <v>453</v>
      </c>
      <c r="BD6" s="108" t="s">
        <v>82</v>
      </c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56" ht="12" customHeight="1">
      <c r="B8" s="20"/>
      <c r="D8" s="27" t="s">
        <v>127</v>
      </c>
      <c r="L8" s="20"/>
    </row>
    <row r="9" spans="2:56" s="1" customFormat="1" ht="16.5" customHeight="1">
      <c r="B9" s="34"/>
      <c r="E9" s="282" t="s">
        <v>105</v>
      </c>
      <c r="F9" s="280"/>
      <c r="G9" s="280"/>
      <c r="H9" s="280"/>
      <c r="L9" s="34"/>
    </row>
    <row r="10" spans="2:56" s="1" customFormat="1" ht="12" customHeight="1">
      <c r="B10" s="34"/>
      <c r="D10" s="27" t="s">
        <v>128</v>
      </c>
      <c r="L10" s="34"/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J111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ROUND((SUM(BE111:BE118) + SUM(BE140:BE412)),  2)</f>
        <v>0</v>
      </c>
      <c r="G37" s="113"/>
      <c r="H37" s="113"/>
      <c r="I37" s="114">
        <v>0.2</v>
      </c>
      <c r="J37" s="112">
        <f>ROUND(((SUM(BE111:BE118) + SUM(BE140:BE412))*I37),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ROUND((SUM(BF111:BF118) + SUM(BF140:BF412)),  2)</f>
        <v>0</v>
      </c>
      <c r="G38" s="113"/>
      <c r="H38" s="113"/>
      <c r="I38" s="114">
        <v>0.2</v>
      </c>
      <c r="J38" s="112">
        <f>ROUND(((SUM(BF111:BF118) + SUM(BF140:BF412))*I38),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ROUND((SUM(BG111:BG118) + SUM(BG140:BG412)),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ROUND((SUM(BH111:BH118) + SUM(BH140:BH412)),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ROUND((SUM(BI111:BI118) + SUM(BI140:BI412)),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105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J140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J141</f>
        <v>0</v>
      </c>
      <c r="L99" s="126"/>
    </row>
    <row r="100" spans="2:65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J142</f>
        <v>0</v>
      </c>
      <c r="L100" s="130"/>
    </row>
    <row r="101" spans="2:65" s="9" customFormat="1" ht="20" customHeight="1">
      <c r="B101" s="130"/>
      <c r="D101" s="131" t="s">
        <v>265</v>
      </c>
      <c r="E101" s="132"/>
      <c r="F101" s="132"/>
      <c r="G101" s="132"/>
      <c r="H101" s="132"/>
      <c r="I101" s="132"/>
      <c r="J101" s="133">
        <f>J281</f>
        <v>0</v>
      </c>
      <c r="L101" s="130"/>
    </row>
    <row r="102" spans="2:65" s="9" customFormat="1" ht="20" customHeight="1">
      <c r="B102" s="130"/>
      <c r="D102" s="131" t="s">
        <v>688</v>
      </c>
      <c r="E102" s="132"/>
      <c r="F102" s="132"/>
      <c r="G102" s="132"/>
      <c r="H102" s="132"/>
      <c r="I102" s="132"/>
      <c r="J102" s="133">
        <f>J307</f>
        <v>0</v>
      </c>
      <c r="L102" s="130"/>
    </row>
    <row r="103" spans="2:65" s="9" customFormat="1" ht="20" customHeight="1">
      <c r="B103" s="130"/>
      <c r="D103" s="131" t="s">
        <v>267</v>
      </c>
      <c r="E103" s="132"/>
      <c r="F103" s="132"/>
      <c r="G103" s="132"/>
      <c r="H103" s="132"/>
      <c r="I103" s="132"/>
      <c r="J103" s="133">
        <f>J310</f>
        <v>0</v>
      </c>
      <c r="L103" s="130"/>
    </row>
    <row r="104" spans="2:65" s="9" customFormat="1" ht="20" customHeight="1">
      <c r="B104" s="130"/>
      <c r="D104" s="131" t="s">
        <v>141</v>
      </c>
      <c r="E104" s="132"/>
      <c r="F104" s="132"/>
      <c r="G104" s="132"/>
      <c r="H104" s="132"/>
      <c r="I104" s="132"/>
      <c r="J104" s="133">
        <f>J353</f>
        <v>0</v>
      </c>
      <c r="L104" s="130"/>
    </row>
    <row r="105" spans="2:65" s="9" customFormat="1" ht="20" customHeight="1">
      <c r="B105" s="130"/>
      <c r="D105" s="131" t="s">
        <v>269</v>
      </c>
      <c r="E105" s="132"/>
      <c r="F105" s="132"/>
      <c r="G105" s="132"/>
      <c r="H105" s="132"/>
      <c r="I105" s="132"/>
      <c r="J105" s="133">
        <f>J371</f>
        <v>0</v>
      </c>
      <c r="L105" s="130"/>
    </row>
    <row r="106" spans="2:65" s="8" customFormat="1" ht="24.9" customHeight="1">
      <c r="B106" s="126"/>
      <c r="D106" s="127" t="s">
        <v>270</v>
      </c>
      <c r="E106" s="128"/>
      <c r="F106" s="128"/>
      <c r="G106" s="128"/>
      <c r="H106" s="128"/>
      <c r="I106" s="128"/>
      <c r="J106" s="129">
        <f>J373</f>
        <v>0</v>
      </c>
      <c r="L106" s="126"/>
    </row>
    <row r="107" spans="2:65" s="9" customFormat="1" ht="20" customHeight="1">
      <c r="B107" s="130"/>
      <c r="D107" s="131" t="s">
        <v>275</v>
      </c>
      <c r="E107" s="132"/>
      <c r="F107" s="132"/>
      <c r="G107" s="132"/>
      <c r="H107" s="132"/>
      <c r="I107" s="132"/>
      <c r="J107" s="133">
        <f>J374</f>
        <v>0</v>
      </c>
      <c r="L107" s="130"/>
    </row>
    <row r="108" spans="2:65" s="9" customFormat="1" ht="20" customHeight="1">
      <c r="B108" s="130"/>
      <c r="D108" s="131" t="s">
        <v>1557</v>
      </c>
      <c r="E108" s="132"/>
      <c r="F108" s="132"/>
      <c r="G108" s="132"/>
      <c r="H108" s="132"/>
      <c r="I108" s="132"/>
      <c r="J108" s="133">
        <f>J407</f>
        <v>0</v>
      </c>
      <c r="L108" s="130"/>
    </row>
    <row r="109" spans="2:65" s="1" customFormat="1" ht="21.75" customHeight="1">
      <c r="B109" s="34"/>
      <c r="L109" s="34"/>
    </row>
    <row r="110" spans="2:65" s="1" customFormat="1" ht="6.9" customHeight="1">
      <c r="B110" s="34"/>
      <c r="L110" s="34"/>
    </row>
    <row r="111" spans="2:65" s="1" customFormat="1" ht="29.25" customHeight="1">
      <c r="B111" s="34"/>
      <c r="C111" s="125" t="s">
        <v>142</v>
      </c>
      <c r="J111" s="134">
        <f>ROUND(J112 + J113 + J114 + J115 + J116 + J117,2)</f>
        <v>0</v>
      </c>
      <c r="L111" s="34"/>
      <c r="N111" s="135" t="s">
        <v>35</v>
      </c>
    </row>
    <row r="112" spans="2:65" s="1" customFormat="1" ht="18" customHeight="1">
      <c r="B112" s="136"/>
      <c r="C112" s="137"/>
      <c r="D112" s="232" t="s">
        <v>143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ref="BE112:BE117" si="0">IF(N112="základná",J112,0)</f>
        <v>0</v>
      </c>
      <c r="BF112" s="141">
        <f t="shared" ref="BF112:BF117" si="1">IF(N112="znížená",J112,0)</f>
        <v>0</v>
      </c>
      <c r="BG112" s="141">
        <f t="shared" ref="BG112:BG117" si="2">IF(N112="zákl. prenesená",J112,0)</f>
        <v>0</v>
      </c>
      <c r="BH112" s="141">
        <f t="shared" ref="BH112:BH117" si="3">IF(N112="zníž. prenesená",J112,0)</f>
        <v>0</v>
      </c>
      <c r="BI112" s="141">
        <f t="shared" ref="BI112:BI117" si="4">IF(N112="nulová",J112,0)</f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145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232" t="s">
        <v>146</v>
      </c>
      <c r="E114" s="281"/>
      <c r="F114" s="281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 ht="18" customHeight="1">
      <c r="B115" s="136"/>
      <c r="C115" s="137"/>
      <c r="D115" s="232" t="s">
        <v>147</v>
      </c>
      <c r="E115" s="281"/>
      <c r="F115" s="281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144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82</v>
      </c>
      <c r="BK115" s="137"/>
      <c r="BL115" s="137"/>
      <c r="BM115" s="137"/>
    </row>
    <row r="116" spans="2:65" s="1" customFormat="1" ht="18" customHeight="1">
      <c r="B116" s="136"/>
      <c r="C116" s="137"/>
      <c r="D116" s="232" t="s">
        <v>148</v>
      </c>
      <c r="E116" s="281"/>
      <c r="F116" s="281"/>
      <c r="G116" s="137"/>
      <c r="H116" s="137"/>
      <c r="I116" s="137"/>
      <c r="J116" s="99"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144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82</v>
      </c>
      <c r="BK116" s="137"/>
      <c r="BL116" s="137"/>
      <c r="BM116" s="137"/>
    </row>
    <row r="117" spans="2:65" s="1" customFormat="1" ht="18" customHeight="1">
      <c r="B117" s="136"/>
      <c r="C117" s="137"/>
      <c r="D117" s="138" t="s">
        <v>149</v>
      </c>
      <c r="E117" s="137"/>
      <c r="F117" s="137"/>
      <c r="G117" s="137"/>
      <c r="H117" s="137"/>
      <c r="I117" s="137"/>
      <c r="J117" s="99">
        <f>ROUND(J32*T117,2)</f>
        <v>0</v>
      </c>
      <c r="K117" s="137"/>
      <c r="L117" s="136"/>
      <c r="M117" s="137"/>
      <c r="N117" s="139" t="s">
        <v>37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40" t="s">
        <v>150</v>
      </c>
      <c r="AZ117" s="137"/>
      <c r="BA117" s="137"/>
      <c r="BB117" s="137"/>
      <c r="BC117" s="137"/>
      <c r="BD117" s="137"/>
      <c r="BE117" s="141">
        <f t="shared" si="0"/>
        <v>0</v>
      </c>
      <c r="BF117" s="141">
        <f t="shared" si="1"/>
        <v>0</v>
      </c>
      <c r="BG117" s="141">
        <f t="shared" si="2"/>
        <v>0</v>
      </c>
      <c r="BH117" s="141">
        <f t="shared" si="3"/>
        <v>0</v>
      </c>
      <c r="BI117" s="141">
        <f t="shared" si="4"/>
        <v>0</v>
      </c>
      <c r="BJ117" s="140" t="s">
        <v>82</v>
      </c>
      <c r="BK117" s="137"/>
      <c r="BL117" s="137"/>
      <c r="BM117" s="137"/>
    </row>
    <row r="118" spans="2:65" s="1" customFormat="1">
      <c r="B118" s="34"/>
      <c r="L118" s="34"/>
    </row>
    <row r="119" spans="2:65" s="1" customFormat="1" ht="29.25" customHeight="1">
      <c r="B119" s="34"/>
      <c r="C119" s="105" t="s">
        <v>123</v>
      </c>
      <c r="D119" s="106"/>
      <c r="E119" s="106"/>
      <c r="F119" s="106"/>
      <c r="G119" s="106"/>
      <c r="H119" s="106"/>
      <c r="I119" s="106"/>
      <c r="J119" s="107">
        <f>ROUND(J98+J111,2)</f>
        <v>0</v>
      </c>
      <c r="K119" s="106"/>
      <c r="L119" s="34"/>
    </row>
    <row r="120" spans="2:65" s="1" customFormat="1" ht="6.9" customHeight="1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4"/>
    </row>
    <row r="124" spans="2:65" s="1" customFormat="1" ht="6.9" customHeight="1"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34"/>
    </row>
    <row r="125" spans="2:65" s="1" customFormat="1" ht="24.9" customHeight="1">
      <c r="B125" s="34"/>
      <c r="C125" s="21" t="s">
        <v>151</v>
      </c>
      <c r="L125" s="34"/>
    </row>
    <row r="126" spans="2:65" s="1" customFormat="1" ht="6.9" customHeight="1">
      <c r="B126" s="34"/>
      <c r="L126" s="34"/>
    </row>
    <row r="127" spans="2:65" s="1" customFormat="1" ht="12" customHeight="1">
      <c r="B127" s="34"/>
      <c r="C127" s="27" t="s">
        <v>14</v>
      </c>
      <c r="L127" s="34"/>
    </row>
    <row r="128" spans="2:65" s="1" customFormat="1" ht="16.5" customHeight="1">
      <c r="B128" s="34"/>
      <c r="E128" s="282" t="str">
        <f>E7</f>
        <v>Športový areál ZŠ Plickova - 1.etapa</v>
      </c>
      <c r="F128" s="283"/>
      <c r="G128" s="283"/>
      <c r="H128" s="283"/>
      <c r="L128" s="34"/>
    </row>
    <row r="129" spans="2:65" ht="12" customHeight="1">
      <c r="B129" s="20"/>
      <c r="C129" s="27" t="s">
        <v>127</v>
      </c>
      <c r="L129" s="20"/>
    </row>
    <row r="130" spans="2:65" s="1" customFormat="1" ht="16.5" customHeight="1">
      <c r="B130" s="34"/>
      <c r="E130" s="282" t="s">
        <v>105</v>
      </c>
      <c r="F130" s="280"/>
      <c r="G130" s="280"/>
      <c r="H130" s="280"/>
      <c r="L130" s="34"/>
    </row>
    <row r="131" spans="2:65" s="1" customFormat="1" ht="12" customHeight="1">
      <c r="B131" s="34"/>
      <c r="C131" s="27" t="s">
        <v>128</v>
      </c>
      <c r="L131" s="34"/>
    </row>
    <row r="132" spans="2:65" s="1" customFormat="1" ht="16.5" customHeight="1">
      <c r="B132" s="34"/>
      <c r="E132" s="254">
        <f>E11</f>
        <v>0</v>
      </c>
      <c r="F132" s="280"/>
      <c r="G132" s="280"/>
      <c r="H132" s="280"/>
      <c r="L132" s="34"/>
    </row>
    <row r="133" spans="2:65" s="1" customFormat="1" ht="6.9" customHeight="1">
      <c r="B133" s="34"/>
      <c r="L133" s="34"/>
    </row>
    <row r="134" spans="2:65" s="1" customFormat="1" ht="12" customHeight="1">
      <c r="B134" s="34"/>
      <c r="C134" s="27" t="s">
        <v>17</v>
      </c>
      <c r="F134" s="25" t="str">
        <f>F14</f>
        <v>Bratislava-Rača</v>
      </c>
      <c r="I134" s="27" t="s">
        <v>19</v>
      </c>
      <c r="J134" s="57">
        <f>IF(J14="","",J14)</f>
        <v>45040</v>
      </c>
      <c r="L134" s="34"/>
    </row>
    <row r="135" spans="2:65" s="1" customFormat="1" ht="6.9" customHeight="1">
      <c r="B135" s="34"/>
      <c r="L135" s="34"/>
    </row>
    <row r="136" spans="2:65" s="1" customFormat="1" ht="25.65" customHeight="1">
      <c r="B136" s="34"/>
      <c r="C136" s="27" t="s">
        <v>20</v>
      </c>
      <c r="F136" s="25" t="str">
        <f>E17</f>
        <v>Mestská časť Bratislava-Rača</v>
      </c>
      <c r="I136" s="27" t="s">
        <v>25</v>
      </c>
      <c r="J136" s="30" t="str">
        <f>E23</f>
        <v>STECHO construction, s.r.o.</v>
      </c>
      <c r="L136" s="34"/>
    </row>
    <row r="137" spans="2:65" s="1" customFormat="1" ht="15.15" customHeight="1">
      <c r="B137" s="34"/>
      <c r="C137" s="27" t="s">
        <v>23</v>
      </c>
      <c r="F137" s="25" t="str">
        <f>IF(E20="","",E20)</f>
        <v>Vyplň údaj</v>
      </c>
      <c r="I137" s="27" t="s">
        <v>27</v>
      </c>
      <c r="J137" s="30" t="str">
        <f>E26</f>
        <v>Rosoft,s.r.o.</v>
      </c>
      <c r="L137" s="34"/>
    </row>
    <row r="138" spans="2:65" s="1" customFormat="1" ht="10.4" customHeight="1">
      <c r="B138" s="34"/>
      <c r="L138" s="34"/>
    </row>
    <row r="139" spans="2:65" s="10" customFormat="1" ht="29.25" customHeight="1">
      <c r="B139" s="142"/>
      <c r="C139" s="143" t="s">
        <v>152</v>
      </c>
      <c r="D139" s="144" t="s">
        <v>56</v>
      </c>
      <c r="E139" s="144" t="s">
        <v>52</v>
      </c>
      <c r="F139" s="144" t="s">
        <v>53</v>
      </c>
      <c r="G139" s="144" t="s">
        <v>153</v>
      </c>
      <c r="H139" s="144" t="s">
        <v>154</v>
      </c>
      <c r="I139" s="144" t="s">
        <v>155</v>
      </c>
      <c r="J139" s="145" t="s">
        <v>136</v>
      </c>
      <c r="K139" s="146" t="s">
        <v>156</v>
      </c>
      <c r="L139" s="142"/>
      <c r="M139" s="64" t="s">
        <v>1</v>
      </c>
      <c r="N139" s="65" t="s">
        <v>35</v>
      </c>
      <c r="O139" s="65" t="s">
        <v>157</v>
      </c>
      <c r="P139" s="65" t="s">
        <v>158</v>
      </c>
      <c r="Q139" s="65" t="s">
        <v>159</v>
      </c>
      <c r="R139" s="65" t="s">
        <v>160</v>
      </c>
      <c r="S139" s="65" t="s">
        <v>161</v>
      </c>
      <c r="T139" s="66" t="s">
        <v>162</v>
      </c>
    </row>
    <row r="140" spans="2:65" s="1" customFormat="1" ht="23" customHeight="1">
      <c r="B140" s="34"/>
      <c r="C140" s="69" t="s">
        <v>133</v>
      </c>
      <c r="J140" s="147">
        <f>BK140</f>
        <v>0</v>
      </c>
      <c r="L140" s="34"/>
      <c r="M140" s="67"/>
      <c r="N140" s="58"/>
      <c r="O140" s="58"/>
      <c r="P140" s="148">
        <f>P141+P373</f>
        <v>0</v>
      </c>
      <c r="Q140" s="58"/>
      <c r="R140" s="148">
        <f>R141+R373</f>
        <v>1280.4408744500001</v>
      </c>
      <c r="S140" s="58"/>
      <c r="T140" s="149">
        <f>T141+T373</f>
        <v>0</v>
      </c>
      <c r="AT140" s="17" t="s">
        <v>70</v>
      </c>
      <c r="AU140" s="17" t="s">
        <v>138</v>
      </c>
      <c r="BK140" s="150">
        <f>BK141+BK373</f>
        <v>0</v>
      </c>
    </row>
    <row r="141" spans="2:65" s="11" customFormat="1" ht="26" customHeight="1">
      <c r="B141" s="151"/>
      <c r="D141" s="152" t="s">
        <v>70</v>
      </c>
      <c r="E141" s="153" t="s">
        <v>163</v>
      </c>
      <c r="F141" s="153" t="s">
        <v>164</v>
      </c>
      <c r="I141" s="154"/>
      <c r="J141" s="155">
        <f>BK141</f>
        <v>0</v>
      </c>
      <c r="L141" s="151"/>
      <c r="M141" s="156"/>
      <c r="P141" s="157">
        <f>P142+P281+P307+P310+P353+P371</f>
        <v>0</v>
      </c>
      <c r="R141" s="157">
        <f>R142+R281+R307+R310+R353+R371</f>
        <v>1277.8444954500001</v>
      </c>
      <c r="T141" s="158">
        <f>T142+T281+T307+T310+T353+T371</f>
        <v>0</v>
      </c>
      <c r="AR141" s="152" t="s">
        <v>77</v>
      </c>
      <c r="AT141" s="159" t="s">
        <v>70</v>
      </c>
      <c r="AU141" s="159" t="s">
        <v>71</v>
      </c>
      <c r="AY141" s="152" t="s">
        <v>165</v>
      </c>
      <c r="BK141" s="160">
        <f>BK142+BK281+BK307+BK310+BK353+BK371</f>
        <v>0</v>
      </c>
    </row>
    <row r="142" spans="2:65" s="11" customFormat="1" ht="23" customHeight="1">
      <c r="B142" s="151"/>
      <c r="D142" s="152" t="s">
        <v>70</v>
      </c>
      <c r="E142" s="161" t="s">
        <v>77</v>
      </c>
      <c r="F142" s="161" t="s">
        <v>166</v>
      </c>
      <c r="I142" s="154"/>
      <c r="J142" s="162">
        <f>BK142</f>
        <v>0</v>
      </c>
      <c r="L142" s="151"/>
      <c r="M142" s="156"/>
      <c r="P142" s="157">
        <f>SUM(P143:P280)</f>
        <v>0</v>
      </c>
      <c r="R142" s="157">
        <f>SUM(R143:R280)</f>
        <v>739.2480740000002</v>
      </c>
      <c r="T142" s="158">
        <f>SUM(T143:T280)</f>
        <v>0</v>
      </c>
      <c r="AR142" s="152" t="s">
        <v>77</v>
      </c>
      <c r="AT142" s="159" t="s">
        <v>70</v>
      </c>
      <c r="AU142" s="159" t="s">
        <v>77</v>
      </c>
      <c r="AY142" s="152" t="s">
        <v>165</v>
      </c>
      <c r="BK142" s="160">
        <f>SUM(BK143:BK280)</f>
        <v>0</v>
      </c>
    </row>
    <row r="143" spans="2:65" s="1" customFormat="1" ht="24.15" customHeight="1">
      <c r="B143" s="136"/>
      <c r="C143" s="163" t="s">
        <v>77</v>
      </c>
      <c r="D143" s="163" t="s">
        <v>167</v>
      </c>
      <c r="E143" s="164" t="s">
        <v>195</v>
      </c>
      <c r="F143" s="165" t="s">
        <v>196</v>
      </c>
      <c r="G143" s="166" t="s">
        <v>185</v>
      </c>
      <c r="H143" s="167">
        <v>12.356</v>
      </c>
      <c r="I143" s="168"/>
      <c r="J143" s="169">
        <f>ROUND(I143*H143,2)</f>
        <v>0</v>
      </c>
      <c r="K143" s="170"/>
      <c r="L143" s="34"/>
      <c r="M143" s="171" t="s">
        <v>1</v>
      </c>
      <c r="N143" s="135" t="s">
        <v>37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AR143" s="174" t="s">
        <v>171</v>
      </c>
      <c r="AT143" s="174" t="s">
        <v>167</v>
      </c>
      <c r="AU143" s="174" t="s">
        <v>82</v>
      </c>
      <c r="AY143" s="17" t="s">
        <v>165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82</v>
      </c>
      <c r="BK143" s="102">
        <f>ROUND(I143*H143,2)</f>
        <v>0</v>
      </c>
      <c r="BL143" s="17" t="s">
        <v>171</v>
      </c>
      <c r="BM143" s="174" t="s">
        <v>1558</v>
      </c>
    </row>
    <row r="144" spans="2:65" s="1" customFormat="1" ht="24.15" customHeight="1">
      <c r="B144" s="136"/>
      <c r="C144" s="163" t="s">
        <v>82</v>
      </c>
      <c r="D144" s="163" t="s">
        <v>167</v>
      </c>
      <c r="E144" s="164" t="s">
        <v>304</v>
      </c>
      <c r="F144" s="165" t="s">
        <v>305</v>
      </c>
      <c r="G144" s="166" t="s">
        <v>185</v>
      </c>
      <c r="H144" s="167">
        <v>12.356</v>
      </c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171</v>
      </c>
      <c r="AT144" s="174" t="s">
        <v>167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171</v>
      </c>
      <c r="BM144" s="174" t="s">
        <v>1559</v>
      </c>
    </row>
    <row r="145" spans="2:65" s="1" customFormat="1" ht="38" customHeight="1">
      <c r="B145" s="136"/>
      <c r="C145" s="163" t="s">
        <v>178</v>
      </c>
      <c r="D145" s="163" t="s">
        <v>167</v>
      </c>
      <c r="E145" s="164" t="s">
        <v>218</v>
      </c>
      <c r="F145" s="165" t="s">
        <v>219</v>
      </c>
      <c r="G145" s="166" t="s">
        <v>185</v>
      </c>
      <c r="H145" s="167">
        <v>12.356</v>
      </c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171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171</v>
      </c>
      <c r="BM145" s="174" t="s">
        <v>1560</v>
      </c>
    </row>
    <row r="146" spans="2:65" s="13" customFormat="1">
      <c r="B146" s="183"/>
      <c r="D146" s="176" t="s">
        <v>176</v>
      </c>
      <c r="E146" s="184" t="s">
        <v>1</v>
      </c>
      <c r="F146" s="185" t="s">
        <v>1561</v>
      </c>
      <c r="H146" s="184" t="s">
        <v>1</v>
      </c>
      <c r="I146" s="186"/>
      <c r="L146" s="183"/>
      <c r="M146" s="187"/>
      <c r="T146" s="188"/>
      <c r="AT146" s="184" t="s">
        <v>176</v>
      </c>
      <c r="AU146" s="184" t="s">
        <v>82</v>
      </c>
      <c r="AV146" s="13" t="s">
        <v>77</v>
      </c>
      <c r="AW146" s="13" t="s">
        <v>26</v>
      </c>
      <c r="AX146" s="13" t="s">
        <v>71</v>
      </c>
      <c r="AY146" s="184" t="s">
        <v>165</v>
      </c>
    </row>
    <row r="147" spans="2:65" s="12" customFormat="1">
      <c r="B147" s="175"/>
      <c r="D147" s="176" t="s">
        <v>176</v>
      </c>
      <c r="E147" s="177" t="s">
        <v>1</v>
      </c>
      <c r="F147" s="178" t="s">
        <v>1562</v>
      </c>
      <c r="H147" s="179">
        <v>11.824999999999999</v>
      </c>
      <c r="I147" s="180"/>
      <c r="L147" s="175"/>
      <c r="M147" s="181"/>
      <c r="T147" s="182"/>
      <c r="AT147" s="177" t="s">
        <v>176</v>
      </c>
      <c r="AU147" s="177" t="s">
        <v>82</v>
      </c>
      <c r="AV147" s="12" t="s">
        <v>82</v>
      </c>
      <c r="AW147" s="12" t="s">
        <v>26</v>
      </c>
      <c r="AX147" s="12" t="s">
        <v>71</v>
      </c>
      <c r="AY147" s="177" t="s">
        <v>165</v>
      </c>
    </row>
    <row r="148" spans="2:65" s="13" customFormat="1">
      <c r="B148" s="183"/>
      <c r="D148" s="176" t="s">
        <v>176</v>
      </c>
      <c r="E148" s="184" t="s">
        <v>1</v>
      </c>
      <c r="F148" s="185" t="s">
        <v>1563</v>
      </c>
      <c r="H148" s="184" t="s">
        <v>1</v>
      </c>
      <c r="I148" s="186"/>
      <c r="L148" s="183"/>
      <c r="M148" s="187"/>
      <c r="T148" s="188"/>
      <c r="AT148" s="184" t="s">
        <v>176</v>
      </c>
      <c r="AU148" s="184" t="s">
        <v>82</v>
      </c>
      <c r="AV148" s="13" t="s">
        <v>77</v>
      </c>
      <c r="AW148" s="13" t="s">
        <v>26</v>
      </c>
      <c r="AX148" s="13" t="s">
        <v>71</v>
      </c>
      <c r="AY148" s="184" t="s">
        <v>165</v>
      </c>
    </row>
    <row r="149" spans="2:65" s="12" customFormat="1">
      <c r="B149" s="175"/>
      <c r="D149" s="176" t="s">
        <v>176</v>
      </c>
      <c r="E149" s="177" t="s">
        <v>1</v>
      </c>
      <c r="F149" s="178" t="s">
        <v>1564</v>
      </c>
      <c r="H149" s="179">
        <v>0.53100000000000003</v>
      </c>
      <c r="I149" s="180"/>
      <c r="L149" s="175"/>
      <c r="M149" s="181"/>
      <c r="T149" s="182"/>
      <c r="AT149" s="177" t="s">
        <v>176</v>
      </c>
      <c r="AU149" s="177" t="s">
        <v>82</v>
      </c>
      <c r="AV149" s="12" t="s">
        <v>82</v>
      </c>
      <c r="AW149" s="12" t="s">
        <v>26</v>
      </c>
      <c r="AX149" s="12" t="s">
        <v>71</v>
      </c>
      <c r="AY149" s="177" t="s">
        <v>165</v>
      </c>
    </row>
    <row r="150" spans="2:65" s="14" customFormat="1">
      <c r="B150" s="189"/>
      <c r="D150" s="176" t="s">
        <v>176</v>
      </c>
      <c r="E150" s="190" t="s">
        <v>1</v>
      </c>
      <c r="F150" s="191" t="s">
        <v>189</v>
      </c>
      <c r="H150" s="192">
        <v>12.356</v>
      </c>
      <c r="I150" s="193"/>
      <c r="L150" s="189"/>
      <c r="M150" s="194"/>
      <c r="T150" s="195"/>
      <c r="AT150" s="190" t="s">
        <v>176</v>
      </c>
      <c r="AU150" s="190" t="s">
        <v>82</v>
      </c>
      <c r="AV150" s="14" t="s">
        <v>171</v>
      </c>
      <c r="AW150" s="14" t="s">
        <v>26</v>
      </c>
      <c r="AX150" s="14" t="s">
        <v>77</v>
      </c>
      <c r="AY150" s="190" t="s">
        <v>165</v>
      </c>
    </row>
    <row r="151" spans="2:65" s="1" customFormat="1" ht="21.75" customHeight="1">
      <c r="B151" s="136"/>
      <c r="C151" s="163" t="s">
        <v>171</v>
      </c>
      <c r="D151" s="163" t="s">
        <v>167</v>
      </c>
      <c r="E151" s="164" t="s">
        <v>1565</v>
      </c>
      <c r="F151" s="165" t="s">
        <v>1566</v>
      </c>
      <c r="G151" s="166" t="s">
        <v>170</v>
      </c>
      <c r="H151" s="167">
        <v>971.6</v>
      </c>
      <c r="I151" s="168"/>
      <c r="J151" s="169">
        <f>ROUND(I151*H151,2)</f>
        <v>0</v>
      </c>
      <c r="K151" s="170"/>
      <c r="L151" s="34"/>
      <c r="M151" s="171" t="s">
        <v>1</v>
      </c>
      <c r="N151" s="135" t="s">
        <v>37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AR151" s="174" t="s">
        <v>171</v>
      </c>
      <c r="AT151" s="174" t="s">
        <v>167</v>
      </c>
      <c r="AU151" s="174" t="s">
        <v>82</v>
      </c>
      <c r="AY151" s="17" t="s">
        <v>165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82</v>
      </c>
      <c r="BK151" s="102">
        <f>ROUND(I151*H151,2)</f>
        <v>0</v>
      </c>
      <c r="BL151" s="17" t="s">
        <v>171</v>
      </c>
      <c r="BM151" s="174" t="s">
        <v>1567</v>
      </c>
    </row>
    <row r="152" spans="2:65" s="12" customFormat="1">
      <c r="B152" s="175"/>
      <c r="D152" s="176" t="s">
        <v>176</v>
      </c>
      <c r="E152" s="177" t="s">
        <v>1</v>
      </c>
      <c r="F152" s="178" t="s">
        <v>1568</v>
      </c>
      <c r="H152" s="179">
        <v>271</v>
      </c>
      <c r="I152" s="180"/>
      <c r="L152" s="175"/>
      <c r="M152" s="181"/>
      <c r="T152" s="182"/>
      <c r="AT152" s="177" t="s">
        <v>176</v>
      </c>
      <c r="AU152" s="177" t="s">
        <v>82</v>
      </c>
      <c r="AV152" s="12" t="s">
        <v>82</v>
      </c>
      <c r="AW152" s="12" t="s">
        <v>26</v>
      </c>
      <c r="AX152" s="12" t="s">
        <v>71</v>
      </c>
      <c r="AY152" s="177" t="s">
        <v>165</v>
      </c>
    </row>
    <row r="153" spans="2:65" s="15" customFormat="1">
      <c r="B153" s="213"/>
      <c r="D153" s="176" t="s">
        <v>176</v>
      </c>
      <c r="E153" s="214" t="s">
        <v>1554</v>
      </c>
      <c r="F153" s="215" t="s">
        <v>443</v>
      </c>
      <c r="H153" s="216">
        <v>271</v>
      </c>
      <c r="I153" s="217"/>
      <c r="L153" s="213"/>
      <c r="M153" s="218"/>
      <c r="T153" s="219"/>
      <c r="AT153" s="214" t="s">
        <v>176</v>
      </c>
      <c r="AU153" s="214" t="s">
        <v>82</v>
      </c>
      <c r="AV153" s="15" t="s">
        <v>178</v>
      </c>
      <c r="AW153" s="15" t="s">
        <v>26</v>
      </c>
      <c r="AX153" s="15" t="s">
        <v>71</v>
      </c>
      <c r="AY153" s="214" t="s">
        <v>165</v>
      </c>
    </row>
    <row r="154" spans="2:65" s="12" customFormat="1">
      <c r="B154" s="175"/>
      <c r="D154" s="176" t="s">
        <v>176</v>
      </c>
      <c r="E154" s="177" t="s">
        <v>1</v>
      </c>
      <c r="F154" s="178" t="s">
        <v>1553</v>
      </c>
      <c r="H154" s="179">
        <v>464.1</v>
      </c>
      <c r="I154" s="180"/>
      <c r="L154" s="175"/>
      <c r="M154" s="181"/>
      <c r="T154" s="182"/>
      <c r="AT154" s="177" t="s">
        <v>176</v>
      </c>
      <c r="AU154" s="177" t="s">
        <v>82</v>
      </c>
      <c r="AV154" s="12" t="s">
        <v>82</v>
      </c>
      <c r="AW154" s="12" t="s">
        <v>26</v>
      </c>
      <c r="AX154" s="12" t="s">
        <v>71</v>
      </c>
      <c r="AY154" s="177" t="s">
        <v>165</v>
      </c>
    </row>
    <row r="155" spans="2:65" s="15" customFormat="1">
      <c r="B155" s="213"/>
      <c r="D155" s="176" t="s">
        <v>176</v>
      </c>
      <c r="E155" s="214" t="s">
        <v>1552</v>
      </c>
      <c r="F155" s="215" t="s">
        <v>443</v>
      </c>
      <c r="H155" s="216">
        <v>464.1</v>
      </c>
      <c r="I155" s="217"/>
      <c r="L155" s="213"/>
      <c r="M155" s="218"/>
      <c r="T155" s="219"/>
      <c r="AT155" s="214" t="s">
        <v>176</v>
      </c>
      <c r="AU155" s="214" t="s">
        <v>82</v>
      </c>
      <c r="AV155" s="15" t="s">
        <v>178</v>
      </c>
      <c r="AW155" s="15" t="s">
        <v>26</v>
      </c>
      <c r="AX155" s="15" t="s">
        <v>71</v>
      </c>
      <c r="AY155" s="214" t="s">
        <v>165</v>
      </c>
    </row>
    <row r="156" spans="2:65" s="13" customFormat="1">
      <c r="B156" s="183"/>
      <c r="D156" s="176" t="s">
        <v>176</v>
      </c>
      <c r="E156" s="184" t="s">
        <v>1</v>
      </c>
      <c r="F156" s="185" t="s">
        <v>1569</v>
      </c>
      <c r="H156" s="184" t="s">
        <v>1</v>
      </c>
      <c r="I156" s="186"/>
      <c r="L156" s="183"/>
      <c r="M156" s="187"/>
      <c r="T156" s="188"/>
      <c r="AT156" s="184" t="s">
        <v>176</v>
      </c>
      <c r="AU156" s="184" t="s">
        <v>82</v>
      </c>
      <c r="AV156" s="13" t="s">
        <v>77</v>
      </c>
      <c r="AW156" s="13" t="s">
        <v>26</v>
      </c>
      <c r="AX156" s="13" t="s">
        <v>71</v>
      </c>
      <c r="AY156" s="184" t="s">
        <v>165</v>
      </c>
    </row>
    <row r="157" spans="2:65" s="12" customFormat="1">
      <c r="B157" s="175"/>
      <c r="D157" s="176" t="s">
        <v>176</v>
      </c>
      <c r="E157" s="177" t="s">
        <v>1</v>
      </c>
      <c r="F157" s="178" t="s">
        <v>1549</v>
      </c>
      <c r="H157" s="179">
        <v>236.5</v>
      </c>
      <c r="I157" s="180"/>
      <c r="L157" s="175"/>
      <c r="M157" s="181"/>
      <c r="T157" s="182"/>
      <c r="AT157" s="177" t="s">
        <v>176</v>
      </c>
      <c r="AU157" s="177" t="s">
        <v>82</v>
      </c>
      <c r="AV157" s="12" t="s">
        <v>82</v>
      </c>
      <c r="AW157" s="12" t="s">
        <v>26</v>
      </c>
      <c r="AX157" s="12" t="s">
        <v>71</v>
      </c>
      <c r="AY157" s="177" t="s">
        <v>165</v>
      </c>
    </row>
    <row r="158" spans="2:65" s="14" customFormat="1">
      <c r="B158" s="189"/>
      <c r="D158" s="176" t="s">
        <v>176</v>
      </c>
      <c r="E158" s="190" t="s">
        <v>1</v>
      </c>
      <c r="F158" s="191" t="s">
        <v>189</v>
      </c>
      <c r="H158" s="192">
        <v>971.6</v>
      </c>
      <c r="I158" s="193"/>
      <c r="L158" s="189"/>
      <c r="M158" s="194"/>
      <c r="T158" s="195"/>
      <c r="AT158" s="190" t="s">
        <v>176</v>
      </c>
      <c r="AU158" s="190" t="s">
        <v>82</v>
      </c>
      <c r="AV158" s="14" t="s">
        <v>171</v>
      </c>
      <c r="AW158" s="14" t="s">
        <v>26</v>
      </c>
      <c r="AX158" s="14" t="s">
        <v>77</v>
      </c>
      <c r="AY158" s="190" t="s">
        <v>165</v>
      </c>
    </row>
    <row r="159" spans="2:65" s="1" customFormat="1" ht="24.15" customHeight="1">
      <c r="B159" s="136"/>
      <c r="C159" s="199" t="s">
        <v>190</v>
      </c>
      <c r="D159" s="199" t="s">
        <v>360</v>
      </c>
      <c r="E159" s="200" t="s">
        <v>1570</v>
      </c>
      <c r="F159" s="201" t="s">
        <v>1571</v>
      </c>
      <c r="G159" s="202" t="s">
        <v>404</v>
      </c>
      <c r="H159" s="203">
        <v>13.923</v>
      </c>
      <c r="I159" s="204"/>
      <c r="J159" s="205">
        <f>ROUND(I159*H159,2)</f>
        <v>0</v>
      </c>
      <c r="K159" s="206"/>
      <c r="L159" s="207"/>
      <c r="M159" s="208" t="s">
        <v>1</v>
      </c>
      <c r="N159" s="209" t="s">
        <v>37</v>
      </c>
      <c r="P159" s="172">
        <f>O159*H159</f>
        <v>0</v>
      </c>
      <c r="Q159" s="172">
        <v>1E-3</v>
      </c>
      <c r="R159" s="172">
        <f>Q159*H159</f>
        <v>1.3923E-2</v>
      </c>
      <c r="S159" s="172">
        <v>0</v>
      </c>
      <c r="T159" s="173">
        <f>S159*H159</f>
        <v>0</v>
      </c>
      <c r="AR159" s="174" t="s">
        <v>207</v>
      </c>
      <c r="AT159" s="174" t="s">
        <v>360</v>
      </c>
      <c r="AU159" s="174" t="s">
        <v>82</v>
      </c>
      <c r="AY159" s="17" t="s">
        <v>165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7" t="s">
        <v>82</v>
      </c>
      <c r="BK159" s="102">
        <f>ROUND(I159*H159,2)</f>
        <v>0</v>
      </c>
      <c r="BL159" s="17" t="s">
        <v>171</v>
      </c>
      <c r="BM159" s="174" t="s">
        <v>1572</v>
      </c>
    </row>
    <row r="160" spans="2:65" s="12" customFormat="1">
      <c r="B160" s="175"/>
      <c r="D160" s="176" t="s">
        <v>176</v>
      </c>
      <c r="E160" s="177" t="s">
        <v>1</v>
      </c>
      <c r="F160" s="178" t="s">
        <v>1573</v>
      </c>
      <c r="H160" s="179">
        <v>13.923</v>
      </c>
      <c r="I160" s="180"/>
      <c r="L160" s="175"/>
      <c r="M160" s="181"/>
      <c r="T160" s="182"/>
      <c r="AT160" s="177" t="s">
        <v>176</v>
      </c>
      <c r="AU160" s="177" t="s">
        <v>82</v>
      </c>
      <c r="AV160" s="12" t="s">
        <v>82</v>
      </c>
      <c r="AW160" s="12" t="s">
        <v>26</v>
      </c>
      <c r="AX160" s="12" t="s">
        <v>77</v>
      </c>
      <c r="AY160" s="177" t="s">
        <v>165</v>
      </c>
    </row>
    <row r="161" spans="2:65" s="1" customFormat="1" ht="24.15" customHeight="1">
      <c r="B161" s="136"/>
      <c r="C161" s="199" t="s">
        <v>194</v>
      </c>
      <c r="D161" s="199" t="s">
        <v>360</v>
      </c>
      <c r="E161" s="200" t="s">
        <v>1574</v>
      </c>
      <c r="F161" s="201" t="s">
        <v>1575</v>
      </c>
      <c r="G161" s="202" t="s">
        <v>404</v>
      </c>
      <c r="H161" s="203">
        <v>15.225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37</v>
      </c>
      <c r="P161" s="172">
        <f>O161*H161</f>
        <v>0</v>
      </c>
      <c r="Q161" s="172">
        <v>1E-3</v>
      </c>
      <c r="R161" s="172">
        <f>Q161*H161</f>
        <v>1.5225000000000001E-2</v>
      </c>
      <c r="S161" s="172">
        <v>0</v>
      </c>
      <c r="T161" s="173">
        <f>S161*H161</f>
        <v>0</v>
      </c>
      <c r="AR161" s="174" t="s">
        <v>207</v>
      </c>
      <c r="AT161" s="174" t="s">
        <v>360</v>
      </c>
      <c r="AU161" s="174" t="s">
        <v>82</v>
      </c>
      <c r="AY161" s="17" t="s">
        <v>165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82</v>
      </c>
      <c r="BK161" s="102">
        <f>ROUND(I161*H161,2)</f>
        <v>0</v>
      </c>
      <c r="BL161" s="17" t="s">
        <v>171</v>
      </c>
      <c r="BM161" s="174" t="s">
        <v>1576</v>
      </c>
    </row>
    <row r="162" spans="2:65" s="12" customFormat="1">
      <c r="B162" s="175"/>
      <c r="D162" s="176" t="s">
        <v>176</v>
      </c>
      <c r="E162" s="177" t="s">
        <v>1</v>
      </c>
      <c r="F162" s="178" t="s">
        <v>1577</v>
      </c>
      <c r="H162" s="179">
        <v>8.1300000000000008</v>
      </c>
      <c r="I162" s="180"/>
      <c r="L162" s="175"/>
      <c r="M162" s="181"/>
      <c r="T162" s="182"/>
      <c r="AT162" s="177" t="s">
        <v>176</v>
      </c>
      <c r="AU162" s="177" t="s">
        <v>82</v>
      </c>
      <c r="AV162" s="12" t="s">
        <v>82</v>
      </c>
      <c r="AW162" s="12" t="s">
        <v>26</v>
      </c>
      <c r="AX162" s="12" t="s">
        <v>71</v>
      </c>
      <c r="AY162" s="177" t="s">
        <v>165</v>
      </c>
    </row>
    <row r="163" spans="2:65" s="13" customFormat="1">
      <c r="B163" s="183"/>
      <c r="D163" s="176" t="s">
        <v>176</v>
      </c>
      <c r="E163" s="184" t="s">
        <v>1</v>
      </c>
      <c r="F163" s="185" t="s">
        <v>1569</v>
      </c>
      <c r="H163" s="184" t="s">
        <v>1</v>
      </c>
      <c r="I163" s="186"/>
      <c r="L163" s="183"/>
      <c r="M163" s="187"/>
      <c r="T163" s="188"/>
      <c r="AT163" s="184" t="s">
        <v>176</v>
      </c>
      <c r="AU163" s="184" t="s">
        <v>82</v>
      </c>
      <c r="AV163" s="13" t="s">
        <v>77</v>
      </c>
      <c r="AW163" s="13" t="s">
        <v>26</v>
      </c>
      <c r="AX163" s="13" t="s">
        <v>71</v>
      </c>
      <c r="AY163" s="184" t="s">
        <v>165</v>
      </c>
    </row>
    <row r="164" spans="2:65" s="12" customFormat="1">
      <c r="B164" s="175"/>
      <c r="D164" s="176" t="s">
        <v>176</v>
      </c>
      <c r="E164" s="177" t="s">
        <v>1</v>
      </c>
      <c r="F164" s="178" t="s">
        <v>1578</v>
      </c>
      <c r="H164" s="179">
        <v>7.0949999999999998</v>
      </c>
      <c r="I164" s="180"/>
      <c r="L164" s="175"/>
      <c r="M164" s="181"/>
      <c r="T164" s="182"/>
      <c r="AT164" s="177" t="s">
        <v>176</v>
      </c>
      <c r="AU164" s="177" t="s">
        <v>82</v>
      </c>
      <c r="AV164" s="12" t="s">
        <v>82</v>
      </c>
      <c r="AW164" s="12" t="s">
        <v>26</v>
      </c>
      <c r="AX164" s="12" t="s">
        <v>71</v>
      </c>
      <c r="AY164" s="177" t="s">
        <v>165</v>
      </c>
    </row>
    <row r="165" spans="2:65" s="14" customFormat="1">
      <c r="B165" s="189"/>
      <c r="D165" s="176" t="s">
        <v>176</v>
      </c>
      <c r="E165" s="190" t="s">
        <v>1</v>
      </c>
      <c r="F165" s="191" t="s">
        <v>189</v>
      </c>
      <c r="H165" s="192">
        <v>15.225</v>
      </c>
      <c r="I165" s="193"/>
      <c r="L165" s="189"/>
      <c r="M165" s="194"/>
      <c r="T165" s="195"/>
      <c r="AT165" s="190" t="s">
        <v>176</v>
      </c>
      <c r="AU165" s="190" t="s">
        <v>82</v>
      </c>
      <c r="AV165" s="14" t="s">
        <v>171</v>
      </c>
      <c r="AW165" s="14" t="s">
        <v>26</v>
      </c>
      <c r="AX165" s="14" t="s">
        <v>77</v>
      </c>
      <c r="AY165" s="190" t="s">
        <v>165</v>
      </c>
    </row>
    <row r="166" spans="2:65" s="1" customFormat="1" ht="24.15" customHeight="1">
      <c r="B166" s="136"/>
      <c r="C166" s="163" t="s">
        <v>202</v>
      </c>
      <c r="D166" s="163" t="s">
        <v>167</v>
      </c>
      <c r="E166" s="164" t="s">
        <v>1579</v>
      </c>
      <c r="F166" s="165" t="s">
        <v>1580</v>
      </c>
      <c r="G166" s="166" t="s">
        <v>170</v>
      </c>
      <c r="H166" s="167">
        <v>236.5</v>
      </c>
      <c r="I166" s="168"/>
      <c r="J166" s="169">
        <f>ROUND(I166*H166,2)</f>
        <v>0</v>
      </c>
      <c r="K166" s="170"/>
      <c r="L166" s="34"/>
      <c r="M166" s="171" t="s">
        <v>1</v>
      </c>
      <c r="N166" s="135" t="s">
        <v>37</v>
      </c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AR166" s="174" t="s">
        <v>171</v>
      </c>
      <c r="AT166" s="174" t="s">
        <v>167</v>
      </c>
      <c r="AU166" s="174" t="s">
        <v>82</v>
      </c>
      <c r="AY166" s="17" t="s">
        <v>165</v>
      </c>
      <c r="BE166" s="102">
        <f>IF(N166="základná",J166,0)</f>
        <v>0</v>
      </c>
      <c r="BF166" s="102">
        <f>IF(N166="znížená",J166,0)</f>
        <v>0</v>
      </c>
      <c r="BG166" s="102">
        <f>IF(N166="zákl. prenesená",J166,0)</f>
        <v>0</v>
      </c>
      <c r="BH166" s="102">
        <f>IF(N166="zníž. prenesená",J166,0)</f>
        <v>0</v>
      </c>
      <c r="BI166" s="102">
        <f>IF(N166="nulová",J166,0)</f>
        <v>0</v>
      </c>
      <c r="BJ166" s="17" t="s">
        <v>82</v>
      </c>
      <c r="BK166" s="102">
        <f>ROUND(I166*H166,2)</f>
        <v>0</v>
      </c>
      <c r="BL166" s="17" t="s">
        <v>171</v>
      </c>
      <c r="BM166" s="174" t="s">
        <v>1581</v>
      </c>
    </row>
    <row r="167" spans="2:65" s="13" customFormat="1">
      <c r="B167" s="183"/>
      <c r="D167" s="176" t="s">
        <v>176</v>
      </c>
      <c r="E167" s="184" t="s">
        <v>1</v>
      </c>
      <c r="F167" s="185" t="s">
        <v>1582</v>
      </c>
      <c r="H167" s="184" t="s">
        <v>1</v>
      </c>
      <c r="I167" s="186"/>
      <c r="L167" s="183"/>
      <c r="M167" s="187"/>
      <c r="T167" s="188"/>
      <c r="AT167" s="184" t="s">
        <v>176</v>
      </c>
      <c r="AU167" s="184" t="s">
        <v>82</v>
      </c>
      <c r="AV167" s="13" t="s">
        <v>77</v>
      </c>
      <c r="AW167" s="13" t="s">
        <v>26</v>
      </c>
      <c r="AX167" s="13" t="s">
        <v>71</v>
      </c>
      <c r="AY167" s="184" t="s">
        <v>165</v>
      </c>
    </row>
    <row r="168" spans="2:65" s="12" customFormat="1">
      <c r="B168" s="175"/>
      <c r="D168" s="176" t="s">
        <v>176</v>
      </c>
      <c r="E168" s="177" t="s">
        <v>1</v>
      </c>
      <c r="F168" s="178" t="s">
        <v>1549</v>
      </c>
      <c r="H168" s="179">
        <v>236.5</v>
      </c>
      <c r="I168" s="180"/>
      <c r="L168" s="175"/>
      <c r="M168" s="181"/>
      <c r="T168" s="182"/>
      <c r="AT168" s="177" t="s">
        <v>176</v>
      </c>
      <c r="AU168" s="177" t="s">
        <v>82</v>
      </c>
      <c r="AV168" s="12" t="s">
        <v>82</v>
      </c>
      <c r="AW168" s="12" t="s">
        <v>26</v>
      </c>
      <c r="AX168" s="12" t="s">
        <v>71</v>
      </c>
      <c r="AY168" s="177" t="s">
        <v>165</v>
      </c>
    </row>
    <row r="169" spans="2:65" s="14" customFormat="1">
      <c r="B169" s="189"/>
      <c r="D169" s="176" t="s">
        <v>176</v>
      </c>
      <c r="E169" s="190" t="s">
        <v>1</v>
      </c>
      <c r="F169" s="191" t="s">
        <v>189</v>
      </c>
      <c r="H169" s="192">
        <v>236.5</v>
      </c>
      <c r="I169" s="193"/>
      <c r="L169" s="189"/>
      <c r="M169" s="194"/>
      <c r="T169" s="195"/>
      <c r="AT169" s="190" t="s">
        <v>176</v>
      </c>
      <c r="AU169" s="190" t="s">
        <v>82</v>
      </c>
      <c r="AV169" s="14" t="s">
        <v>171</v>
      </c>
      <c r="AW169" s="14" t="s">
        <v>26</v>
      </c>
      <c r="AX169" s="14" t="s">
        <v>77</v>
      </c>
      <c r="AY169" s="190" t="s">
        <v>165</v>
      </c>
    </row>
    <row r="170" spans="2:65" s="1" customFormat="1" ht="24.15" customHeight="1">
      <c r="B170" s="136"/>
      <c r="C170" s="163" t="s">
        <v>207</v>
      </c>
      <c r="D170" s="163" t="s">
        <v>167</v>
      </c>
      <c r="E170" s="164" t="s">
        <v>1583</v>
      </c>
      <c r="F170" s="165" t="s">
        <v>1584</v>
      </c>
      <c r="G170" s="166" t="s">
        <v>170</v>
      </c>
      <c r="H170" s="167">
        <v>735.1</v>
      </c>
      <c r="I170" s="168"/>
      <c r="J170" s="169">
        <f>ROUND(I170*H170,2)</f>
        <v>0</v>
      </c>
      <c r="K170" s="170"/>
      <c r="L170" s="34"/>
      <c r="M170" s="171" t="s">
        <v>1</v>
      </c>
      <c r="N170" s="135" t="s">
        <v>37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AR170" s="174" t="s">
        <v>171</v>
      </c>
      <c r="AT170" s="174" t="s">
        <v>167</v>
      </c>
      <c r="AU170" s="174" t="s">
        <v>82</v>
      </c>
      <c r="AY170" s="17" t="s">
        <v>165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7" t="s">
        <v>82</v>
      </c>
      <c r="BK170" s="102">
        <f>ROUND(I170*H170,2)</f>
        <v>0</v>
      </c>
      <c r="BL170" s="17" t="s">
        <v>171</v>
      </c>
      <c r="BM170" s="174" t="s">
        <v>1585</v>
      </c>
    </row>
    <row r="171" spans="2:65" s="13" customFormat="1">
      <c r="B171" s="183"/>
      <c r="D171" s="176" t="s">
        <v>176</v>
      </c>
      <c r="E171" s="184" t="s">
        <v>1</v>
      </c>
      <c r="F171" s="185" t="s">
        <v>1586</v>
      </c>
      <c r="H171" s="184" t="s">
        <v>1</v>
      </c>
      <c r="I171" s="186"/>
      <c r="L171" s="183"/>
      <c r="M171" s="187"/>
      <c r="T171" s="188"/>
      <c r="AT171" s="184" t="s">
        <v>176</v>
      </c>
      <c r="AU171" s="184" t="s">
        <v>82</v>
      </c>
      <c r="AV171" s="13" t="s">
        <v>77</v>
      </c>
      <c r="AW171" s="13" t="s">
        <v>26</v>
      </c>
      <c r="AX171" s="13" t="s">
        <v>71</v>
      </c>
      <c r="AY171" s="184" t="s">
        <v>165</v>
      </c>
    </row>
    <row r="172" spans="2:65" s="12" customFormat="1">
      <c r="B172" s="175"/>
      <c r="D172" s="176" t="s">
        <v>176</v>
      </c>
      <c r="E172" s="177" t="s">
        <v>1</v>
      </c>
      <c r="F172" s="178" t="s">
        <v>1552</v>
      </c>
      <c r="H172" s="179">
        <v>464.1</v>
      </c>
      <c r="I172" s="180"/>
      <c r="L172" s="175"/>
      <c r="M172" s="181"/>
      <c r="T172" s="182"/>
      <c r="AT172" s="177" t="s">
        <v>176</v>
      </c>
      <c r="AU172" s="177" t="s">
        <v>82</v>
      </c>
      <c r="AV172" s="12" t="s">
        <v>82</v>
      </c>
      <c r="AW172" s="12" t="s">
        <v>26</v>
      </c>
      <c r="AX172" s="12" t="s">
        <v>71</v>
      </c>
      <c r="AY172" s="177" t="s">
        <v>165</v>
      </c>
    </row>
    <row r="173" spans="2:65" s="12" customFormat="1">
      <c r="B173" s="175"/>
      <c r="D173" s="176" t="s">
        <v>176</v>
      </c>
      <c r="E173" s="177" t="s">
        <v>1</v>
      </c>
      <c r="F173" s="178" t="s">
        <v>1554</v>
      </c>
      <c r="H173" s="179">
        <v>271</v>
      </c>
      <c r="I173" s="180"/>
      <c r="L173" s="175"/>
      <c r="M173" s="181"/>
      <c r="T173" s="182"/>
      <c r="AT173" s="177" t="s">
        <v>176</v>
      </c>
      <c r="AU173" s="177" t="s">
        <v>82</v>
      </c>
      <c r="AV173" s="12" t="s">
        <v>82</v>
      </c>
      <c r="AW173" s="12" t="s">
        <v>26</v>
      </c>
      <c r="AX173" s="12" t="s">
        <v>71</v>
      </c>
      <c r="AY173" s="177" t="s">
        <v>165</v>
      </c>
    </row>
    <row r="174" spans="2:65" s="14" customFormat="1">
      <c r="B174" s="189"/>
      <c r="D174" s="176" t="s">
        <v>176</v>
      </c>
      <c r="E174" s="190" t="s">
        <v>1</v>
      </c>
      <c r="F174" s="191" t="s">
        <v>189</v>
      </c>
      <c r="H174" s="192">
        <v>735.1</v>
      </c>
      <c r="I174" s="193"/>
      <c r="L174" s="189"/>
      <c r="M174" s="194"/>
      <c r="T174" s="195"/>
      <c r="AT174" s="190" t="s">
        <v>176</v>
      </c>
      <c r="AU174" s="190" t="s">
        <v>82</v>
      </c>
      <c r="AV174" s="14" t="s">
        <v>171</v>
      </c>
      <c r="AW174" s="14" t="s">
        <v>26</v>
      </c>
      <c r="AX174" s="14" t="s">
        <v>77</v>
      </c>
      <c r="AY174" s="190" t="s">
        <v>165</v>
      </c>
    </row>
    <row r="175" spans="2:65" s="1" customFormat="1" ht="24.15" customHeight="1">
      <c r="B175" s="136"/>
      <c r="C175" s="163" t="s">
        <v>212</v>
      </c>
      <c r="D175" s="163" t="s">
        <v>167</v>
      </c>
      <c r="E175" s="164" t="s">
        <v>1587</v>
      </c>
      <c r="F175" s="165" t="s">
        <v>1588</v>
      </c>
      <c r="G175" s="166" t="s">
        <v>170</v>
      </c>
      <c r="H175" s="167">
        <v>1498.1</v>
      </c>
      <c r="I175" s="168"/>
      <c r="J175" s="169">
        <f>ROUND(I175*H175,2)</f>
        <v>0</v>
      </c>
      <c r="K175" s="170"/>
      <c r="L175" s="34"/>
      <c r="M175" s="171" t="s">
        <v>1</v>
      </c>
      <c r="N175" s="135" t="s">
        <v>37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AR175" s="174" t="s">
        <v>171</v>
      </c>
      <c r="AT175" s="174" t="s">
        <v>167</v>
      </c>
      <c r="AU175" s="174" t="s">
        <v>82</v>
      </c>
      <c r="AY175" s="17" t="s">
        <v>165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7" t="s">
        <v>82</v>
      </c>
      <c r="BK175" s="102">
        <f>ROUND(I175*H175,2)</f>
        <v>0</v>
      </c>
      <c r="BL175" s="17" t="s">
        <v>171</v>
      </c>
      <c r="BM175" s="174" t="s">
        <v>1589</v>
      </c>
    </row>
    <row r="176" spans="2:65" s="13" customFormat="1">
      <c r="B176" s="183"/>
      <c r="D176" s="176" t="s">
        <v>176</v>
      </c>
      <c r="E176" s="184" t="s">
        <v>1</v>
      </c>
      <c r="F176" s="185" t="s">
        <v>1590</v>
      </c>
      <c r="H176" s="184" t="s">
        <v>1</v>
      </c>
      <c r="I176" s="186"/>
      <c r="L176" s="183"/>
      <c r="M176" s="187"/>
      <c r="T176" s="188"/>
      <c r="AT176" s="184" t="s">
        <v>176</v>
      </c>
      <c r="AU176" s="184" t="s">
        <v>82</v>
      </c>
      <c r="AV176" s="13" t="s">
        <v>77</v>
      </c>
      <c r="AW176" s="13" t="s">
        <v>26</v>
      </c>
      <c r="AX176" s="13" t="s">
        <v>71</v>
      </c>
      <c r="AY176" s="184" t="s">
        <v>165</v>
      </c>
    </row>
    <row r="177" spans="2:65" s="12" customFormat="1">
      <c r="B177" s="175"/>
      <c r="D177" s="176" t="s">
        <v>176</v>
      </c>
      <c r="E177" s="177" t="s">
        <v>1</v>
      </c>
      <c r="F177" s="178" t="s">
        <v>1552</v>
      </c>
      <c r="H177" s="179">
        <v>464.1</v>
      </c>
      <c r="I177" s="180"/>
      <c r="L177" s="175"/>
      <c r="M177" s="181"/>
      <c r="T177" s="182"/>
      <c r="AT177" s="177" t="s">
        <v>176</v>
      </c>
      <c r="AU177" s="177" t="s">
        <v>82</v>
      </c>
      <c r="AV177" s="12" t="s">
        <v>82</v>
      </c>
      <c r="AW177" s="12" t="s">
        <v>26</v>
      </c>
      <c r="AX177" s="12" t="s">
        <v>71</v>
      </c>
      <c r="AY177" s="177" t="s">
        <v>165</v>
      </c>
    </row>
    <row r="178" spans="2:65" s="12" customFormat="1">
      <c r="B178" s="175"/>
      <c r="D178" s="176" t="s">
        <v>176</v>
      </c>
      <c r="E178" s="177" t="s">
        <v>1</v>
      </c>
      <c r="F178" s="178" t="s">
        <v>1554</v>
      </c>
      <c r="H178" s="179">
        <v>271</v>
      </c>
      <c r="I178" s="180"/>
      <c r="L178" s="175"/>
      <c r="M178" s="181"/>
      <c r="T178" s="182"/>
      <c r="AT178" s="177" t="s">
        <v>176</v>
      </c>
      <c r="AU178" s="177" t="s">
        <v>82</v>
      </c>
      <c r="AV178" s="12" t="s">
        <v>82</v>
      </c>
      <c r="AW178" s="12" t="s">
        <v>26</v>
      </c>
      <c r="AX178" s="12" t="s">
        <v>71</v>
      </c>
      <c r="AY178" s="177" t="s">
        <v>165</v>
      </c>
    </row>
    <row r="179" spans="2:65" s="13" customFormat="1">
      <c r="B179" s="183"/>
      <c r="D179" s="176" t="s">
        <v>176</v>
      </c>
      <c r="E179" s="184" t="s">
        <v>1</v>
      </c>
      <c r="F179" s="185" t="s">
        <v>1591</v>
      </c>
      <c r="H179" s="184" t="s">
        <v>1</v>
      </c>
      <c r="I179" s="186"/>
      <c r="L179" s="183"/>
      <c r="M179" s="187"/>
      <c r="T179" s="188"/>
      <c r="AT179" s="184" t="s">
        <v>176</v>
      </c>
      <c r="AU179" s="184" t="s">
        <v>82</v>
      </c>
      <c r="AV179" s="13" t="s">
        <v>77</v>
      </c>
      <c r="AW179" s="13" t="s">
        <v>26</v>
      </c>
      <c r="AX179" s="13" t="s">
        <v>71</v>
      </c>
      <c r="AY179" s="184" t="s">
        <v>165</v>
      </c>
    </row>
    <row r="180" spans="2:65" s="12" customFormat="1">
      <c r="B180" s="175"/>
      <c r="D180" s="176" t="s">
        <v>176</v>
      </c>
      <c r="E180" s="177" t="s">
        <v>1</v>
      </c>
      <c r="F180" s="178" t="s">
        <v>1556</v>
      </c>
      <c r="H180" s="179">
        <v>763</v>
      </c>
      <c r="I180" s="180"/>
      <c r="L180" s="175"/>
      <c r="M180" s="181"/>
      <c r="T180" s="182"/>
      <c r="AT180" s="177" t="s">
        <v>176</v>
      </c>
      <c r="AU180" s="177" t="s">
        <v>82</v>
      </c>
      <c r="AV180" s="12" t="s">
        <v>82</v>
      </c>
      <c r="AW180" s="12" t="s">
        <v>26</v>
      </c>
      <c r="AX180" s="12" t="s">
        <v>71</v>
      </c>
      <c r="AY180" s="177" t="s">
        <v>165</v>
      </c>
    </row>
    <row r="181" spans="2:65" s="14" customFormat="1">
      <c r="B181" s="189"/>
      <c r="D181" s="176" t="s">
        <v>176</v>
      </c>
      <c r="E181" s="190" t="s">
        <v>1</v>
      </c>
      <c r="F181" s="191" t="s">
        <v>189</v>
      </c>
      <c r="H181" s="192">
        <v>1498.1</v>
      </c>
      <c r="I181" s="193"/>
      <c r="L181" s="189"/>
      <c r="M181" s="194"/>
      <c r="T181" s="195"/>
      <c r="AT181" s="190" t="s">
        <v>176</v>
      </c>
      <c r="AU181" s="190" t="s">
        <v>82</v>
      </c>
      <c r="AV181" s="14" t="s">
        <v>171</v>
      </c>
      <c r="AW181" s="14" t="s">
        <v>26</v>
      </c>
      <c r="AX181" s="14" t="s">
        <v>77</v>
      </c>
      <c r="AY181" s="190" t="s">
        <v>165</v>
      </c>
    </row>
    <row r="182" spans="2:65" s="1" customFormat="1" ht="38" customHeight="1">
      <c r="B182" s="136"/>
      <c r="C182" s="199" t="s">
        <v>217</v>
      </c>
      <c r="D182" s="199" t="s">
        <v>360</v>
      </c>
      <c r="E182" s="200" t="s">
        <v>1592</v>
      </c>
      <c r="F182" s="201" t="s">
        <v>1593</v>
      </c>
      <c r="G182" s="202" t="s">
        <v>185</v>
      </c>
      <c r="H182" s="203">
        <v>427.37700000000001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37</v>
      </c>
      <c r="P182" s="172">
        <f>O182*H182</f>
        <v>0</v>
      </c>
      <c r="Q182" s="172">
        <v>1.6</v>
      </c>
      <c r="R182" s="172">
        <f>Q182*H182</f>
        <v>683.80320000000006</v>
      </c>
      <c r="S182" s="172">
        <v>0</v>
      </c>
      <c r="T182" s="173">
        <f>S182*H182</f>
        <v>0</v>
      </c>
      <c r="AR182" s="174" t="s">
        <v>207</v>
      </c>
      <c r="AT182" s="174" t="s">
        <v>360</v>
      </c>
      <c r="AU182" s="174" t="s">
        <v>82</v>
      </c>
      <c r="AY182" s="17" t="s">
        <v>165</v>
      </c>
      <c r="BE182" s="102">
        <f>IF(N182="základná",J182,0)</f>
        <v>0</v>
      </c>
      <c r="BF182" s="102">
        <f>IF(N182="znížená",J182,0)</f>
        <v>0</v>
      </c>
      <c r="BG182" s="102">
        <f>IF(N182="zákl. prenesená",J182,0)</f>
        <v>0</v>
      </c>
      <c r="BH182" s="102">
        <f>IF(N182="zníž. prenesená",J182,0)</f>
        <v>0</v>
      </c>
      <c r="BI182" s="102">
        <f>IF(N182="nulová",J182,0)</f>
        <v>0</v>
      </c>
      <c r="BJ182" s="17" t="s">
        <v>82</v>
      </c>
      <c r="BK182" s="102">
        <f>ROUND(I182*H182,2)</f>
        <v>0</v>
      </c>
      <c r="BL182" s="17" t="s">
        <v>171</v>
      </c>
      <c r="BM182" s="174" t="s">
        <v>1594</v>
      </c>
    </row>
    <row r="183" spans="2:65" s="13" customFormat="1">
      <c r="B183" s="183"/>
      <c r="D183" s="176" t="s">
        <v>176</v>
      </c>
      <c r="E183" s="184" t="s">
        <v>1</v>
      </c>
      <c r="F183" s="185" t="s">
        <v>1590</v>
      </c>
      <c r="H183" s="184" t="s">
        <v>1</v>
      </c>
      <c r="I183" s="186"/>
      <c r="L183" s="183"/>
      <c r="M183" s="187"/>
      <c r="T183" s="188"/>
      <c r="AT183" s="184" t="s">
        <v>176</v>
      </c>
      <c r="AU183" s="184" t="s">
        <v>82</v>
      </c>
      <c r="AV183" s="13" t="s">
        <v>77</v>
      </c>
      <c r="AW183" s="13" t="s">
        <v>26</v>
      </c>
      <c r="AX183" s="13" t="s">
        <v>71</v>
      </c>
      <c r="AY183" s="184" t="s">
        <v>165</v>
      </c>
    </row>
    <row r="184" spans="2:65" s="12" customFormat="1">
      <c r="B184" s="175"/>
      <c r="D184" s="176" t="s">
        <v>176</v>
      </c>
      <c r="E184" s="177" t="s">
        <v>1</v>
      </c>
      <c r="F184" s="178" t="s">
        <v>1595</v>
      </c>
      <c r="H184" s="179">
        <v>125.307</v>
      </c>
      <c r="I184" s="180"/>
      <c r="L184" s="175"/>
      <c r="M184" s="181"/>
      <c r="T184" s="182"/>
      <c r="AT184" s="177" t="s">
        <v>176</v>
      </c>
      <c r="AU184" s="177" t="s">
        <v>82</v>
      </c>
      <c r="AV184" s="12" t="s">
        <v>82</v>
      </c>
      <c r="AW184" s="12" t="s">
        <v>26</v>
      </c>
      <c r="AX184" s="12" t="s">
        <v>71</v>
      </c>
      <c r="AY184" s="177" t="s">
        <v>165</v>
      </c>
    </row>
    <row r="185" spans="2:65" s="12" customFormat="1">
      <c r="B185" s="175"/>
      <c r="D185" s="176" t="s">
        <v>176</v>
      </c>
      <c r="E185" s="177" t="s">
        <v>1</v>
      </c>
      <c r="F185" s="178" t="s">
        <v>1596</v>
      </c>
      <c r="H185" s="179">
        <v>73.17</v>
      </c>
      <c r="I185" s="180"/>
      <c r="L185" s="175"/>
      <c r="M185" s="181"/>
      <c r="T185" s="182"/>
      <c r="AT185" s="177" t="s">
        <v>176</v>
      </c>
      <c r="AU185" s="177" t="s">
        <v>82</v>
      </c>
      <c r="AV185" s="12" t="s">
        <v>82</v>
      </c>
      <c r="AW185" s="12" t="s">
        <v>26</v>
      </c>
      <c r="AX185" s="12" t="s">
        <v>71</v>
      </c>
      <c r="AY185" s="177" t="s">
        <v>165</v>
      </c>
    </row>
    <row r="186" spans="2:65" s="15" customFormat="1">
      <c r="B186" s="213"/>
      <c r="D186" s="176" t="s">
        <v>176</v>
      </c>
      <c r="E186" s="214" t="s">
        <v>1</v>
      </c>
      <c r="F186" s="215" t="s">
        <v>443</v>
      </c>
      <c r="H186" s="216">
        <v>198.477</v>
      </c>
      <c r="I186" s="217"/>
      <c r="L186" s="213"/>
      <c r="M186" s="218"/>
      <c r="T186" s="219"/>
      <c r="AT186" s="214" t="s">
        <v>176</v>
      </c>
      <c r="AU186" s="214" t="s">
        <v>82</v>
      </c>
      <c r="AV186" s="15" t="s">
        <v>178</v>
      </c>
      <c r="AW186" s="15" t="s">
        <v>26</v>
      </c>
      <c r="AX186" s="15" t="s">
        <v>71</v>
      </c>
      <c r="AY186" s="214" t="s">
        <v>165</v>
      </c>
    </row>
    <row r="187" spans="2:65" s="13" customFormat="1">
      <c r="B187" s="183"/>
      <c r="D187" s="176" t="s">
        <v>176</v>
      </c>
      <c r="E187" s="184" t="s">
        <v>1</v>
      </c>
      <c r="F187" s="185" t="s">
        <v>1591</v>
      </c>
      <c r="H187" s="184" t="s">
        <v>1</v>
      </c>
      <c r="I187" s="186"/>
      <c r="L187" s="183"/>
      <c r="M187" s="187"/>
      <c r="T187" s="188"/>
      <c r="AT187" s="184" t="s">
        <v>176</v>
      </c>
      <c r="AU187" s="184" t="s">
        <v>82</v>
      </c>
      <c r="AV187" s="13" t="s">
        <v>77</v>
      </c>
      <c r="AW187" s="13" t="s">
        <v>26</v>
      </c>
      <c r="AX187" s="13" t="s">
        <v>71</v>
      </c>
      <c r="AY187" s="184" t="s">
        <v>165</v>
      </c>
    </row>
    <row r="188" spans="2:65" s="12" customFormat="1">
      <c r="B188" s="175"/>
      <c r="D188" s="176" t="s">
        <v>176</v>
      </c>
      <c r="E188" s="177" t="s">
        <v>1</v>
      </c>
      <c r="F188" s="178" t="s">
        <v>1597</v>
      </c>
      <c r="H188" s="179">
        <v>228.9</v>
      </c>
      <c r="I188" s="180"/>
      <c r="L188" s="175"/>
      <c r="M188" s="181"/>
      <c r="T188" s="182"/>
      <c r="AT188" s="177" t="s">
        <v>176</v>
      </c>
      <c r="AU188" s="177" t="s">
        <v>82</v>
      </c>
      <c r="AV188" s="12" t="s">
        <v>82</v>
      </c>
      <c r="AW188" s="12" t="s">
        <v>26</v>
      </c>
      <c r="AX188" s="12" t="s">
        <v>71</v>
      </c>
      <c r="AY188" s="177" t="s">
        <v>165</v>
      </c>
    </row>
    <row r="189" spans="2:65" s="14" customFormat="1">
      <c r="B189" s="189"/>
      <c r="D189" s="176" t="s">
        <v>176</v>
      </c>
      <c r="E189" s="190" t="s">
        <v>1</v>
      </c>
      <c r="F189" s="191" t="s">
        <v>189</v>
      </c>
      <c r="H189" s="192">
        <v>427.37700000000001</v>
      </c>
      <c r="I189" s="193"/>
      <c r="L189" s="189"/>
      <c r="M189" s="194"/>
      <c r="T189" s="195"/>
      <c r="AT189" s="190" t="s">
        <v>176</v>
      </c>
      <c r="AU189" s="190" t="s">
        <v>82</v>
      </c>
      <c r="AV189" s="14" t="s">
        <v>171</v>
      </c>
      <c r="AW189" s="14" t="s">
        <v>26</v>
      </c>
      <c r="AX189" s="14" t="s">
        <v>77</v>
      </c>
      <c r="AY189" s="190" t="s">
        <v>165</v>
      </c>
    </row>
    <row r="190" spans="2:65" s="1" customFormat="1" ht="16.5" customHeight="1">
      <c r="B190" s="136"/>
      <c r="C190" s="199" t="s">
        <v>221</v>
      </c>
      <c r="D190" s="199" t="s">
        <v>360</v>
      </c>
      <c r="E190" s="200" t="s">
        <v>1598</v>
      </c>
      <c r="F190" s="201" t="s">
        <v>1599</v>
      </c>
      <c r="G190" s="202" t="s">
        <v>185</v>
      </c>
      <c r="H190" s="203">
        <v>33.878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37</v>
      </c>
      <c r="P190" s="172">
        <f>O190*H190</f>
        <v>0</v>
      </c>
      <c r="Q190" s="172">
        <v>1.6</v>
      </c>
      <c r="R190" s="172">
        <f>Q190*H190</f>
        <v>54.204800000000006</v>
      </c>
      <c r="S190" s="172">
        <v>0</v>
      </c>
      <c r="T190" s="173">
        <f>S190*H190</f>
        <v>0</v>
      </c>
      <c r="AR190" s="174" t="s">
        <v>207</v>
      </c>
      <c r="AT190" s="174" t="s">
        <v>360</v>
      </c>
      <c r="AU190" s="174" t="s">
        <v>82</v>
      </c>
      <c r="AY190" s="17" t="s">
        <v>165</v>
      </c>
      <c r="BE190" s="102">
        <f>IF(N190="základná",J190,0)</f>
        <v>0</v>
      </c>
      <c r="BF190" s="102">
        <f>IF(N190="znížená",J190,0)</f>
        <v>0</v>
      </c>
      <c r="BG190" s="102">
        <f>IF(N190="zákl. prenesená",J190,0)</f>
        <v>0</v>
      </c>
      <c r="BH190" s="102">
        <f>IF(N190="zníž. prenesená",J190,0)</f>
        <v>0</v>
      </c>
      <c r="BI190" s="102">
        <f>IF(N190="nulová",J190,0)</f>
        <v>0</v>
      </c>
      <c r="BJ190" s="17" t="s">
        <v>82</v>
      </c>
      <c r="BK190" s="102">
        <f>ROUND(I190*H190,2)</f>
        <v>0</v>
      </c>
      <c r="BL190" s="17" t="s">
        <v>171</v>
      </c>
      <c r="BM190" s="174" t="s">
        <v>1600</v>
      </c>
    </row>
    <row r="191" spans="2:65" s="13" customFormat="1">
      <c r="B191" s="183"/>
      <c r="D191" s="176" t="s">
        <v>176</v>
      </c>
      <c r="E191" s="184" t="s">
        <v>1</v>
      </c>
      <c r="F191" s="185" t="s">
        <v>1586</v>
      </c>
      <c r="H191" s="184" t="s">
        <v>1</v>
      </c>
      <c r="I191" s="186"/>
      <c r="L191" s="183"/>
      <c r="M191" s="187"/>
      <c r="T191" s="188"/>
      <c r="AT191" s="184" t="s">
        <v>176</v>
      </c>
      <c r="AU191" s="184" t="s">
        <v>82</v>
      </c>
      <c r="AV191" s="13" t="s">
        <v>77</v>
      </c>
      <c r="AW191" s="13" t="s">
        <v>26</v>
      </c>
      <c r="AX191" s="13" t="s">
        <v>71</v>
      </c>
      <c r="AY191" s="184" t="s">
        <v>165</v>
      </c>
    </row>
    <row r="192" spans="2:65" s="12" customFormat="1">
      <c r="B192" s="175"/>
      <c r="D192" s="176" t="s">
        <v>176</v>
      </c>
      <c r="E192" s="177" t="s">
        <v>1</v>
      </c>
      <c r="F192" s="178" t="s">
        <v>1573</v>
      </c>
      <c r="H192" s="179">
        <v>13.923</v>
      </c>
      <c r="I192" s="180"/>
      <c r="L192" s="175"/>
      <c r="M192" s="181"/>
      <c r="T192" s="182"/>
      <c r="AT192" s="177" t="s">
        <v>176</v>
      </c>
      <c r="AU192" s="177" t="s">
        <v>82</v>
      </c>
      <c r="AV192" s="12" t="s">
        <v>82</v>
      </c>
      <c r="AW192" s="12" t="s">
        <v>26</v>
      </c>
      <c r="AX192" s="12" t="s">
        <v>71</v>
      </c>
      <c r="AY192" s="177" t="s">
        <v>165</v>
      </c>
    </row>
    <row r="193" spans="2:65" s="12" customFormat="1">
      <c r="B193" s="175"/>
      <c r="D193" s="176" t="s">
        <v>176</v>
      </c>
      <c r="E193" s="177" t="s">
        <v>1</v>
      </c>
      <c r="F193" s="178" t="s">
        <v>1577</v>
      </c>
      <c r="H193" s="179">
        <v>8.1300000000000008</v>
      </c>
      <c r="I193" s="180"/>
      <c r="L193" s="175"/>
      <c r="M193" s="181"/>
      <c r="T193" s="182"/>
      <c r="AT193" s="177" t="s">
        <v>176</v>
      </c>
      <c r="AU193" s="177" t="s">
        <v>82</v>
      </c>
      <c r="AV193" s="12" t="s">
        <v>82</v>
      </c>
      <c r="AW193" s="12" t="s">
        <v>26</v>
      </c>
      <c r="AX193" s="12" t="s">
        <v>71</v>
      </c>
      <c r="AY193" s="177" t="s">
        <v>165</v>
      </c>
    </row>
    <row r="194" spans="2:65" s="13" customFormat="1">
      <c r="B194" s="183"/>
      <c r="D194" s="176" t="s">
        <v>176</v>
      </c>
      <c r="E194" s="184" t="s">
        <v>1</v>
      </c>
      <c r="F194" s="185" t="s">
        <v>1582</v>
      </c>
      <c r="H194" s="184" t="s">
        <v>1</v>
      </c>
      <c r="I194" s="186"/>
      <c r="L194" s="183"/>
      <c r="M194" s="187"/>
      <c r="T194" s="188"/>
      <c r="AT194" s="184" t="s">
        <v>176</v>
      </c>
      <c r="AU194" s="184" t="s">
        <v>82</v>
      </c>
      <c r="AV194" s="13" t="s">
        <v>77</v>
      </c>
      <c r="AW194" s="13" t="s">
        <v>26</v>
      </c>
      <c r="AX194" s="13" t="s">
        <v>71</v>
      </c>
      <c r="AY194" s="184" t="s">
        <v>165</v>
      </c>
    </row>
    <row r="195" spans="2:65" s="12" customFormat="1">
      <c r="B195" s="175"/>
      <c r="D195" s="176" t="s">
        <v>176</v>
      </c>
      <c r="E195" s="177" t="s">
        <v>1</v>
      </c>
      <c r="F195" s="178" t="s">
        <v>1562</v>
      </c>
      <c r="H195" s="179">
        <v>11.824999999999999</v>
      </c>
      <c r="I195" s="180"/>
      <c r="L195" s="175"/>
      <c r="M195" s="181"/>
      <c r="T195" s="182"/>
      <c r="AT195" s="177" t="s">
        <v>176</v>
      </c>
      <c r="AU195" s="177" t="s">
        <v>82</v>
      </c>
      <c r="AV195" s="12" t="s">
        <v>82</v>
      </c>
      <c r="AW195" s="12" t="s">
        <v>26</v>
      </c>
      <c r="AX195" s="12" t="s">
        <v>71</v>
      </c>
      <c r="AY195" s="177" t="s">
        <v>165</v>
      </c>
    </row>
    <row r="196" spans="2:65" s="14" customFormat="1">
      <c r="B196" s="189"/>
      <c r="D196" s="176" t="s">
        <v>176</v>
      </c>
      <c r="E196" s="190" t="s">
        <v>1</v>
      </c>
      <c r="F196" s="191" t="s">
        <v>189</v>
      </c>
      <c r="H196" s="192">
        <v>33.878</v>
      </c>
      <c r="I196" s="193"/>
      <c r="L196" s="189"/>
      <c r="M196" s="194"/>
      <c r="T196" s="195"/>
      <c r="AT196" s="190" t="s">
        <v>176</v>
      </c>
      <c r="AU196" s="190" t="s">
        <v>82</v>
      </c>
      <c r="AV196" s="14" t="s">
        <v>171</v>
      </c>
      <c r="AW196" s="14" t="s">
        <v>26</v>
      </c>
      <c r="AX196" s="14" t="s">
        <v>77</v>
      </c>
      <c r="AY196" s="190" t="s">
        <v>165</v>
      </c>
    </row>
    <row r="197" spans="2:65" s="1" customFormat="1" ht="33" customHeight="1">
      <c r="B197" s="136"/>
      <c r="C197" s="163" t="s">
        <v>225</v>
      </c>
      <c r="D197" s="163" t="s">
        <v>167</v>
      </c>
      <c r="E197" s="164" t="s">
        <v>1601</v>
      </c>
      <c r="F197" s="165" t="s">
        <v>1602</v>
      </c>
      <c r="G197" s="166" t="s">
        <v>170</v>
      </c>
      <c r="H197" s="167">
        <v>1498.1</v>
      </c>
      <c r="I197" s="168"/>
      <c r="J197" s="169">
        <f>ROUND(I197*H197,2)</f>
        <v>0</v>
      </c>
      <c r="K197" s="170"/>
      <c r="L197" s="34"/>
      <c r="M197" s="171" t="s">
        <v>1</v>
      </c>
      <c r="N197" s="135" t="s">
        <v>37</v>
      </c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AR197" s="174" t="s">
        <v>171</v>
      </c>
      <c r="AT197" s="174" t="s">
        <v>167</v>
      </c>
      <c r="AU197" s="174" t="s">
        <v>82</v>
      </c>
      <c r="AY197" s="17" t="s">
        <v>165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7" t="s">
        <v>82</v>
      </c>
      <c r="BK197" s="102">
        <f>ROUND(I197*H197,2)</f>
        <v>0</v>
      </c>
      <c r="BL197" s="17" t="s">
        <v>171</v>
      </c>
      <c r="BM197" s="174" t="s">
        <v>1603</v>
      </c>
    </row>
    <row r="198" spans="2:65" s="12" customFormat="1">
      <c r="B198" s="175"/>
      <c r="D198" s="176" t="s">
        <v>176</v>
      </c>
      <c r="E198" s="177" t="s">
        <v>1</v>
      </c>
      <c r="F198" s="178" t="s">
        <v>1552</v>
      </c>
      <c r="H198" s="179">
        <v>464.1</v>
      </c>
      <c r="I198" s="180"/>
      <c r="L198" s="175"/>
      <c r="M198" s="181"/>
      <c r="T198" s="182"/>
      <c r="AT198" s="177" t="s">
        <v>176</v>
      </c>
      <c r="AU198" s="177" t="s">
        <v>82</v>
      </c>
      <c r="AV198" s="12" t="s">
        <v>82</v>
      </c>
      <c r="AW198" s="12" t="s">
        <v>26</v>
      </c>
      <c r="AX198" s="12" t="s">
        <v>71</v>
      </c>
      <c r="AY198" s="177" t="s">
        <v>165</v>
      </c>
    </row>
    <row r="199" spans="2:65" s="12" customFormat="1">
      <c r="B199" s="175"/>
      <c r="D199" s="176" t="s">
        <v>176</v>
      </c>
      <c r="E199" s="177" t="s">
        <v>1</v>
      </c>
      <c r="F199" s="178" t="s">
        <v>1554</v>
      </c>
      <c r="H199" s="179">
        <v>271</v>
      </c>
      <c r="I199" s="180"/>
      <c r="L199" s="175"/>
      <c r="M199" s="181"/>
      <c r="T199" s="182"/>
      <c r="AT199" s="177" t="s">
        <v>176</v>
      </c>
      <c r="AU199" s="177" t="s">
        <v>82</v>
      </c>
      <c r="AV199" s="12" t="s">
        <v>82</v>
      </c>
      <c r="AW199" s="12" t="s">
        <v>26</v>
      </c>
      <c r="AX199" s="12" t="s">
        <v>71</v>
      </c>
      <c r="AY199" s="177" t="s">
        <v>165</v>
      </c>
    </row>
    <row r="200" spans="2:65" s="12" customFormat="1">
      <c r="B200" s="175"/>
      <c r="D200" s="176" t="s">
        <v>176</v>
      </c>
      <c r="E200" s="177" t="s">
        <v>1</v>
      </c>
      <c r="F200" s="178" t="s">
        <v>1556</v>
      </c>
      <c r="H200" s="179">
        <v>763</v>
      </c>
      <c r="I200" s="180"/>
      <c r="L200" s="175"/>
      <c r="M200" s="181"/>
      <c r="T200" s="182"/>
      <c r="AT200" s="177" t="s">
        <v>176</v>
      </c>
      <c r="AU200" s="177" t="s">
        <v>82</v>
      </c>
      <c r="AV200" s="12" t="s">
        <v>82</v>
      </c>
      <c r="AW200" s="12" t="s">
        <v>26</v>
      </c>
      <c r="AX200" s="12" t="s">
        <v>71</v>
      </c>
      <c r="AY200" s="177" t="s">
        <v>165</v>
      </c>
    </row>
    <row r="201" spans="2:65" s="14" customFormat="1">
      <c r="B201" s="189"/>
      <c r="D201" s="176" t="s">
        <v>176</v>
      </c>
      <c r="E201" s="190" t="s">
        <v>1</v>
      </c>
      <c r="F201" s="191" t="s">
        <v>189</v>
      </c>
      <c r="H201" s="192">
        <v>1498.1</v>
      </c>
      <c r="I201" s="193"/>
      <c r="L201" s="189"/>
      <c r="M201" s="194"/>
      <c r="T201" s="195"/>
      <c r="AT201" s="190" t="s">
        <v>176</v>
      </c>
      <c r="AU201" s="190" t="s">
        <v>82</v>
      </c>
      <c r="AV201" s="14" t="s">
        <v>171</v>
      </c>
      <c r="AW201" s="14" t="s">
        <v>26</v>
      </c>
      <c r="AX201" s="14" t="s">
        <v>77</v>
      </c>
      <c r="AY201" s="190" t="s">
        <v>165</v>
      </c>
    </row>
    <row r="202" spans="2:65" s="1" customFormat="1" ht="38" customHeight="1">
      <c r="B202" s="136"/>
      <c r="C202" s="163" t="s">
        <v>230</v>
      </c>
      <c r="D202" s="163" t="s">
        <v>167</v>
      </c>
      <c r="E202" s="164" t="s">
        <v>1604</v>
      </c>
      <c r="F202" s="165" t="s">
        <v>1605</v>
      </c>
      <c r="G202" s="166" t="s">
        <v>497</v>
      </c>
      <c r="H202" s="167">
        <v>1</v>
      </c>
      <c r="I202" s="168"/>
      <c r="J202" s="169">
        <f>ROUND(I202*H202,2)</f>
        <v>0</v>
      </c>
      <c r="K202" s="170"/>
      <c r="L202" s="34"/>
      <c r="M202" s="171" t="s">
        <v>1</v>
      </c>
      <c r="N202" s="135" t="s">
        <v>37</v>
      </c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AR202" s="174" t="s">
        <v>171</v>
      </c>
      <c r="AT202" s="174" t="s">
        <v>167</v>
      </c>
      <c r="AU202" s="174" t="s">
        <v>82</v>
      </c>
      <c r="AY202" s="17" t="s">
        <v>165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7" t="s">
        <v>82</v>
      </c>
      <c r="BK202" s="102">
        <f>ROUND(I202*H202,2)</f>
        <v>0</v>
      </c>
      <c r="BL202" s="17" t="s">
        <v>171</v>
      </c>
      <c r="BM202" s="174" t="s">
        <v>1606</v>
      </c>
    </row>
    <row r="203" spans="2:65" s="13" customFormat="1">
      <c r="B203" s="183"/>
      <c r="D203" s="176" t="s">
        <v>176</v>
      </c>
      <c r="E203" s="184" t="s">
        <v>1</v>
      </c>
      <c r="F203" s="185" t="s">
        <v>1607</v>
      </c>
      <c r="H203" s="184" t="s">
        <v>1</v>
      </c>
      <c r="I203" s="186"/>
      <c r="L203" s="183"/>
      <c r="M203" s="187"/>
      <c r="T203" s="188"/>
      <c r="AT203" s="184" t="s">
        <v>176</v>
      </c>
      <c r="AU203" s="184" t="s">
        <v>82</v>
      </c>
      <c r="AV203" s="13" t="s">
        <v>77</v>
      </c>
      <c r="AW203" s="13" t="s">
        <v>26</v>
      </c>
      <c r="AX203" s="13" t="s">
        <v>71</v>
      </c>
      <c r="AY203" s="184" t="s">
        <v>165</v>
      </c>
    </row>
    <row r="204" spans="2:65" s="12" customFormat="1">
      <c r="B204" s="175"/>
      <c r="D204" s="176" t="s">
        <v>176</v>
      </c>
      <c r="E204" s="177" t="s">
        <v>1</v>
      </c>
      <c r="F204" s="178" t="s">
        <v>77</v>
      </c>
      <c r="H204" s="179">
        <v>1</v>
      </c>
      <c r="I204" s="180"/>
      <c r="L204" s="175"/>
      <c r="M204" s="181"/>
      <c r="T204" s="182"/>
      <c r="AT204" s="177" t="s">
        <v>176</v>
      </c>
      <c r="AU204" s="177" t="s">
        <v>82</v>
      </c>
      <c r="AV204" s="12" t="s">
        <v>82</v>
      </c>
      <c r="AW204" s="12" t="s">
        <v>26</v>
      </c>
      <c r="AX204" s="12" t="s">
        <v>77</v>
      </c>
      <c r="AY204" s="177" t="s">
        <v>165</v>
      </c>
    </row>
    <row r="205" spans="2:65" s="1" customFormat="1" ht="24.15" customHeight="1">
      <c r="B205" s="136"/>
      <c r="C205" s="163" t="s">
        <v>235</v>
      </c>
      <c r="D205" s="163" t="s">
        <v>167</v>
      </c>
      <c r="E205" s="164" t="s">
        <v>1608</v>
      </c>
      <c r="F205" s="165" t="s">
        <v>1609</v>
      </c>
      <c r="G205" s="166" t="s">
        <v>170</v>
      </c>
      <c r="H205" s="167">
        <v>763</v>
      </c>
      <c r="I205" s="168"/>
      <c r="J205" s="169">
        <f>ROUND(I205*H205,2)</f>
        <v>0</v>
      </c>
      <c r="K205" s="170"/>
      <c r="L205" s="34"/>
      <c r="M205" s="171" t="s">
        <v>1</v>
      </c>
      <c r="N205" s="135" t="s">
        <v>37</v>
      </c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AR205" s="174" t="s">
        <v>171</v>
      </c>
      <c r="AT205" s="174" t="s">
        <v>167</v>
      </c>
      <c r="AU205" s="174" t="s">
        <v>82</v>
      </c>
      <c r="AY205" s="17" t="s">
        <v>165</v>
      </c>
      <c r="BE205" s="102">
        <f>IF(N205="základná",J205,0)</f>
        <v>0</v>
      </c>
      <c r="BF205" s="102">
        <f>IF(N205="znížená",J205,0)</f>
        <v>0</v>
      </c>
      <c r="BG205" s="102">
        <f>IF(N205="zákl. prenesená",J205,0)</f>
        <v>0</v>
      </c>
      <c r="BH205" s="102">
        <f>IF(N205="zníž. prenesená",J205,0)</f>
        <v>0</v>
      </c>
      <c r="BI205" s="102">
        <f>IF(N205="nulová",J205,0)</f>
        <v>0</v>
      </c>
      <c r="BJ205" s="17" t="s">
        <v>82</v>
      </c>
      <c r="BK205" s="102">
        <f>ROUND(I205*H205,2)</f>
        <v>0</v>
      </c>
      <c r="BL205" s="17" t="s">
        <v>171</v>
      </c>
      <c r="BM205" s="174" t="s">
        <v>1610</v>
      </c>
    </row>
    <row r="206" spans="2:65" s="13" customFormat="1">
      <c r="B206" s="183"/>
      <c r="D206" s="176" t="s">
        <v>176</v>
      </c>
      <c r="E206" s="184" t="s">
        <v>1</v>
      </c>
      <c r="F206" s="185" t="s">
        <v>1611</v>
      </c>
      <c r="H206" s="184" t="s">
        <v>1</v>
      </c>
      <c r="I206" s="186"/>
      <c r="L206" s="183"/>
      <c r="M206" s="187"/>
      <c r="T206" s="188"/>
      <c r="AT206" s="184" t="s">
        <v>176</v>
      </c>
      <c r="AU206" s="184" t="s">
        <v>82</v>
      </c>
      <c r="AV206" s="13" t="s">
        <v>77</v>
      </c>
      <c r="AW206" s="13" t="s">
        <v>26</v>
      </c>
      <c r="AX206" s="13" t="s">
        <v>71</v>
      </c>
      <c r="AY206" s="184" t="s">
        <v>165</v>
      </c>
    </row>
    <row r="207" spans="2:65" s="13" customFormat="1">
      <c r="B207" s="183"/>
      <c r="D207" s="176" t="s">
        <v>176</v>
      </c>
      <c r="E207" s="184" t="s">
        <v>1</v>
      </c>
      <c r="F207" s="185" t="s">
        <v>1612</v>
      </c>
      <c r="H207" s="184" t="s">
        <v>1</v>
      </c>
      <c r="I207" s="186"/>
      <c r="L207" s="183"/>
      <c r="M207" s="187"/>
      <c r="T207" s="188"/>
      <c r="AT207" s="184" t="s">
        <v>176</v>
      </c>
      <c r="AU207" s="184" t="s">
        <v>82</v>
      </c>
      <c r="AV207" s="13" t="s">
        <v>77</v>
      </c>
      <c r="AW207" s="13" t="s">
        <v>26</v>
      </c>
      <c r="AX207" s="13" t="s">
        <v>71</v>
      </c>
      <c r="AY207" s="184" t="s">
        <v>165</v>
      </c>
    </row>
    <row r="208" spans="2:65" s="12" customFormat="1">
      <c r="B208" s="175"/>
      <c r="D208" s="176" t="s">
        <v>176</v>
      </c>
      <c r="E208" s="177" t="s">
        <v>1</v>
      </c>
      <c r="F208" s="178" t="s">
        <v>1613</v>
      </c>
      <c r="H208" s="179">
        <v>55.2</v>
      </c>
      <c r="I208" s="180"/>
      <c r="L208" s="175"/>
      <c r="M208" s="181"/>
      <c r="T208" s="182"/>
      <c r="AT208" s="177" t="s">
        <v>176</v>
      </c>
      <c r="AU208" s="177" t="s">
        <v>82</v>
      </c>
      <c r="AV208" s="12" t="s">
        <v>82</v>
      </c>
      <c r="AW208" s="12" t="s">
        <v>26</v>
      </c>
      <c r="AX208" s="12" t="s">
        <v>71</v>
      </c>
      <c r="AY208" s="177" t="s">
        <v>165</v>
      </c>
    </row>
    <row r="209" spans="2:65" s="13" customFormat="1">
      <c r="B209" s="183"/>
      <c r="D209" s="176" t="s">
        <v>176</v>
      </c>
      <c r="E209" s="184" t="s">
        <v>1</v>
      </c>
      <c r="F209" s="185" t="s">
        <v>1614</v>
      </c>
      <c r="H209" s="184" t="s">
        <v>1</v>
      </c>
      <c r="I209" s="186"/>
      <c r="L209" s="183"/>
      <c r="M209" s="187"/>
      <c r="T209" s="188"/>
      <c r="AT209" s="184" t="s">
        <v>176</v>
      </c>
      <c r="AU209" s="184" t="s">
        <v>82</v>
      </c>
      <c r="AV209" s="13" t="s">
        <v>77</v>
      </c>
      <c r="AW209" s="13" t="s">
        <v>26</v>
      </c>
      <c r="AX209" s="13" t="s">
        <v>71</v>
      </c>
      <c r="AY209" s="184" t="s">
        <v>165</v>
      </c>
    </row>
    <row r="210" spans="2:65" s="12" customFormat="1">
      <c r="B210" s="175"/>
      <c r="D210" s="176" t="s">
        <v>176</v>
      </c>
      <c r="E210" s="177" t="s">
        <v>1</v>
      </c>
      <c r="F210" s="178" t="s">
        <v>1615</v>
      </c>
      <c r="H210" s="179">
        <v>620</v>
      </c>
      <c r="I210" s="180"/>
      <c r="L210" s="175"/>
      <c r="M210" s="181"/>
      <c r="T210" s="182"/>
      <c r="AT210" s="177" t="s">
        <v>176</v>
      </c>
      <c r="AU210" s="177" t="s">
        <v>82</v>
      </c>
      <c r="AV210" s="12" t="s">
        <v>82</v>
      </c>
      <c r="AW210" s="12" t="s">
        <v>26</v>
      </c>
      <c r="AX210" s="12" t="s">
        <v>71</v>
      </c>
      <c r="AY210" s="177" t="s">
        <v>165</v>
      </c>
    </row>
    <row r="211" spans="2:65" s="13" customFormat="1">
      <c r="B211" s="183"/>
      <c r="D211" s="176" t="s">
        <v>176</v>
      </c>
      <c r="E211" s="184" t="s">
        <v>1</v>
      </c>
      <c r="F211" s="185" t="s">
        <v>1616</v>
      </c>
      <c r="H211" s="184" t="s">
        <v>1</v>
      </c>
      <c r="I211" s="186"/>
      <c r="L211" s="183"/>
      <c r="M211" s="187"/>
      <c r="T211" s="188"/>
      <c r="AT211" s="184" t="s">
        <v>176</v>
      </c>
      <c r="AU211" s="184" t="s">
        <v>82</v>
      </c>
      <c r="AV211" s="13" t="s">
        <v>77</v>
      </c>
      <c r="AW211" s="13" t="s">
        <v>26</v>
      </c>
      <c r="AX211" s="13" t="s">
        <v>71</v>
      </c>
      <c r="AY211" s="184" t="s">
        <v>165</v>
      </c>
    </row>
    <row r="212" spans="2:65" s="12" customFormat="1">
      <c r="B212" s="175"/>
      <c r="D212" s="176" t="s">
        <v>176</v>
      </c>
      <c r="E212" s="177" t="s">
        <v>1</v>
      </c>
      <c r="F212" s="178" t="s">
        <v>1617</v>
      </c>
      <c r="H212" s="179">
        <v>87.8</v>
      </c>
      <c r="I212" s="180"/>
      <c r="L212" s="175"/>
      <c r="M212" s="181"/>
      <c r="T212" s="182"/>
      <c r="AT212" s="177" t="s">
        <v>176</v>
      </c>
      <c r="AU212" s="177" t="s">
        <v>82</v>
      </c>
      <c r="AV212" s="12" t="s">
        <v>82</v>
      </c>
      <c r="AW212" s="12" t="s">
        <v>26</v>
      </c>
      <c r="AX212" s="12" t="s">
        <v>71</v>
      </c>
      <c r="AY212" s="177" t="s">
        <v>165</v>
      </c>
    </row>
    <row r="213" spans="2:65" s="14" customFormat="1">
      <c r="B213" s="189"/>
      <c r="D213" s="176" t="s">
        <v>176</v>
      </c>
      <c r="E213" s="190" t="s">
        <v>1556</v>
      </c>
      <c r="F213" s="191" t="s">
        <v>189</v>
      </c>
      <c r="H213" s="192">
        <v>763</v>
      </c>
      <c r="I213" s="193"/>
      <c r="L213" s="189"/>
      <c r="M213" s="194"/>
      <c r="T213" s="195"/>
      <c r="AT213" s="190" t="s">
        <v>176</v>
      </c>
      <c r="AU213" s="190" t="s">
        <v>82</v>
      </c>
      <c r="AV213" s="14" t="s">
        <v>171</v>
      </c>
      <c r="AW213" s="14" t="s">
        <v>26</v>
      </c>
      <c r="AX213" s="14" t="s">
        <v>77</v>
      </c>
      <c r="AY213" s="190" t="s">
        <v>165</v>
      </c>
    </row>
    <row r="214" spans="2:65" s="1" customFormat="1" ht="24.15" customHeight="1">
      <c r="B214" s="136"/>
      <c r="C214" s="163" t="s">
        <v>240</v>
      </c>
      <c r="D214" s="163" t="s">
        <v>167</v>
      </c>
      <c r="E214" s="164" t="s">
        <v>1618</v>
      </c>
      <c r="F214" s="165" t="s">
        <v>1619</v>
      </c>
      <c r="G214" s="166" t="s">
        <v>170</v>
      </c>
      <c r="H214" s="167">
        <v>1498.1</v>
      </c>
      <c r="I214" s="168"/>
      <c r="J214" s="169">
        <f>ROUND(I214*H214,2)</f>
        <v>0</v>
      </c>
      <c r="K214" s="170"/>
      <c r="L214" s="34"/>
      <c r="M214" s="171" t="s">
        <v>1</v>
      </c>
      <c r="N214" s="135" t="s">
        <v>37</v>
      </c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AR214" s="174" t="s">
        <v>171</v>
      </c>
      <c r="AT214" s="174" t="s">
        <v>167</v>
      </c>
      <c r="AU214" s="174" t="s">
        <v>82</v>
      </c>
      <c r="AY214" s="17" t="s">
        <v>165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7" t="s">
        <v>82</v>
      </c>
      <c r="BK214" s="102">
        <f>ROUND(I214*H214,2)</f>
        <v>0</v>
      </c>
      <c r="BL214" s="17" t="s">
        <v>171</v>
      </c>
      <c r="BM214" s="174" t="s">
        <v>1620</v>
      </c>
    </row>
    <row r="215" spans="2:65" s="12" customFormat="1">
      <c r="B215" s="175"/>
      <c r="D215" s="176" t="s">
        <v>176</v>
      </c>
      <c r="E215" s="177" t="s">
        <v>1</v>
      </c>
      <c r="F215" s="178" t="s">
        <v>1552</v>
      </c>
      <c r="H215" s="179">
        <v>464.1</v>
      </c>
      <c r="I215" s="180"/>
      <c r="L215" s="175"/>
      <c r="M215" s="181"/>
      <c r="T215" s="182"/>
      <c r="AT215" s="177" t="s">
        <v>176</v>
      </c>
      <c r="AU215" s="177" t="s">
        <v>82</v>
      </c>
      <c r="AV215" s="12" t="s">
        <v>82</v>
      </c>
      <c r="AW215" s="12" t="s">
        <v>26</v>
      </c>
      <c r="AX215" s="12" t="s">
        <v>71</v>
      </c>
      <c r="AY215" s="177" t="s">
        <v>165</v>
      </c>
    </row>
    <row r="216" spans="2:65" s="12" customFormat="1">
      <c r="B216" s="175"/>
      <c r="D216" s="176" t="s">
        <v>176</v>
      </c>
      <c r="E216" s="177" t="s">
        <v>1</v>
      </c>
      <c r="F216" s="178" t="s">
        <v>1554</v>
      </c>
      <c r="H216" s="179">
        <v>271</v>
      </c>
      <c r="I216" s="180"/>
      <c r="L216" s="175"/>
      <c r="M216" s="181"/>
      <c r="T216" s="182"/>
      <c r="AT216" s="177" t="s">
        <v>176</v>
      </c>
      <c r="AU216" s="177" t="s">
        <v>82</v>
      </c>
      <c r="AV216" s="12" t="s">
        <v>82</v>
      </c>
      <c r="AW216" s="12" t="s">
        <v>26</v>
      </c>
      <c r="AX216" s="12" t="s">
        <v>71</v>
      </c>
      <c r="AY216" s="177" t="s">
        <v>165</v>
      </c>
    </row>
    <row r="217" spans="2:65" s="12" customFormat="1">
      <c r="B217" s="175"/>
      <c r="D217" s="176" t="s">
        <v>176</v>
      </c>
      <c r="E217" s="177" t="s">
        <v>1</v>
      </c>
      <c r="F217" s="178" t="s">
        <v>1556</v>
      </c>
      <c r="H217" s="179">
        <v>763</v>
      </c>
      <c r="I217" s="180"/>
      <c r="L217" s="175"/>
      <c r="M217" s="181"/>
      <c r="T217" s="182"/>
      <c r="AT217" s="177" t="s">
        <v>176</v>
      </c>
      <c r="AU217" s="177" t="s">
        <v>82</v>
      </c>
      <c r="AV217" s="12" t="s">
        <v>82</v>
      </c>
      <c r="AW217" s="12" t="s">
        <v>26</v>
      </c>
      <c r="AX217" s="12" t="s">
        <v>71</v>
      </c>
      <c r="AY217" s="177" t="s">
        <v>165</v>
      </c>
    </row>
    <row r="218" spans="2:65" s="14" customFormat="1">
      <c r="B218" s="189"/>
      <c r="D218" s="176" t="s">
        <v>176</v>
      </c>
      <c r="E218" s="190" t="s">
        <v>1</v>
      </c>
      <c r="F218" s="191" t="s">
        <v>189</v>
      </c>
      <c r="H218" s="192">
        <v>1498.1</v>
      </c>
      <c r="I218" s="193"/>
      <c r="L218" s="189"/>
      <c r="M218" s="194"/>
      <c r="T218" s="195"/>
      <c r="AT218" s="190" t="s">
        <v>176</v>
      </c>
      <c r="AU218" s="190" t="s">
        <v>82</v>
      </c>
      <c r="AV218" s="14" t="s">
        <v>171</v>
      </c>
      <c r="AW218" s="14" t="s">
        <v>26</v>
      </c>
      <c r="AX218" s="14" t="s">
        <v>77</v>
      </c>
      <c r="AY218" s="190" t="s">
        <v>165</v>
      </c>
    </row>
    <row r="219" spans="2:65" s="1" customFormat="1" ht="24.15" customHeight="1">
      <c r="B219" s="136"/>
      <c r="C219" s="163" t="s">
        <v>244</v>
      </c>
      <c r="D219" s="163" t="s">
        <v>167</v>
      </c>
      <c r="E219" s="164" t="s">
        <v>1621</v>
      </c>
      <c r="F219" s="165" t="s">
        <v>1622</v>
      </c>
      <c r="G219" s="166" t="s">
        <v>170</v>
      </c>
      <c r="H219" s="167">
        <v>1498.1</v>
      </c>
      <c r="I219" s="168"/>
      <c r="J219" s="169">
        <f>ROUND(I219*H219,2)</f>
        <v>0</v>
      </c>
      <c r="K219" s="170"/>
      <c r="L219" s="34"/>
      <c r="M219" s="171" t="s">
        <v>1</v>
      </c>
      <c r="N219" s="135" t="s">
        <v>37</v>
      </c>
      <c r="P219" s="172">
        <f>O219*H219</f>
        <v>0</v>
      </c>
      <c r="Q219" s="172">
        <v>0</v>
      </c>
      <c r="R219" s="172">
        <f>Q219*H219</f>
        <v>0</v>
      </c>
      <c r="S219" s="172">
        <v>0</v>
      </c>
      <c r="T219" s="173">
        <f>S219*H219</f>
        <v>0</v>
      </c>
      <c r="AR219" s="174" t="s">
        <v>171</v>
      </c>
      <c r="AT219" s="174" t="s">
        <v>167</v>
      </c>
      <c r="AU219" s="174" t="s">
        <v>82</v>
      </c>
      <c r="AY219" s="17" t="s">
        <v>165</v>
      </c>
      <c r="BE219" s="102">
        <f>IF(N219="základná",J219,0)</f>
        <v>0</v>
      </c>
      <c r="BF219" s="102">
        <f>IF(N219="znížená",J219,0)</f>
        <v>0</v>
      </c>
      <c r="BG219" s="102">
        <f>IF(N219="zákl. prenesená",J219,0)</f>
        <v>0</v>
      </c>
      <c r="BH219" s="102">
        <f>IF(N219="zníž. prenesená",J219,0)</f>
        <v>0</v>
      </c>
      <c r="BI219" s="102">
        <f>IF(N219="nulová",J219,0)</f>
        <v>0</v>
      </c>
      <c r="BJ219" s="17" t="s">
        <v>82</v>
      </c>
      <c r="BK219" s="102">
        <f>ROUND(I219*H219,2)</f>
        <v>0</v>
      </c>
      <c r="BL219" s="17" t="s">
        <v>171</v>
      </c>
      <c r="BM219" s="174" t="s">
        <v>1623</v>
      </c>
    </row>
    <row r="220" spans="2:65" s="12" customFormat="1">
      <c r="B220" s="175"/>
      <c r="D220" s="176" t="s">
        <v>176</v>
      </c>
      <c r="E220" s="177" t="s">
        <v>1</v>
      </c>
      <c r="F220" s="178" t="s">
        <v>1552</v>
      </c>
      <c r="H220" s="179">
        <v>464.1</v>
      </c>
      <c r="I220" s="180"/>
      <c r="L220" s="175"/>
      <c r="M220" s="181"/>
      <c r="T220" s="182"/>
      <c r="AT220" s="177" t="s">
        <v>176</v>
      </c>
      <c r="AU220" s="177" t="s">
        <v>82</v>
      </c>
      <c r="AV220" s="12" t="s">
        <v>82</v>
      </c>
      <c r="AW220" s="12" t="s">
        <v>26</v>
      </c>
      <c r="AX220" s="12" t="s">
        <v>71</v>
      </c>
      <c r="AY220" s="177" t="s">
        <v>165</v>
      </c>
    </row>
    <row r="221" spans="2:65" s="12" customFormat="1">
      <c r="B221" s="175"/>
      <c r="D221" s="176" t="s">
        <v>176</v>
      </c>
      <c r="E221" s="177" t="s">
        <v>1</v>
      </c>
      <c r="F221" s="178" t="s">
        <v>1554</v>
      </c>
      <c r="H221" s="179">
        <v>271</v>
      </c>
      <c r="I221" s="180"/>
      <c r="L221" s="175"/>
      <c r="M221" s="181"/>
      <c r="T221" s="182"/>
      <c r="AT221" s="177" t="s">
        <v>176</v>
      </c>
      <c r="AU221" s="177" t="s">
        <v>82</v>
      </c>
      <c r="AV221" s="12" t="s">
        <v>82</v>
      </c>
      <c r="AW221" s="12" t="s">
        <v>26</v>
      </c>
      <c r="AX221" s="12" t="s">
        <v>71</v>
      </c>
      <c r="AY221" s="177" t="s">
        <v>165</v>
      </c>
    </row>
    <row r="222" spans="2:65" s="12" customFormat="1">
      <c r="B222" s="175"/>
      <c r="D222" s="176" t="s">
        <v>176</v>
      </c>
      <c r="E222" s="177" t="s">
        <v>1</v>
      </c>
      <c r="F222" s="178" t="s">
        <v>1556</v>
      </c>
      <c r="H222" s="179">
        <v>763</v>
      </c>
      <c r="I222" s="180"/>
      <c r="L222" s="175"/>
      <c r="M222" s="181"/>
      <c r="T222" s="182"/>
      <c r="AT222" s="177" t="s">
        <v>176</v>
      </c>
      <c r="AU222" s="177" t="s">
        <v>82</v>
      </c>
      <c r="AV222" s="12" t="s">
        <v>82</v>
      </c>
      <c r="AW222" s="12" t="s">
        <v>26</v>
      </c>
      <c r="AX222" s="12" t="s">
        <v>71</v>
      </c>
      <c r="AY222" s="177" t="s">
        <v>165</v>
      </c>
    </row>
    <row r="223" spans="2:65" s="14" customFormat="1">
      <c r="B223" s="189"/>
      <c r="D223" s="176" t="s">
        <v>176</v>
      </c>
      <c r="E223" s="190" t="s">
        <v>1</v>
      </c>
      <c r="F223" s="191" t="s">
        <v>189</v>
      </c>
      <c r="H223" s="192">
        <v>1498.1</v>
      </c>
      <c r="I223" s="193"/>
      <c r="L223" s="189"/>
      <c r="M223" s="194"/>
      <c r="T223" s="195"/>
      <c r="AT223" s="190" t="s">
        <v>176</v>
      </c>
      <c r="AU223" s="190" t="s">
        <v>82</v>
      </c>
      <c r="AV223" s="14" t="s">
        <v>171</v>
      </c>
      <c r="AW223" s="14" t="s">
        <v>26</v>
      </c>
      <c r="AX223" s="14" t="s">
        <v>77</v>
      </c>
      <c r="AY223" s="190" t="s">
        <v>165</v>
      </c>
    </row>
    <row r="224" spans="2:65" s="1" customFormat="1" ht="24.15" customHeight="1">
      <c r="B224" s="136"/>
      <c r="C224" s="163" t="s">
        <v>249</v>
      </c>
      <c r="D224" s="163" t="s">
        <v>167</v>
      </c>
      <c r="E224" s="164" t="s">
        <v>1624</v>
      </c>
      <c r="F224" s="165" t="s">
        <v>1625</v>
      </c>
      <c r="G224" s="166" t="s">
        <v>170</v>
      </c>
      <c r="H224" s="167">
        <v>735.1</v>
      </c>
      <c r="I224" s="168"/>
      <c r="J224" s="169">
        <f>ROUND(I224*H224,2)</f>
        <v>0</v>
      </c>
      <c r="K224" s="170"/>
      <c r="L224" s="34"/>
      <c r="M224" s="171" t="s">
        <v>1</v>
      </c>
      <c r="N224" s="135" t="s">
        <v>37</v>
      </c>
      <c r="P224" s="172">
        <f>O224*H224</f>
        <v>0</v>
      </c>
      <c r="Q224" s="172">
        <v>0</v>
      </c>
      <c r="R224" s="172">
        <f>Q224*H224</f>
        <v>0</v>
      </c>
      <c r="S224" s="172">
        <v>0</v>
      </c>
      <c r="T224" s="173">
        <f>S224*H224</f>
        <v>0</v>
      </c>
      <c r="AR224" s="174" t="s">
        <v>171</v>
      </c>
      <c r="AT224" s="174" t="s">
        <v>167</v>
      </c>
      <c r="AU224" s="174" t="s">
        <v>82</v>
      </c>
      <c r="AY224" s="17" t="s">
        <v>165</v>
      </c>
      <c r="BE224" s="102">
        <f>IF(N224="základná",J224,0)</f>
        <v>0</v>
      </c>
      <c r="BF224" s="102">
        <f>IF(N224="znížená",J224,0)</f>
        <v>0</v>
      </c>
      <c r="BG224" s="102">
        <f>IF(N224="zákl. prenesená",J224,0)</f>
        <v>0</v>
      </c>
      <c r="BH224" s="102">
        <f>IF(N224="zníž. prenesená",J224,0)</f>
        <v>0</v>
      </c>
      <c r="BI224" s="102">
        <f>IF(N224="nulová",J224,0)</f>
        <v>0</v>
      </c>
      <c r="BJ224" s="17" t="s">
        <v>82</v>
      </c>
      <c r="BK224" s="102">
        <f>ROUND(I224*H224,2)</f>
        <v>0</v>
      </c>
      <c r="BL224" s="17" t="s">
        <v>171</v>
      </c>
      <c r="BM224" s="174" t="s">
        <v>1626</v>
      </c>
    </row>
    <row r="225" spans="2:65" s="12" customFormat="1">
      <c r="B225" s="175"/>
      <c r="D225" s="176" t="s">
        <v>176</v>
      </c>
      <c r="E225" s="177" t="s">
        <v>1</v>
      </c>
      <c r="F225" s="178" t="s">
        <v>1552</v>
      </c>
      <c r="H225" s="179">
        <v>464.1</v>
      </c>
      <c r="I225" s="180"/>
      <c r="L225" s="175"/>
      <c r="M225" s="181"/>
      <c r="T225" s="182"/>
      <c r="AT225" s="177" t="s">
        <v>176</v>
      </c>
      <c r="AU225" s="177" t="s">
        <v>82</v>
      </c>
      <c r="AV225" s="12" t="s">
        <v>82</v>
      </c>
      <c r="AW225" s="12" t="s">
        <v>26</v>
      </c>
      <c r="AX225" s="12" t="s">
        <v>71</v>
      </c>
      <c r="AY225" s="177" t="s">
        <v>165</v>
      </c>
    </row>
    <row r="226" spans="2:65" s="12" customFormat="1">
      <c r="B226" s="175"/>
      <c r="D226" s="176" t="s">
        <v>176</v>
      </c>
      <c r="E226" s="177" t="s">
        <v>1</v>
      </c>
      <c r="F226" s="178" t="s">
        <v>1554</v>
      </c>
      <c r="H226" s="179">
        <v>271</v>
      </c>
      <c r="I226" s="180"/>
      <c r="L226" s="175"/>
      <c r="M226" s="181"/>
      <c r="T226" s="182"/>
      <c r="AT226" s="177" t="s">
        <v>176</v>
      </c>
      <c r="AU226" s="177" t="s">
        <v>82</v>
      </c>
      <c r="AV226" s="12" t="s">
        <v>82</v>
      </c>
      <c r="AW226" s="12" t="s">
        <v>26</v>
      </c>
      <c r="AX226" s="12" t="s">
        <v>71</v>
      </c>
      <c r="AY226" s="177" t="s">
        <v>165</v>
      </c>
    </row>
    <row r="227" spans="2:65" s="14" customFormat="1">
      <c r="B227" s="189"/>
      <c r="D227" s="176" t="s">
        <v>176</v>
      </c>
      <c r="E227" s="190" t="s">
        <v>1</v>
      </c>
      <c r="F227" s="191" t="s">
        <v>189</v>
      </c>
      <c r="H227" s="192">
        <v>735.1</v>
      </c>
      <c r="I227" s="193"/>
      <c r="L227" s="189"/>
      <c r="M227" s="194"/>
      <c r="T227" s="195"/>
      <c r="AT227" s="190" t="s">
        <v>176</v>
      </c>
      <c r="AU227" s="190" t="s">
        <v>82</v>
      </c>
      <c r="AV227" s="14" t="s">
        <v>171</v>
      </c>
      <c r="AW227" s="14" t="s">
        <v>26</v>
      </c>
      <c r="AX227" s="14" t="s">
        <v>77</v>
      </c>
      <c r="AY227" s="190" t="s">
        <v>165</v>
      </c>
    </row>
    <row r="228" spans="2:65" s="1" customFormat="1" ht="33" customHeight="1">
      <c r="B228" s="136"/>
      <c r="C228" s="163" t="s">
        <v>350</v>
      </c>
      <c r="D228" s="163" t="s">
        <v>167</v>
      </c>
      <c r="E228" s="164" t="s">
        <v>1627</v>
      </c>
      <c r="F228" s="165" t="s">
        <v>1628</v>
      </c>
      <c r="G228" s="166" t="s">
        <v>497</v>
      </c>
      <c r="H228" s="167">
        <v>1</v>
      </c>
      <c r="I228" s="168"/>
      <c r="J228" s="169">
        <f>ROUND(I228*H228,2)</f>
        <v>0</v>
      </c>
      <c r="K228" s="170"/>
      <c r="L228" s="34"/>
      <c r="M228" s="171" t="s">
        <v>1</v>
      </c>
      <c r="N228" s="135" t="s">
        <v>37</v>
      </c>
      <c r="P228" s="172">
        <f>O228*H228</f>
        <v>0</v>
      </c>
      <c r="Q228" s="172">
        <v>0</v>
      </c>
      <c r="R228" s="172">
        <f>Q228*H228</f>
        <v>0</v>
      </c>
      <c r="S228" s="172">
        <v>0</v>
      </c>
      <c r="T228" s="173">
        <f>S228*H228</f>
        <v>0</v>
      </c>
      <c r="AR228" s="174" t="s">
        <v>171</v>
      </c>
      <c r="AT228" s="174" t="s">
        <v>167</v>
      </c>
      <c r="AU228" s="174" t="s">
        <v>82</v>
      </c>
      <c r="AY228" s="17" t="s">
        <v>165</v>
      </c>
      <c r="BE228" s="102">
        <f>IF(N228="základná",J228,0)</f>
        <v>0</v>
      </c>
      <c r="BF228" s="102">
        <f>IF(N228="znížená",J228,0)</f>
        <v>0</v>
      </c>
      <c r="BG228" s="102">
        <f>IF(N228="zákl. prenesená",J228,0)</f>
        <v>0</v>
      </c>
      <c r="BH228" s="102">
        <f>IF(N228="zníž. prenesená",J228,0)</f>
        <v>0</v>
      </c>
      <c r="BI228" s="102">
        <f>IF(N228="nulová",J228,0)</f>
        <v>0</v>
      </c>
      <c r="BJ228" s="17" t="s">
        <v>82</v>
      </c>
      <c r="BK228" s="102">
        <f>ROUND(I228*H228,2)</f>
        <v>0</v>
      </c>
      <c r="BL228" s="17" t="s">
        <v>171</v>
      </c>
      <c r="BM228" s="174" t="s">
        <v>1629</v>
      </c>
    </row>
    <row r="229" spans="2:65" s="12" customFormat="1">
      <c r="B229" s="175"/>
      <c r="D229" s="176" t="s">
        <v>176</v>
      </c>
      <c r="E229" s="177" t="s">
        <v>1</v>
      </c>
      <c r="F229" s="178" t="s">
        <v>77</v>
      </c>
      <c r="H229" s="179">
        <v>1</v>
      </c>
      <c r="I229" s="180"/>
      <c r="L229" s="175"/>
      <c r="M229" s="181"/>
      <c r="T229" s="182"/>
      <c r="AT229" s="177" t="s">
        <v>176</v>
      </c>
      <c r="AU229" s="177" t="s">
        <v>82</v>
      </c>
      <c r="AV229" s="12" t="s">
        <v>82</v>
      </c>
      <c r="AW229" s="12" t="s">
        <v>26</v>
      </c>
      <c r="AX229" s="12" t="s">
        <v>77</v>
      </c>
      <c r="AY229" s="177" t="s">
        <v>165</v>
      </c>
    </row>
    <row r="230" spans="2:65" s="1" customFormat="1" ht="44.25" customHeight="1">
      <c r="B230" s="136"/>
      <c r="C230" s="199" t="s">
        <v>355</v>
      </c>
      <c r="D230" s="199" t="s">
        <v>360</v>
      </c>
      <c r="E230" s="200" t="s">
        <v>1630</v>
      </c>
      <c r="F230" s="201" t="s">
        <v>1631</v>
      </c>
      <c r="G230" s="202" t="s">
        <v>185</v>
      </c>
      <c r="H230" s="203">
        <v>0.498</v>
      </c>
      <c r="I230" s="204"/>
      <c r="J230" s="205">
        <f>ROUND(I230*H230,2)</f>
        <v>0</v>
      </c>
      <c r="K230" s="206"/>
      <c r="L230" s="207"/>
      <c r="M230" s="208" t="s">
        <v>1</v>
      </c>
      <c r="N230" s="209" t="s">
        <v>37</v>
      </c>
      <c r="P230" s="172">
        <f>O230*H230</f>
        <v>0</v>
      </c>
      <c r="Q230" s="172">
        <v>1</v>
      </c>
      <c r="R230" s="172">
        <f>Q230*H230</f>
        <v>0.498</v>
      </c>
      <c r="S230" s="172">
        <v>0</v>
      </c>
      <c r="T230" s="173">
        <f>S230*H230</f>
        <v>0</v>
      </c>
      <c r="AR230" s="174" t="s">
        <v>207</v>
      </c>
      <c r="AT230" s="174" t="s">
        <v>360</v>
      </c>
      <c r="AU230" s="174" t="s">
        <v>82</v>
      </c>
      <c r="AY230" s="17" t="s">
        <v>165</v>
      </c>
      <c r="BE230" s="102">
        <f>IF(N230="základná",J230,0)</f>
        <v>0</v>
      </c>
      <c r="BF230" s="102">
        <f>IF(N230="znížená",J230,0)</f>
        <v>0</v>
      </c>
      <c r="BG230" s="102">
        <f>IF(N230="zákl. prenesená",J230,0)</f>
        <v>0</v>
      </c>
      <c r="BH230" s="102">
        <f>IF(N230="zníž. prenesená",J230,0)</f>
        <v>0</v>
      </c>
      <c r="BI230" s="102">
        <f>IF(N230="nulová",J230,0)</f>
        <v>0</v>
      </c>
      <c r="BJ230" s="17" t="s">
        <v>82</v>
      </c>
      <c r="BK230" s="102">
        <f>ROUND(I230*H230,2)</f>
        <v>0</v>
      </c>
      <c r="BL230" s="17" t="s">
        <v>171</v>
      </c>
      <c r="BM230" s="174" t="s">
        <v>1632</v>
      </c>
    </row>
    <row r="231" spans="2:65" s="12" customFormat="1">
      <c r="B231" s="175"/>
      <c r="D231" s="176" t="s">
        <v>176</v>
      </c>
      <c r="E231" s="177" t="s">
        <v>1</v>
      </c>
      <c r="F231" s="178" t="s">
        <v>1633</v>
      </c>
      <c r="H231" s="179">
        <v>0.498</v>
      </c>
      <c r="I231" s="180"/>
      <c r="L231" s="175"/>
      <c r="M231" s="181"/>
      <c r="T231" s="182"/>
      <c r="AT231" s="177" t="s">
        <v>176</v>
      </c>
      <c r="AU231" s="177" t="s">
        <v>82</v>
      </c>
      <c r="AV231" s="12" t="s">
        <v>82</v>
      </c>
      <c r="AW231" s="12" t="s">
        <v>26</v>
      </c>
      <c r="AX231" s="12" t="s">
        <v>77</v>
      </c>
      <c r="AY231" s="177" t="s">
        <v>165</v>
      </c>
    </row>
    <row r="232" spans="2:65" s="1" customFormat="1" ht="16.5" customHeight="1">
      <c r="B232" s="136"/>
      <c r="C232" s="199" t="s">
        <v>7</v>
      </c>
      <c r="D232" s="199" t="s">
        <v>360</v>
      </c>
      <c r="E232" s="200" t="s">
        <v>1634</v>
      </c>
      <c r="F232" s="201" t="s">
        <v>1635</v>
      </c>
      <c r="G232" s="202" t="s">
        <v>497</v>
      </c>
      <c r="H232" s="203">
        <v>1</v>
      </c>
      <c r="I232" s="204"/>
      <c r="J232" s="205">
        <f>ROUND(I232*H232,2)</f>
        <v>0</v>
      </c>
      <c r="K232" s="206"/>
      <c r="L232" s="207"/>
      <c r="M232" s="208" t="s">
        <v>1</v>
      </c>
      <c r="N232" s="209" t="s">
        <v>37</v>
      </c>
      <c r="P232" s="172">
        <f>O232*H232</f>
        <v>0</v>
      </c>
      <c r="Q232" s="172">
        <v>0.5</v>
      </c>
      <c r="R232" s="172">
        <f>Q232*H232</f>
        <v>0.5</v>
      </c>
      <c r="S232" s="172">
        <v>0</v>
      </c>
      <c r="T232" s="173">
        <f>S232*H232</f>
        <v>0</v>
      </c>
      <c r="AR232" s="174" t="s">
        <v>207</v>
      </c>
      <c r="AT232" s="174" t="s">
        <v>360</v>
      </c>
      <c r="AU232" s="174" t="s">
        <v>82</v>
      </c>
      <c r="AY232" s="17" t="s">
        <v>165</v>
      </c>
      <c r="BE232" s="102">
        <f>IF(N232="základná",J232,0)</f>
        <v>0</v>
      </c>
      <c r="BF232" s="102">
        <f>IF(N232="znížená",J232,0)</f>
        <v>0</v>
      </c>
      <c r="BG232" s="102">
        <f>IF(N232="zákl. prenesená",J232,0)</f>
        <v>0</v>
      </c>
      <c r="BH232" s="102">
        <f>IF(N232="zníž. prenesená",J232,0)</f>
        <v>0</v>
      </c>
      <c r="BI232" s="102">
        <f>IF(N232="nulová",J232,0)</f>
        <v>0</v>
      </c>
      <c r="BJ232" s="17" t="s">
        <v>82</v>
      </c>
      <c r="BK232" s="102">
        <f>ROUND(I232*H232,2)</f>
        <v>0</v>
      </c>
      <c r="BL232" s="17" t="s">
        <v>171</v>
      </c>
      <c r="BM232" s="174" t="s">
        <v>1636</v>
      </c>
    </row>
    <row r="233" spans="2:65" s="1" customFormat="1" ht="16.5" customHeight="1">
      <c r="B233" s="136"/>
      <c r="C233" s="163" t="s">
        <v>366</v>
      </c>
      <c r="D233" s="163" t="s">
        <v>167</v>
      </c>
      <c r="E233" s="164" t="s">
        <v>1637</v>
      </c>
      <c r="F233" s="165" t="s">
        <v>1638</v>
      </c>
      <c r="G233" s="166" t="s">
        <v>497</v>
      </c>
      <c r="H233" s="167">
        <v>1</v>
      </c>
      <c r="I233" s="168"/>
      <c r="J233" s="169">
        <f>ROUND(I233*H233,2)</f>
        <v>0</v>
      </c>
      <c r="K233" s="170"/>
      <c r="L233" s="34"/>
      <c r="M233" s="171" t="s">
        <v>1</v>
      </c>
      <c r="N233" s="135" t="s">
        <v>37</v>
      </c>
      <c r="P233" s="172">
        <f>O233*H233</f>
        <v>0</v>
      </c>
      <c r="Q233" s="172">
        <v>4.8000000000000001E-4</v>
      </c>
      <c r="R233" s="172">
        <f>Q233*H233</f>
        <v>4.8000000000000001E-4</v>
      </c>
      <c r="S233" s="172">
        <v>0</v>
      </c>
      <c r="T233" s="173">
        <f>S233*H233</f>
        <v>0</v>
      </c>
      <c r="AR233" s="174" t="s">
        <v>171</v>
      </c>
      <c r="AT233" s="174" t="s">
        <v>167</v>
      </c>
      <c r="AU233" s="174" t="s">
        <v>82</v>
      </c>
      <c r="AY233" s="17" t="s">
        <v>165</v>
      </c>
      <c r="BE233" s="102">
        <f>IF(N233="základná",J233,0)</f>
        <v>0</v>
      </c>
      <c r="BF233" s="102">
        <f>IF(N233="znížená",J233,0)</f>
        <v>0</v>
      </c>
      <c r="BG233" s="102">
        <f>IF(N233="zákl. prenesená",J233,0)</f>
        <v>0</v>
      </c>
      <c r="BH233" s="102">
        <f>IF(N233="zníž. prenesená",J233,0)</f>
        <v>0</v>
      </c>
      <c r="BI233" s="102">
        <f>IF(N233="nulová",J233,0)</f>
        <v>0</v>
      </c>
      <c r="BJ233" s="17" t="s">
        <v>82</v>
      </c>
      <c r="BK233" s="102">
        <f>ROUND(I233*H233,2)</f>
        <v>0</v>
      </c>
      <c r="BL233" s="17" t="s">
        <v>171</v>
      </c>
      <c r="BM233" s="174" t="s">
        <v>1639</v>
      </c>
    </row>
    <row r="234" spans="2:65" s="13" customFormat="1">
      <c r="B234" s="183"/>
      <c r="D234" s="176" t="s">
        <v>176</v>
      </c>
      <c r="E234" s="184" t="s">
        <v>1</v>
      </c>
      <c r="F234" s="185" t="s">
        <v>1616</v>
      </c>
      <c r="H234" s="184" t="s">
        <v>1</v>
      </c>
      <c r="I234" s="186"/>
      <c r="L234" s="183"/>
      <c r="M234" s="187"/>
      <c r="T234" s="188"/>
      <c r="AT234" s="184" t="s">
        <v>176</v>
      </c>
      <c r="AU234" s="184" t="s">
        <v>82</v>
      </c>
      <c r="AV234" s="13" t="s">
        <v>77</v>
      </c>
      <c r="AW234" s="13" t="s">
        <v>26</v>
      </c>
      <c r="AX234" s="13" t="s">
        <v>71</v>
      </c>
      <c r="AY234" s="184" t="s">
        <v>165</v>
      </c>
    </row>
    <row r="235" spans="2:65" s="12" customFormat="1">
      <c r="B235" s="175"/>
      <c r="D235" s="176" t="s">
        <v>176</v>
      </c>
      <c r="E235" s="177" t="s">
        <v>1</v>
      </c>
      <c r="F235" s="178" t="s">
        <v>77</v>
      </c>
      <c r="H235" s="179">
        <v>1</v>
      </c>
      <c r="I235" s="180"/>
      <c r="L235" s="175"/>
      <c r="M235" s="181"/>
      <c r="T235" s="182"/>
      <c r="AT235" s="177" t="s">
        <v>176</v>
      </c>
      <c r="AU235" s="177" t="s">
        <v>82</v>
      </c>
      <c r="AV235" s="12" t="s">
        <v>82</v>
      </c>
      <c r="AW235" s="12" t="s">
        <v>26</v>
      </c>
      <c r="AX235" s="12" t="s">
        <v>71</v>
      </c>
      <c r="AY235" s="177" t="s">
        <v>165</v>
      </c>
    </row>
    <row r="236" spans="2:65" s="14" customFormat="1">
      <c r="B236" s="189"/>
      <c r="D236" s="176" t="s">
        <v>176</v>
      </c>
      <c r="E236" s="190" t="s">
        <v>1</v>
      </c>
      <c r="F236" s="191" t="s">
        <v>189</v>
      </c>
      <c r="H236" s="192">
        <v>1</v>
      </c>
      <c r="I236" s="193"/>
      <c r="L236" s="189"/>
      <c r="M236" s="194"/>
      <c r="T236" s="195"/>
      <c r="AT236" s="190" t="s">
        <v>176</v>
      </c>
      <c r="AU236" s="190" t="s">
        <v>82</v>
      </c>
      <c r="AV236" s="14" t="s">
        <v>171</v>
      </c>
      <c r="AW236" s="14" t="s">
        <v>26</v>
      </c>
      <c r="AX236" s="14" t="s">
        <v>77</v>
      </c>
      <c r="AY236" s="190" t="s">
        <v>165</v>
      </c>
    </row>
    <row r="237" spans="2:65" s="1" customFormat="1" ht="62.75" customHeight="1">
      <c r="B237" s="136"/>
      <c r="C237" s="199" t="s">
        <v>371</v>
      </c>
      <c r="D237" s="199" t="s">
        <v>360</v>
      </c>
      <c r="E237" s="200" t="s">
        <v>1640</v>
      </c>
      <c r="F237" s="201" t="s">
        <v>1641</v>
      </c>
      <c r="G237" s="202" t="s">
        <v>497</v>
      </c>
      <c r="H237" s="203">
        <v>1</v>
      </c>
      <c r="I237" s="204"/>
      <c r="J237" s="205">
        <f>ROUND(I237*H237,2)</f>
        <v>0</v>
      </c>
      <c r="K237" s="206"/>
      <c r="L237" s="207"/>
      <c r="M237" s="208" t="s">
        <v>1</v>
      </c>
      <c r="N237" s="209" t="s">
        <v>37</v>
      </c>
      <c r="P237" s="172">
        <f>O237*H237</f>
        <v>0</v>
      </c>
      <c r="Q237" s="172">
        <v>3.0000000000000001E-3</v>
      </c>
      <c r="R237" s="172">
        <f>Q237*H237</f>
        <v>3.0000000000000001E-3</v>
      </c>
      <c r="S237" s="172">
        <v>0</v>
      </c>
      <c r="T237" s="173">
        <f>S237*H237</f>
        <v>0</v>
      </c>
      <c r="AR237" s="174" t="s">
        <v>207</v>
      </c>
      <c r="AT237" s="174" t="s">
        <v>360</v>
      </c>
      <c r="AU237" s="174" t="s">
        <v>82</v>
      </c>
      <c r="AY237" s="17" t="s">
        <v>165</v>
      </c>
      <c r="BE237" s="102">
        <f>IF(N237="základná",J237,0)</f>
        <v>0</v>
      </c>
      <c r="BF237" s="102">
        <f>IF(N237="znížená",J237,0)</f>
        <v>0</v>
      </c>
      <c r="BG237" s="102">
        <f>IF(N237="zákl. prenesená",J237,0)</f>
        <v>0</v>
      </c>
      <c r="BH237" s="102">
        <f>IF(N237="zníž. prenesená",J237,0)</f>
        <v>0</v>
      </c>
      <c r="BI237" s="102">
        <f>IF(N237="nulová",J237,0)</f>
        <v>0</v>
      </c>
      <c r="BJ237" s="17" t="s">
        <v>82</v>
      </c>
      <c r="BK237" s="102">
        <f>ROUND(I237*H237,2)</f>
        <v>0</v>
      </c>
      <c r="BL237" s="17" t="s">
        <v>171</v>
      </c>
      <c r="BM237" s="174" t="s">
        <v>1642</v>
      </c>
    </row>
    <row r="238" spans="2:65" s="1" customFormat="1" ht="33" customHeight="1">
      <c r="B238" s="136"/>
      <c r="C238" s="163" t="s">
        <v>376</v>
      </c>
      <c r="D238" s="163" t="s">
        <v>167</v>
      </c>
      <c r="E238" s="164" t="s">
        <v>1643</v>
      </c>
      <c r="F238" s="165" t="s">
        <v>1644</v>
      </c>
      <c r="G238" s="166" t="s">
        <v>497</v>
      </c>
      <c r="H238" s="167">
        <v>1</v>
      </c>
      <c r="I238" s="168"/>
      <c r="J238" s="169">
        <f>ROUND(I238*H238,2)</f>
        <v>0</v>
      </c>
      <c r="K238" s="170"/>
      <c r="L238" s="34"/>
      <c r="M238" s="171" t="s">
        <v>1</v>
      </c>
      <c r="N238" s="135" t="s">
        <v>37</v>
      </c>
      <c r="P238" s="172">
        <f>O238*H238</f>
        <v>0</v>
      </c>
      <c r="Q238" s="172">
        <v>1.6000000000000001E-4</v>
      </c>
      <c r="R238" s="172">
        <f>Q238*H238</f>
        <v>1.6000000000000001E-4</v>
      </c>
      <c r="S238" s="172">
        <v>0</v>
      </c>
      <c r="T238" s="173">
        <f>S238*H238</f>
        <v>0</v>
      </c>
      <c r="AR238" s="174" t="s">
        <v>171</v>
      </c>
      <c r="AT238" s="174" t="s">
        <v>167</v>
      </c>
      <c r="AU238" s="174" t="s">
        <v>82</v>
      </c>
      <c r="AY238" s="17" t="s">
        <v>165</v>
      </c>
      <c r="BE238" s="102">
        <f>IF(N238="základná",J238,0)</f>
        <v>0</v>
      </c>
      <c r="BF238" s="102">
        <f>IF(N238="znížená",J238,0)</f>
        <v>0</v>
      </c>
      <c r="BG238" s="102">
        <f>IF(N238="zákl. prenesená",J238,0)</f>
        <v>0</v>
      </c>
      <c r="BH238" s="102">
        <f>IF(N238="zníž. prenesená",J238,0)</f>
        <v>0</v>
      </c>
      <c r="BI238" s="102">
        <f>IF(N238="nulová",J238,0)</f>
        <v>0</v>
      </c>
      <c r="BJ238" s="17" t="s">
        <v>82</v>
      </c>
      <c r="BK238" s="102">
        <f>ROUND(I238*H238,2)</f>
        <v>0</v>
      </c>
      <c r="BL238" s="17" t="s">
        <v>171</v>
      </c>
      <c r="BM238" s="174" t="s">
        <v>1645</v>
      </c>
    </row>
    <row r="239" spans="2:65" s="12" customFormat="1">
      <c r="B239" s="175"/>
      <c r="D239" s="176" t="s">
        <v>176</v>
      </c>
      <c r="E239" s="177" t="s">
        <v>1</v>
      </c>
      <c r="F239" s="178" t="s">
        <v>77</v>
      </c>
      <c r="H239" s="179">
        <v>1</v>
      </c>
      <c r="I239" s="180"/>
      <c r="L239" s="175"/>
      <c r="M239" s="181"/>
      <c r="T239" s="182"/>
      <c r="AT239" s="177" t="s">
        <v>176</v>
      </c>
      <c r="AU239" s="177" t="s">
        <v>82</v>
      </c>
      <c r="AV239" s="12" t="s">
        <v>82</v>
      </c>
      <c r="AW239" s="12" t="s">
        <v>26</v>
      </c>
      <c r="AX239" s="12" t="s">
        <v>77</v>
      </c>
      <c r="AY239" s="177" t="s">
        <v>165</v>
      </c>
    </row>
    <row r="240" spans="2:65" s="1" customFormat="1" ht="24.15" customHeight="1">
      <c r="B240" s="136"/>
      <c r="C240" s="163" t="s">
        <v>384</v>
      </c>
      <c r="D240" s="163" t="s">
        <v>167</v>
      </c>
      <c r="E240" s="164" t="s">
        <v>1646</v>
      </c>
      <c r="F240" s="165" t="s">
        <v>1647</v>
      </c>
      <c r="G240" s="166" t="s">
        <v>497</v>
      </c>
      <c r="H240" s="167">
        <v>1</v>
      </c>
      <c r="I240" s="168"/>
      <c r="J240" s="169">
        <f>ROUND(I240*H240,2)</f>
        <v>0</v>
      </c>
      <c r="K240" s="170"/>
      <c r="L240" s="34"/>
      <c r="M240" s="171" t="s">
        <v>1</v>
      </c>
      <c r="N240" s="135" t="s">
        <v>37</v>
      </c>
      <c r="P240" s="172">
        <f>O240*H240</f>
        <v>0</v>
      </c>
      <c r="Q240" s="172">
        <v>0</v>
      </c>
      <c r="R240" s="172">
        <f>Q240*H240</f>
        <v>0</v>
      </c>
      <c r="S240" s="172">
        <v>0</v>
      </c>
      <c r="T240" s="173">
        <f>S240*H240</f>
        <v>0</v>
      </c>
      <c r="AR240" s="174" t="s">
        <v>171</v>
      </c>
      <c r="AT240" s="174" t="s">
        <v>167</v>
      </c>
      <c r="AU240" s="174" t="s">
        <v>82</v>
      </c>
      <c r="AY240" s="17" t="s">
        <v>165</v>
      </c>
      <c r="BE240" s="102">
        <f>IF(N240="základná",J240,0)</f>
        <v>0</v>
      </c>
      <c r="BF240" s="102">
        <f>IF(N240="znížená",J240,0)</f>
        <v>0</v>
      </c>
      <c r="BG240" s="102">
        <f>IF(N240="zákl. prenesená",J240,0)</f>
        <v>0</v>
      </c>
      <c r="BH240" s="102">
        <f>IF(N240="zníž. prenesená",J240,0)</f>
        <v>0</v>
      </c>
      <c r="BI240" s="102">
        <f>IF(N240="nulová",J240,0)</f>
        <v>0</v>
      </c>
      <c r="BJ240" s="17" t="s">
        <v>82</v>
      </c>
      <c r="BK240" s="102">
        <f>ROUND(I240*H240,2)</f>
        <v>0</v>
      </c>
      <c r="BL240" s="17" t="s">
        <v>171</v>
      </c>
      <c r="BM240" s="174" t="s">
        <v>1648</v>
      </c>
    </row>
    <row r="241" spans="2:65" s="12" customFormat="1">
      <c r="B241" s="175"/>
      <c r="D241" s="176" t="s">
        <v>176</v>
      </c>
      <c r="E241" s="177" t="s">
        <v>1</v>
      </c>
      <c r="F241" s="178" t="s">
        <v>77</v>
      </c>
      <c r="H241" s="179">
        <v>1</v>
      </c>
      <c r="I241" s="180"/>
      <c r="L241" s="175"/>
      <c r="M241" s="181"/>
      <c r="T241" s="182"/>
      <c r="AT241" s="177" t="s">
        <v>176</v>
      </c>
      <c r="AU241" s="177" t="s">
        <v>82</v>
      </c>
      <c r="AV241" s="12" t="s">
        <v>82</v>
      </c>
      <c r="AW241" s="12" t="s">
        <v>26</v>
      </c>
      <c r="AX241" s="12" t="s">
        <v>77</v>
      </c>
      <c r="AY241" s="177" t="s">
        <v>165</v>
      </c>
    </row>
    <row r="242" spans="2:65" s="1" customFormat="1" ht="16.5" customHeight="1">
      <c r="B242" s="136"/>
      <c r="C242" s="199" t="s">
        <v>392</v>
      </c>
      <c r="D242" s="199" t="s">
        <v>360</v>
      </c>
      <c r="E242" s="200" t="s">
        <v>1649</v>
      </c>
      <c r="F242" s="201" t="s">
        <v>1650</v>
      </c>
      <c r="G242" s="202" t="s">
        <v>1651</v>
      </c>
      <c r="H242" s="203">
        <v>750</v>
      </c>
      <c r="I242" s="204"/>
      <c r="J242" s="205">
        <f>ROUND(I242*H242,2)</f>
        <v>0</v>
      </c>
      <c r="K242" s="206"/>
      <c r="L242" s="207"/>
      <c r="M242" s="208" t="s">
        <v>1</v>
      </c>
      <c r="N242" s="209" t="s">
        <v>37</v>
      </c>
      <c r="P242" s="172">
        <f>O242*H242</f>
        <v>0</v>
      </c>
      <c r="Q242" s="172">
        <v>0</v>
      </c>
      <c r="R242" s="172">
        <f>Q242*H242</f>
        <v>0</v>
      </c>
      <c r="S242" s="172">
        <v>0</v>
      </c>
      <c r="T242" s="173">
        <f>S242*H242</f>
        <v>0</v>
      </c>
      <c r="AR242" s="174" t="s">
        <v>207</v>
      </c>
      <c r="AT242" s="174" t="s">
        <v>360</v>
      </c>
      <c r="AU242" s="174" t="s">
        <v>82</v>
      </c>
      <c r="AY242" s="17" t="s">
        <v>165</v>
      </c>
      <c r="BE242" s="102">
        <f>IF(N242="základná",J242,0)</f>
        <v>0</v>
      </c>
      <c r="BF242" s="102">
        <f>IF(N242="znížená",J242,0)</f>
        <v>0</v>
      </c>
      <c r="BG242" s="102">
        <f>IF(N242="zákl. prenesená",J242,0)</f>
        <v>0</v>
      </c>
      <c r="BH242" s="102">
        <f>IF(N242="zníž. prenesená",J242,0)</f>
        <v>0</v>
      </c>
      <c r="BI242" s="102">
        <f>IF(N242="nulová",J242,0)</f>
        <v>0</v>
      </c>
      <c r="BJ242" s="17" t="s">
        <v>82</v>
      </c>
      <c r="BK242" s="102">
        <f>ROUND(I242*H242,2)</f>
        <v>0</v>
      </c>
      <c r="BL242" s="17" t="s">
        <v>171</v>
      </c>
      <c r="BM242" s="174" t="s">
        <v>1652</v>
      </c>
    </row>
    <row r="243" spans="2:65" s="13" customFormat="1">
      <c r="B243" s="183"/>
      <c r="D243" s="176" t="s">
        <v>176</v>
      </c>
      <c r="E243" s="184" t="s">
        <v>1</v>
      </c>
      <c r="F243" s="185" t="s">
        <v>1653</v>
      </c>
      <c r="H243" s="184" t="s">
        <v>1</v>
      </c>
      <c r="I243" s="186"/>
      <c r="L243" s="183"/>
      <c r="M243" s="187"/>
      <c r="T243" s="188"/>
      <c r="AT243" s="184" t="s">
        <v>176</v>
      </c>
      <c r="AU243" s="184" t="s">
        <v>82</v>
      </c>
      <c r="AV243" s="13" t="s">
        <v>77</v>
      </c>
      <c r="AW243" s="13" t="s">
        <v>26</v>
      </c>
      <c r="AX243" s="13" t="s">
        <v>71</v>
      </c>
      <c r="AY243" s="184" t="s">
        <v>165</v>
      </c>
    </row>
    <row r="244" spans="2:65" s="12" customFormat="1">
      <c r="B244" s="175"/>
      <c r="D244" s="176" t="s">
        <v>176</v>
      </c>
      <c r="E244" s="177" t="s">
        <v>1</v>
      </c>
      <c r="F244" s="178" t="s">
        <v>1654</v>
      </c>
      <c r="H244" s="179">
        <v>750</v>
      </c>
      <c r="I244" s="180"/>
      <c r="L244" s="175"/>
      <c r="M244" s="181"/>
      <c r="T244" s="182"/>
      <c r="AT244" s="177" t="s">
        <v>176</v>
      </c>
      <c r="AU244" s="177" t="s">
        <v>82</v>
      </c>
      <c r="AV244" s="12" t="s">
        <v>82</v>
      </c>
      <c r="AW244" s="12" t="s">
        <v>26</v>
      </c>
      <c r="AX244" s="12" t="s">
        <v>77</v>
      </c>
      <c r="AY244" s="177" t="s">
        <v>165</v>
      </c>
    </row>
    <row r="245" spans="2:65" s="1" customFormat="1" ht="16.5" customHeight="1">
      <c r="B245" s="136"/>
      <c r="C245" s="163" t="s">
        <v>396</v>
      </c>
      <c r="D245" s="163" t="s">
        <v>167</v>
      </c>
      <c r="E245" s="164" t="s">
        <v>1655</v>
      </c>
      <c r="F245" s="165" t="s">
        <v>1656</v>
      </c>
      <c r="G245" s="166" t="s">
        <v>404</v>
      </c>
      <c r="H245" s="167">
        <v>1</v>
      </c>
      <c r="I245" s="168"/>
      <c r="J245" s="169">
        <f>ROUND(I245*H245,2)</f>
        <v>0</v>
      </c>
      <c r="K245" s="170"/>
      <c r="L245" s="34"/>
      <c r="M245" s="171" t="s">
        <v>1</v>
      </c>
      <c r="N245" s="135" t="s">
        <v>37</v>
      </c>
      <c r="P245" s="172">
        <f>O245*H245</f>
        <v>0</v>
      </c>
      <c r="Q245" s="172">
        <v>0</v>
      </c>
      <c r="R245" s="172">
        <f>Q245*H245</f>
        <v>0</v>
      </c>
      <c r="S245" s="172">
        <v>0</v>
      </c>
      <c r="T245" s="173">
        <f>S245*H245</f>
        <v>0</v>
      </c>
      <c r="AR245" s="174" t="s">
        <v>171</v>
      </c>
      <c r="AT245" s="174" t="s">
        <v>167</v>
      </c>
      <c r="AU245" s="174" t="s">
        <v>82</v>
      </c>
      <c r="AY245" s="17" t="s">
        <v>165</v>
      </c>
      <c r="BE245" s="102">
        <f>IF(N245="základná",J245,0)</f>
        <v>0</v>
      </c>
      <c r="BF245" s="102">
        <f>IF(N245="znížená",J245,0)</f>
        <v>0</v>
      </c>
      <c r="BG245" s="102">
        <f>IF(N245="zákl. prenesená",J245,0)</f>
        <v>0</v>
      </c>
      <c r="BH245" s="102">
        <f>IF(N245="zníž. prenesená",J245,0)</f>
        <v>0</v>
      </c>
      <c r="BI245" s="102">
        <f>IF(N245="nulová",J245,0)</f>
        <v>0</v>
      </c>
      <c r="BJ245" s="17" t="s">
        <v>82</v>
      </c>
      <c r="BK245" s="102">
        <f>ROUND(I245*H245,2)</f>
        <v>0</v>
      </c>
      <c r="BL245" s="17" t="s">
        <v>171</v>
      </c>
      <c r="BM245" s="174" t="s">
        <v>1657</v>
      </c>
    </row>
    <row r="246" spans="2:65" s="13" customFormat="1">
      <c r="B246" s="183"/>
      <c r="D246" s="176" t="s">
        <v>176</v>
      </c>
      <c r="E246" s="184" t="s">
        <v>1</v>
      </c>
      <c r="F246" s="185" t="s">
        <v>1616</v>
      </c>
      <c r="H246" s="184" t="s">
        <v>1</v>
      </c>
      <c r="I246" s="186"/>
      <c r="L246" s="183"/>
      <c r="M246" s="187"/>
      <c r="T246" s="188"/>
      <c r="AT246" s="184" t="s">
        <v>176</v>
      </c>
      <c r="AU246" s="184" t="s">
        <v>82</v>
      </c>
      <c r="AV246" s="13" t="s">
        <v>77</v>
      </c>
      <c r="AW246" s="13" t="s">
        <v>26</v>
      </c>
      <c r="AX246" s="13" t="s">
        <v>71</v>
      </c>
      <c r="AY246" s="184" t="s">
        <v>165</v>
      </c>
    </row>
    <row r="247" spans="2:65" s="12" customFormat="1">
      <c r="B247" s="175"/>
      <c r="D247" s="176" t="s">
        <v>176</v>
      </c>
      <c r="E247" s="177" t="s">
        <v>1</v>
      </c>
      <c r="F247" s="178" t="s">
        <v>77</v>
      </c>
      <c r="H247" s="179">
        <v>1</v>
      </c>
      <c r="I247" s="180"/>
      <c r="L247" s="175"/>
      <c r="M247" s="181"/>
      <c r="T247" s="182"/>
      <c r="AT247" s="177" t="s">
        <v>176</v>
      </c>
      <c r="AU247" s="177" t="s">
        <v>82</v>
      </c>
      <c r="AV247" s="12" t="s">
        <v>82</v>
      </c>
      <c r="AW247" s="12" t="s">
        <v>26</v>
      </c>
      <c r="AX247" s="12" t="s">
        <v>71</v>
      </c>
      <c r="AY247" s="177" t="s">
        <v>165</v>
      </c>
    </row>
    <row r="248" spans="2:65" s="14" customFormat="1">
      <c r="B248" s="189"/>
      <c r="D248" s="176" t="s">
        <v>176</v>
      </c>
      <c r="E248" s="190" t="s">
        <v>1</v>
      </c>
      <c r="F248" s="191" t="s">
        <v>189</v>
      </c>
      <c r="H248" s="192">
        <v>1</v>
      </c>
      <c r="I248" s="193"/>
      <c r="L248" s="189"/>
      <c r="M248" s="194"/>
      <c r="T248" s="195"/>
      <c r="AT248" s="190" t="s">
        <v>176</v>
      </c>
      <c r="AU248" s="190" t="s">
        <v>82</v>
      </c>
      <c r="AV248" s="14" t="s">
        <v>171</v>
      </c>
      <c r="AW248" s="14" t="s">
        <v>26</v>
      </c>
      <c r="AX248" s="14" t="s">
        <v>77</v>
      </c>
      <c r="AY248" s="190" t="s">
        <v>165</v>
      </c>
    </row>
    <row r="249" spans="2:65" s="1" customFormat="1" ht="33" customHeight="1">
      <c r="B249" s="136"/>
      <c r="C249" s="163" t="s">
        <v>401</v>
      </c>
      <c r="D249" s="163" t="s">
        <v>167</v>
      </c>
      <c r="E249" s="164" t="s">
        <v>1658</v>
      </c>
      <c r="F249" s="165" t="s">
        <v>1659</v>
      </c>
      <c r="G249" s="166" t="s">
        <v>170</v>
      </c>
      <c r="H249" s="167">
        <v>498.3</v>
      </c>
      <c r="I249" s="168"/>
      <c r="J249" s="169">
        <f>ROUND(I249*H249,2)</f>
        <v>0</v>
      </c>
      <c r="K249" s="170"/>
      <c r="L249" s="34"/>
      <c r="M249" s="171" t="s">
        <v>1</v>
      </c>
      <c r="N249" s="135" t="s">
        <v>37</v>
      </c>
      <c r="P249" s="172">
        <f>O249*H249</f>
        <v>0</v>
      </c>
      <c r="Q249" s="172">
        <v>0</v>
      </c>
      <c r="R249" s="172">
        <f>Q249*H249</f>
        <v>0</v>
      </c>
      <c r="S249" s="172">
        <v>0</v>
      </c>
      <c r="T249" s="173">
        <f>S249*H249</f>
        <v>0</v>
      </c>
      <c r="AR249" s="174" t="s">
        <v>171</v>
      </c>
      <c r="AT249" s="174" t="s">
        <v>167</v>
      </c>
      <c r="AU249" s="174" t="s">
        <v>82</v>
      </c>
      <c r="AY249" s="17" t="s">
        <v>165</v>
      </c>
      <c r="BE249" s="102">
        <f>IF(N249="základná",J249,0)</f>
        <v>0</v>
      </c>
      <c r="BF249" s="102">
        <f>IF(N249="znížená",J249,0)</f>
        <v>0</v>
      </c>
      <c r="BG249" s="102">
        <f>IF(N249="zákl. prenesená",J249,0)</f>
        <v>0</v>
      </c>
      <c r="BH249" s="102">
        <f>IF(N249="zníž. prenesená",J249,0)</f>
        <v>0</v>
      </c>
      <c r="BI249" s="102">
        <f>IF(N249="nulová",J249,0)</f>
        <v>0</v>
      </c>
      <c r="BJ249" s="17" t="s">
        <v>82</v>
      </c>
      <c r="BK249" s="102">
        <f>ROUND(I249*H249,2)</f>
        <v>0</v>
      </c>
      <c r="BL249" s="17" t="s">
        <v>171</v>
      </c>
      <c r="BM249" s="174" t="s">
        <v>1660</v>
      </c>
    </row>
    <row r="250" spans="2:65" s="13" customFormat="1">
      <c r="B250" s="183"/>
      <c r="D250" s="176" t="s">
        <v>176</v>
      </c>
      <c r="E250" s="184" t="s">
        <v>1</v>
      </c>
      <c r="F250" s="185" t="s">
        <v>1612</v>
      </c>
      <c r="H250" s="184" t="s">
        <v>1</v>
      </c>
      <c r="I250" s="186"/>
      <c r="L250" s="183"/>
      <c r="M250" s="187"/>
      <c r="T250" s="188"/>
      <c r="AT250" s="184" t="s">
        <v>176</v>
      </c>
      <c r="AU250" s="184" t="s">
        <v>82</v>
      </c>
      <c r="AV250" s="13" t="s">
        <v>77</v>
      </c>
      <c r="AW250" s="13" t="s">
        <v>26</v>
      </c>
      <c r="AX250" s="13" t="s">
        <v>71</v>
      </c>
      <c r="AY250" s="184" t="s">
        <v>165</v>
      </c>
    </row>
    <row r="251" spans="2:65" s="12" customFormat="1">
      <c r="B251" s="175"/>
      <c r="D251" s="176" t="s">
        <v>176</v>
      </c>
      <c r="E251" s="177" t="s">
        <v>1</v>
      </c>
      <c r="F251" s="178" t="s">
        <v>1553</v>
      </c>
      <c r="H251" s="179">
        <v>464.1</v>
      </c>
      <c r="I251" s="180"/>
      <c r="L251" s="175"/>
      <c r="M251" s="181"/>
      <c r="T251" s="182"/>
      <c r="AT251" s="177" t="s">
        <v>176</v>
      </c>
      <c r="AU251" s="177" t="s">
        <v>82</v>
      </c>
      <c r="AV251" s="12" t="s">
        <v>82</v>
      </c>
      <c r="AW251" s="12" t="s">
        <v>26</v>
      </c>
      <c r="AX251" s="12" t="s">
        <v>71</v>
      </c>
      <c r="AY251" s="177" t="s">
        <v>165</v>
      </c>
    </row>
    <row r="252" spans="2:65" s="13" customFormat="1">
      <c r="B252" s="183"/>
      <c r="D252" s="176" t="s">
        <v>176</v>
      </c>
      <c r="E252" s="184" t="s">
        <v>1</v>
      </c>
      <c r="F252" s="185" t="s">
        <v>1614</v>
      </c>
      <c r="H252" s="184" t="s">
        <v>1</v>
      </c>
      <c r="I252" s="186"/>
      <c r="L252" s="183"/>
      <c r="M252" s="187"/>
      <c r="T252" s="188"/>
      <c r="AT252" s="184" t="s">
        <v>176</v>
      </c>
      <c r="AU252" s="184" t="s">
        <v>82</v>
      </c>
      <c r="AV252" s="13" t="s">
        <v>77</v>
      </c>
      <c r="AW252" s="13" t="s">
        <v>26</v>
      </c>
      <c r="AX252" s="13" t="s">
        <v>71</v>
      </c>
      <c r="AY252" s="184" t="s">
        <v>165</v>
      </c>
    </row>
    <row r="253" spans="2:65" s="12" customFormat="1">
      <c r="B253" s="175"/>
      <c r="D253" s="176" t="s">
        <v>176</v>
      </c>
      <c r="E253" s="177" t="s">
        <v>1</v>
      </c>
      <c r="F253" s="178" t="s">
        <v>1661</v>
      </c>
      <c r="H253" s="179">
        <v>34.200000000000003</v>
      </c>
      <c r="I253" s="180"/>
      <c r="L253" s="175"/>
      <c r="M253" s="181"/>
      <c r="T253" s="182"/>
      <c r="AT253" s="177" t="s">
        <v>176</v>
      </c>
      <c r="AU253" s="177" t="s">
        <v>82</v>
      </c>
      <c r="AV253" s="12" t="s">
        <v>82</v>
      </c>
      <c r="AW253" s="12" t="s">
        <v>26</v>
      </c>
      <c r="AX253" s="12" t="s">
        <v>71</v>
      </c>
      <c r="AY253" s="177" t="s">
        <v>165</v>
      </c>
    </row>
    <row r="254" spans="2:65" s="14" customFormat="1">
      <c r="B254" s="189"/>
      <c r="D254" s="176" t="s">
        <v>176</v>
      </c>
      <c r="E254" s="190" t="s">
        <v>1</v>
      </c>
      <c r="F254" s="191" t="s">
        <v>189</v>
      </c>
      <c r="H254" s="192">
        <v>498.3</v>
      </c>
      <c r="I254" s="193"/>
      <c r="L254" s="189"/>
      <c r="M254" s="194"/>
      <c r="T254" s="195"/>
      <c r="AT254" s="190" t="s">
        <v>176</v>
      </c>
      <c r="AU254" s="190" t="s">
        <v>82</v>
      </c>
      <c r="AV254" s="14" t="s">
        <v>171</v>
      </c>
      <c r="AW254" s="14" t="s">
        <v>26</v>
      </c>
      <c r="AX254" s="14" t="s">
        <v>77</v>
      </c>
      <c r="AY254" s="190" t="s">
        <v>165</v>
      </c>
    </row>
    <row r="255" spans="2:65" s="1" customFormat="1" ht="16.5" customHeight="1">
      <c r="B255" s="136"/>
      <c r="C255" s="199" t="s">
        <v>410</v>
      </c>
      <c r="D255" s="199" t="s">
        <v>360</v>
      </c>
      <c r="E255" s="200" t="s">
        <v>1662</v>
      </c>
      <c r="F255" s="201" t="s">
        <v>1663</v>
      </c>
      <c r="G255" s="202" t="s">
        <v>170</v>
      </c>
      <c r="H255" s="203">
        <v>523.21500000000003</v>
      </c>
      <c r="I255" s="204"/>
      <c r="J255" s="205">
        <f>ROUND(I255*H255,2)</f>
        <v>0</v>
      </c>
      <c r="K255" s="206"/>
      <c r="L255" s="207"/>
      <c r="M255" s="208" t="s">
        <v>1</v>
      </c>
      <c r="N255" s="209" t="s">
        <v>37</v>
      </c>
      <c r="P255" s="172">
        <f>O255*H255</f>
        <v>0</v>
      </c>
      <c r="Q255" s="172">
        <v>4.0000000000000002E-4</v>
      </c>
      <c r="R255" s="172">
        <f>Q255*H255</f>
        <v>0.20928600000000003</v>
      </c>
      <c r="S255" s="172">
        <v>0</v>
      </c>
      <c r="T255" s="173">
        <f>S255*H255</f>
        <v>0</v>
      </c>
      <c r="AR255" s="174" t="s">
        <v>207</v>
      </c>
      <c r="AT255" s="174" t="s">
        <v>360</v>
      </c>
      <c r="AU255" s="174" t="s">
        <v>82</v>
      </c>
      <c r="AY255" s="17" t="s">
        <v>165</v>
      </c>
      <c r="BE255" s="102">
        <f>IF(N255="základná",J255,0)</f>
        <v>0</v>
      </c>
      <c r="BF255" s="102">
        <f>IF(N255="znížená",J255,0)</f>
        <v>0</v>
      </c>
      <c r="BG255" s="102">
        <f>IF(N255="zákl. prenesená",J255,0)</f>
        <v>0</v>
      </c>
      <c r="BH255" s="102">
        <f>IF(N255="zníž. prenesená",J255,0)</f>
        <v>0</v>
      </c>
      <c r="BI255" s="102">
        <f>IF(N255="nulová",J255,0)</f>
        <v>0</v>
      </c>
      <c r="BJ255" s="17" t="s">
        <v>82</v>
      </c>
      <c r="BK255" s="102">
        <f>ROUND(I255*H255,2)</f>
        <v>0</v>
      </c>
      <c r="BL255" s="17" t="s">
        <v>171</v>
      </c>
      <c r="BM255" s="174" t="s">
        <v>1664</v>
      </c>
    </row>
    <row r="256" spans="2:65" s="12" customFormat="1">
      <c r="B256" s="175"/>
      <c r="D256" s="176" t="s">
        <v>176</v>
      </c>
      <c r="E256" s="177" t="s">
        <v>1</v>
      </c>
      <c r="F256" s="178" t="s">
        <v>1665</v>
      </c>
      <c r="H256" s="179">
        <v>523.21500000000003</v>
      </c>
      <c r="I256" s="180"/>
      <c r="L256" s="175"/>
      <c r="M256" s="181"/>
      <c r="T256" s="182"/>
      <c r="AT256" s="177" t="s">
        <v>176</v>
      </c>
      <c r="AU256" s="177" t="s">
        <v>82</v>
      </c>
      <c r="AV256" s="12" t="s">
        <v>82</v>
      </c>
      <c r="AW256" s="12" t="s">
        <v>26</v>
      </c>
      <c r="AX256" s="12" t="s">
        <v>77</v>
      </c>
      <c r="AY256" s="177" t="s">
        <v>165</v>
      </c>
    </row>
    <row r="257" spans="2:65" s="1" customFormat="1" ht="44.25" customHeight="1">
      <c r="B257" s="136"/>
      <c r="C257" s="163" t="s">
        <v>414</v>
      </c>
      <c r="D257" s="163" t="s">
        <v>167</v>
      </c>
      <c r="E257" s="164" t="s">
        <v>1666</v>
      </c>
      <c r="F257" s="165" t="s">
        <v>1667</v>
      </c>
      <c r="G257" s="166" t="s">
        <v>170</v>
      </c>
      <c r="H257" s="167">
        <v>236.8</v>
      </c>
      <c r="I257" s="168"/>
      <c r="J257" s="169">
        <f>ROUND(I257*H257,2)</f>
        <v>0</v>
      </c>
      <c r="K257" s="170"/>
      <c r="L257" s="34"/>
      <c r="M257" s="171" t="s">
        <v>1</v>
      </c>
      <c r="N257" s="135" t="s">
        <v>37</v>
      </c>
      <c r="P257" s="172">
        <f>O257*H257</f>
        <v>0</v>
      </c>
      <c r="Q257" s="172">
        <v>0</v>
      </c>
      <c r="R257" s="172">
        <f>Q257*H257</f>
        <v>0</v>
      </c>
      <c r="S257" s="172">
        <v>0</v>
      </c>
      <c r="T257" s="173">
        <f>S257*H257</f>
        <v>0</v>
      </c>
      <c r="AR257" s="174" t="s">
        <v>171</v>
      </c>
      <c r="AT257" s="174" t="s">
        <v>167</v>
      </c>
      <c r="AU257" s="174" t="s">
        <v>82</v>
      </c>
      <c r="AY257" s="17" t="s">
        <v>165</v>
      </c>
      <c r="BE257" s="102">
        <f>IF(N257="základná",J257,0)</f>
        <v>0</v>
      </c>
      <c r="BF257" s="102">
        <f>IF(N257="znížená",J257,0)</f>
        <v>0</v>
      </c>
      <c r="BG257" s="102">
        <f>IF(N257="zákl. prenesená",J257,0)</f>
        <v>0</v>
      </c>
      <c r="BH257" s="102">
        <f>IF(N257="zníž. prenesená",J257,0)</f>
        <v>0</v>
      </c>
      <c r="BI257" s="102">
        <f>IF(N257="nulová",J257,0)</f>
        <v>0</v>
      </c>
      <c r="BJ257" s="17" t="s">
        <v>82</v>
      </c>
      <c r="BK257" s="102">
        <f>ROUND(I257*H257,2)</f>
        <v>0</v>
      </c>
      <c r="BL257" s="17" t="s">
        <v>171</v>
      </c>
      <c r="BM257" s="174" t="s">
        <v>1668</v>
      </c>
    </row>
    <row r="258" spans="2:65" s="13" customFormat="1">
      <c r="B258" s="183"/>
      <c r="D258" s="176" t="s">
        <v>176</v>
      </c>
      <c r="E258" s="184" t="s">
        <v>1</v>
      </c>
      <c r="F258" s="185" t="s">
        <v>1612</v>
      </c>
      <c r="H258" s="184" t="s">
        <v>1</v>
      </c>
      <c r="I258" s="186"/>
      <c r="L258" s="183"/>
      <c r="M258" s="187"/>
      <c r="T258" s="188"/>
      <c r="AT258" s="184" t="s">
        <v>176</v>
      </c>
      <c r="AU258" s="184" t="s">
        <v>82</v>
      </c>
      <c r="AV258" s="13" t="s">
        <v>77</v>
      </c>
      <c r="AW258" s="13" t="s">
        <v>26</v>
      </c>
      <c r="AX258" s="13" t="s">
        <v>71</v>
      </c>
      <c r="AY258" s="184" t="s">
        <v>165</v>
      </c>
    </row>
    <row r="259" spans="2:65" s="12" customFormat="1">
      <c r="B259" s="175"/>
      <c r="D259" s="176" t="s">
        <v>176</v>
      </c>
      <c r="E259" s="177" t="s">
        <v>1</v>
      </c>
      <c r="F259" s="178" t="s">
        <v>1669</v>
      </c>
      <c r="H259" s="179">
        <v>236.8</v>
      </c>
      <c r="I259" s="180"/>
      <c r="L259" s="175"/>
      <c r="M259" s="181"/>
      <c r="T259" s="182"/>
      <c r="AT259" s="177" t="s">
        <v>176</v>
      </c>
      <c r="AU259" s="177" t="s">
        <v>82</v>
      </c>
      <c r="AV259" s="12" t="s">
        <v>82</v>
      </c>
      <c r="AW259" s="12" t="s">
        <v>26</v>
      </c>
      <c r="AX259" s="12" t="s">
        <v>71</v>
      </c>
      <c r="AY259" s="177" t="s">
        <v>165</v>
      </c>
    </row>
    <row r="260" spans="2:65" s="14" customFormat="1">
      <c r="B260" s="189"/>
      <c r="D260" s="176" t="s">
        <v>176</v>
      </c>
      <c r="E260" s="190" t="s">
        <v>1</v>
      </c>
      <c r="F260" s="191" t="s">
        <v>189</v>
      </c>
      <c r="H260" s="192">
        <v>236.8</v>
      </c>
      <c r="I260" s="193"/>
      <c r="L260" s="189"/>
      <c r="M260" s="194"/>
      <c r="T260" s="195"/>
      <c r="AT260" s="190" t="s">
        <v>176</v>
      </c>
      <c r="AU260" s="190" t="s">
        <v>82</v>
      </c>
      <c r="AV260" s="14" t="s">
        <v>171</v>
      </c>
      <c r="AW260" s="14" t="s">
        <v>26</v>
      </c>
      <c r="AX260" s="14" t="s">
        <v>77</v>
      </c>
      <c r="AY260" s="190" t="s">
        <v>165</v>
      </c>
    </row>
    <row r="261" spans="2:65" s="1" customFormat="1" ht="24.15" customHeight="1">
      <c r="B261" s="136"/>
      <c r="C261" s="163" t="s">
        <v>418</v>
      </c>
      <c r="D261" s="163" t="s">
        <v>167</v>
      </c>
      <c r="E261" s="164" t="s">
        <v>1670</v>
      </c>
      <c r="F261" s="165" t="s">
        <v>1671</v>
      </c>
      <c r="G261" s="166" t="s">
        <v>170</v>
      </c>
      <c r="H261" s="167">
        <v>971.6</v>
      </c>
      <c r="I261" s="168"/>
      <c r="J261" s="169">
        <f>ROUND(I261*H261,2)</f>
        <v>0</v>
      </c>
      <c r="K261" s="170"/>
      <c r="L261" s="34"/>
      <c r="M261" s="171" t="s">
        <v>1</v>
      </c>
      <c r="N261" s="135" t="s">
        <v>37</v>
      </c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AR261" s="174" t="s">
        <v>171</v>
      </c>
      <c r="AT261" s="174" t="s">
        <v>167</v>
      </c>
      <c r="AU261" s="174" t="s">
        <v>82</v>
      </c>
      <c r="AY261" s="17" t="s">
        <v>165</v>
      </c>
      <c r="BE261" s="102">
        <f>IF(N261="základná",J261,0)</f>
        <v>0</v>
      </c>
      <c r="BF261" s="102">
        <f>IF(N261="znížená",J261,0)</f>
        <v>0</v>
      </c>
      <c r="BG261" s="102">
        <f>IF(N261="zákl. prenesená",J261,0)</f>
        <v>0</v>
      </c>
      <c r="BH261" s="102">
        <f>IF(N261="zníž. prenesená",J261,0)</f>
        <v>0</v>
      </c>
      <c r="BI261" s="102">
        <f>IF(N261="nulová",J261,0)</f>
        <v>0</v>
      </c>
      <c r="BJ261" s="17" t="s">
        <v>82</v>
      </c>
      <c r="BK261" s="102">
        <f>ROUND(I261*H261,2)</f>
        <v>0</v>
      </c>
      <c r="BL261" s="17" t="s">
        <v>171</v>
      </c>
      <c r="BM261" s="174" t="s">
        <v>1672</v>
      </c>
    </row>
    <row r="262" spans="2:65" s="12" customFormat="1">
      <c r="B262" s="175"/>
      <c r="D262" s="176" t="s">
        <v>176</v>
      </c>
      <c r="E262" s="177" t="s">
        <v>1</v>
      </c>
      <c r="F262" s="178" t="s">
        <v>1552</v>
      </c>
      <c r="H262" s="179">
        <v>464.1</v>
      </c>
      <c r="I262" s="180"/>
      <c r="L262" s="175"/>
      <c r="M262" s="181"/>
      <c r="T262" s="182"/>
      <c r="AT262" s="177" t="s">
        <v>176</v>
      </c>
      <c r="AU262" s="177" t="s">
        <v>82</v>
      </c>
      <c r="AV262" s="12" t="s">
        <v>82</v>
      </c>
      <c r="AW262" s="12" t="s">
        <v>26</v>
      </c>
      <c r="AX262" s="12" t="s">
        <v>71</v>
      </c>
      <c r="AY262" s="177" t="s">
        <v>165</v>
      </c>
    </row>
    <row r="263" spans="2:65" s="12" customFormat="1">
      <c r="B263" s="175"/>
      <c r="D263" s="176" t="s">
        <v>176</v>
      </c>
      <c r="E263" s="177" t="s">
        <v>1</v>
      </c>
      <c r="F263" s="178" t="s">
        <v>1673</v>
      </c>
      <c r="H263" s="179">
        <v>507.5</v>
      </c>
      <c r="I263" s="180"/>
      <c r="L263" s="175"/>
      <c r="M263" s="181"/>
      <c r="T263" s="182"/>
      <c r="AT263" s="177" t="s">
        <v>176</v>
      </c>
      <c r="AU263" s="177" t="s">
        <v>82</v>
      </c>
      <c r="AV263" s="12" t="s">
        <v>82</v>
      </c>
      <c r="AW263" s="12" t="s">
        <v>26</v>
      </c>
      <c r="AX263" s="12" t="s">
        <v>71</v>
      </c>
      <c r="AY263" s="177" t="s">
        <v>165</v>
      </c>
    </row>
    <row r="264" spans="2:65" s="14" customFormat="1">
      <c r="B264" s="189"/>
      <c r="D264" s="176" t="s">
        <v>176</v>
      </c>
      <c r="E264" s="190" t="s">
        <v>1</v>
      </c>
      <c r="F264" s="191" t="s">
        <v>189</v>
      </c>
      <c r="H264" s="192">
        <v>971.6</v>
      </c>
      <c r="I264" s="193"/>
      <c r="L264" s="189"/>
      <c r="M264" s="194"/>
      <c r="T264" s="195"/>
      <c r="AT264" s="190" t="s">
        <v>176</v>
      </c>
      <c r="AU264" s="190" t="s">
        <v>82</v>
      </c>
      <c r="AV264" s="14" t="s">
        <v>171</v>
      </c>
      <c r="AW264" s="14" t="s">
        <v>26</v>
      </c>
      <c r="AX264" s="14" t="s">
        <v>77</v>
      </c>
      <c r="AY264" s="190" t="s">
        <v>165</v>
      </c>
    </row>
    <row r="265" spans="2:65" s="1" customFormat="1" ht="21.75" customHeight="1">
      <c r="B265" s="136"/>
      <c r="C265" s="163" t="s">
        <v>423</v>
      </c>
      <c r="D265" s="163" t="s">
        <v>167</v>
      </c>
      <c r="E265" s="164" t="s">
        <v>1674</v>
      </c>
      <c r="F265" s="165" t="s">
        <v>1675</v>
      </c>
      <c r="G265" s="166" t="s">
        <v>170</v>
      </c>
      <c r="H265" s="167">
        <v>735.1</v>
      </c>
      <c r="I265" s="168"/>
      <c r="J265" s="169">
        <f>ROUND(I265*H265,2)</f>
        <v>0</v>
      </c>
      <c r="K265" s="170"/>
      <c r="L265" s="34"/>
      <c r="M265" s="171" t="s">
        <v>1</v>
      </c>
      <c r="N265" s="135" t="s">
        <v>37</v>
      </c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AR265" s="174" t="s">
        <v>171</v>
      </c>
      <c r="AT265" s="174" t="s">
        <v>167</v>
      </c>
      <c r="AU265" s="174" t="s">
        <v>82</v>
      </c>
      <c r="AY265" s="17" t="s">
        <v>165</v>
      </c>
      <c r="BE265" s="102">
        <f>IF(N265="základná",J265,0)</f>
        <v>0</v>
      </c>
      <c r="BF265" s="102">
        <f>IF(N265="znížená",J265,0)</f>
        <v>0</v>
      </c>
      <c r="BG265" s="102">
        <f>IF(N265="zákl. prenesená",J265,0)</f>
        <v>0</v>
      </c>
      <c r="BH265" s="102">
        <f>IF(N265="zníž. prenesená",J265,0)</f>
        <v>0</v>
      </c>
      <c r="BI265" s="102">
        <f>IF(N265="nulová",J265,0)</f>
        <v>0</v>
      </c>
      <c r="BJ265" s="17" t="s">
        <v>82</v>
      </c>
      <c r="BK265" s="102">
        <f>ROUND(I265*H265,2)</f>
        <v>0</v>
      </c>
      <c r="BL265" s="17" t="s">
        <v>171</v>
      </c>
      <c r="BM265" s="174" t="s">
        <v>1676</v>
      </c>
    </row>
    <row r="266" spans="2:65" s="12" customFormat="1">
      <c r="B266" s="175"/>
      <c r="D266" s="176" t="s">
        <v>176</v>
      </c>
      <c r="E266" s="177" t="s">
        <v>1</v>
      </c>
      <c r="F266" s="178" t="s">
        <v>1552</v>
      </c>
      <c r="H266" s="179">
        <v>464.1</v>
      </c>
      <c r="I266" s="180"/>
      <c r="L266" s="175"/>
      <c r="M266" s="181"/>
      <c r="T266" s="182"/>
      <c r="AT266" s="177" t="s">
        <v>176</v>
      </c>
      <c r="AU266" s="177" t="s">
        <v>82</v>
      </c>
      <c r="AV266" s="12" t="s">
        <v>82</v>
      </c>
      <c r="AW266" s="12" t="s">
        <v>26</v>
      </c>
      <c r="AX266" s="12" t="s">
        <v>71</v>
      </c>
      <c r="AY266" s="177" t="s">
        <v>165</v>
      </c>
    </row>
    <row r="267" spans="2:65" s="12" customFormat="1">
      <c r="B267" s="175"/>
      <c r="D267" s="176" t="s">
        <v>176</v>
      </c>
      <c r="E267" s="177" t="s">
        <v>1</v>
      </c>
      <c r="F267" s="178" t="s">
        <v>1554</v>
      </c>
      <c r="H267" s="179">
        <v>271</v>
      </c>
      <c r="I267" s="180"/>
      <c r="L267" s="175"/>
      <c r="M267" s="181"/>
      <c r="T267" s="182"/>
      <c r="AT267" s="177" t="s">
        <v>176</v>
      </c>
      <c r="AU267" s="177" t="s">
        <v>82</v>
      </c>
      <c r="AV267" s="12" t="s">
        <v>82</v>
      </c>
      <c r="AW267" s="12" t="s">
        <v>26</v>
      </c>
      <c r="AX267" s="12" t="s">
        <v>71</v>
      </c>
      <c r="AY267" s="177" t="s">
        <v>165</v>
      </c>
    </row>
    <row r="268" spans="2:65" s="14" customFormat="1">
      <c r="B268" s="189"/>
      <c r="D268" s="176" t="s">
        <v>176</v>
      </c>
      <c r="E268" s="190" t="s">
        <v>1</v>
      </c>
      <c r="F268" s="191" t="s">
        <v>189</v>
      </c>
      <c r="H268" s="192">
        <v>735.1</v>
      </c>
      <c r="I268" s="193"/>
      <c r="L268" s="189"/>
      <c r="M268" s="194"/>
      <c r="T268" s="195"/>
      <c r="AT268" s="190" t="s">
        <v>176</v>
      </c>
      <c r="AU268" s="190" t="s">
        <v>82</v>
      </c>
      <c r="AV268" s="14" t="s">
        <v>171</v>
      </c>
      <c r="AW268" s="14" t="s">
        <v>26</v>
      </c>
      <c r="AX268" s="14" t="s">
        <v>77</v>
      </c>
      <c r="AY268" s="190" t="s">
        <v>165</v>
      </c>
    </row>
    <row r="269" spans="2:65" s="1" customFormat="1" ht="44.25" customHeight="1">
      <c r="B269" s="136"/>
      <c r="C269" s="163" t="s">
        <v>405</v>
      </c>
      <c r="D269" s="163" t="s">
        <v>167</v>
      </c>
      <c r="E269" s="164" t="s">
        <v>1677</v>
      </c>
      <c r="F269" s="165" t="s">
        <v>1678</v>
      </c>
      <c r="G269" s="166" t="s">
        <v>1679</v>
      </c>
      <c r="H269" s="167">
        <v>1</v>
      </c>
      <c r="I269" s="168"/>
      <c r="J269" s="169">
        <f>ROUND(I269*H269,2)</f>
        <v>0</v>
      </c>
      <c r="K269" s="170"/>
      <c r="L269" s="34"/>
      <c r="M269" s="171" t="s">
        <v>1</v>
      </c>
      <c r="N269" s="135" t="s">
        <v>37</v>
      </c>
      <c r="P269" s="172">
        <f>O269*H269</f>
        <v>0</v>
      </c>
      <c r="Q269" s="172">
        <v>0</v>
      </c>
      <c r="R269" s="172">
        <f>Q269*H269</f>
        <v>0</v>
      </c>
      <c r="S269" s="172">
        <v>0</v>
      </c>
      <c r="T269" s="173">
        <f>S269*H269</f>
        <v>0</v>
      </c>
      <c r="AR269" s="174" t="s">
        <v>171</v>
      </c>
      <c r="AT269" s="174" t="s">
        <v>167</v>
      </c>
      <c r="AU269" s="174" t="s">
        <v>82</v>
      </c>
      <c r="AY269" s="17" t="s">
        <v>165</v>
      </c>
      <c r="BE269" s="102">
        <f>IF(N269="základná",J269,0)</f>
        <v>0</v>
      </c>
      <c r="BF269" s="102">
        <f>IF(N269="znížená",J269,0)</f>
        <v>0</v>
      </c>
      <c r="BG269" s="102">
        <f>IF(N269="zákl. prenesená",J269,0)</f>
        <v>0</v>
      </c>
      <c r="BH269" s="102">
        <f>IF(N269="zníž. prenesená",J269,0)</f>
        <v>0</v>
      </c>
      <c r="BI269" s="102">
        <f>IF(N269="nulová",J269,0)</f>
        <v>0</v>
      </c>
      <c r="BJ269" s="17" t="s">
        <v>82</v>
      </c>
      <c r="BK269" s="102">
        <f>ROUND(I269*H269,2)</f>
        <v>0</v>
      </c>
      <c r="BL269" s="17" t="s">
        <v>171</v>
      </c>
      <c r="BM269" s="174" t="s">
        <v>1680</v>
      </c>
    </row>
    <row r="270" spans="2:65" s="1" customFormat="1" ht="21.75" customHeight="1">
      <c r="B270" s="136"/>
      <c r="C270" s="163" t="s">
        <v>433</v>
      </c>
      <c r="D270" s="163" t="s">
        <v>167</v>
      </c>
      <c r="E270" s="164" t="s">
        <v>1681</v>
      </c>
      <c r="F270" s="165" t="s">
        <v>1682</v>
      </c>
      <c r="G270" s="166" t="s">
        <v>185</v>
      </c>
      <c r="H270" s="167">
        <v>0.08</v>
      </c>
      <c r="I270" s="168"/>
      <c r="J270" s="169">
        <f>ROUND(I270*H270,2)</f>
        <v>0</v>
      </c>
      <c r="K270" s="170"/>
      <c r="L270" s="34"/>
      <c r="M270" s="171" t="s">
        <v>1</v>
      </c>
      <c r="N270" s="135" t="s">
        <v>37</v>
      </c>
      <c r="P270" s="172">
        <f>O270*H270</f>
        <v>0</v>
      </c>
      <c r="Q270" s="172">
        <v>0</v>
      </c>
      <c r="R270" s="172">
        <f>Q270*H270</f>
        <v>0</v>
      </c>
      <c r="S270" s="172">
        <v>0</v>
      </c>
      <c r="T270" s="173">
        <f>S270*H270</f>
        <v>0</v>
      </c>
      <c r="AR270" s="174" t="s">
        <v>171</v>
      </c>
      <c r="AT270" s="174" t="s">
        <v>167</v>
      </c>
      <c r="AU270" s="174" t="s">
        <v>82</v>
      </c>
      <c r="AY270" s="17" t="s">
        <v>165</v>
      </c>
      <c r="BE270" s="102">
        <f>IF(N270="základná",J270,0)</f>
        <v>0</v>
      </c>
      <c r="BF270" s="102">
        <f>IF(N270="znížená",J270,0)</f>
        <v>0</v>
      </c>
      <c r="BG270" s="102">
        <f>IF(N270="zákl. prenesená",J270,0)</f>
        <v>0</v>
      </c>
      <c r="BH270" s="102">
        <f>IF(N270="zníž. prenesená",J270,0)</f>
        <v>0</v>
      </c>
      <c r="BI270" s="102">
        <f>IF(N270="nulová",J270,0)</f>
        <v>0</v>
      </c>
      <c r="BJ270" s="17" t="s">
        <v>82</v>
      </c>
      <c r="BK270" s="102">
        <f>ROUND(I270*H270,2)</f>
        <v>0</v>
      </c>
      <c r="BL270" s="17" t="s">
        <v>171</v>
      </c>
      <c r="BM270" s="174" t="s">
        <v>1683</v>
      </c>
    </row>
    <row r="271" spans="2:65" s="13" customFormat="1">
      <c r="B271" s="183"/>
      <c r="D271" s="176" t="s">
        <v>176</v>
      </c>
      <c r="E271" s="184" t="s">
        <v>1</v>
      </c>
      <c r="F271" s="185" t="s">
        <v>1607</v>
      </c>
      <c r="H271" s="184" t="s">
        <v>1</v>
      </c>
      <c r="I271" s="186"/>
      <c r="L271" s="183"/>
      <c r="M271" s="187"/>
      <c r="T271" s="188"/>
      <c r="AT271" s="184" t="s">
        <v>176</v>
      </c>
      <c r="AU271" s="184" t="s">
        <v>82</v>
      </c>
      <c r="AV271" s="13" t="s">
        <v>77</v>
      </c>
      <c r="AW271" s="13" t="s">
        <v>26</v>
      </c>
      <c r="AX271" s="13" t="s">
        <v>71</v>
      </c>
      <c r="AY271" s="184" t="s">
        <v>165</v>
      </c>
    </row>
    <row r="272" spans="2:65" s="12" customFormat="1">
      <c r="B272" s="175"/>
      <c r="D272" s="176" t="s">
        <v>176</v>
      </c>
      <c r="E272" s="177" t="s">
        <v>1</v>
      </c>
      <c r="F272" s="178" t="s">
        <v>1684</v>
      </c>
      <c r="H272" s="179">
        <v>0.08</v>
      </c>
      <c r="I272" s="180"/>
      <c r="L272" s="175"/>
      <c r="M272" s="181"/>
      <c r="T272" s="182"/>
      <c r="AT272" s="177" t="s">
        <v>176</v>
      </c>
      <c r="AU272" s="177" t="s">
        <v>82</v>
      </c>
      <c r="AV272" s="12" t="s">
        <v>82</v>
      </c>
      <c r="AW272" s="12" t="s">
        <v>26</v>
      </c>
      <c r="AX272" s="12" t="s">
        <v>71</v>
      </c>
      <c r="AY272" s="177" t="s">
        <v>165</v>
      </c>
    </row>
    <row r="273" spans="2:65" s="14" customFormat="1">
      <c r="B273" s="189"/>
      <c r="D273" s="176" t="s">
        <v>176</v>
      </c>
      <c r="E273" s="190" t="s">
        <v>1</v>
      </c>
      <c r="F273" s="191" t="s">
        <v>189</v>
      </c>
      <c r="H273" s="192">
        <v>0.08</v>
      </c>
      <c r="I273" s="193"/>
      <c r="L273" s="189"/>
      <c r="M273" s="194"/>
      <c r="T273" s="195"/>
      <c r="AT273" s="190" t="s">
        <v>176</v>
      </c>
      <c r="AU273" s="190" t="s">
        <v>82</v>
      </c>
      <c r="AV273" s="14" t="s">
        <v>171</v>
      </c>
      <c r="AW273" s="14" t="s">
        <v>26</v>
      </c>
      <c r="AX273" s="14" t="s">
        <v>77</v>
      </c>
      <c r="AY273" s="190" t="s">
        <v>165</v>
      </c>
    </row>
    <row r="274" spans="2:65" s="1" customFormat="1" ht="21.75" customHeight="1">
      <c r="B274" s="136"/>
      <c r="C274" s="163" t="s">
        <v>438</v>
      </c>
      <c r="D274" s="163" t="s">
        <v>167</v>
      </c>
      <c r="E274" s="164" t="s">
        <v>1685</v>
      </c>
      <c r="F274" s="165" t="s">
        <v>1686</v>
      </c>
      <c r="G274" s="166" t="s">
        <v>185</v>
      </c>
      <c r="H274" s="167">
        <v>9.7189999999999994</v>
      </c>
      <c r="I274" s="168"/>
      <c r="J274" s="169">
        <f>ROUND(I274*H274,2)</f>
        <v>0</v>
      </c>
      <c r="K274" s="170"/>
      <c r="L274" s="34"/>
      <c r="M274" s="171" t="s">
        <v>1</v>
      </c>
      <c r="N274" s="135" t="s">
        <v>37</v>
      </c>
      <c r="P274" s="172">
        <f>O274*H274</f>
        <v>0</v>
      </c>
      <c r="Q274" s="172">
        <v>0</v>
      </c>
      <c r="R274" s="172">
        <f>Q274*H274</f>
        <v>0</v>
      </c>
      <c r="S274" s="172">
        <v>0</v>
      </c>
      <c r="T274" s="173">
        <f>S274*H274</f>
        <v>0</v>
      </c>
      <c r="AR274" s="174" t="s">
        <v>171</v>
      </c>
      <c r="AT274" s="174" t="s">
        <v>167</v>
      </c>
      <c r="AU274" s="174" t="s">
        <v>82</v>
      </c>
      <c r="AY274" s="17" t="s">
        <v>165</v>
      </c>
      <c r="BE274" s="102">
        <f>IF(N274="základná",J274,0)</f>
        <v>0</v>
      </c>
      <c r="BF274" s="102">
        <f>IF(N274="znížená",J274,0)</f>
        <v>0</v>
      </c>
      <c r="BG274" s="102">
        <f>IF(N274="zákl. prenesená",J274,0)</f>
        <v>0</v>
      </c>
      <c r="BH274" s="102">
        <f>IF(N274="zníž. prenesená",J274,0)</f>
        <v>0</v>
      </c>
      <c r="BI274" s="102">
        <f>IF(N274="nulová",J274,0)</f>
        <v>0</v>
      </c>
      <c r="BJ274" s="17" t="s">
        <v>82</v>
      </c>
      <c r="BK274" s="102">
        <f>ROUND(I274*H274,2)</f>
        <v>0</v>
      </c>
      <c r="BL274" s="17" t="s">
        <v>171</v>
      </c>
      <c r="BM274" s="174" t="s">
        <v>1687</v>
      </c>
    </row>
    <row r="275" spans="2:65" s="12" customFormat="1">
      <c r="B275" s="175"/>
      <c r="D275" s="176" t="s">
        <v>176</v>
      </c>
      <c r="E275" s="177" t="s">
        <v>1</v>
      </c>
      <c r="F275" s="178" t="s">
        <v>1688</v>
      </c>
      <c r="H275" s="179">
        <v>4.641</v>
      </c>
      <c r="I275" s="180"/>
      <c r="L275" s="175"/>
      <c r="M275" s="181"/>
      <c r="T275" s="182"/>
      <c r="AT275" s="177" t="s">
        <v>176</v>
      </c>
      <c r="AU275" s="177" t="s">
        <v>82</v>
      </c>
      <c r="AV275" s="12" t="s">
        <v>82</v>
      </c>
      <c r="AW275" s="12" t="s">
        <v>26</v>
      </c>
      <c r="AX275" s="12" t="s">
        <v>71</v>
      </c>
      <c r="AY275" s="177" t="s">
        <v>165</v>
      </c>
    </row>
    <row r="276" spans="2:65" s="12" customFormat="1">
      <c r="B276" s="175"/>
      <c r="D276" s="176" t="s">
        <v>176</v>
      </c>
      <c r="E276" s="177" t="s">
        <v>1</v>
      </c>
      <c r="F276" s="178" t="s">
        <v>1689</v>
      </c>
      <c r="H276" s="179">
        <v>2.71</v>
      </c>
      <c r="I276" s="180"/>
      <c r="L276" s="175"/>
      <c r="M276" s="181"/>
      <c r="T276" s="182"/>
      <c r="AT276" s="177" t="s">
        <v>176</v>
      </c>
      <c r="AU276" s="177" t="s">
        <v>82</v>
      </c>
      <c r="AV276" s="12" t="s">
        <v>82</v>
      </c>
      <c r="AW276" s="12" t="s">
        <v>26</v>
      </c>
      <c r="AX276" s="12" t="s">
        <v>71</v>
      </c>
      <c r="AY276" s="177" t="s">
        <v>165</v>
      </c>
    </row>
    <row r="277" spans="2:65" s="12" customFormat="1">
      <c r="B277" s="175"/>
      <c r="D277" s="176" t="s">
        <v>176</v>
      </c>
      <c r="E277" s="177" t="s">
        <v>1</v>
      </c>
      <c r="F277" s="178" t="s">
        <v>1690</v>
      </c>
      <c r="H277" s="179">
        <v>2.3679999999999999</v>
      </c>
      <c r="I277" s="180"/>
      <c r="L277" s="175"/>
      <c r="M277" s="181"/>
      <c r="T277" s="182"/>
      <c r="AT277" s="177" t="s">
        <v>176</v>
      </c>
      <c r="AU277" s="177" t="s">
        <v>82</v>
      </c>
      <c r="AV277" s="12" t="s">
        <v>82</v>
      </c>
      <c r="AW277" s="12" t="s">
        <v>26</v>
      </c>
      <c r="AX277" s="12" t="s">
        <v>71</v>
      </c>
      <c r="AY277" s="177" t="s">
        <v>165</v>
      </c>
    </row>
    <row r="278" spans="2:65" s="14" customFormat="1">
      <c r="B278" s="189"/>
      <c r="D278" s="176" t="s">
        <v>176</v>
      </c>
      <c r="E278" s="190" t="s">
        <v>1</v>
      </c>
      <c r="F278" s="191" t="s">
        <v>189</v>
      </c>
      <c r="H278" s="192">
        <v>9.7189999999999994</v>
      </c>
      <c r="I278" s="193"/>
      <c r="L278" s="189"/>
      <c r="M278" s="194"/>
      <c r="T278" s="195"/>
      <c r="AT278" s="190" t="s">
        <v>176</v>
      </c>
      <c r="AU278" s="190" t="s">
        <v>82</v>
      </c>
      <c r="AV278" s="14" t="s">
        <v>171</v>
      </c>
      <c r="AW278" s="14" t="s">
        <v>26</v>
      </c>
      <c r="AX278" s="14" t="s">
        <v>77</v>
      </c>
      <c r="AY278" s="190" t="s">
        <v>165</v>
      </c>
    </row>
    <row r="279" spans="2:65" s="1" customFormat="1" ht="24.15" customHeight="1">
      <c r="B279" s="136"/>
      <c r="C279" s="163" t="s">
        <v>444</v>
      </c>
      <c r="D279" s="163" t="s">
        <v>167</v>
      </c>
      <c r="E279" s="164" t="s">
        <v>1691</v>
      </c>
      <c r="F279" s="165" t="s">
        <v>1692</v>
      </c>
      <c r="G279" s="166" t="s">
        <v>185</v>
      </c>
      <c r="H279" s="167">
        <v>9.7989999999999995</v>
      </c>
      <c r="I279" s="168"/>
      <c r="J279" s="169">
        <f>ROUND(I279*H279,2)</f>
        <v>0</v>
      </c>
      <c r="K279" s="170"/>
      <c r="L279" s="34"/>
      <c r="M279" s="171" t="s">
        <v>1</v>
      </c>
      <c r="N279" s="135" t="s">
        <v>37</v>
      </c>
      <c r="P279" s="172">
        <f>O279*H279</f>
        <v>0</v>
      </c>
      <c r="Q279" s="172">
        <v>0</v>
      </c>
      <c r="R279" s="172">
        <f>Q279*H279</f>
        <v>0</v>
      </c>
      <c r="S279" s="172">
        <v>0</v>
      </c>
      <c r="T279" s="173">
        <f>S279*H279</f>
        <v>0</v>
      </c>
      <c r="AR279" s="174" t="s">
        <v>171</v>
      </c>
      <c r="AT279" s="174" t="s">
        <v>167</v>
      </c>
      <c r="AU279" s="174" t="s">
        <v>82</v>
      </c>
      <c r="AY279" s="17" t="s">
        <v>165</v>
      </c>
      <c r="BE279" s="102">
        <f>IF(N279="základná",J279,0)</f>
        <v>0</v>
      </c>
      <c r="BF279" s="102">
        <f>IF(N279="znížená",J279,0)</f>
        <v>0</v>
      </c>
      <c r="BG279" s="102">
        <f>IF(N279="zákl. prenesená",J279,0)</f>
        <v>0</v>
      </c>
      <c r="BH279" s="102">
        <f>IF(N279="zníž. prenesená",J279,0)</f>
        <v>0</v>
      </c>
      <c r="BI279" s="102">
        <f>IF(N279="nulová",J279,0)</f>
        <v>0</v>
      </c>
      <c r="BJ279" s="17" t="s">
        <v>82</v>
      </c>
      <c r="BK279" s="102">
        <f>ROUND(I279*H279,2)</f>
        <v>0</v>
      </c>
      <c r="BL279" s="17" t="s">
        <v>171</v>
      </c>
      <c r="BM279" s="174" t="s">
        <v>1693</v>
      </c>
    </row>
    <row r="280" spans="2:65" s="12" customFormat="1">
      <c r="B280" s="175"/>
      <c r="D280" s="176" t="s">
        <v>176</v>
      </c>
      <c r="E280" s="177" t="s">
        <v>1</v>
      </c>
      <c r="F280" s="178" t="s">
        <v>1694</v>
      </c>
      <c r="H280" s="179">
        <v>9.7989999999999995</v>
      </c>
      <c r="I280" s="180"/>
      <c r="L280" s="175"/>
      <c r="M280" s="181"/>
      <c r="T280" s="182"/>
      <c r="AT280" s="177" t="s">
        <v>176</v>
      </c>
      <c r="AU280" s="177" t="s">
        <v>82</v>
      </c>
      <c r="AV280" s="12" t="s">
        <v>82</v>
      </c>
      <c r="AW280" s="12" t="s">
        <v>26</v>
      </c>
      <c r="AX280" s="12" t="s">
        <v>77</v>
      </c>
      <c r="AY280" s="177" t="s">
        <v>165</v>
      </c>
    </row>
    <row r="281" spans="2:65" s="11" customFormat="1" ht="23" customHeight="1">
      <c r="B281" s="151"/>
      <c r="D281" s="152" t="s">
        <v>70</v>
      </c>
      <c r="E281" s="161" t="s">
        <v>82</v>
      </c>
      <c r="F281" s="161" t="s">
        <v>313</v>
      </c>
      <c r="I281" s="154"/>
      <c r="J281" s="162">
        <f>BK281</f>
        <v>0</v>
      </c>
      <c r="L281" s="151"/>
      <c r="M281" s="156"/>
      <c r="P281" s="157">
        <f>SUM(P282:P306)</f>
        <v>0</v>
      </c>
      <c r="R281" s="157">
        <f>SUM(R282:R306)</f>
        <v>6.1351749999999997E-2</v>
      </c>
      <c r="T281" s="158">
        <f>SUM(T282:T306)</f>
        <v>0</v>
      </c>
      <c r="AR281" s="152" t="s">
        <v>77</v>
      </c>
      <c r="AT281" s="159" t="s">
        <v>70</v>
      </c>
      <c r="AU281" s="159" t="s">
        <v>77</v>
      </c>
      <c r="AY281" s="152" t="s">
        <v>165</v>
      </c>
      <c r="BK281" s="160">
        <f>SUM(BK282:BK306)</f>
        <v>0</v>
      </c>
    </row>
    <row r="282" spans="2:65" s="1" customFormat="1" ht="33" customHeight="1">
      <c r="B282" s="136"/>
      <c r="C282" s="163" t="s">
        <v>449</v>
      </c>
      <c r="D282" s="163" t="s">
        <v>167</v>
      </c>
      <c r="E282" s="164" t="s">
        <v>314</v>
      </c>
      <c r="F282" s="165" t="s">
        <v>315</v>
      </c>
      <c r="G282" s="166" t="s">
        <v>170</v>
      </c>
      <c r="H282" s="167">
        <v>1342.8</v>
      </c>
      <c r="I282" s="168"/>
      <c r="J282" s="169">
        <f>ROUND(I282*H282,2)</f>
        <v>0</v>
      </c>
      <c r="K282" s="170"/>
      <c r="L282" s="34"/>
      <c r="M282" s="171" t="s">
        <v>1</v>
      </c>
      <c r="N282" s="135" t="s">
        <v>37</v>
      </c>
      <c r="P282" s="172">
        <f>O282*H282</f>
        <v>0</v>
      </c>
      <c r="Q282" s="172">
        <v>0</v>
      </c>
      <c r="R282" s="172">
        <f>Q282*H282</f>
        <v>0</v>
      </c>
      <c r="S282" s="172">
        <v>0</v>
      </c>
      <c r="T282" s="173">
        <f>S282*H282</f>
        <v>0</v>
      </c>
      <c r="AR282" s="174" t="s">
        <v>171</v>
      </c>
      <c r="AT282" s="174" t="s">
        <v>167</v>
      </c>
      <c r="AU282" s="174" t="s">
        <v>82</v>
      </c>
      <c r="AY282" s="17" t="s">
        <v>165</v>
      </c>
      <c r="BE282" s="102">
        <f>IF(N282="základná",J282,0)</f>
        <v>0</v>
      </c>
      <c r="BF282" s="102">
        <f>IF(N282="znížená",J282,0)</f>
        <v>0</v>
      </c>
      <c r="BG282" s="102">
        <f>IF(N282="zákl. prenesená",J282,0)</f>
        <v>0</v>
      </c>
      <c r="BH282" s="102">
        <f>IF(N282="zníž. prenesená",J282,0)</f>
        <v>0</v>
      </c>
      <c r="BI282" s="102">
        <f>IF(N282="nulová",J282,0)</f>
        <v>0</v>
      </c>
      <c r="BJ282" s="17" t="s">
        <v>82</v>
      </c>
      <c r="BK282" s="102">
        <f>ROUND(I282*H282,2)</f>
        <v>0</v>
      </c>
      <c r="BL282" s="17" t="s">
        <v>171</v>
      </c>
      <c r="BM282" s="174" t="s">
        <v>1695</v>
      </c>
    </row>
    <row r="283" spans="2:65" s="13" customFormat="1">
      <c r="B283" s="183"/>
      <c r="D283" s="176" t="s">
        <v>176</v>
      </c>
      <c r="E283" s="184" t="s">
        <v>1</v>
      </c>
      <c r="F283" s="185" t="s">
        <v>1696</v>
      </c>
      <c r="H283" s="184" t="s">
        <v>1</v>
      </c>
      <c r="I283" s="186"/>
      <c r="L283" s="183"/>
      <c r="M283" s="187"/>
      <c r="T283" s="188"/>
      <c r="AT283" s="184" t="s">
        <v>176</v>
      </c>
      <c r="AU283" s="184" t="s">
        <v>82</v>
      </c>
      <c r="AV283" s="13" t="s">
        <v>77</v>
      </c>
      <c r="AW283" s="13" t="s">
        <v>26</v>
      </c>
      <c r="AX283" s="13" t="s">
        <v>71</v>
      </c>
      <c r="AY283" s="184" t="s">
        <v>165</v>
      </c>
    </row>
    <row r="284" spans="2:65" s="12" customFormat="1">
      <c r="B284" s="175"/>
      <c r="D284" s="176" t="s">
        <v>176</v>
      </c>
      <c r="E284" s="177" t="s">
        <v>1</v>
      </c>
      <c r="F284" s="178" t="s">
        <v>1697</v>
      </c>
      <c r="H284" s="179">
        <v>567.79999999999995</v>
      </c>
      <c r="I284" s="180"/>
      <c r="L284" s="175"/>
      <c r="M284" s="181"/>
      <c r="T284" s="182"/>
      <c r="AT284" s="177" t="s">
        <v>176</v>
      </c>
      <c r="AU284" s="177" t="s">
        <v>82</v>
      </c>
      <c r="AV284" s="12" t="s">
        <v>82</v>
      </c>
      <c r="AW284" s="12" t="s">
        <v>26</v>
      </c>
      <c r="AX284" s="12" t="s">
        <v>71</v>
      </c>
      <c r="AY284" s="177" t="s">
        <v>165</v>
      </c>
    </row>
    <row r="285" spans="2:65" s="12" customFormat="1">
      <c r="B285" s="175"/>
      <c r="D285" s="176" t="s">
        <v>176</v>
      </c>
      <c r="E285" s="177" t="s">
        <v>1</v>
      </c>
      <c r="F285" s="178" t="s">
        <v>1552</v>
      </c>
      <c r="H285" s="179">
        <v>464.1</v>
      </c>
      <c r="I285" s="180"/>
      <c r="L285" s="175"/>
      <c r="M285" s="181"/>
      <c r="T285" s="182"/>
      <c r="AT285" s="177" t="s">
        <v>176</v>
      </c>
      <c r="AU285" s="177" t="s">
        <v>82</v>
      </c>
      <c r="AV285" s="12" t="s">
        <v>82</v>
      </c>
      <c r="AW285" s="12" t="s">
        <v>26</v>
      </c>
      <c r="AX285" s="12" t="s">
        <v>71</v>
      </c>
      <c r="AY285" s="177" t="s">
        <v>165</v>
      </c>
    </row>
    <row r="286" spans="2:65" s="12" customFormat="1">
      <c r="B286" s="175"/>
      <c r="D286" s="176" t="s">
        <v>176</v>
      </c>
      <c r="E286" s="177" t="s">
        <v>1</v>
      </c>
      <c r="F286" s="178" t="s">
        <v>1554</v>
      </c>
      <c r="H286" s="179">
        <v>271</v>
      </c>
      <c r="I286" s="180"/>
      <c r="L286" s="175"/>
      <c r="M286" s="181"/>
      <c r="T286" s="182"/>
      <c r="AT286" s="177" t="s">
        <v>176</v>
      </c>
      <c r="AU286" s="177" t="s">
        <v>82</v>
      </c>
      <c r="AV286" s="12" t="s">
        <v>82</v>
      </c>
      <c r="AW286" s="12" t="s">
        <v>26</v>
      </c>
      <c r="AX286" s="12" t="s">
        <v>71</v>
      </c>
      <c r="AY286" s="177" t="s">
        <v>165</v>
      </c>
    </row>
    <row r="287" spans="2:65" s="13" customFormat="1">
      <c r="B287" s="183"/>
      <c r="D287" s="176" t="s">
        <v>176</v>
      </c>
      <c r="E287" s="184" t="s">
        <v>1</v>
      </c>
      <c r="F287" s="185" t="s">
        <v>614</v>
      </c>
      <c r="H287" s="184" t="s">
        <v>1</v>
      </c>
      <c r="I287" s="186"/>
      <c r="L287" s="183"/>
      <c r="M287" s="187"/>
      <c r="T287" s="188"/>
      <c r="AT287" s="184" t="s">
        <v>176</v>
      </c>
      <c r="AU287" s="184" t="s">
        <v>82</v>
      </c>
      <c r="AV287" s="13" t="s">
        <v>77</v>
      </c>
      <c r="AW287" s="13" t="s">
        <v>26</v>
      </c>
      <c r="AX287" s="13" t="s">
        <v>71</v>
      </c>
      <c r="AY287" s="184" t="s">
        <v>165</v>
      </c>
    </row>
    <row r="288" spans="2:65" s="12" customFormat="1">
      <c r="B288" s="175"/>
      <c r="D288" s="176" t="s">
        <v>176</v>
      </c>
      <c r="E288" s="177" t="s">
        <v>1</v>
      </c>
      <c r="F288" s="178" t="s">
        <v>1698</v>
      </c>
      <c r="H288" s="179">
        <v>36.4</v>
      </c>
      <c r="I288" s="180"/>
      <c r="L288" s="175"/>
      <c r="M288" s="181"/>
      <c r="T288" s="182"/>
      <c r="AT288" s="177" t="s">
        <v>176</v>
      </c>
      <c r="AU288" s="177" t="s">
        <v>82</v>
      </c>
      <c r="AV288" s="12" t="s">
        <v>82</v>
      </c>
      <c r="AW288" s="12" t="s">
        <v>26</v>
      </c>
      <c r="AX288" s="12" t="s">
        <v>71</v>
      </c>
      <c r="AY288" s="177" t="s">
        <v>165</v>
      </c>
    </row>
    <row r="289" spans="2:65" s="13" customFormat="1">
      <c r="B289" s="183"/>
      <c r="D289" s="176" t="s">
        <v>176</v>
      </c>
      <c r="E289" s="184" t="s">
        <v>1</v>
      </c>
      <c r="F289" s="185" t="s">
        <v>1699</v>
      </c>
      <c r="H289" s="184" t="s">
        <v>1</v>
      </c>
      <c r="I289" s="186"/>
      <c r="L289" s="183"/>
      <c r="M289" s="187"/>
      <c r="T289" s="188"/>
      <c r="AT289" s="184" t="s">
        <v>176</v>
      </c>
      <c r="AU289" s="184" t="s">
        <v>82</v>
      </c>
      <c r="AV289" s="13" t="s">
        <v>77</v>
      </c>
      <c r="AW289" s="13" t="s">
        <v>26</v>
      </c>
      <c r="AX289" s="13" t="s">
        <v>71</v>
      </c>
      <c r="AY289" s="184" t="s">
        <v>165</v>
      </c>
    </row>
    <row r="290" spans="2:65" s="12" customFormat="1">
      <c r="B290" s="175"/>
      <c r="D290" s="176" t="s">
        <v>176</v>
      </c>
      <c r="E290" s="177" t="s">
        <v>1</v>
      </c>
      <c r="F290" s="178" t="s">
        <v>1700</v>
      </c>
      <c r="H290" s="179">
        <v>3.5</v>
      </c>
      <c r="I290" s="180"/>
      <c r="L290" s="175"/>
      <c r="M290" s="181"/>
      <c r="T290" s="182"/>
      <c r="AT290" s="177" t="s">
        <v>176</v>
      </c>
      <c r="AU290" s="177" t="s">
        <v>82</v>
      </c>
      <c r="AV290" s="12" t="s">
        <v>82</v>
      </c>
      <c r="AW290" s="12" t="s">
        <v>26</v>
      </c>
      <c r="AX290" s="12" t="s">
        <v>71</v>
      </c>
      <c r="AY290" s="177" t="s">
        <v>165</v>
      </c>
    </row>
    <row r="291" spans="2:65" s="14" customFormat="1">
      <c r="B291" s="189"/>
      <c r="D291" s="176" t="s">
        <v>176</v>
      </c>
      <c r="E291" s="190" t="s">
        <v>1</v>
      </c>
      <c r="F291" s="191" t="s">
        <v>189</v>
      </c>
      <c r="H291" s="192">
        <v>1342.8</v>
      </c>
      <c r="I291" s="193"/>
      <c r="L291" s="189"/>
      <c r="M291" s="194"/>
      <c r="T291" s="195"/>
      <c r="AT291" s="190" t="s">
        <v>176</v>
      </c>
      <c r="AU291" s="190" t="s">
        <v>82</v>
      </c>
      <c r="AV291" s="14" t="s">
        <v>171</v>
      </c>
      <c r="AW291" s="14" t="s">
        <v>26</v>
      </c>
      <c r="AX291" s="14" t="s">
        <v>77</v>
      </c>
      <c r="AY291" s="190" t="s">
        <v>165</v>
      </c>
    </row>
    <row r="292" spans="2:65" s="1" customFormat="1" ht="24.15" customHeight="1">
      <c r="B292" s="136"/>
      <c r="C292" s="163" t="s">
        <v>455</v>
      </c>
      <c r="D292" s="163" t="s">
        <v>167</v>
      </c>
      <c r="E292" s="164" t="s">
        <v>603</v>
      </c>
      <c r="F292" s="165" t="s">
        <v>604</v>
      </c>
      <c r="G292" s="166" t="s">
        <v>170</v>
      </c>
      <c r="H292" s="167">
        <v>286.89999999999998</v>
      </c>
      <c r="I292" s="168"/>
      <c r="J292" s="169">
        <f>ROUND(I292*H292,2)</f>
        <v>0</v>
      </c>
      <c r="K292" s="170"/>
      <c r="L292" s="34"/>
      <c r="M292" s="171" t="s">
        <v>1</v>
      </c>
      <c r="N292" s="135" t="s">
        <v>37</v>
      </c>
      <c r="P292" s="172">
        <f>O292*H292</f>
        <v>0</v>
      </c>
      <c r="Q292" s="172">
        <v>3.0000000000000001E-5</v>
      </c>
      <c r="R292" s="172">
        <f>Q292*H292</f>
        <v>8.6070000000000001E-3</v>
      </c>
      <c r="S292" s="172">
        <v>0</v>
      </c>
      <c r="T292" s="173">
        <f>S292*H292</f>
        <v>0</v>
      </c>
      <c r="AR292" s="174" t="s">
        <v>171</v>
      </c>
      <c r="AT292" s="174" t="s">
        <v>167</v>
      </c>
      <c r="AU292" s="174" t="s">
        <v>82</v>
      </c>
      <c r="AY292" s="17" t="s">
        <v>165</v>
      </c>
      <c r="BE292" s="102">
        <f>IF(N292="základná",J292,0)</f>
        <v>0</v>
      </c>
      <c r="BF292" s="102">
        <f>IF(N292="znížená",J292,0)</f>
        <v>0</v>
      </c>
      <c r="BG292" s="102">
        <f>IF(N292="zákl. prenesená",J292,0)</f>
        <v>0</v>
      </c>
      <c r="BH292" s="102">
        <f>IF(N292="zníž. prenesená",J292,0)</f>
        <v>0</v>
      </c>
      <c r="BI292" s="102">
        <f>IF(N292="nulová",J292,0)</f>
        <v>0</v>
      </c>
      <c r="BJ292" s="17" t="s">
        <v>82</v>
      </c>
      <c r="BK292" s="102">
        <f>ROUND(I292*H292,2)</f>
        <v>0</v>
      </c>
      <c r="BL292" s="17" t="s">
        <v>171</v>
      </c>
      <c r="BM292" s="174" t="s">
        <v>1701</v>
      </c>
    </row>
    <row r="293" spans="2:65" s="13" customFormat="1">
      <c r="B293" s="183"/>
      <c r="D293" s="176" t="s">
        <v>176</v>
      </c>
      <c r="E293" s="184" t="s">
        <v>1</v>
      </c>
      <c r="F293" s="185" t="s">
        <v>1702</v>
      </c>
      <c r="H293" s="184" t="s">
        <v>1</v>
      </c>
      <c r="I293" s="186"/>
      <c r="L293" s="183"/>
      <c r="M293" s="187"/>
      <c r="T293" s="188"/>
      <c r="AT293" s="184" t="s">
        <v>176</v>
      </c>
      <c r="AU293" s="184" t="s">
        <v>82</v>
      </c>
      <c r="AV293" s="13" t="s">
        <v>77</v>
      </c>
      <c r="AW293" s="13" t="s">
        <v>26</v>
      </c>
      <c r="AX293" s="13" t="s">
        <v>71</v>
      </c>
      <c r="AY293" s="184" t="s">
        <v>165</v>
      </c>
    </row>
    <row r="294" spans="2:65" s="12" customFormat="1">
      <c r="B294" s="175"/>
      <c r="D294" s="176" t="s">
        <v>176</v>
      </c>
      <c r="E294" s="177" t="s">
        <v>1</v>
      </c>
      <c r="F294" s="178" t="s">
        <v>1549</v>
      </c>
      <c r="H294" s="179">
        <v>236.5</v>
      </c>
      <c r="I294" s="180"/>
      <c r="L294" s="175"/>
      <c r="M294" s="181"/>
      <c r="T294" s="182"/>
      <c r="AT294" s="177" t="s">
        <v>176</v>
      </c>
      <c r="AU294" s="177" t="s">
        <v>82</v>
      </c>
      <c r="AV294" s="12" t="s">
        <v>82</v>
      </c>
      <c r="AW294" s="12" t="s">
        <v>26</v>
      </c>
      <c r="AX294" s="12" t="s">
        <v>71</v>
      </c>
      <c r="AY294" s="177" t="s">
        <v>165</v>
      </c>
    </row>
    <row r="295" spans="2:65" s="15" customFormat="1">
      <c r="B295" s="213"/>
      <c r="D295" s="176" t="s">
        <v>176</v>
      </c>
      <c r="E295" s="214" t="s">
        <v>1548</v>
      </c>
      <c r="F295" s="215" t="s">
        <v>443</v>
      </c>
      <c r="H295" s="216">
        <v>236.5</v>
      </c>
      <c r="I295" s="217"/>
      <c r="L295" s="213"/>
      <c r="M295" s="218"/>
      <c r="T295" s="219"/>
      <c r="AT295" s="214" t="s">
        <v>176</v>
      </c>
      <c r="AU295" s="214" t="s">
        <v>82</v>
      </c>
      <c r="AV295" s="15" t="s">
        <v>178</v>
      </c>
      <c r="AW295" s="15" t="s">
        <v>26</v>
      </c>
      <c r="AX295" s="15" t="s">
        <v>71</v>
      </c>
      <c r="AY295" s="214" t="s">
        <v>165</v>
      </c>
    </row>
    <row r="296" spans="2:65" s="13" customFormat="1">
      <c r="B296" s="183"/>
      <c r="D296" s="176" t="s">
        <v>176</v>
      </c>
      <c r="E296" s="184" t="s">
        <v>1</v>
      </c>
      <c r="F296" s="185" t="s">
        <v>1703</v>
      </c>
      <c r="H296" s="184" t="s">
        <v>1</v>
      </c>
      <c r="I296" s="186"/>
      <c r="L296" s="183"/>
      <c r="M296" s="187"/>
      <c r="T296" s="188"/>
      <c r="AT296" s="184" t="s">
        <v>176</v>
      </c>
      <c r="AU296" s="184" t="s">
        <v>82</v>
      </c>
      <c r="AV296" s="13" t="s">
        <v>77</v>
      </c>
      <c r="AW296" s="13" t="s">
        <v>26</v>
      </c>
      <c r="AX296" s="13" t="s">
        <v>71</v>
      </c>
      <c r="AY296" s="184" t="s">
        <v>165</v>
      </c>
    </row>
    <row r="297" spans="2:65" s="12" customFormat="1">
      <c r="B297" s="175"/>
      <c r="D297" s="176" t="s">
        <v>176</v>
      </c>
      <c r="E297" s="177" t="s">
        <v>1</v>
      </c>
      <c r="F297" s="178" t="s">
        <v>235</v>
      </c>
      <c r="H297" s="179">
        <v>14</v>
      </c>
      <c r="I297" s="180"/>
      <c r="L297" s="175"/>
      <c r="M297" s="181"/>
      <c r="T297" s="182"/>
      <c r="AT297" s="177" t="s">
        <v>176</v>
      </c>
      <c r="AU297" s="177" t="s">
        <v>82</v>
      </c>
      <c r="AV297" s="12" t="s">
        <v>82</v>
      </c>
      <c r="AW297" s="12" t="s">
        <v>26</v>
      </c>
      <c r="AX297" s="12" t="s">
        <v>71</v>
      </c>
      <c r="AY297" s="177" t="s">
        <v>165</v>
      </c>
    </row>
    <row r="298" spans="2:65" s="13" customFormat="1">
      <c r="B298" s="183"/>
      <c r="D298" s="176" t="s">
        <v>176</v>
      </c>
      <c r="E298" s="184" t="s">
        <v>1</v>
      </c>
      <c r="F298" s="185" t="s">
        <v>614</v>
      </c>
      <c r="H298" s="184" t="s">
        <v>1</v>
      </c>
      <c r="I298" s="186"/>
      <c r="L298" s="183"/>
      <c r="M298" s="187"/>
      <c r="T298" s="188"/>
      <c r="AT298" s="184" t="s">
        <v>176</v>
      </c>
      <c r="AU298" s="184" t="s">
        <v>82</v>
      </c>
      <c r="AV298" s="13" t="s">
        <v>77</v>
      </c>
      <c r="AW298" s="13" t="s">
        <v>26</v>
      </c>
      <c r="AX298" s="13" t="s">
        <v>71</v>
      </c>
      <c r="AY298" s="184" t="s">
        <v>165</v>
      </c>
    </row>
    <row r="299" spans="2:65" s="12" customFormat="1">
      <c r="B299" s="175"/>
      <c r="D299" s="176" t="s">
        <v>176</v>
      </c>
      <c r="E299" s="177" t="s">
        <v>1</v>
      </c>
      <c r="F299" s="178" t="s">
        <v>1698</v>
      </c>
      <c r="H299" s="179">
        <v>36.4</v>
      </c>
      <c r="I299" s="180"/>
      <c r="L299" s="175"/>
      <c r="M299" s="181"/>
      <c r="T299" s="182"/>
      <c r="AT299" s="177" t="s">
        <v>176</v>
      </c>
      <c r="AU299" s="177" t="s">
        <v>82</v>
      </c>
      <c r="AV299" s="12" t="s">
        <v>82</v>
      </c>
      <c r="AW299" s="12" t="s">
        <v>26</v>
      </c>
      <c r="AX299" s="12" t="s">
        <v>71</v>
      </c>
      <c r="AY299" s="177" t="s">
        <v>165</v>
      </c>
    </row>
    <row r="300" spans="2:65" s="15" customFormat="1">
      <c r="B300" s="213"/>
      <c r="D300" s="176" t="s">
        <v>176</v>
      </c>
      <c r="E300" s="214" t="s">
        <v>1550</v>
      </c>
      <c r="F300" s="215" t="s">
        <v>443</v>
      </c>
      <c r="H300" s="216">
        <v>50.4</v>
      </c>
      <c r="I300" s="217"/>
      <c r="L300" s="213"/>
      <c r="M300" s="218"/>
      <c r="T300" s="219"/>
      <c r="AT300" s="214" t="s">
        <v>176</v>
      </c>
      <c r="AU300" s="214" t="s">
        <v>82</v>
      </c>
      <c r="AV300" s="15" t="s">
        <v>178</v>
      </c>
      <c r="AW300" s="15" t="s">
        <v>26</v>
      </c>
      <c r="AX300" s="15" t="s">
        <v>71</v>
      </c>
      <c r="AY300" s="214" t="s">
        <v>165</v>
      </c>
    </row>
    <row r="301" spans="2:65" s="14" customFormat="1">
      <c r="B301" s="189"/>
      <c r="D301" s="176" t="s">
        <v>176</v>
      </c>
      <c r="E301" s="190" t="s">
        <v>1</v>
      </c>
      <c r="F301" s="191" t="s">
        <v>189</v>
      </c>
      <c r="H301" s="192">
        <v>286.89999999999998</v>
      </c>
      <c r="I301" s="193"/>
      <c r="L301" s="189"/>
      <c r="M301" s="194"/>
      <c r="T301" s="195"/>
      <c r="AT301" s="190" t="s">
        <v>176</v>
      </c>
      <c r="AU301" s="190" t="s">
        <v>82</v>
      </c>
      <c r="AV301" s="14" t="s">
        <v>171</v>
      </c>
      <c r="AW301" s="14" t="s">
        <v>26</v>
      </c>
      <c r="AX301" s="14" t="s">
        <v>77</v>
      </c>
      <c r="AY301" s="190" t="s">
        <v>165</v>
      </c>
    </row>
    <row r="302" spans="2:65" s="1" customFormat="1" ht="16.5" customHeight="1">
      <c r="B302" s="136"/>
      <c r="C302" s="199" t="s">
        <v>461</v>
      </c>
      <c r="D302" s="199" t="s">
        <v>360</v>
      </c>
      <c r="E302" s="200" t="s">
        <v>1704</v>
      </c>
      <c r="F302" s="201" t="s">
        <v>1705</v>
      </c>
      <c r="G302" s="202" t="s">
        <v>170</v>
      </c>
      <c r="H302" s="203">
        <v>271.97500000000002</v>
      </c>
      <c r="I302" s="204"/>
      <c r="J302" s="205">
        <f>ROUND(I302*H302,2)</f>
        <v>0</v>
      </c>
      <c r="K302" s="206"/>
      <c r="L302" s="207"/>
      <c r="M302" s="208" t="s">
        <v>1</v>
      </c>
      <c r="N302" s="209" t="s">
        <v>37</v>
      </c>
      <c r="P302" s="172">
        <f>O302*H302</f>
        <v>0</v>
      </c>
      <c r="Q302" s="172">
        <v>1.2999999999999999E-4</v>
      </c>
      <c r="R302" s="172">
        <f>Q302*H302</f>
        <v>3.5356749999999999E-2</v>
      </c>
      <c r="S302" s="172">
        <v>0</v>
      </c>
      <c r="T302" s="173">
        <f>S302*H302</f>
        <v>0</v>
      </c>
      <c r="AR302" s="174" t="s">
        <v>207</v>
      </c>
      <c r="AT302" s="174" t="s">
        <v>360</v>
      </c>
      <c r="AU302" s="174" t="s">
        <v>82</v>
      </c>
      <c r="AY302" s="17" t="s">
        <v>165</v>
      </c>
      <c r="BE302" s="102">
        <f>IF(N302="základná",J302,0)</f>
        <v>0</v>
      </c>
      <c r="BF302" s="102">
        <f>IF(N302="znížená",J302,0)</f>
        <v>0</v>
      </c>
      <c r="BG302" s="102">
        <f>IF(N302="zákl. prenesená",J302,0)</f>
        <v>0</v>
      </c>
      <c r="BH302" s="102">
        <f>IF(N302="zníž. prenesená",J302,0)</f>
        <v>0</v>
      </c>
      <c r="BI302" s="102">
        <f>IF(N302="nulová",J302,0)</f>
        <v>0</v>
      </c>
      <c r="BJ302" s="17" t="s">
        <v>82</v>
      </c>
      <c r="BK302" s="102">
        <f>ROUND(I302*H302,2)</f>
        <v>0</v>
      </c>
      <c r="BL302" s="17" t="s">
        <v>171</v>
      </c>
      <c r="BM302" s="174" t="s">
        <v>1706</v>
      </c>
    </row>
    <row r="303" spans="2:65" s="12" customFormat="1">
      <c r="B303" s="175"/>
      <c r="D303" s="176" t="s">
        <v>176</v>
      </c>
      <c r="E303" s="177" t="s">
        <v>1</v>
      </c>
      <c r="F303" s="178" t="s">
        <v>1707</v>
      </c>
      <c r="H303" s="179">
        <v>271.97500000000002</v>
      </c>
      <c r="I303" s="180"/>
      <c r="L303" s="175"/>
      <c r="M303" s="181"/>
      <c r="T303" s="182"/>
      <c r="AT303" s="177" t="s">
        <v>176</v>
      </c>
      <c r="AU303" s="177" t="s">
        <v>82</v>
      </c>
      <c r="AV303" s="12" t="s">
        <v>82</v>
      </c>
      <c r="AW303" s="12" t="s">
        <v>26</v>
      </c>
      <c r="AX303" s="12" t="s">
        <v>77</v>
      </c>
      <c r="AY303" s="177" t="s">
        <v>165</v>
      </c>
    </row>
    <row r="304" spans="2:65" s="1" customFormat="1" ht="16.5" customHeight="1">
      <c r="B304" s="136"/>
      <c r="C304" s="199" t="s">
        <v>467</v>
      </c>
      <c r="D304" s="199" t="s">
        <v>360</v>
      </c>
      <c r="E304" s="200" t="s">
        <v>606</v>
      </c>
      <c r="F304" s="201" t="s">
        <v>607</v>
      </c>
      <c r="G304" s="202" t="s">
        <v>170</v>
      </c>
      <c r="H304" s="203">
        <v>57.96</v>
      </c>
      <c r="I304" s="204"/>
      <c r="J304" s="205">
        <f>ROUND(I304*H304,2)</f>
        <v>0</v>
      </c>
      <c r="K304" s="206"/>
      <c r="L304" s="207"/>
      <c r="M304" s="208" t="s">
        <v>1</v>
      </c>
      <c r="N304" s="209" t="s">
        <v>37</v>
      </c>
      <c r="P304" s="172">
        <f>O304*H304</f>
        <v>0</v>
      </c>
      <c r="Q304" s="172">
        <v>2.9999999999999997E-4</v>
      </c>
      <c r="R304" s="172">
        <f>Q304*H304</f>
        <v>1.7387999999999997E-2</v>
      </c>
      <c r="S304" s="172">
        <v>0</v>
      </c>
      <c r="T304" s="173">
        <f>S304*H304</f>
        <v>0</v>
      </c>
      <c r="AR304" s="174" t="s">
        <v>207</v>
      </c>
      <c r="AT304" s="174" t="s">
        <v>360</v>
      </c>
      <c r="AU304" s="174" t="s">
        <v>82</v>
      </c>
      <c r="AY304" s="17" t="s">
        <v>165</v>
      </c>
      <c r="BE304" s="102">
        <f>IF(N304="základná",J304,0)</f>
        <v>0</v>
      </c>
      <c r="BF304" s="102">
        <f>IF(N304="znížená",J304,0)</f>
        <v>0</v>
      </c>
      <c r="BG304" s="102">
        <f>IF(N304="zákl. prenesená",J304,0)</f>
        <v>0</v>
      </c>
      <c r="BH304" s="102">
        <f>IF(N304="zníž. prenesená",J304,0)</f>
        <v>0</v>
      </c>
      <c r="BI304" s="102">
        <f>IF(N304="nulová",J304,0)</f>
        <v>0</v>
      </c>
      <c r="BJ304" s="17" t="s">
        <v>82</v>
      </c>
      <c r="BK304" s="102">
        <f>ROUND(I304*H304,2)</f>
        <v>0</v>
      </c>
      <c r="BL304" s="17" t="s">
        <v>171</v>
      </c>
      <c r="BM304" s="174" t="s">
        <v>1708</v>
      </c>
    </row>
    <row r="305" spans="2:65" s="12" customFormat="1">
      <c r="B305" s="175"/>
      <c r="D305" s="176" t="s">
        <v>176</v>
      </c>
      <c r="E305" s="177" t="s">
        <v>1</v>
      </c>
      <c r="F305" s="178" t="s">
        <v>1709</v>
      </c>
      <c r="H305" s="179">
        <v>57.96</v>
      </c>
      <c r="I305" s="180"/>
      <c r="L305" s="175"/>
      <c r="M305" s="181"/>
      <c r="T305" s="182"/>
      <c r="AT305" s="177" t="s">
        <v>176</v>
      </c>
      <c r="AU305" s="177" t="s">
        <v>82</v>
      </c>
      <c r="AV305" s="12" t="s">
        <v>82</v>
      </c>
      <c r="AW305" s="12" t="s">
        <v>26</v>
      </c>
      <c r="AX305" s="12" t="s">
        <v>71</v>
      </c>
      <c r="AY305" s="177" t="s">
        <v>165</v>
      </c>
    </row>
    <row r="306" spans="2:65" s="14" customFormat="1">
      <c r="B306" s="189"/>
      <c r="D306" s="176" t="s">
        <v>176</v>
      </c>
      <c r="E306" s="190" t="s">
        <v>1</v>
      </c>
      <c r="F306" s="191" t="s">
        <v>189</v>
      </c>
      <c r="H306" s="192">
        <v>57.96</v>
      </c>
      <c r="I306" s="193"/>
      <c r="L306" s="189"/>
      <c r="M306" s="194"/>
      <c r="T306" s="195"/>
      <c r="AT306" s="190" t="s">
        <v>176</v>
      </c>
      <c r="AU306" s="190" t="s">
        <v>82</v>
      </c>
      <c r="AV306" s="14" t="s">
        <v>171</v>
      </c>
      <c r="AW306" s="14" t="s">
        <v>26</v>
      </c>
      <c r="AX306" s="14" t="s">
        <v>77</v>
      </c>
      <c r="AY306" s="190" t="s">
        <v>165</v>
      </c>
    </row>
    <row r="307" spans="2:65" s="11" customFormat="1" ht="23" customHeight="1">
      <c r="B307" s="151"/>
      <c r="D307" s="152" t="s">
        <v>70</v>
      </c>
      <c r="E307" s="161" t="s">
        <v>171</v>
      </c>
      <c r="F307" s="161" t="s">
        <v>768</v>
      </c>
      <c r="I307" s="154"/>
      <c r="J307" s="162">
        <f>BK307</f>
        <v>0</v>
      </c>
      <c r="L307" s="151"/>
      <c r="M307" s="156"/>
      <c r="P307" s="157">
        <f>SUM(P308:P309)</f>
        <v>0</v>
      </c>
      <c r="R307" s="157">
        <f>SUM(R308:R309)</f>
        <v>0.70140000000000002</v>
      </c>
      <c r="T307" s="158">
        <f>SUM(T308:T309)</f>
        <v>0</v>
      </c>
      <c r="AR307" s="152" t="s">
        <v>77</v>
      </c>
      <c r="AT307" s="159" t="s">
        <v>70</v>
      </c>
      <c r="AU307" s="159" t="s">
        <v>77</v>
      </c>
      <c r="AY307" s="152" t="s">
        <v>165</v>
      </c>
      <c r="BK307" s="160">
        <f>SUM(BK308:BK309)</f>
        <v>0</v>
      </c>
    </row>
    <row r="308" spans="2:65" s="1" customFormat="1" ht="24.15" customHeight="1">
      <c r="B308" s="136"/>
      <c r="C308" s="163" t="s">
        <v>474</v>
      </c>
      <c r="D308" s="163" t="s">
        <v>167</v>
      </c>
      <c r="E308" s="164" t="s">
        <v>1710</v>
      </c>
      <c r="F308" s="165" t="s">
        <v>1711</v>
      </c>
      <c r="G308" s="166" t="s">
        <v>497</v>
      </c>
      <c r="H308" s="167">
        <v>7</v>
      </c>
      <c r="I308" s="168"/>
      <c r="J308" s="169">
        <f>ROUND(I308*H308,2)</f>
        <v>0</v>
      </c>
      <c r="K308" s="170"/>
      <c r="L308" s="34"/>
      <c r="M308" s="171" t="s">
        <v>1</v>
      </c>
      <c r="N308" s="135" t="s">
        <v>37</v>
      </c>
      <c r="P308" s="172">
        <f>O308*H308</f>
        <v>0</v>
      </c>
      <c r="Q308" s="172">
        <v>0.1002</v>
      </c>
      <c r="R308" s="172">
        <f>Q308*H308</f>
        <v>0.70140000000000002</v>
      </c>
      <c r="S308" s="172">
        <v>0</v>
      </c>
      <c r="T308" s="173">
        <f>S308*H308</f>
        <v>0</v>
      </c>
      <c r="AR308" s="174" t="s">
        <v>171</v>
      </c>
      <c r="AT308" s="174" t="s">
        <v>167</v>
      </c>
      <c r="AU308" s="174" t="s">
        <v>82</v>
      </c>
      <c r="AY308" s="17" t="s">
        <v>165</v>
      </c>
      <c r="BE308" s="102">
        <f>IF(N308="základná",J308,0)</f>
        <v>0</v>
      </c>
      <c r="BF308" s="102">
        <f>IF(N308="znížená",J308,0)</f>
        <v>0</v>
      </c>
      <c r="BG308" s="102">
        <f>IF(N308="zákl. prenesená",J308,0)</f>
        <v>0</v>
      </c>
      <c r="BH308" s="102">
        <f>IF(N308="zníž. prenesená",J308,0)</f>
        <v>0</v>
      </c>
      <c r="BI308" s="102">
        <f>IF(N308="nulová",J308,0)</f>
        <v>0</v>
      </c>
      <c r="BJ308" s="17" t="s">
        <v>82</v>
      </c>
      <c r="BK308" s="102">
        <f>ROUND(I308*H308,2)</f>
        <v>0</v>
      </c>
      <c r="BL308" s="17" t="s">
        <v>171</v>
      </c>
      <c r="BM308" s="174" t="s">
        <v>1712</v>
      </c>
    </row>
    <row r="309" spans="2:65" s="12" customFormat="1">
      <c r="B309" s="175"/>
      <c r="D309" s="176" t="s">
        <v>176</v>
      </c>
      <c r="E309" s="177" t="s">
        <v>1</v>
      </c>
      <c r="F309" s="178" t="s">
        <v>202</v>
      </c>
      <c r="H309" s="179">
        <v>7</v>
      </c>
      <c r="I309" s="180"/>
      <c r="L309" s="175"/>
      <c r="M309" s="181"/>
      <c r="T309" s="182"/>
      <c r="AT309" s="177" t="s">
        <v>176</v>
      </c>
      <c r="AU309" s="177" t="s">
        <v>82</v>
      </c>
      <c r="AV309" s="12" t="s">
        <v>82</v>
      </c>
      <c r="AW309" s="12" t="s">
        <v>26</v>
      </c>
      <c r="AX309" s="12" t="s">
        <v>77</v>
      </c>
      <c r="AY309" s="177" t="s">
        <v>165</v>
      </c>
    </row>
    <row r="310" spans="2:65" s="11" customFormat="1" ht="23" customHeight="1">
      <c r="B310" s="151"/>
      <c r="D310" s="152" t="s">
        <v>70</v>
      </c>
      <c r="E310" s="161" t="s">
        <v>190</v>
      </c>
      <c r="F310" s="161" t="s">
        <v>365</v>
      </c>
      <c r="I310" s="154"/>
      <c r="J310" s="162">
        <f>BK310</f>
        <v>0</v>
      </c>
      <c r="L310" s="151"/>
      <c r="M310" s="156"/>
      <c r="P310" s="157">
        <f>SUM(P311:P352)</f>
        <v>0</v>
      </c>
      <c r="R310" s="157">
        <f>SUM(R311:R352)</f>
        <v>534.85270700000001</v>
      </c>
      <c r="T310" s="158">
        <f>SUM(T311:T352)</f>
        <v>0</v>
      </c>
      <c r="AR310" s="152" t="s">
        <v>77</v>
      </c>
      <c r="AT310" s="159" t="s">
        <v>70</v>
      </c>
      <c r="AU310" s="159" t="s">
        <v>77</v>
      </c>
      <c r="AY310" s="152" t="s">
        <v>165</v>
      </c>
      <c r="BK310" s="160">
        <f>SUM(BK311:BK352)</f>
        <v>0</v>
      </c>
    </row>
    <row r="311" spans="2:65" s="1" customFormat="1" ht="38" customHeight="1">
      <c r="B311" s="136"/>
      <c r="C311" s="163" t="s">
        <v>482</v>
      </c>
      <c r="D311" s="163" t="s">
        <v>167</v>
      </c>
      <c r="E311" s="164" t="s">
        <v>1713</v>
      </c>
      <c r="F311" s="165" t="s">
        <v>1714</v>
      </c>
      <c r="G311" s="166" t="s">
        <v>170</v>
      </c>
      <c r="H311" s="167">
        <v>36.4</v>
      </c>
      <c r="I311" s="168"/>
      <c r="J311" s="169">
        <f>ROUND(I311*H311,2)</f>
        <v>0</v>
      </c>
      <c r="K311" s="170"/>
      <c r="L311" s="34"/>
      <c r="M311" s="171" t="s">
        <v>1</v>
      </c>
      <c r="N311" s="135" t="s">
        <v>37</v>
      </c>
      <c r="P311" s="172">
        <f>O311*H311</f>
        <v>0</v>
      </c>
      <c r="Q311" s="172">
        <v>0.112</v>
      </c>
      <c r="R311" s="172">
        <f>Q311*H311</f>
        <v>4.0767999999999995</v>
      </c>
      <c r="S311" s="172">
        <v>0</v>
      </c>
      <c r="T311" s="173">
        <f>S311*H311</f>
        <v>0</v>
      </c>
      <c r="AR311" s="174" t="s">
        <v>171</v>
      </c>
      <c r="AT311" s="174" t="s">
        <v>167</v>
      </c>
      <c r="AU311" s="174" t="s">
        <v>82</v>
      </c>
      <c r="AY311" s="17" t="s">
        <v>165</v>
      </c>
      <c r="BE311" s="102">
        <f>IF(N311="základná",J311,0)</f>
        <v>0</v>
      </c>
      <c r="BF311" s="102">
        <f>IF(N311="znížená",J311,0)</f>
        <v>0</v>
      </c>
      <c r="BG311" s="102">
        <f>IF(N311="zákl. prenesená",J311,0)</f>
        <v>0</v>
      </c>
      <c r="BH311" s="102">
        <f>IF(N311="zníž. prenesená",J311,0)</f>
        <v>0</v>
      </c>
      <c r="BI311" s="102">
        <f>IF(N311="nulová",J311,0)</f>
        <v>0</v>
      </c>
      <c r="BJ311" s="17" t="s">
        <v>82</v>
      </c>
      <c r="BK311" s="102">
        <f>ROUND(I311*H311,2)</f>
        <v>0</v>
      </c>
      <c r="BL311" s="17" t="s">
        <v>171</v>
      </c>
      <c r="BM311" s="174" t="s">
        <v>1715</v>
      </c>
    </row>
    <row r="312" spans="2:65" s="13" customFormat="1">
      <c r="B312" s="183"/>
      <c r="D312" s="176" t="s">
        <v>176</v>
      </c>
      <c r="E312" s="184" t="s">
        <v>1</v>
      </c>
      <c r="F312" s="185" t="s">
        <v>614</v>
      </c>
      <c r="H312" s="184" t="s">
        <v>1</v>
      </c>
      <c r="I312" s="186"/>
      <c r="L312" s="183"/>
      <c r="M312" s="187"/>
      <c r="T312" s="188"/>
      <c r="AT312" s="184" t="s">
        <v>176</v>
      </c>
      <c r="AU312" s="184" t="s">
        <v>82</v>
      </c>
      <c r="AV312" s="13" t="s">
        <v>77</v>
      </c>
      <c r="AW312" s="13" t="s">
        <v>26</v>
      </c>
      <c r="AX312" s="13" t="s">
        <v>71</v>
      </c>
      <c r="AY312" s="184" t="s">
        <v>165</v>
      </c>
    </row>
    <row r="313" spans="2:65" s="12" customFormat="1">
      <c r="B313" s="175"/>
      <c r="D313" s="176" t="s">
        <v>176</v>
      </c>
      <c r="E313" s="177" t="s">
        <v>1</v>
      </c>
      <c r="F313" s="178" t="s">
        <v>1698</v>
      </c>
      <c r="H313" s="179">
        <v>36.4</v>
      </c>
      <c r="I313" s="180"/>
      <c r="L313" s="175"/>
      <c r="M313" s="181"/>
      <c r="T313" s="182"/>
      <c r="AT313" s="177" t="s">
        <v>176</v>
      </c>
      <c r="AU313" s="177" t="s">
        <v>82</v>
      </c>
      <c r="AV313" s="12" t="s">
        <v>82</v>
      </c>
      <c r="AW313" s="12" t="s">
        <v>26</v>
      </c>
      <c r="AX313" s="12" t="s">
        <v>71</v>
      </c>
      <c r="AY313" s="177" t="s">
        <v>165</v>
      </c>
    </row>
    <row r="314" spans="2:65" s="14" customFormat="1">
      <c r="B314" s="189"/>
      <c r="D314" s="176" t="s">
        <v>176</v>
      </c>
      <c r="E314" s="190" t="s">
        <v>1</v>
      </c>
      <c r="F314" s="191" t="s">
        <v>189</v>
      </c>
      <c r="H314" s="192">
        <v>36.4</v>
      </c>
      <c r="I314" s="193"/>
      <c r="L314" s="189"/>
      <c r="M314" s="194"/>
      <c r="T314" s="195"/>
      <c r="AT314" s="190" t="s">
        <v>176</v>
      </c>
      <c r="AU314" s="190" t="s">
        <v>82</v>
      </c>
      <c r="AV314" s="14" t="s">
        <v>171</v>
      </c>
      <c r="AW314" s="14" t="s">
        <v>26</v>
      </c>
      <c r="AX314" s="14" t="s">
        <v>77</v>
      </c>
      <c r="AY314" s="190" t="s">
        <v>165</v>
      </c>
    </row>
    <row r="315" spans="2:65" s="1" customFormat="1" ht="33" customHeight="1">
      <c r="B315" s="136"/>
      <c r="C315" s="163" t="s">
        <v>494</v>
      </c>
      <c r="D315" s="163" t="s">
        <v>167</v>
      </c>
      <c r="E315" s="164" t="s">
        <v>1716</v>
      </c>
      <c r="F315" s="165" t="s">
        <v>1717</v>
      </c>
      <c r="G315" s="166" t="s">
        <v>170</v>
      </c>
      <c r="H315" s="167">
        <v>3.54</v>
      </c>
      <c r="I315" s="168"/>
      <c r="J315" s="169">
        <f>ROUND(I315*H315,2)</f>
        <v>0</v>
      </c>
      <c r="K315" s="170"/>
      <c r="L315" s="34"/>
      <c r="M315" s="171" t="s">
        <v>1</v>
      </c>
      <c r="N315" s="135" t="s">
        <v>37</v>
      </c>
      <c r="P315" s="172">
        <f>O315*H315</f>
        <v>0</v>
      </c>
      <c r="Q315" s="172">
        <v>0.106</v>
      </c>
      <c r="R315" s="172">
        <f>Q315*H315</f>
        <v>0.37524000000000002</v>
      </c>
      <c r="S315" s="172">
        <v>0</v>
      </c>
      <c r="T315" s="173">
        <f>S315*H315</f>
        <v>0</v>
      </c>
      <c r="AR315" s="174" t="s">
        <v>171</v>
      </c>
      <c r="AT315" s="174" t="s">
        <v>167</v>
      </c>
      <c r="AU315" s="174" t="s">
        <v>82</v>
      </c>
      <c r="AY315" s="17" t="s">
        <v>165</v>
      </c>
      <c r="BE315" s="102">
        <f>IF(N315="základná",J315,0)</f>
        <v>0</v>
      </c>
      <c r="BF315" s="102">
        <f>IF(N315="znížená",J315,0)</f>
        <v>0</v>
      </c>
      <c r="BG315" s="102">
        <f>IF(N315="zákl. prenesená",J315,0)</f>
        <v>0</v>
      </c>
      <c r="BH315" s="102">
        <f>IF(N315="zníž. prenesená",J315,0)</f>
        <v>0</v>
      </c>
      <c r="BI315" s="102">
        <f>IF(N315="nulová",J315,0)</f>
        <v>0</v>
      </c>
      <c r="BJ315" s="17" t="s">
        <v>82</v>
      </c>
      <c r="BK315" s="102">
        <f>ROUND(I315*H315,2)</f>
        <v>0</v>
      </c>
      <c r="BL315" s="17" t="s">
        <v>171</v>
      </c>
      <c r="BM315" s="174" t="s">
        <v>1718</v>
      </c>
    </row>
    <row r="316" spans="2:65" s="13" customFormat="1">
      <c r="B316" s="183"/>
      <c r="D316" s="176" t="s">
        <v>176</v>
      </c>
      <c r="E316" s="184" t="s">
        <v>1</v>
      </c>
      <c r="F316" s="185" t="s">
        <v>1563</v>
      </c>
      <c r="H316" s="184" t="s">
        <v>1</v>
      </c>
      <c r="I316" s="186"/>
      <c r="L316" s="183"/>
      <c r="M316" s="187"/>
      <c r="T316" s="188"/>
      <c r="AT316" s="184" t="s">
        <v>176</v>
      </c>
      <c r="AU316" s="184" t="s">
        <v>82</v>
      </c>
      <c r="AV316" s="13" t="s">
        <v>77</v>
      </c>
      <c r="AW316" s="13" t="s">
        <v>26</v>
      </c>
      <c r="AX316" s="13" t="s">
        <v>71</v>
      </c>
      <c r="AY316" s="184" t="s">
        <v>165</v>
      </c>
    </row>
    <row r="317" spans="2:65" s="12" customFormat="1">
      <c r="B317" s="175"/>
      <c r="D317" s="176" t="s">
        <v>176</v>
      </c>
      <c r="E317" s="177" t="s">
        <v>1</v>
      </c>
      <c r="F317" s="178" t="s">
        <v>1719</v>
      </c>
      <c r="H317" s="179">
        <v>3.54</v>
      </c>
      <c r="I317" s="180"/>
      <c r="L317" s="175"/>
      <c r="M317" s="181"/>
      <c r="T317" s="182"/>
      <c r="AT317" s="177" t="s">
        <v>176</v>
      </c>
      <c r="AU317" s="177" t="s">
        <v>82</v>
      </c>
      <c r="AV317" s="12" t="s">
        <v>82</v>
      </c>
      <c r="AW317" s="12" t="s">
        <v>26</v>
      </c>
      <c r="AX317" s="12" t="s">
        <v>77</v>
      </c>
      <c r="AY317" s="177" t="s">
        <v>165</v>
      </c>
    </row>
    <row r="318" spans="2:65" s="1" customFormat="1" ht="33" customHeight="1">
      <c r="B318" s="136"/>
      <c r="C318" s="163" t="s">
        <v>499</v>
      </c>
      <c r="D318" s="163" t="s">
        <v>167</v>
      </c>
      <c r="E318" s="164" t="s">
        <v>1720</v>
      </c>
      <c r="F318" s="165" t="s">
        <v>1721</v>
      </c>
      <c r="G318" s="166" t="s">
        <v>170</v>
      </c>
      <c r="H318" s="167">
        <v>3.54</v>
      </c>
      <c r="I318" s="168"/>
      <c r="J318" s="169">
        <f>ROUND(I318*H318,2)</f>
        <v>0</v>
      </c>
      <c r="K318" s="170"/>
      <c r="L318" s="34"/>
      <c r="M318" s="171" t="s">
        <v>1</v>
      </c>
      <c r="N318" s="135" t="s">
        <v>37</v>
      </c>
      <c r="P318" s="172">
        <f>O318*H318</f>
        <v>0</v>
      </c>
      <c r="Q318" s="172">
        <v>0.106</v>
      </c>
      <c r="R318" s="172">
        <f>Q318*H318</f>
        <v>0.37524000000000002</v>
      </c>
      <c r="S318" s="172">
        <v>0</v>
      </c>
      <c r="T318" s="173">
        <f>S318*H318</f>
        <v>0</v>
      </c>
      <c r="AR318" s="174" t="s">
        <v>171</v>
      </c>
      <c r="AT318" s="174" t="s">
        <v>167</v>
      </c>
      <c r="AU318" s="174" t="s">
        <v>82</v>
      </c>
      <c r="AY318" s="17" t="s">
        <v>165</v>
      </c>
      <c r="BE318" s="102">
        <f>IF(N318="základná",J318,0)</f>
        <v>0</v>
      </c>
      <c r="BF318" s="102">
        <f>IF(N318="znížená",J318,0)</f>
        <v>0</v>
      </c>
      <c r="BG318" s="102">
        <f>IF(N318="zákl. prenesená",J318,0)</f>
        <v>0</v>
      </c>
      <c r="BH318" s="102">
        <f>IF(N318="zníž. prenesená",J318,0)</f>
        <v>0</v>
      </c>
      <c r="BI318" s="102">
        <f>IF(N318="nulová",J318,0)</f>
        <v>0</v>
      </c>
      <c r="BJ318" s="17" t="s">
        <v>82</v>
      </c>
      <c r="BK318" s="102">
        <f>ROUND(I318*H318,2)</f>
        <v>0</v>
      </c>
      <c r="BL318" s="17" t="s">
        <v>171</v>
      </c>
      <c r="BM318" s="174" t="s">
        <v>1722</v>
      </c>
    </row>
    <row r="319" spans="2:65" s="13" customFormat="1">
      <c r="B319" s="183"/>
      <c r="D319" s="176" t="s">
        <v>176</v>
      </c>
      <c r="E319" s="184" t="s">
        <v>1</v>
      </c>
      <c r="F319" s="185" t="s">
        <v>1563</v>
      </c>
      <c r="H319" s="184" t="s">
        <v>1</v>
      </c>
      <c r="I319" s="186"/>
      <c r="L319" s="183"/>
      <c r="M319" s="187"/>
      <c r="T319" s="188"/>
      <c r="AT319" s="184" t="s">
        <v>176</v>
      </c>
      <c r="AU319" s="184" t="s">
        <v>82</v>
      </c>
      <c r="AV319" s="13" t="s">
        <v>77</v>
      </c>
      <c r="AW319" s="13" t="s">
        <v>26</v>
      </c>
      <c r="AX319" s="13" t="s">
        <v>71</v>
      </c>
      <c r="AY319" s="184" t="s">
        <v>165</v>
      </c>
    </row>
    <row r="320" spans="2:65" s="12" customFormat="1">
      <c r="B320" s="175"/>
      <c r="D320" s="176" t="s">
        <v>176</v>
      </c>
      <c r="E320" s="177" t="s">
        <v>1</v>
      </c>
      <c r="F320" s="178" t="s">
        <v>1719</v>
      </c>
      <c r="H320" s="179">
        <v>3.54</v>
      </c>
      <c r="I320" s="180"/>
      <c r="L320" s="175"/>
      <c r="M320" s="181"/>
      <c r="T320" s="182"/>
      <c r="AT320" s="177" t="s">
        <v>176</v>
      </c>
      <c r="AU320" s="177" t="s">
        <v>82</v>
      </c>
      <c r="AV320" s="12" t="s">
        <v>82</v>
      </c>
      <c r="AW320" s="12" t="s">
        <v>26</v>
      </c>
      <c r="AX320" s="12" t="s">
        <v>77</v>
      </c>
      <c r="AY320" s="177" t="s">
        <v>165</v>
      </c>
    </row>
    <row r="321" spans="2:65" s="1" customFormat="1" ht="33" customHeight="1">
      <c r="B321" s="136"/>
      <c r="C321" s="163" t="s">
        <v>503</v>
      </c>
      <c r="D321" s="163" t="s">
        <v>167</v>
      </c>
      <c r="E321" s="164" t="s">
        <v>1723</v>
      </c>
      <c r="F321" s="165" t="s">
        <v>1724</v>
      </c>
      <c r="G321" s="166" t="s">
        <v>170</v>
      </c>
      <c r="H321" s="167">
        <v>3.54</v>
      </c>
      <c r="I321" s="168"/>
      <c r="J321" s="169">
        <f>ROUND(I321*H321,2)</f>
        <v>0</v>
      </c>
      <c r="K321" s="170"/>
      <c r="L321" s="34"/>
      <c r="M321" s="171" t="s">
        <v>1</v>
      </c>
      <c r="N321" s="135" t="s">
        <v>37</v>
      </c>
      <c r="P321" s="172">
        <f>O321*H321</f>
        <v>0</v>
      </c>
      <c r="Q321" s="172">
        <v>0.106</v>
      </c>
      <c r="R321" s="172">
        <f>Q321*H321</f>
        <v>0.37524000000000002</v>
      </c>
      <c r="S321" s="172">
        <v>0</v>
      </c>
      <c r="T321" s="173">
        <f>S321*H321</f>
        <v>0</v>
      </c>
      <c r="AR321" s="174" t="s">
        <v>171</v>
      </c>
      <c r="AT321" s="174" t="s">
        <v>167</v>
      </c>
      <c r="AU321" s="174" t="s">
        <v>82</v>
      </c>
      <c r="AY321" s="17" t="s">
        <v>165</v>
      </c>
      <c r="BE321" s="102">
        <f>IF(N321="základná",J321,0)</f>
        <v>0</v>
      </c>
      <c r="BF321" s="102">
        <f>IF(N321="znížená",J321,0)</f>
        <v>0</v>
      </c>
      <c r="BG321" s="102">
        <f>IF(N321="zákl. prenesená",J321,0)</f>
        <v>0</v>
      </c>
      <c r="BH321" s="102">
        <f>IF(N321="zníž. prenesená",J321,0)</f>
        <v>0</v>
      </c>
      <c r="BI321" s="102">
        <f>IF(N321="nulová",J321,0)</f>
        <v>0</v>
      </c>
      <c r="BJ321" s="17" t="s">
        <v>82</v>
      </c>
      <c r="BK321" s="102">
        <f>ROUND(I321*H321,2)</f>
        <v>0</v>
      </c>
      <c r="BL321" s="17" t="s">
        <v>171</v>
      </c>
      <c r="BM321" s="174" t="s">
        <v>1725</v>
      </c>
    </row>
    <row r="322" spans="2:65" s="13" customFormat="1">
      <c r="B322" s="183"/>
      <c r="D322" s="176" t="s">
        <v>176</v>
      </c>
      <c r="E322" s="184" t="s">
        <v>1</v>
      </c>
      <c r="F322" s="185" t="s">
        <v>1563</v>
      </c>
      <c r="H322" s="184" t="s">
        <v>1</v>
      </c>
      <c r="I322" s="186"/>
      <c r="L322" s="183"/>
      <c r="M322" s="187"/>
      <c r="T322" s="188"/>
      <c r="AT322" s="184" t="s">
        <v>176</v>
      </c>
      <c r="AU322" s="184" t="s">
        <v>82</v>
      </c>
      <c r="AV322" s="13" t="s">
        <v>77</v>
      </c>
      <c r="AW322" s="13" t="s">
        <v>26</v>
      </c>
      <c r="AX322" s="13" t="s">
        <v>71</v>
      </c>
      <c r="AY322" s="184" t="s">
        <v>165</v>
      </c>
    </row>
    <row r="323" spans="2:65" s="12" customFormat="1">
      <c r="B323" s="175"/>
      <c r="D323" s="176" t="s">
        <v>176</v>
      </c>
      <c r="E323" s="177" t="s">
        <v>1</v>
      </c>
      <c r="F323" s="178" t="s">
        <v>1719</v>
      </c>
      <c r="H323" s="179">
        <v>3.54</v>
      </c>
      <c r="I323" s="180"/>
      <c r="L323" s="175"/>
      <c r="M323" s="181"/>
      <c r="T323" s="182"/>
      <c r="AT323" s="177" t="s">
        <v>176</v>
      </c>
      <c r="AU323" s="177" t="s">
        <v>82</v>
      </c>
      <c r="AV323" s="12" t="s">
        <v>82</v>
      </c>
      <c r="AW323" s="12" t="s">
        <v>26</v>
      </c>
      <c r="AX323" s="12" t="s">
        <v>71</v>
      </c>
      <c r="AY323" s="177" t="s">
        <v>165</v>
      </c>
    </row>
    <row r="324" spans="2:65" s="14" customFormat="1">
      <c r="B324" s="189"/>
      <c r="D324" s="176" t="s">
        <v>176</v>
      </c>
      <c r="E324" s="190" t="s">
        <v>1</v>
      </c>
      <c r="F324" s="191" t="s">
        <v>189</v>
      </c>
      <c r="H324" s="192">
        <v>3.54</v>
      </c>
      <c r="I324" s="193"/>
      <c r="L324" s="189"/>
      <c r="M324" s="194"/>
      <c r="T324" s="195"/>
      <c r="AT324" s="190" t="s">
        <v>176</v>
      </c>
      <c r="AU324" s="190" t="s">
        <v>82</v>
      </c>
      <c r="AV324" s="14" t="s">
        <v>171</v>
      </c>
      <c r="AW324" s="14" t="s">
        <v>26</v>
      </c>
      <c r="AX324" s="14" t="s">
        <v>77</v>
      </c>
      <c r="AY324" s="190" t="s">
        <v>165</v>
      </c>
    </row>
    <row r="325" spans="2:65" s="1" customFormat="1" ht="33" customHeight="1">
      <c r="B325" s="136"/>
      <c r="C325" s="163" t="s">
        <v>509</v>
      </c>
      <c r="D325" s="163" t="s">
        <v>167</v>
      </c>
      <c r="E325" s="164" t="s">
        <v>1726</v>
      </c>
      <c r="F325" s="165" t="s">
        <v>1727</v>
      </c>
      <c r="G325" s="166" t="s">
        <v>170</v>
      </c>
      <c r="H325" s="167">
        <v>567.79999999999995</v>
      </c>
      <c r="I325" s="168"/>
      <c r="J325" s="169">
        <f>ROUND(I325*H325,2)</f>
        <v>0</v>
      </c>
      <c r="K325" s="170"/>
      <c r="L325" s="34"/>
      <c r="M325" s="171" t="s">
        <v>1</v>
      </c>
      <c r="N325" s="135" t="s">
        <v>37</v>
      </c>
      <c r="P325" s="172">
        <f>O325*H325</f>
        <v>0</v>
      </c>
      <c r="Q325" s="172">
        <v>0.19900000000000001</v>
      </c>
      <c r="R325" s="172">
        <f>Q325*H325</f>
        <v>112.9922</v>
      </c>
      <c r="S325" s="172">
        <v>0</v>
      </c>
      <c r="T325" s="173">
        <f>S325*H325</f>
        <v>0</v>
      </c>
      <c r="AR325" s="174" t="s">
        <v>171</v>
      </c>
      <c r="AT325" s="174" t="s">
        <v>167</v>
      </c>
      <c r="AU325" s="174" t="s">
        <v>82</v>
      </c>
      <c r="AY325" s="17" t="s">
        <v>165</v>
      </c>
      <c r="BE325" s="102">
        <f>IF(N325="základná",J325,0)</f>
        <v>0</v>
      </c>
      <c r="BF325" s="102">
        <f>IF(N325="znížená",J325,0)</f>
        <v>0</v>
      </c>
      <c r="BG325" s="102">
        <f>IF(N325="zákl. prenesená",J325,0)</f>
        <v>0</v>
      </c>
      <c r="BH325" s="102">
        <f>IF(N325="zníž. prenesená",J325,0)</f>
        <v>0</v>
      </c>
      <c r="BI325" s="102">
        <f>IF(N325="nulová",J325,0)</f>
        <v>0</v>
      </c>
      <c r="BJ325" s="17" t="s">
        <v>82</v>
      </c>
      <c r="BK325" s="102">
        <f>ROUND(I325*H325,2)</f>
        <v>0</v>
      </c>
      <c r="BL325" s="17" t="s">
        <v>171</v>
      </c>
      <c r="BM325" s="174" t="s">
        <v>1728</v>
      </c>
    </row>
    <row r="326" spans="2:65" s="13" customFormat="1">
      <c r="B326" s="183"/>
      <c r="D326" s="176" t="s">
        <v>176</v>
      </c>
      <c r="E326" s="184" t="s">
        <v>1</v>
      </c>
      <c r="F326" s="185" t="s">
        <v>1696</v>
      </c>
      <c r="H326" s="184" t="s">
        <v>1</v>
      </c>
      <c r="I326" s="186"/>
      <c r="L326" s="183"/>
      <c r="M326" s="187"/>
      <c r="T326" s="188"/>
      <c r="AT326" s="184" t="s">
        <v>176</v>
      </c>
      <c r="AU326" s="184" t="s">
        <v>82</v>
      </c>
      <c r="AV326" s="13" t="s">
        <v>77</v>
      </c>
      <c r="AW326" s="13" t="s">
        <v>26</v>
      </c>
      <c r="AX326" s="13" t="s">
        <v>71</v>
      </c>
      <c r="AY326" s="184" t="s">
        <v>165</v>
      </c>
    </row>
    <row r="327" spans="2:65" s="12" customFormat="1">
      <c r="B327" s="175"/>
      <c r="D327" s="176" t="s">
        <v>176</v>
      </c>
      <c r="E327" s="177" t="s">
        <v>1</v>
      </c>
      <c r="F327" s="178" t="s">
        <v>1697</v>
      </c>
      <c r="H327" s="179">
        <v>567.79999999999995</v>
      </c>
      <c r="I327" s="180"/>
      <c r="L327" s="175"/>
      <c r="M327" s="181"/>
      <c r="T327" s="182"/>
      <c r="AT327" s="177" t="s">
        <v>176</v>
      </c>
      <c r="AU327" s="177" t="s">
        <v>82</v>
      </c>
      <c r="AV327" s="12" t="s">
        <v>82</v>
      </c>
      <c r="AW327" s="12" t="s">
        <v>26</v>
      </c>
      <c r="AX327" s="12" t="s">
        <v>71</v>
      </c>
      <c r="AY327" s="177" t="s">
        <v>165</v>
      </c>
    </row>
    <row r="328" spans="2:65" s="14" customFormat="1">
      <c r="B328" s="189"/>
      <c r="D328" s="176" t="s">
        <v>176</v>
      </c>
      <c r="E328" s="190" t="s">
        <v>1</v>
      </c>
      <c r="F328" s="191" t="s">
        <v>189</v>
      </c>
      <c r="H328" s="192">
        <v>567.79999999999995</v>
      </c>
      <c r="I328" s="193"/>
      <c r="L328" s="189"/>
      <c r="M328" s="194"/>
      <c r="T328" s="195"/>
      <c r="AT328" s="190" t="s">
        <v>176</v>
      </c>
      <c r="AU328" s="190" t="s">
        <v>82</v>
      </c>
      <c r="AV328" s="14" t="s">
        <v>171</v>
      </c>
      <c r="AW328" s="14" t="s">
        <v>26</v>
      </c>
      <c r="AX328" s="14" t="s">
        <v>77</v>
      </c>
      <c r="AY328" s="190" t="s">
        <v>165</v>
      </c>
    </row>
    <row r="329" spans="2:65" s="1" customFormat="1" ht="24.15" customHeight="1">
      <c r="B329" s="136"/>
      <c r="C329" s="163" t="s">
        <v>513</v>
      </c>
      <c r="D329" s="163" t="s">
        <v>167</v>
      </c>
      <c r="E329" s="164" t="s">
        <v>925</v>
      </c>
      <c r="F329" s="165" t="s">
        <v>1729</v>
      </c>
      <c r="G329" s="166" t="s">
        <v>185</v>
      </c>
      <c r="H329" s="167">
        <v>34.067999999999998</v>
      </c>
      <c r="I329" s="168"/>
      <c r="J329" s="169">
        <f>ROUND(I329*H329,2)</f>
        <v>0</v>
      </c>
      <c r="K329" s="170"/>
      <c r="L329" s="34"/>
      <c r="M329" s="171" t="s">
        <v>1</v>
      </c>
      <c r="N329" s="135" t="s">
        <v>37</v>
      </c>
      <c r="P329" s="172">
        <f>O329*H329</f>
        <v>0</v>
      </c>
      <c r="Q329" s="172">
        <v>0.39800000000000002</v>
      </c>
      <c r="R329" s="172">
        <f>Q329*H329</f>
        <v>13.559063999999999</v>
      </c>
      <c r="S329" s="172">
        <v>0</v>
      </c>
      <c r="T329" s="173">
        <f>S329*H329</f>
        <v>0</v>
      </c>
      <c r="AR329" s="174" t="s">
        <v>171</v>
      </c>
      <c r="AT329" s="174" t="s">
        <v>167</v>
      </c>
      <c r="AU329" s="174" t="s">
        <v>82</v>
      </c>
      <c r="AY329" s="17" t="s">
        <v>165</v>
      </c>
      <c r="BE329" s="102">
        <f>IF(N329="základná",J329,0)</f>
        <v>0</v>
      </c>
      <c r="BF329" s="102">
        <f>IF(N329="znížená",J329,0)</f>
        <v>0</v>
      </c>
      <c r="BG329" s="102">
        <f>IF(N329="zákl. prenesená",J329,0)</f>
        <v>0</v>
      </c>
      <c r="BH329" s="102">
        <f>IF(N329="zníž. prenesená",J329,0)</f>
        <v>0</v>
      </c>
      <c r="BI329" s="102">
        <f>IF(N329="nulová",J329,0)</f>
        <v>0</v>
      </c>
      <c r="BJ329" s="17" t="s">
        <v>82</v>
      </c>
      <c r="BK329" s="102">
        <f>ROUND(I329*H329,2)</f>
        <v>0</v>
      </c>
      <c r="BL329" s="17" t="s">
        <v>171</v>
      </c>
      <c r="BM329" s="174" t="s">
        <v>1730</v>
      </c>
    </row>
    <row r="330" spans="2:65" s="13" customFormat="1">
      <c r="B330" s="183"/>
      <c r="D330" s="176" t="s">
        <v>176</v>
      </c>
      <c r="E330" s="184" t="s">
        <v>1</v>
      </c>
      <c r="F330" s="185" t="s">
        <v>1731</v>
      </c>
      <c r="H330" s="184" t="s">
        <v>1</v>
      </c>
      <c r="I330" s="186"/>
      <c r="L330" s="183"/>
      <c r="M330" s="187"/>
      <c r="T330" s="188"/>
      <c r="AT330" s="184" t="s">
        <v>176</v>
      </c>
      <c r="AU330" s="184" t="s">
        <v>82</v>
      </c>
      <c r="AV330" s="13" t="s">
        <v>77</v>
      </c>
      <c r="AW330" s="13" t="s">
        <v>26</v>
      </c>
      <c r="AX330" s="13" t="s">
        <v>71</v>
      </c>
      <c r="AY330" s="184" t="s">
        <v>165</v>
      </c>
    </row>
    <row r="331" spans="2:65" s="12" customFormat="1">
      <c r="B331" s="175"/>
      <c r="D331" s="176" t="s">
        <v>176</v>
      </c>
      <c r="E331" s="177" t="s">
        <v>1</v>
      </c>
      <c r="F331" s="178" t="s">
        <v>1732</v>
      </c>
      <c r="H331" s="179">
        <v>34.067999999999998</v>
      </c>
      <c r="I331" s="180"/>
      <c r="L331" s="175"/>
      <c r="M331" s="181"/>
      <c r="T331" s="182"/>
      <c r="AT331" s="177" t="s">
        <v>176</v>
      </c>
      <c r="AU331" s="177" t="s">
        <v>82</v>
      </c>
      <c r="AV331" s="12" t="s">
        <v>82</v>
      </c>
      <c r="AW331" s="12" t="s">
        <v>26</v>
      </c>
      <c r="AX331" s="12" t="s">
        <v>71</v>
      </c>
      <c r="AY331" s="177" t="s">
        <v>165</v>
      </c>
    </row>
    <row r="332" spans="2:65" s="14" customFormat="1">
      <c r="B332" s="189"/>
      <c r="D332" s="176" t="s">
        <v>176</v>
      </c>
      <c r="E332" s="190" t="s">
        <v>1</v>
      </c>
      <c r="F332" s="191" t="s">
        <v>189</v>
      </c>
      <c r="H332" s="192">
        <v>34.067999999999998</v>
      </c>
      <c r="I332" s="193"/>
      <c r="L332" s="189"/>
      <c r="M332" s="194"/>
      <c r="T332" s="195"/>
      <c r="AT332" s="190" t="s">
        <v>176</v>
      </c>
      <c r="AU332" s="190" t="s">
        <v>82</v>
      </c>
      <c r="AV332" s="14" t="s">
        <v>171</v>
      </c>
      <c r="AW332" s="14" t="s">
        <v>26</v>
      </c>
      <c r="AX332" s="14" t="s">
        <v>77</v>
      </c>
      <c r="AY332" s="190" t="s">
        <v>165</v>
      </c>
    </row>
    <row r="333" spans="2:65" s="1" customFormat="1" ht="33" customHeight="1">
      <c r="B333" s="136"/>
      <c r="C333" s="163" t="s">
        <v>519</v>
      </c>
      <c r="D333" s="163" t="s">
        <v>167</v>
      </c>
      <c r="E333" s="164" t="s">
        <v>622</v>
      </c>
      <c r="F333" s="165" t="s">
        <v>623</v>
      </c>
      <c r="G333" s="166" t="s">
        <v>170</v>
      </c>
      <c r="H333" s="167">
        <v>36.4</v>
      </c>
      <c r="I333" s="168"/>
      <c r="J333" s="169">
        <f>ROUND(I333*H333,2)</f>
        <v>0</v>
      </c>
      <c r="K333" s="170"/>
      <c r="L333" s="34"/>
      <c r="M333" s="171" t="s">
        <v>1</v>
      </c>
      <c r="N333" s="135" t="s">
        <v>37</v>
      </c>
      <c r="P333" s="172">
        <f>O333*H333</f>
        <v>0</v>
      </c>
      <c r="Q333" s="172">
        <v>0.39800000000000002</v>
      </c>
      <c r="R333" s="172">
        <f>Q333*H333</f>
        <v>14.4872</v>
      </c>
      <c r="S333" s="172">
        <v>0</v>
      </c>
      <c r="T333" s="173">
        <f>S333*H333</f>
        <v>0</v>
      </c>
      <c r="AR333" s="174" t="s">
        <v>171</v>
      </c>
      <c r="AT333" s="174" t="s">
        <v>167</v>
      </c>
      <c r="AU333" s="174" t="s">
        <v>82</v>
      </c>
      <c r="AY333" s="17" t="s">
        <v>165</v>
      </c>
      <c r="BE333" s="102">
        <f>IF(N333="základná",J333,0)</f>
        <v>0</v>
      </c>
      <c r="BF333" s="102">
        <f>IF(N333="znížená",J333,0)</f>
        <v>0</v>
      </c>
      <c r="BG333" s="102">
        <f>IF(N333="zákl. prenesená",J333,0)</f>
        <v>0</v>
      </c>
      <c r="BH333" s="102">
        <f>IF(N333="zníž. prenesená",J333,0)</f>
        <v>0</v>
      </c>
      <c r="BI333" s="102">
        <f>IF(N333="nulová",J333,0)</f>
        <v>0</v>
      </c>
      <c r="BJ333" s="17" t="s">
        <v>82</v>
      </c>
      <c r="BK333" s="102">
        <f>ROUND(I333*H333,2)</f>
        <v>0</v>
      </c>
      <c r="BL333" s="17" t="s">
        <v>171</v>
      </c>
      <c r="BM333" s="174" t="s">
        <v>1733</v>
      </c>
    </row>
    <row r="334" spans="2:65" s="13" customFormat="1">
      <c r="B334" s="183"/>
      <c r="D334" s="176" t="s">
        <v>176</v>
      </c>
      <c r="E334" s="184" t="s">
        <v>1</v>
      </c>
      <c r="F334" s="185" t="s">
        <v>614</v>
      </c>
      <c r="H334" s="184" t="s">
        <v>1</v>
      </c>
      <c r="I334" s="186"/>
      <c r="L334" s="183"/>
      <c r="M334" s="187"/>
      <c r="T334" s="188"/>
      <c r="AT334" s="184" t="s">
        <v>176</v>
      </c>
      <c r="AU334" s="184" t="s">
        <v>82</v>
      </c>
      <c r="AV334" s="13" t="s">
        <v>77</v>
      </c>
      <c r="AW334" s="13" t="s">
        <v>26</v>
      </c>
      <c r="AX334" s="13" t="s">
        <v>71</v>
      </c>
      <c r="AY334" s="184" t="s">
        <v>165</v>
      </c>
    </row>
    <row r="335" spans="2:65" s="12" customFormat="1">
      <c r="B335" s="175"/>
      <c r="D335" s="176" t="s">
        <v>176</v>
      </c>
      <c r="E335" s="177" t="s">
        <v>1</v>
      </c>
      <c r="F335" s="178" t="s">
        <v>1698</v>
      </c>
      <c r="H335" s="179">
        <v>36.4</v>
      </c>
      <c r="I335" s="180"/>
      <c r="L335" s="175"/>
      <c r="M335" s="181"/>
      <c r="T335" s="182"/>
      <c r="AT335" s="177" t="s">
        <v>176</v>
      </c>
      <c r="AU335" s="177" t="s">
        <v>82</v>
      </c>
      <c r="AV335" s="12" t="s">
        <v>82</v>
      </c>
      <c r="AW335" s="12" t="s">
        <v>26</v>
      </c>
      <c r="AX335" s="12" t="s">
        <v>71</v>
      </c>
      <c r="AY335" s="177" t="s">
        <v>165</v>
      </c>
    </row>
    <row r="336" spans="2:65" s="14" customFormat="1">
      <c r="B336" s="189"/>
      <c r="D336" s="176" t="s">
        <v>176</v>
      </c>
      <c r="E336" s="190" t="s">
        <v>1</v>
      </c>
      <c r="F336" s="191" t="s">
        <v>189</v>
      </c>
      <c r="H336" s="192">
        <v>36.4</v>
      </c>
      <c r="I336" s="193"/>
      <c r="L336" s="189"/>
      <c r="M336" s="194"/>
      <c r="T336" s="195"/>
      <c r="AT336" s="190" t="s">
        <v>176</v>
      </c>
      <c r="AU336" s="190" t="s">
        <v>82</v>
      </c>
      <c r="AV336" s="14" t="s">
        <v>171</v>
      </c>
      <c r="AW336" s="14" t="s">
        <v>26</v>
      </c>
      <c r="AX336" s="14" t="s">
        <v>77</v>
      </c>
      <c r="AY336" s="190" t="s">
        <v>165</v>
      </c>
    </row>
    <row r="337" spans="2:65" s="1" customFormat="1" ht="24.15" customHeight="1">
      <c r="B337" s="136"/>
      <c r="C337" s="163" t="s">
        <v>523</v>
      </c>
      <c r="D337" s="163" t="s">
        <v>167</v>
      </c>
      <c r="E337" s="164" t="s">
        <v>1734</v>
      </c>
      <c r="F337" s="165" t="s">
        <v>1735</v>
      </c>
      <c r="G337" s="166" t="s">
        <v>170</v>
      </c>
      <c r="H337" s="167">
        <v>14</v>
      </c>
      <c r="I337" s="168"/>
      <c r="J337" s="169">
        <f>ROUND(I337*H337,2)</f>
        <v>0</v>
      </c>
      <c r="K337" s="170"/>
      <c r="L337" s="34"/>
      <c r="M337" s="171" t="s">
        <v>1</v>
      </c>
      <c r="N337" s="135" t="s">
        <v>37</v>
      </c>
      <c r="P337" s="172">
        <f>O337*H337</f>
        <v>0</v>
      </c>
      <c r="Q337" s="172">
        <v>0.39800000000000002</v>
      </c>
      <c r="R337" s="172">
        <f>Q337*H337</f>
        <v>5.5720000000000001</v>
      </c>
      <c r="S337" s="172">
        <v>0</v>
      </c>
      <c r="T337" s="173">
        <f>S337*H337</f>
        <v>0</v>
      </c>
      <c r="AR337" s="174" t="s">
        <v>171</v>
      </c>
      <c r="AT337" s="174" t="s">
        <v>167</v>
      </c>
      <c r="AU337" s="174" t="s">
        <v>82</v>
      </c>
      <c r="AY337" s="17" t="s">
        <v>165</v>
      </c>
      <c r="BE337" s="102">
        <f>IF(N337="základná",J337,0)</f>
        <v>0</v>
      </c>
      <c r="BF337" s="102">
        <f>IF(N337="znížená",J337,0)</f>
        <v>0</v>
      </c>
      <c r="BG337" s="102">
        <f>IF(N337="zákl. prenesená",J337,0)</f>
        <v>0</v>
      </c>
      <c r="BH337" s="102">
        <f>IF(N337="zníž. prenesená",J337,0)</f>
        <v>0</v>
      </c>
      <c r="BI337" s="102">
        <f>IF(N337="nulová",J337,0)</f>
        <v>0</v>
      </c>
      <c r="BJ337" s="17" t="s">
        <v>82</v>
      </c>
      <c r="BK337" s="102">
        <f>ROUND(I337*H337,2)</f>
        <v>0</v>
      </c>
      <c r="BL337" s="17" t="s">
        <v>171</v>
      </c>
      <c r="BM337" s="174" t="s">
        <v>1736</v>
      </c>
    </row>
    <row r="338" spans="2:65" s="13" customFormat="1">
      <c r="B338" s="183"/>
      <c r="D338" s="176" t="s">
        <v>176</v>
      </c>
      <c r="E338" s="184" t="s">
        <v>1</v>
      </c>
      <c r="F338" s="185" t="s">
        <v>1703</v>
      </c>
      <c r="H338" s="184" t="s">
        <v>1</v>
      </c>
      <c r="I338" s="186"/>
      <c r="L338" s="183"/>
      <c r="M338" s="187"/>
      <c r="T338" s="188"/>
      <c r="AT338" s="184" t="s">
        <v>176</v>
      </c>
      <c r="AU338" s="184" t="s">
        <v>82</v>
      </c>
      <c r="AV338" s="13" t="s">
        <v>77</v>
      </c>
      <c r="AW338" s="13" t="s">
        <v>26</v>
      </c>
      <c r="AX338" s="13" t="s">
        <v>71</v>
      </c>
      <c r="AY338" s="184" t="s">
        <v>165</v>
      </c>
    </row>
    <row r="339" spans="2:65" s="12" customFormat="1">
      <c r="B339" s="175"/>
      <c r="D339" s="176" t="s">
        <v>176</v>
      </c>
      <c r="E339" s="177" t="s">
        <v>1</v>
      </c>
      <c r="F339" s="178" t="s">
        <v>235</v>
      </c>
      <c r="H339" s="179">
        <v>14</v>
      </c>
      <c r="I339" s="180"/>
      <c r="L339" s="175"/>
      <c r="M339" s="181"/>
      <c r="T339" s="182"/>
      <c r="AT339" s="177" t="s">
        <v>176</v>
      </c>
      <c r="AU339" s="177" t="s">
        <v>82</v>
      </c>
      <c r="AV339" s="12" t="s">
        <v>82</v>
      </c>
      <c r="AW339" s="12" t="s">
        <v>26</v>
      </c>
      <c r="AX339" s="12" t="s">
        <v>71</v>
      </c>
      <c r="AY339" s="177" t="s">
        <v>165</v>
      </c>
    </row>
    <row r="340" spans="2:65" s="14" customFormat="1">
      <c r="B340" s="189"/>
      <c r="D340" s="176" t="s">
        <v>176</v>
      </c>
      <c r="E340" s="190" t="s">
        <v>1</v>
      </c>
      <c r="F340" s="191" t="s">
        <v>189</v>
      </c>
      <c r="H340" s="192">
        <v>14</v>
      </c>
      <c r="I340" s="193"/>
      <c r="L340" s="189"/>
      <c r="M340" s="194"/>
      <c r="T340" s="195"/>
      <c r="AT340" s="190" t="s">
        <v>176</v>
      </c>
      <c r="AU340" s="190" t="s">
        <v>82</v>
      </c>
      <c r="AV340" s="14" t="s">
        <v>171</v>
      </c>
      <c r="AW340" s="14" t="s">
        <v>26</v>
      </c>
      <c r="AX340" s="14" t="s">
        <v>77</v>
      </c>
      <c r="AY340" s="190" t="s">
        <v>165</v>
      </c>
    </row>
    <row r="341" spans="2:65" s="1" customFormat="1" ht="24.15" customHeight="1">
      <c r="B341" s="136"/>
      <c r="C341" s="163" t="s">
        <v>528</v>
      </c>
      <c r="D341" s="163" t="s">
        <v>167</v>
      </c>
      <c r="E341" s="164" t="s">
        <v>1737</v>
      </c>
      <c r="F341" s="165" t="s">
        <v>1738</v>
      </c>
      <c r="G341" s="166" t="s">
        <v>170</v>
      </c>
      <c r="H341" s="167">
        <v>236.5</v>
      </c>
      <c r="I341" s="168"/>
      <c r="J341" s="169">
        <f>ROUND(I341*H341,2)</f>
        <v>0</v>
      </c>
      <c r="K341" s="170"/>
      <c r="L341" s="34"/>
      <c r="M341" s="171" t="s">
        <v>1</v>
      </c>
      <c r="N341" s="135" t="s">
        <v>37</v>
      </c>
      <c r="P341" s="172">
        <f>O341*H341</f>
        <v>0</v>
      </c>
      <c r="Q341" s="172">
        <v>0.11637</v>
      </c>
      <c r="R341" s="172">
        <f>Q341*H341</f>
        <v>27.521505000000001</v>
      </c>
      <c r="S341" s="172">
        <v>0</v>
      </c>
      <c r="T341" s="173">
        <f>S341*H341</f>
        <v>0</v>
      </c>
      <c r="AR341" s="174" t="s">
        <v>171</v>
      </c>
      <c r="AT341" s="174" t="s">
        <v>167</v>
      </c>
      <c r="AU341" s="174" t="s">
        <v>82</v>
      </c>
      <c r="AY341" s="17" t="s">
        <v>165</v>
      </c>
      <c r="BE341" s="102">
        <f>IF(N341="základná",J341,0)</f>
        <v>0</v>
      </c>
      <c r="BF341" s="102">
        <f>IF(N341="znížená",J341,0)</f>
        <v>0</v>
      </c>
      <c r="BG341" s="102">
        <f>IF(N341="zákl. prenesená",J341,0)</f>
        <v>0</v>
      </c>
      <c r="BH341" s="102">
        <f>IF(N341="zníž. prenesená",J341,0)</f>
        <v>0</v>
      </c>
      <c r="BI341" s="102">
        <f>IF(N341="nulová",J341,0)</f>
        <v>0</v>
      </c>
      <c r="BJ341" s="17" t="s">
        <v>82</v>
      </c>
      <c r="BK341" s="102">
        <f>ROUND(I341*H341,2)</f>
        <v>0</v>
      </c>
      <c r="BL341" s="17" t="s">
        <v>171</v>
      </c>
      <c r="BM341" s="174" t="s">
        <v>1739</v>
      </c>
    </row>
    <row r="342" spans="2:65" s="13" customFormat="1">
      <c r="B342" s="183"/>
      <c r="D342" s="176" t="s">
        <v>176</v>
      </c>
      <c r="E342" s="184" t="s">
        <v>1</v>
      </c>
      <c r="F342" s="185" t="s">
        <v>1561</v>
      </c>
      <c r="H342" s="184" t="s">
        <v>1</v>
      </c>
      <c r="I342" s="186"/>
      <c r="L342" s="183"/>
      <c r="M342" s="187"/>
      <c r="T342" s="188"/>
      <c r="AT342" s="184" t="s">
        <v>176</v>
      </c>
      <c r="AU342" s="184" t="s">
        <v>82</v>
      </c>
      <c r="AV342" s="13" t="s">
        <v>77</v>
      </c>
      <c r="AW342" s="13" t="s">
        <v>26</v>
      </c>
      <c r="AX342" s="13" t="s">
        <v>71</v>
      </c>
      <c r="AY342" s="184" t="s">
        <v>165</v>
      </c>
    </row>
    <row r="343" spans="2:65" s="12" customFormat="1">
      <c r="B343" s="175"/>
      <c r="D343" s="176" t="s">
        <v>176</v>
      </c>
      <c r="E343" s="177" t="s">
        <v>1</v>
      </c>
      <c r="F343" s="178" t="s">
        <v>1549</v>
      </c>
      <c r="H343" s="179">
        <v>236.5</v>
      </c>
      <c r="I343" s="180"/>
      <c r="L343" s="175"/>
      <c r="M343" s="181"/>
      <c r="T343" s="182"/>
      <c r="AT343" s="177" t="s">
        <v>176</v>
      </c>
      <c r="AU343" s="177" t="s">
        <v>82</v>
      </c>
      <c r="AV343" s="12" t="s">
        <v>82</v>
      </c>
      <c r="AW343" s="12" t="s">
        <v>26</v>
      </c>
      <c r="AX343" s="12" t="s">
        <v>71</v>
      </c>
      <c r="AY343" s="177" t="s">
        <v>165</v>
      </c>
    </row>
    <row r="344" spans="2:65" s="14" customFormat="1">
      <c r="B344" s="189"/>
      <c r="D344" s="176" t="s">
        <v>176</v>
      </c>
      <c r="E344" s="190" t="s">
        <v>1</v>
      </c>
      <c r="F344" s="191" t="s">
        <v>189</v>
      </c>
      <c r="H344" s="192">
        <v>236.5</v>
      </c>
      <c r="I344" s="193"/>
      <c r="L344" s="189"/>
      <c r="M344" s="194"/>
      <c r="T344" s="195"/>
      <c r="AT344" s="190" t="s">
        <v>176</v>
      </c>
      <c r="AU344" s="190" t="s">
        <v>82</v>
      </c>
      <c r="AV344" s="14" t="s">
        <v>171</v>
      </c>
      <c r="AW344" s="14" t="s">
        <v>26</v>
      </c>
      <c r="AX344" s="14" t="s">
        <v>77</v>
      </c>
      <c r="AY344" s="190" t="s">
        <v>165</v>
      </c>
    </row>
    <row r="345" spans="2:65" s="1" customFormat="1" ht="24.15" customHeight="1">
      <c r="B345" s="136"/>
      <c r="C345" s="163" t="s">
        <v>533</v>
      </c>
      <c r="D345" s="163" t="s">
        <v>167</v>
      </c>
      <c r="E345" s="164" t="s">
        <v>1740</v>
      </c>
      <c r="F345" s="165" t="s">
        <v>1741</v>
      </c>
      <c r="G345" s="166" t="s">
        <v>170</v>
      </c>
      <c r="H345" s="167">
        <v>236.5</v>
      </c>
      <c r="I345" s="168"/>
      <c r="J345" s="169">
        <f>ROUND(I345*H345,2)</f>
        <v>0</v>
      </c>
      <c r="K345" s="170"/>
      <c r="L345" s="34"/>
      <c r="M345" s="171" t="s">
        <v>1</v>
      </c>
      <c r="N345" s="135" t="s">
        <v>37</v>
      </c>
      <c r="P345" s="172">
        <f>O345*H345</f>
        <v>0</v>
      </c>
      <c r="Q345" s="172">
        <v>0.92330000000000001</v>
      </c>
      <c r="R345" s="172">
        <f>Q345*H345</f>
        <v>218.36045000000001</v>
      </c>
      <c r="S345" s="172">
        <v>0</v>
      </c>
      <c r="T345" s="173">
        <f>S345*H345</f>
        <v>0</v>
      </c>
      <c r="AR345" s="174" t="s">
        <v>171</v>
      </c>
      <c r="AT345" s="174" t="s">
        <v>167</v>
      </c>
      <c r="AU345" s="174" t="s">
        <v>82</v>
      </c>
      <c r="AY345" s="17" t="s">
        <v>165</v>
      </c>
      <c r="BE345" s="102">
        <f>IF(N345="základná",J345,0)</f>
        <v>0</v>
      </c>
      <c r="BF345" s="102">
        <f>IF(N345="znížená",J345,0)</f>
        <v>0</v>
      </c>
      <c r="BG345" s="102">
        <f>IF(N345="zákl. prenesená",J345,0)</f>
        <v>0</v>
      </c>
      <c r="BH345" s="102">
        <f>IF(N345="zníž. prenesená",J345,0)</f>
        <v>0</v>
      </c>
      <c r="BI345" s="102">
        <f>IF(N345="nulová",J345,0)</f>
        <v>0</v>
      </c>
      <c r="BJ345" s="17" t="s">
        <v>82</v>
      </c>
      <c r="BK345" s="102">
        <f>ROUND(I345*H345,2)</f>
        <v>0</v>
      </c>
      <c r="BL345" s="17" t="s">
        <v>171</v>
      </c>
      <c r="BM345" s="174" t="s">
        <v>1742</v>
      </c>
    </row>
    <row r="346" spans="2:65" s="13" customFormat="1">
      <c r="B346" s="183"/>
      <c r="D346" s="176" t="s">
        <v>176</v>
      </c>
      <c r="E346" s="184" t="s">
        <v>1</v>
      </c>
      <c r="F346" s="185" t="s">
        <v>1561</v>
      </c>
      <c r="H346" s="184" t="s">
        <v>1</v>
      </c>
      <c r="I346" s="186"/>
      <c r="L346" s="183"/>
      <c r="M346" s="187"/>
      <c r="T346" s="188"/>
      <c r="AT346" s="184" t="s">
        <v>176</v>
      </c>
      <c r="AU346" s="184" t="s">
        <v>82</v>
      </c>
      <c r="AV346" s="13" t="s">
        <v>77</v>
      </c>
      <c r="AW346" s="13" t="s">
        <v>26</v>
      </c>
      <c r="AX346" s="13" t="s">
        <v>71</v>
      </c>
      <c r="AY346" s="184" t="s">
        <v>165</v>
      </c>
    </row>
    <row r="347" spans="2:65" s="12" customFormat="1">
      <c r="B347" s="175"/>
      <c r="D347" s="176" t="s">
        <v>176</v>
      </c>
      <c r="E347" s="177" t="s">
        <v>1</v>
      </c>
      <c r="F347" s="178" t="s">
        <v>1549</v>
      </c>
      <c r="H347" s="179">
        <v>236.5</v>
      </c>
      <c r="I347" s="180"/>
      <c r="L347" s="175"/>
      <c r="M347" s="181"/>
      <c r="T347" s="182"/>
      <c r="AT347" s="177" t="s">
        <v>176</v>
      </c>
      <c r="AU347" s="177" t="s">
        <v>82</v>
      </c>
      <c r="AV347" s="12" t="s">
        <v>82</v>
      </c>
      <c r="AW347" s="12" t="s">
        <v>26</v>
      </c>
      <c r="AX347" s="12" t="s">
        <v>71</v>
      </c>
      <c r="AY347" s="177" t="s">
        <v>165</v>
      </c>
    </row>
    <row r="348" spans="2:65" s="14" customFormat="1">
      <c r="B348" s="189"/>
      <c r="D348" s="176" t="s">
        <v>176</v>
      </c>
      <c r="E348" s="190" t="s">
        <v>1</v>
      </c>
      <c r="F348" s="191" t="s">
        <v>189</v>
      </c>
      <c r="H348" s="192">
        <v>236.5</v>
      </c>
      <c r="I348" s="193"/>
      <c r="L348" s="189"/>
      <c r="M348" s="194"/>
      <c r="T348" s="195"/>
      <c r="AT348" s="190" t="s">
        <v>176</v>
      </c>
      <c r="AU348" s="190" t="s">
        <v>82</v>
      </c>
      <c r="AV348" s="14" t="s">
        <v>171</v>
      </c>
      <c r="AW348" s="14" t="s">
        <v>26</v>
      </c>
      <c r="AX348" s="14" t="s">
        <v>77</v>
      </c>
      <c r="AY348" s="190" t="s">
        <v>165</v>
      </c>
    </row>
    <row r="349" spans="2:65" s="1" customFormat="1" ht="38" customHeight="1">
      <c r="B349" s="136"/>
      <c r="C349" s="163" t="s">
        <v>539</v>
      </c>
      <c r="D349" s="163" t="s">
        <v>167</v>
      </c>
      <c r="E349" s="164" t="s">
        <v>1743</v>
      </c>
      <c r="F349" s="165" t="s">
        <v>1744</v>
      </c>
      <c r="G349" s="166" t="s">
        <v>170</v>
      </c>
      <c r="H349" s="167">
        <v>567.79999999999995</v>
      </c>
      <c r="I349" s="168"/>
      <c r="J349" s="169">
        <f>ROUND(I349*H349,2)</f>
        <v>0</v>
      </c>
      <c r="K349" s="170"/>
      <c r="L349" s="34"/>
      <c r="M349" s="171" t="s">
        <v>1</v>
      </c>
      <c r="N349" s="135" t="s">
        <v>37</v>
      </c>
      <c r="P349" s="172">
        <f>O349*H349</f>
        <v>0</v>
      </c>
      <c r="Q349" s="172">
        <v>0.24156</v>
      </c>
      <c r="R349" s="172">
        <f>Q349*H349</f>
        <v>137.15776799999998</v>
      </c>
      <c r="S349" s="172">
        <v>0</v>
      </c>
      <c r="T349" s="173">
        <f>S349*H349</f>
        <v>0</v>
      </c>
      <c r="AR349" s="174" t="s">
        <v>171</v>
      </c>
      <c r="AT349" s="174" t="s">
        <v>167</v>
      </c>
      <c r="AU349" s="174" t="s">
        <v>82</v>
      </c>
      <c r="AY349" s="17" t="s">
        <v>165</v>
      </c>
      <c r="BE349" s="102">
        <f>IF(N349="základná",J349,0)</f>
        <v>0</v>
      </c>
      <c r="BF349" s="102">
        <f>IF(N349="znížená",J349,0)</f>
        <v>0</v>
      </c>
      <c r="BG349" s="102">
        <f>IF(N349="zákl. prenesená",J349,0)</f>
        <v>0</v>
      </c>
      <c r="BH349" s="102">
        <f>IF(N349="zníž. prenesená",J349,0)</f>
        <v>0</v>
      </c>
      <c r="BI349" s="102">
        <f>IF(N349="nulová",J349,0)</f>
        <v>0</v>
      </c>
      <c r="BJ349" s="17" t="s">
        <v>82</v>
      </c>
      <c r="BK349" s="102">
        <f>ROUND(I349*H349,2)</f>
        <v>0</v>
      </c>
      <c r="BL349" s="17" t="s">
        <v>171</v>
      </c>
      <c r="BM349" s="174" t="s">
        <v>1745</v>
      </c>
    </row>
    <row r="350" spans="2:65" s="13" customFormat="1">
      <c r="B350" s="183"/>
      <c r="D350" s="176" t="s">
        <v>176</v>
      </c>
      <c r="E350" s="184" t="s">
        <v>1</v>
      </c>
      <c r="F350" s="185" t="s">
        <v>1696</v>
      </c>
      <c r="H350" s="184" t="s">
        <v>1</v>
      </c>
      <c r="I350" s="186"/>
      <c r="L350" s="183"/>
      <c r="M350" s="187"/>
      <c r="T350" s="188"/>
      <c r="AT350" s="184" t="s">
        <v>176</v>
      </c>
      <c r="AU350" s="184" t="s">
        <v>82</v>
      </c>
      <c r="AV350" s="13" t="s">
        <v>77</v>
      </c>
      <c r="AW350" s="13" t="s">
        <v>26</v>
      </c>
      <c r="AX350" s="13" t="s">
        <v>71</v>
      </c>
      <c r="AY350" s="184" t="s">
        <v>165</v>
      </c>
    </row>
    <row r="351" spans="2:65" s="12" customFormat="1">
      <c r="B351" s="175"/>
      <c r="D351" s="176" t="s">
        <v>176</v>
      </c>
      <c r="E351" s="177" t="s">
        <v>1</v>
      </c>
      <c r="F351" s="178" t="s">
        <v>1697</v>
      </c>
      <c r="H351" s="179">
        <v>567.79999999999995</v>
      </c>
      <c r="I351" s="180"/>
      <c r="L351" s="175"/>
      <c r="M351" s="181"/>
      <c r="T351" s="182"/>
      <c r="AT351" s="177" t="s">
        <v>176</v>
      </c>
      <c r="AU351" s="177" t="s">
        <v>82</v>
      </c>
      <c r="AV351" s="12" t="s">
        <v>82</v>
      </c>
      <c r="AW351" s="12" t="s">
        <v>26</v>
      </c>
      <c r="AX351" s="12" t="s">
        <v>71</v>
      </c>
      <c r="AY351" s="177" t="s">
        <v>165</v>
      </c>
    </row>
    <row r="352" spans="2:65" s="14" customFormat="1">
      <c r="B352" s="189"/>
      <c r="D352" s="176" t="s">
        <v>176</v>
      </c>
      <c r="E352" s="190" t="s">
        <v>1</v>
      </c>
      <c r="F352" s="191" t="s">
        <v>189</v>
      </c>
      <c r="H352" s="192">
        <v>567.79999999999995</v>
      </c>
      <c r="I352" s="193"/>
      <c r="L352" s="189"/>
      <c r="M352" s="194"/>
      <c r="T352" s="195"/>
      <c r="AT352" s="190" t="s">
        <v>176</v>
      </c>
      <c r="AU352" s="190" t="s">
        <v>82</v>
      </c>
      <c r="AV352" s="14" t="s">
        <v>171</v>
      </c>
      <c r="AW352" s="14" t="s">
        <v>26</v>
      </c>
      <c r="AX352" s="14" t="s">
        <v>77</v>
      </c>
      <c r="AY352" s="190" t="s">
        <v>165</v>
      </c>
    </row>
    <row r="353" spans="2:65" s="11" customFormat="1" ht="23" customHeight="1">
      <c r="B353" s="151"/>
      <c r="D353" s="152" t="s">
        <v>70</v>
      </c>
      <c r="E353" s="161" t="s">
        <v>212</v>
      </c>
      <c r="F353" s="161" t="s">
        <v>229</v>
      </c>
      <c r="I353" s="154"/>
      <c r="J353" s="162">
        <f>BK353</f>
        <v>0</v>
      </c>
      <c r="L353" s="151"/>
      <c r="M353" s="156"/>
      <c r="P353" s="157">
        <f>SUM(P354:P370)</f>
        <v>0</v>
      </c>
      <c r="R353" s="157">
        <f>SUM(R354:R370)</f>
        <v>2.9809627000000001</v>
      </c>
      <c r="T353" s="158">
        <f>SUM(T354:T370)</f>
        <v>0</v>
      </c>
      <c r="AR353" s="152" t="s">
        <v>77</v>
      </c>
      <c r="AT353" s="159" t="s">
        <v>70</v>
      </c>
      <c r="AU353" s="159" t="s">
        <v>77</v>
      </c>
      <c r="AY353" s="152" t="s">
        <v>165</v>
      </c>
      <c r="BK353" s="160">
        <f>SUM(BK354:BK370)</f>
        <v>0</v>
      </c>
    </row>
    <row r="354" spans="2:65" s="1" customFormat="1" ht="33" customHeight="1">
      <c r="B354" s="136"/>
      <c r="C354" s="163" t="s">
        <v>544</v>
      </c>
      <c r="D354" s="163" t="s">
        <v>167</v>
      </c>
      <c r="E354" s="164" t="s">
        <v>1746</v>
      </c>
      <c r="F354" s="165" t="s">
        <v>1747</v>
      </c>
      <c r="G354" s="166" t="s">
        <v>181</v>
      </c>
      <c r="H354" s="167">
        <v>5</v>
      </c>
      <c r="I354" s="168"/>
      <c r="J354" s="169">
        <f>ROUND(I354*H354,2)</f>
        <v>0</v>
      </c>
      <c r="K354" s="170"/>
      <c r="L354" s="34"/>
      <c r="M354" s="171" t="s">
        <v>1</v>
      </c>
      <c r="N354" s="135" t="s">
        <v>37</v>
      </c>
      <c r="P354" s="172">
        <f>O354*H354</f>
        <v>0</v>
      </c>
      <c r="Q354" s="172">
        <v>0.16503999999999999</v>
      </c>
      <c r="R354" s="172">
        <f>Q354*H354</f>
        <v>0.82519999999999993</v>
      </c>
      <c r="S354" s="172">
        <v>0</v>
      </c>
      <c r="T354" s="173">
        <f>S354*H354</f>
        <v>0</v>
      </c>
      <c r="AR354" s="174" t="s">
        <v>171</v>
      </c>
      <c r="AT354" s="174" t="s">
        <v>167</v>
      </c>
      <c r="AU354" s="174" t="s">
        <v>82</v>
      </c>
      <c r="AY354" s="17" t="s">
        <v>165</v>
      </c>
      <c r="BE354" s="102">
        <f>IF(N354="základná",J354,0)</f>
        <v>0</v>
      </c>
      <c r="BF354" s="102">
        <f>IF(N354="znížená",J354,0)</f>
        <v>0</v>
      </c>
      <c r="BG354" s="102">
        <f>IF(N354="zákl. prenesená",J354,0)</f>
        <v>0</v>
      </c>
      <c r="BH354" s="102">
        <f>IF(N354="zníž. prenesená",J354,0)</f>
        <v>0</v>
      </c>
      <c r="BI354" s="102">
        <f>IF(N354="nulová",J354,0)</f>
        <v>0</v>
      </c>
      <c r="BJ354" s="17" t="s">
        <v>82</v>
      </c>
      <c r="BK354" s="102">
        <f>ROUND(I354*H354,2)</f>
        <v>0</v>
      </c>
      <c r="BL354" s="17" t="s">
        <v>171</v>
      </c>
      <c r="BM354" s="174" t="s">
        <v>1748</v>
      </c>
    </row>
    <row r="355" spans="2:65" s="1" customFormat="1" ht="24.15" customHeight="1">
      <c r="B355" s="136"/>
      <c r="C355" s="199" t="s">
        <v>551</v>
      </c>
      <c r="D355" s="199" t="s">
        <v>360</v>
      </c>
      <c r="E355" s="200" t="s">
        <v>1749</v>
      </c>
      <c r="F355" s="201" t="s">
        <v>1750</v>
      </c>
      <c r="G355" s="202" t="s">
        <v>497</v>
      </c>
      <c r="H355" s="203">
        <v>6</v>
      </c>
      <c r="I355" s="204"/>
      <c r="J355" s="205">
        <f>ROUND(I355*H355,2)</f>
        <v>0</v>
      </c>
      <c r="K355" s="206"/>
      <c r="L355" s="207"/>
      <c r="M355" s="208" t="s">
        <v>1</v>
      </c>
      <c r="N355" s="209" t="s">
        <v>37</v>
      </c>
      <c r="P355" s="172">
        <f>O355*H355</f>
        <v>0</v>
      </c>
      <c r="Q355" s="172">
        <v>6.5000000000000002E-2</v>
      </c>
      <c r="R355" s="172">
        <f>Q355*H355</f>
        <v>0.39</v>
      </c>
      <c r="S355" s="172">
        <v>0</v>
      </c>
      <c r="T355" s="173">
        <f>S355*H355</f>
        <v>0</v>
      </c>
      <c r="AR355" s="174" t="s">
        <v>207</v>
      </c>
      <c r="AT355" s="174" t="s">
        <v>360</v>
      </c>
      <c r="AU355" s="174" t="s">
        <v>82</v>
      </c>
      <c r="AY355" s="17" t="s">
        <v>165</v>
      </c>
      <c r="BE355" s="102">
        <f>IF(N355="základná",J355,0)</f>
        <v>0</v>
      </c>
      <c r="BF355" s="102">
        <f>IF(N355="znížená",J355,0)</f>
        <v>0</v>
      </c>
      <c r="BG355" s="102">
        <f>IF(N355="zákl. prenesená",J355,0)</f>
        <v>0</v>
      </c>
      <c r="BH355" s="102">
        <f>IF(N355="zníž. prenesená",J355,0)</f>
        <v>0</v>
      </c>
      <c r="BI355" s="102">
        <f>IF(N355="nulová",J355,0)</f>
        <v>0</v>
      </c>
      <c r="BJ355" s="17" t="s">
        <v>82</v>
      </c>
      <c r="BK355" s="102">
        <f>ROUND(I355*H355,2)</f>
        <v>0</v>
      </c>
      <c r="BL355" s="17" t="s">
        <v>171</v>
      </c>
      <c r="BM355" s="174" t="s">
        <v>1751</v>
      </c>
    </row>
    <row r="356" spans="2:65" s="12" customFormat="1">
      <c r="B356" s="175"/>
      <c r="D356" s="176" t="s">
        <v>176</v>
      </c>
      <c r="E356" s="177" t="s">
        <v>1</v>
      </c>
      <c r="F356" s="178" t="s">
        <v>1752</v>
      </c>
      <c r="H356" s="179">
        <v>5.05</v>
      </c>
      <c r="I356" s="180"/>
      <c r="L356" s="175"/>
      <c r="M356" s="181"/>
      <c r="T356" s="182"/>
      <c r="AT356" s="177" t="s">
        <v>176</v>
      </c>
      <c r="AU356" s="177" t="s">
        <v>82</v>
      </c>
      <c r="AV356" s="12" t="s">
        <v>82</v>
      </c>
      <c r="AW356" s="12" t="s">
        <v>26</v>
      </c>
      <c r="AX356" s="12" t="s">
        <v>71</v>
      </c>
      <c r="AY356" s="177" t="s">
        <v>165</v>
      </c>
    </row>
    <row r="357" spans="2:65" s="14" customFormat="1">
      <c r="B357" s="189"/>
      <c r="D357" s="176" t="s">
        <v>176</v>
      </c>
      <c r="E357" s="190" t="s">
        <v>1</v>
      </c>
      <c r="F357" s="191" t="s">
        <v>189</v>
      </c>
      <c r="H357" s="192">
        <v>5.05</v>
      </c>
      <c r="I357" s="193"/>
      <c r="L357" s="189"/>
      <c r="M357" s="194"/>
      <c r="T357" s="195"/>
      <c r="AT357" s="190" t="s">
        <v>176</v>
      </c>
      <c r="AU357" s="190" t="s">
        <v>82</v>
      </c>
      <c r="AV357" s="14" t="s">
        <v>171</v>
      </c>
      <c r="AW357" s="14" t="s">
        <v>26</v>
      </c>
      <c r="AX357" s="14" t="s">
        <v>71</v>
      </c>
      <c r="AY357" s="190" t="s">
        <v>165</v>
      </c>
    </row>
    <row r="358" spans="2:65" s="12" customFormat="1">
      <c r="B358" s="175"/>
      <c r="D358" s="176" t="s">
        <v>176</v>
      </c>
      <c r="E358" s="177" t="s">
        <v>1</v>
      </c>
      <c r="F358" s="178" t="s">
        <v>194</v>
      </c>
      <c r="H358" s="179">
        <v>6</v>
      </c>
      <c r="I358" s="180"/>
      <c r="L358" s="175"/>
      <c r="M358" s="181"/>
      <c r="T358" s="182"/>
      <c r="AT358" s="177" t="s">
        <v>176</v>
      </c>
      <c r="AU358" s="177" t="s">
        <v>82</v>
      </c>
      <c r="AV358" s="12" t="s">
        <v>82</v>
      </c>
      <c r="AW358" s="12" t="s">
        <v>26</v>
      </c>
      <c r="AX358" s="12" t="s">
        <v>77</v>
      </c>
      <c r="AY358" s="177" t="s">
        <v>165</v>
      </c>
    </row>
    <row r="359" spans="2:65" s="1" customFormat="1" ht="33" customHeight="1">
      <c r="B359" s="136"/>
      <c r="C359" s="163" t="s">
        <v>556</v>
      </c>
      <c r="D359" s="163" t="s">
        <v>167</v>
      </c>
      <c r="E359" s="164" t="s">
        <v>996</v>
      </c>
      <c r="F359" s="165" t="s">
        <v>997</v>
      </c>
      <c r="G359" s="166" t="s">
        <v>185</v>
      </c>
      <c r="H359" s="167">
        <v>0.79</v>
      </c>
      <c r="I359" s="168"/>
      <c r="J359" s="169">
        <f>ROUND(I359*H359,2)</f>
        <v>0</v>
      </c>
      <c r="K359" s="170"/>
      <c r="L359" s="34"/>
      <c r="M359" s="171" t="s">
        <v>1</v>
      </c>
      <c r="N359" s="135" t="s">
        <v>37</v>
      </c>
      <c r="P359" s="172">
        <f>O359*H359</f>
        <v>0</v>
      </c>
      <c r="Q359" s="172">
        <v>2.2151299999999998</v>
      </c>
      <c r="R359" s="172">
        <f>Q359*H359</f>
        <v>1.7499526999999999</v>
      </c>
      <c r="S359" s="172">
        <v>0</v>
      </c>
      <c r="T359" s="173">
        <f>S359*H359</f>
        <v>0</v>
      </c>
      <c r="AR359" s="174" t="s">
        <v>171</v>
      </c>
      <c r="AT359" s="174" t="s">
        <v>167</v>
      </c>
      <c r="AU359" s="174" t="s">
        <v>82</v>
      </c>
      <c r="AY359" s="17" t="s">
        <v>165</v>
      </c>
      <c r="BE359" s="102">
        <f>IF(N359="základná",J359,0)</f>
        <v>0</v>
      </c>
      <c r="BF359" s="102">
        <f>IF(N359="znížená",J359,0)</f>
        <v>0</v>
      </c>
      <c r="BG359" s="102">
        <f>IF(N359="zákl. prenesená",J359,0)</f>
        <v>0</v>
      </c>
      <c r="BH359" s="102">
        <f>IF(N359="zníž. prenesená",J359,0)</f>
        <v>0</v>
      </c>
      <c r="BI359" s="102">
        <f>IF(N359="nulová",J359,0)</f>
        <v>0</v>
      </c>
      <c r="BJ359" s="17" t="s">
        <v>82</v>
      </c>
      <c r="BK359" s="102">
        <f>ROUND(I359*H359,2)</f>
        <v>0</v>
      </c>
      <c r="BL359" s="17" t="s">
        <v>171</v>
      </c>
      <c r="BM359" s="174" t="s">
        <v>1753</v>
      </c>
    </row>
    <row r="360" spans="2:65" s="13" customFormat="1">
      <c r="B360" s="183"/>
      <c r="D360" s="176" t="s">
        <v>176</v>
      </c>
      <c r="E360" s="184" t="s">
        <v>1</v>
      </c>
      <c r="F360" s="185" t="s">
        <v>1754</v>
      </c>
      <c r="H360" s="184" t="s">
        <v>1</v>
      </c>
      <c r="I360" s="186"/>
      <c r="L360" s="183"/>
      <c r="M360" s="187"/>
      <c r="T360" s="188"/>
      <c r="AT360" s="184" t="s">
        <v>176</v>
      </c>
      <c r="AU360" s="184" t="s">
        <v>82</v>
      </c>
      <c r="AV360" s="13" t="s">
        <v>77</v>
      </c>
      <c r="AW360" s="13" t="s">
        <v>26</v>
      </c>
      <c r="AX360" s="13" t="s">
        <v>71</v>
      </c>
      <c r="AY360" s="184" t="s">
        <v>165</v>
      </c>
    </row>
    <row r="361" spans="2:65" s="12" customFormat="1">
      <c r="B361" s="175"/>
      <c r="D361" s="176" t="s">
        <v>176</v>
      </c>
      <c r="E361" s="177" t="s">
        <v>1</v>
      </c>
      <c r="F361" s="178" t="s">
        <v>1755</v>
      </c>
      <c r="H361" s="179">
        <v>0.1</v>
      </c>
      <c r="I361" s="180"/>
      <c r="L361" s="175"/>
      <c r="M361" s="181"/>
      <c r="T361" s="182"/>
      <c r="AT361" s="177" t="s">
        <v>176</v>
      </c>
      <c r="AU361" s="177" t="s">
        <v>82</v>
      </c>
      <c r="AV361" s="12" t="s">
        <v>82</v>
      </c>
      <c r="AW361" s="12" t="s">
        <v>26</v>
      </c>
      <c r="AX361" s="12" t="s">
        <v>71</v>
      </c>
      <c r="AY361" s="177" t="s">
        <v>165</v>
      </c>
    </row>
    <row r="362" spans="2:65" s="13" customFormat="1">
      <c r="B362" s="183"/>
      <c r="D362" s="176" t="s">
        <v>176</v>
      </c>
      <c r="E362" s="184" t="s">
        <v>1</v>
      </c>
      <c r="F362" s="185" t="s">
        <v>1756</v>
      </c>
      <c r="H362" s="184" t="s">
        <v>1</v>
      </c>
      <c r="I362" s="186"/>
      <c r="L362" s="183"/>
      <c r="M362" s="187"/>
      <c r="T362" s="188"/>
      <c r="AT362" s="184" t="s">
        <v>176</v>
      </c>
      <c r="AU362" s="184" t="s">
        <v>82</v>
      </c>
      <c r="AV362" s="13" t="s">
        <v>77</v>
      </c>
      <c r="AW362" s="13" t="s">
        <v>26</v>
      </c>
      <c r="AX362" s="13" t="s">
        <v>71</v>
      </c>
      <c r="AY362" s="184" t="s">
        <v>165</v>
      </c>
    </row>
    <row r="363" spans="2:65" s="12" customFormat="1">
      <c r="B363" s="175"/>
      <c r="D363" s="176" t="s">
        <v>176</v>
      </c>
      <c r="E363" s="177" t="s">
        <v>1</v>
      </c>
      <c r="F363" s="178" t="s">
        <v>1757</v>
      </c>
      <c r="H363" s="179">
        <v>0.69</v>
      </c>
      <c r="I363" s="180"/>
      <c r="L363" s="175"/>
      <c r="M363" s="181"/>
      <c r="T363" s="182"/>
      <c r="AT363" s="177" t="s">
        <v>176</v>
      </c>
      <c r="AU363" s="177" t="s">
        <v>82</v>
      </c>
      <c r="AV363" s="12" t="s">
        <v>82</v>
      </c>
      <c r="AW363" s="12" t="s">
        <v>26</v>
      </c>
      <c r="AX363" s="12" t="s">
        <v>71</v>
      </c>
      <c r="AY363" s="177" t="s">
        <v>165</v>
      </c>
    </row>
    <row r="364" spans="2:65" s="14" customFormat="1">
      <c r="B364" s="189"/>
      <c r="D364" s="176" t="s">
        <v>176</v>
      </c>
      <c r="E364" s="190" t="s">
        <v>1</v>
      </c>
      <c r="F364" s="191" t="s">
        <v>189</v>
      </c>
      <c r="H364" s="192">
        <v>0.79</v>
      </c>
      <c r="I364" s="193"/>
      <c r="L364" s="189"/>
      <c r="M364" s="194"/>
      <c r="T364" s="195"/>
      <c r="AT364" s="190" t="s">
        <v>176</v>
      </c>
      <c r="AU364" s="190" t="s">
        <v>82</v>
      </c>
      <c r="AV364" s="14" t="s">
        <v>171</v>
      </c>
      <c r="AW364" s="14" t="s">
        <v>26</v>
      </c>
      <c r="AX364" s="14" t="s">
        <v>77</v>
      </c>
      <c r="AY364" s="190" t="s">
        <v>165</v>
      </c>
    </row>
    <row r="365" spans="2:65" s="1" customFormat="1" ht="16.5" customHeight="1">
      <c r="B365" s="136"/>
      <c r="C365" s="163" t="s">
        <v>562</v>
      </c>
      <c r="D365" s="163" t="s">
        <v>167</v>
      </c>
      <c r="E365" s="164" t="s">
        <v>1758</v>
      </c>
      <c r="F365" s="165" t="s">
        <v>1759</v>
      </c>
      <c r="G365" s="166" t="s">
        <v>181</v>
      </c>
      <c r="H365" s="167">
        <v>158.1</v>
      </c>
      <c r="I365" s="168"/>
      <c r="J365" s="169">
        <f>ROUND(I365*H365,2)</f>
        <v>0</v>
      </c>
      <c r="K365" s="170"/>
      <c r="L365" s="34"/>
      <c r="M365" s="171" t="s">
        <v>1</v>
      </c>
      <c r="N365" s="135" t="s">
        <v>37</v>
      </c>
      <c r="P365" s="172">
        <f>O365*H365</f>
        <v>0</v>
      </c>
      <c r="Q365" s="172">
        <v>1E-4</v>
      </c>
      <c r="R365" s="172">
        <f>Q365*H365</f>
        <v>1.5810000000000001E-2</v>
      </c>
      <c r="S365" s="172">
        <v>0</v>
      </c>
      <c r="T365" s="173">
        <f>S365*H365</f>
        <v>0</v>
      </c>
      <c r="AR365" s="174" t="s">
        <v>171</v>
      </c>
      <c r="AT365" s="174" t="s">
        <v>167</v>
      </c>
      <c r="AU365" s="174" t="s">
        <v>82</v>
      </c>
      <c r="AY365" s="17" t="s">
        <v>165</v>
      </c>
      <c r="BE365" s="102">
        <f>IF(N365="základná",J365,0)</f>
        <v>0</v>
      </c>
      <c r="BF365" s="102">
        <f>IF(N365="znížená",J365,0)</f>
        <v>0</v>
      </c>
      <c r="BG365" s="102">
        <f>IF(N365="zákl. prenesená",J365,0)</f>
        <v>0</v>
      </c>
      <c r="BH365" s="102">
        <f>IF(N365="zníž. prenesená",J365,0)</f>
        <v>0</v>
      </c>
      <c r="BI365" s="102">
        <f>IF(N365="nulová",J365,0)</f>
        <v>0</v>
      </c>
      <c r="BJ365" s="17" t="s">
        <v>82</v>
      </c>
      <c r="BK365" s="102">
        <f>ROUND(I365*H365,2)</f>
        <v>0</v>
      </c>
      <c r="BL365" s="17" t="s">
        <v>171</v>
      </c>
      <c r="BM365" s="174" t="s">
        <v>1760</v>
      </c>
    </row>
    <row r="366" spans="2:65" s="12" customFormat="1">
      <c r="B366" s="175"/>
      <c r="D366" s="176" t="s">
        <v>176</v>
      </c>
      <c r="E366" s="177" t="s">
        <v>1</v>
      </c>
      <c r="F366" s="178" t="s">
        <v>1761</v>
      </c>
      <c r="H366" s="179">
        <v>158.1</v>
      </c>
      <c r="I366" s="180"/>
      <c r="L366" s="175"/>
      <c r="M366" s="181"/>
      <c r="T366" s="182"/>
      <c r="AT366" s="177" t="s">
        <v>176</v>
      </c>
      <c r="AU366" s="177" t="s">
        <v>82</v>
      </c>
      <c r="AV366" s="12" t="s">
        <v>82</v>
      </c>
      <c r="AW366" s="12" t="s">
        <v>26</v>
      </c>
      <c r="AX366" s="12" t="s">
        <v>77</v>
      </c>
      <c r="AY366" s="177" t="s">
        <v>165</v>
      </c>
    </row>
    <row r="367" spans="2:65" s="1" customFormat="1" ht="24.15" customHeight="1">
      <c r="B367" s="136"/>
      <c r="C367" s="163" t="s">
        <v>566</v>
      </c>
      <c r="D367" s="163" t="s">
        <v>167</v>
      </c>
      <c r="E367" s="164" t="s">
        <v>1762</v>
      </c>
      <c r="F367" s="165" t="s">
        <v>1763</v>
      </c>
      <c r="G367" s="166" t="s">
        <v>497</v>
      </c>
      <c r="H367" s="167">
        <v>633</v>
      </c>
      <c r="I367" s="168"/>
      <c r="J367" s="169">
        <f>ROUND(I367*H367,2)</f>
        <v>0</v>
      </c>
      <c r="K367" s="170"/>
      <c r="L367" s="34"/>
      <c r="M367" s="171" t="s">
        <v>1</v>
      </c>
      <c r="N367" s="135" t="s">
        <v>37</v>
      </c>
      <c r="P367" s="172">
        <f>O367*H367</f>
        <v>0</v>
      </c>
      <c r="Q367" s="172">
        <v>0</v>
      </c>
      <c r="R367" s="172">
        <f>Q367*H367</f>
        <v>0</v>
      </c>
      <c r="S367" s="172">
        <v>0</v>
      </c>
      <c r="T367" s="173">
        <f>S367*H367</f>
        <v>0</v>
      </c>
      <c r="AR367" s="174" t="s">
        <v>171</v>
      </c>
      <c r="AT367" s="174" t="s">
        <v>167</v>
      </c>
      <c r="AU367" s="174" t="s">
        <v>82</v>
      </c>
      <c r="AY367" s="17" t="s">
        <v>165</v>
      </c>
      <c r="BE367" s="102">
        <f>IF(N367="základná",J367,0)</f>
        <v>0</v>
      </c>
      <c r="BF367" s="102">
        <f>IF(N367="znížená",J367,0)</f>
        <v>0</v>
      </c>
      <c r="BG367" s="102">
        <f>IF(N367="zákl. prenesená",J367,0)</f>
        <v>0</v>
      </c>
      <c r="BH367" s="102">
        <f>IF(N367="zníž. prenesená",J367,0)</f>
        <v>0</v>
      </c>
      <c r="BI367" s="102">
        <f>IF(N367="nulová",J367,0)</f>
        <v>0</v>
      </c>
      <c r="BJ367" s="17" t="s">
        <v>82</v>
      </c>
      <c r="BK367" s="102">
        <f>ROUND(I367*H367,2)</f>
        <v>0</v>
      </c>
      <c r="BL367" s="17" t="s">
        <v>171</v>
      </c>
      <c r="BM367" s="174" t="s">
        <v>1764</v>
      </c>
    </row>
    <row r="368" spans="2:65" s="12" customFormat="1">
      <c r="B368" s="175"/>
      <c r="D368" s="176" t="s">
        <v>176</v>
      </c>
      <c r="E368" s="177" t="s">
        <v>1</v>
      </c>
      <c r="F368" s="178" t="s">
        <v>1765</v>
      </c>
      <c r="H368" s="179">
        <v>632.4</v>
      </c>
      <c r="I368" s="180"/>
      <c r="L368" s="175"/>
      <c r="M368" s="181"/>
      <c r="T368" s="182"/>
      <c r="AT368" s="177" t="s">
        <v>176</v>
      </c>
      <c r="AU368" s="177" t="s">
        <v>82</v>
      </c>
      <c r="AV368" s="12" t="s">
        <v>82</v>
      </c>
      <c r="AW368" s="12" t="s">
        <v>26</v>
      </c>
      <c r="AX368" s="12" t="s">
        <v>71</v>
      </c>
      <c r="AY368" s="177" t="s">
        <v>165</v>
      </c>
    </row>
    <row r="369" spans="2:65" s="14" customFormat="1">
      <c r="B369" s="189"/>
      <c r="D369" s="176" t="s">
        <v>176</v>
      </c>
      <c r="E369" s="190" t="s">
        <v>1</v>
      </c>
      <c r="F369" s="191" t="s">
        <v>189</v>
      </c>
      <c r="H369" s="192">
        <v>632.4</v>
      </c>
      <c r="I369" s="193"/>
      <c r="L369" s="189"/>
      <c r="M369" s="194"/>
      <c r="T369" s="195"/>
      <c r="AT369" s="190" t="s">
        <v>176</v>
      </c>
      <c r="AU369" s="190" t="s">
        <v>82</v>
      </c>
      <c r="AV369" s="14" t="s">
        <v>171</v>
      </c>
      <c r="AW369" s="14" t="s">
        <v>26</v>
      </c>
      <c r="AX369" s="14" t="s">
        <v>71</v>
      </c>
      <c r="AY369" s="190" t="s">
        <v>165</v>
      </c>
    </row>
    <row r="370" spans="2:65" s="12" customFormat="1">
      <c r="B370" s="175"/>
      <c r="D370" s="176" t="s">
        <v>176</v>
      </c>
      <c r="E370" s="177" t="s">
        <v>1</v>
      </c>
      <c r="F370" s="178" t="s">
        <v>1766</v>
      </c>
      <c r="H370" s="179">
        <v>633</v>
      </c>
      <c r="I370" s="180"/>
      <c r="L370" s="175"/>
      <c r="M370" s="181"/>
      <c r="T370" s="182"/>
      <c r="AT370" s="177" t="s">
        <v>176</v>
      </c>
      <c r="AU370" s="177" t="s">
        <v>82</v>
      </c>
      <c r="AV370" s="12" t="s">
        <v>82</v>
      </c>
      <c r="AW370" s="12" t="s">
        <v>26</v>
      </c>
      <c r="AX370" s="12" t="s">
        <v>77</v>
      </c>
      <c r="AY370" s="177" t="s">
        <v>165</v>
      </c>
    </row>
    <row r="371" spans="2:65" s="11" customFormat="1" ht="23" customHeight="1">
      <c r="B371" s="151"/>
      <c r="D371" s="152" t="s">
        <v>70</v>
      </c>
      <c r="E371" s="161" t="s">
        <v>382</v>
      </c>
      <c r="F371" s="161" t="s">
        <v>383</v>
      </c>
      <c r="I371" s="154"/>
      <c r="J371" s="162">
        <f>BK371</f>
        <v>0</v>
      </c>
      <c r="L371" s="151"/>
      <c r="M371" s="156"/>
      <c r="P371" s="157">
        <f>P372</f>
        <v>0</v>
      </c>
      <c r="R371" s="157">
        <f>R372</f>
        <v>0</v>
      </c>
      <c r="T371" s="158">
        <f>T372</f>
        <v>0</v>
      </c>
      <c r="AR371" s="152" t="s">
        <v>77</v>
      </c>
      <c r="AT371" s="159" t="s">
        <v>70</v>
      </c>
      <c r="AU371" s="159" t="s">
        <v>77</v>
      </c>
      <c r="AY371" s="152" t="s">
        <v>165</v>
      </c>
      <c r="BK371" s="160">
        <f>BK372</f>
        <v>0</v>
      </c>
    </row>
    <row r="372" spans="2:65" s="1" customFormat="1" ht="33" customHeight="1">
      <c r="B372" s="136"/>
      <c r="C372" s="163" t="s">
        <v>571</v>
      </c>
      <c r="D372" s="163" t="s">
        <v>167</v>
      </c>
      <c r="E372" s="164" t="s">
        <v>1083</v>
      </c>
      <c r="F372" s="165" t="s">
        <v>1084</v>
      </c>
      <c r="G372" s="166" t="s">
        <v>233</v>
      </c>
      <c r="H372" s="167">
        <v>1278.4649999999999</v>
      </c>
      <c r="I372" s="168"/>
      <c r="J372" s="169">
        <f>ROUND(I372*H372,2)</f>
        <v>0</v>
      </c>
      <c r="K372" s="170"/>
      <c r="L372" s="34"/>
      <c r="M372" s="171" t="s">
        <v>1</v>
      </c>
      <c r="N372" s="135" t="s">
        <v>37</v>
      </c>
      <c r="P372" s="172">
        <f>O372*H372</f>
        <v>0</v>
      </c>
      <c r="Q372" s="172">
        <v>0</v>
      </c>
      <c r="R372" s="172">
        <f>Q372*H372</f>
        <v>0</v>
      </c>
      <c r="S372" s="172">
        <v>0</v>
      </c>
      <c r="T372" s="173">
        <f>S372*H372</f>
        <v>0</v>
      </c>
      <c r="AR372" s="174" t="s">
        <v>171</v>
      </c>
      <c r="AT372" s="174" t="s">
        <v>167</v>
      </c>
      <c r="AU372" s="174" t="s">
        <v>82</v>
      </c>
      <c r="AY372" s="17" t="s">
        <v>165</v>
      </c>
      <c r="BE372" s="102">
        <f>IF(N372="základná",J372,0)</f>
        <v>0</v>
      </c>
      <c r="BF372" s="102">
        <f>IF(N372="znížená",J372,0)</f>
        <v>0</v>
      </c>
      <c r="BG372" s="102">
        <f>IF(N372="zákl. prenesená",J372,0)</f>
        <v>0</v>
      </c>
      <c r="BH372" s="102">
        <f>IF(N372="zníž. prenesená",J372,0)</f>
        <v>0</v>
      </c>
      <c r="BI372" s="102">
        <f>IF(N372="nulová",J372,0)</f>
        <v>0</v>
      </c>
      <c r="BJ372" s="17" t="s">
        <v>82</v>
      </c>
      <c r="BK372" s="102">
        <f>ROUND(I372*H372,2)</f>
        <v>0</v>
      </c>
      <c r="BL372" s="17" t="s">
        <v>171</v>
      </c>
      <c r="BM372" s="174" t="s">
        <v>1767</v>
      </c>
    </row>
    <row r="373" spans="2:65" s="11" customFormat="1" ht="26" customHeight="1">
      <c r="B373" s="151"/>
      <c r="D373" s="152" t="s">
        <v>70</v>
      </c>
      <c r="E373" s="153" t="s">
        <v>388</v>
      </c>
      <c r="F373" s="153" t="s">
        <v>389</v>
      </c>
      <c r="I373" s="154"/>
      <c r="J373" s="155">
        <f>BK373</f>
        <v>0</v>
      </c>
      <c r="L373" s="151"/>
      <c r="M373" s="156"/>
      <c r="P373" s="157">
        <f>P374+P407</f>
        <v>0</v>
      </c>
      <c r="R373" s="157">
        <f>R374+R407</f>
        <v>2.5963789999999998</v>
      </c>
      <c r="T373" s="158">
        <f>T374+T407</f>
        <v>0</v>
      </c>
      <c r="AR373" s="152" t="s">
        <v>82</v>
      </c>
      <c r="AT373" s="159" t="s">
        <v>70</v>
      </c>
      <c r="AU373" s="159" t="s">
        <v>71</v>
      </c>
      <c r="AY373" s="152" t="s">
        <v>165</v>
      </c>
      <c r="BK373" s="160">
        <f>BK374+BK407</f>
        <v>0</v>
      </c>
    </row>
    <row r="374" spans="2:65" s="11" customFormat="1" ht="23" customHeight="1">
      <c r="B374" s="151"/>
      <c r="D374" s="152" t="s">
        <v>70</v>
      </c>
      <c r="E374" s="161" t="s">
        <v>507</v>
      </c>
      <c r="F374" s="161" t="s">
        <v>508</v>
      </c>
      <c r="I374" s="154"/>
      <c r="J374" s="162">
        <f>BK374</f>
        <v>0</v>
      </c>
      <c r="L374" s="151"/>
      <c r="M374" s="156"/>
      <c r="P374" s="157">
        <f>SUM(P375:P406)</f>
        <v>0</v>
      </c>
      <c r="R374" s="157">
        <f>SUM(R375:R406)</f>
        <v>1.7916920000000001</v>
      </c>
      <c r="T374" s="158">
        <f>SUM(T375:T406)</f>
        <v>0</v>
      </c>
      <c r="AR374" s="152" t="s">
        <v>82</v>
      </c>
      <c r="AT374" s="159" t="s">
        <v>70</v>
      </c>
      <c r="AU374" s="159" t="s">
        <v>77</v>
      </c>
      <c r="AY374" s="152" t="s">
        <v>165</v>
      </c>
      <c r="BK374" s="160">
        <f>SUM(BK375:BK406)</f>
        <v>0</v>
      </c>
    </row>
    <row r="375" spans="2:65" s="1" customFormat="1" ht="16.5" customHeight="1">
      <c r="B375" s="136"/>
      <c r="C375" s="163" t="s">
        <v>577</v>
      </c>
      <c r="D375" s="163" t="s">
        <v>167</v>
      </c>
      <c r="E375" s="164" t="s">
        <v>1768</v>
      </c>
      <c r="F375" s="165" t="s">
        <v>1769</v>
      </c>
      <c r="G375" s="166" t="s">
        <v>181</v>
      </c>
      <c r="H375" s="167">
        <v>191</v>
      </c>
      <c r="I375" s="168"/>
      <c r="J375" s="169">
        <f>ROUND(I375*H375,2)</f>
        <v>0</v>
      </c>
      <c r="K375" s="170"/>
      <c r="L375" s="34"/>
      <c r="M375" s="171" t="s">
        <v>1</v>
      </c>
      <c r="N375" s="135" t="s">
        <v>37</v>
      </c>
      <c r="P375" s="172">
        <f>O375*H375</f>
        <v>0</v>
      </c>
      <c r="Q375" s="172">
        <v>6.28E-3</v>
      </c>
      <c r="R375" s="172">
        <f>Q375*H375</f>
        <v>1.1994800000000001</v>
      </c>
      <c r="S375" s="172">
        <v>0</v>
      </c>
      <c r="T375" s="173">
        <f>S375*H375</f>
        <v>0</v>
      </c>
      <c r="AR375" s="174" t="s">
        <v>244</v>
      </c>
      <c r="AT375" s="174" t="s">
        <v>167</v>
      </c>
      <c r="AU375" s="174" t="s">
        <v>82</v>
      </c>
      <c r="AY375" s="17" t="s">
        <v>165</v>
      </c>
      <c r="BE375" s="102">
        <f>IF(N375="základná",J375,0)</f>
        <v>0</v>
      </c>
      <c r="BF375" s="102">
        <f>IF(N375="znížená",J375,0)</f>
        <v>0</v>
      </c>
      <c r="BG375" s="102">
        <f>IF(N375="zákl. prenesená",J375,0)</f>
        <v>0</v>
      </c>
      <c r="BH375" s="102">
        <f>IF(N375="zníž. prenesená",J375,0)</f>
        <v>0</v>
      </c>
      <c r="BI375" s="102">
        <f>IF(N375="nulová",J375,0)</f>
        <v>0</v>
      </c>
      <c r="BJ375" s="17" t="s">
        <v>82</v>
      </c>
      <c r="BK375" s="102">
        <f>ROUND(I375*H375,2)</f>
        <v>0</v>
      </c>
      <c r="BL375" s="17" t="s">
        <v>244</v>
      </c>
      <c r="BM375" s="174" t="s">
        <v>1770</v>
      </c>
    </row>
    <row r="376" spans="2:65" s="12" customFormat="1">
      <c r="B376" s="175"/>
      <c r="D376" s="176" t="s">
        <v>176</v>
      </c>
      <c r="E376" s="177" t="s">
        <v>1</v>
      </c>
      <c r="F376" s="178" t="s">
        <v>1771</v>
      </c>
      <c r="H376" s="179">
        <v>191</v>
      </c>
      <c r="I376" s="180"/>
      <c r="L376" s="175"/>
      <c r="M376" s="181"/>
      <c r="T376" s="182"/>
      <c r="AT376" s="177" t="s">
        <v>176</v>
      </c>
      <c r="AU376" s="177" t="s">
        <v>82</v>
      </c>
      <c r="AV376" s="12" t="s">
        <v>82</v>
      </c>
      <c r="AW376" s="12" t="s">
        <v>26</v>
      </c>
      <c r="AX376" s="12" t="s">
        <v>77</v>
      </c>
      <c r="AY376" s="177" t="s">
        <v>165</v>
      </c>
    </row>
    <row r="377" spans="2:65" s="1" customFormat="1" ht="24.15" customHeight="1">
      <c r="B377" s="136"/>
      <c r="C377" s="163" t="s">
        <v>582</v>
      </c>
      <c r="D377" s="163" t="s">
        <v>167</v>
      </c>
      <c r="E377" s="164" t="s">
        <v>1772</v>
      </c>
      <c r="F377" s="165" t="s">
        <v>1773</v>
      </c>
      <c r="G377" s="166" t="s">
        <v>497</v>
      </c>
      <c r="H377" s="167">
        <v>192</v>
      </c>
      <c r="I377" s="168"/>
      <c r="J377" s="169">
        <f>ROUND(I377*H377,2)</f>
        <v>0</v>
      </c>
      <c r="K377" s="170"/>
      <c r="L377" s="34"/>
      <c r="M377" s="171" t="s">
        <v>1</v>
      </c>
      <c r="N377" s="135" t="s">
        <v>37</v>
      </c>
      <c r="P377" s="172">
        <f>O377*H377</f>
        <v>0</v>
      </c>
      <c r="Q377" s="172">
        <v>6.9999999999999999E-4</v>
      </c>
      <c r="R377" s="172">
        <f>Q377*H377</f>
        <v>0.13439999999999999</v>
      </c>
      <c r="S377" s="172">
        <v>0</v>
      </c>
      <c r="T377" s="173">
        <f>S377*H377</f>
        <v>0</v>
      </c>
      <c r="AR377" s="174" t="s">
        <v>244</v>
      </c>
      <c r="AT377" s="174" t="s">
        <v>167</v>
      </c>
      <c r="AU377" s="174" t="s">
        <v>82</v>
      </c>
      <c r="AY377" s="17" t="s">
        <v>165</v>
      </c>
      <c r="BE377" s="102">
        <f>IF(N377="základná",J377,0)</f>
        <v>0</v>
      </c>
      <c r="BF377" s="102">
        <f>IF(N377="znížená",J377,0)</f>
        <v>0</v>
      </c>
      <c r="BG377" s="102">
        <f>IF(N377="zákl. prenesená",J377,0)</f>
        <v>0</v>
      </c>
      <c r="BH377" s="102">
        <f>IF(N377="zníž. prenesená",J377,0)</f>
        <v>0</v>
      </c>
      <c r="BI377" s="102">
        <f>IF(N377="nulová",J377,0)</f>
        <v>0</v>
      </c>
      <c r="BJ377" s="17" t="s">
        <v>82</v>
      </c>
      <c r="BK377" s="102">
        <f>ROUND(I377*H377,2)</f>
        <v>0</v>
      </c>
      <c r="BL377" s="17" t="s">
        <v>244</v>
      </c>
      <c r="BM377" s="174" t="s">
        <v>1774</v>
      </c>
    </row>
    <row r="378" spans="2:65" s="12" customFormat="1">
      <c r="B378" s="175"/>
      <c r="D378" s="176" t="s">
        <v>176</v>
      </c>
      <c r="E378" s="177" t="s">
        <v>1</v>
      </c>
      <c r="F378" s="178" t="s">
        <v>1775</v>
      </c>
      <c r="H378" s="179">
        <v>192</v>
      </c>
      <c r="I378" s="180"/>
      <c r="L378" s="175"/>
      <c r="M378" s="181"/>
      <c r="T378" s="182"/>
      <c r="AT378" s="177" t="s">
        <v>176</v>
      </c>
      <c r="AU378" s="177" t="s">
        <v>82</v>
      </c>
      <c r="AV378" s="12" t="s">
        <v>82</v>
      </c>
      <c r="AW378" s="12" t="s">
        <v>26</v>
      </c>
      <c r="AX378" s="12" t="s">
        <v>77</v>
      </c>
      <c r="AY378" s="177" t="s">
        <v>165</v>
      </c>
    </row>
    <row r="379" spans="2:65" s="1" customFormat="1" ht="24.15" customHeight="1">
      <c r="B379" s="136"/>
      <c r="C379" s="163" t="s">
        <v>583</v>
      </c>
      <c r="D379" s="163" t="s">
        <v>167</v>
      </c>
      <c r="E379" s="164" t="s">
        <v>1776</v>
      </c>
      <c r="F379" s="165" t="s">
        <v>1777</v>
      </c>
      <c r="G379" s="166" t="s">
        <v>181</v>
      </c>
      <c r="H379" s="167">
        <v>32.9</v>
      </c>
      <c r="I379" s="168"/>
      <c r="J379" s="169">
        <f>ROUND(I379*H379,2)</f>
        <v>0</v>
      </c>
      <c r="K379" s="170"/>
      <c r="L379" s="34"/>
      <c r="M379" s="171" t="s">
        <v>1</v>
      </c>
      <c r="N379" s="135" t="s">
        <v>37</v>
      </c>
      <c r="P379" s="172">
        <f>O379*H379</f>
        <v>0</v>
      </c>
      <c r="Q379" s="172">
        <v>6.28E-3</v>
      </c>
      <c r="R379" s="172">
        <f>Q379*H379</f>
        <v>0.20661199999999999</v>
      </c>
      <c r="S379" s="172">
        <v>0</v>
      </c>
      <c r="T379" s="173">
        <f>S379*H379</f>
        <v>0</v>
      </c>
      <c r="AR379" s="174" t="s">
        <v>244</v>
      </c>
      <c r="AT379" s="174" t="s">
        <v>167</v>
      </c>
      <c r="AU379" s="174" t="s">
        <v>82</v>
      </c>
      <c r="AY379" s="17" t="s">
        <v>165</v>
      </c>
      <c r="BE379" s="102">
        <f>IF(N379="základná",J379,0)</f>
        <v>0</v>
      </c>
      <c r="BF379" s="102">
        <f>IF(N379="znížená",J379,0)</f>
        <v>0</v>
      </c>
      <c r="BG379" s="102">
        <f>IF(N379="zákl. prenesená",J379,0)</f>
        <v>0</v>
      </c>
      <c r="BH379" s="102">
        <f>IF(N379="zníž. prenesená",J379,0)</f>
        <v>0</v>
      </c>
      <c r="BI379" s="102">
        <f>IF(N379="nulová",J379,0)</f>
        <v>0</v>
      </c>
      <c r="BJ379" s="17" t="s">
        <v>82</v>
      </c>
      <c r="BK379" s="102">
        <f>ROUND(I379*H379,2)</f>
        <v>0</v>
      </c>
      <c r="BL379" s="17" t="s">
        <v>244</v>
      </c>
      <c r="BM379" s="174" t="s">
        <v>1778</v>
      </c>
    </row>
    <row r="380" spans="2:65" s="13" customFormat="1">
      <c r="B380" s="183"/>
      <c r="D380" s="176" t="s">
        <v>176</v>
      </c>
      <c r="E380" s="184" t="s">
        <v>1</v>
      </c>
      <c r="F380" s="185" t="s">
        <v>1779</v>
      </c>
      <c r="H380" s="184" t="s">
        <v>1</v>
      </c>
      <c r="I380" s="186"/>
      <c r="L380" s="183"/>
      <c r="M380" s="187"/>
      <c r="T380" s="188"/>
      <c r="AT380" s="184" t="s">
        <v>176</v>
      </c>
      <c r="AU380" s="184" t="s">
        <v>82</v>
      </c>
      <c r="AV380" s="13" t="s">
        <v>77</v>
      </c>
      <c r="AW380" s="13" t="s">
        <v>26</v>
      </c>
      <c r="AX380" s="13" t="s">
        <v>71</v>
      </c>
      <c r="AY380" s="184" t="s">
        <v>165</v>
      </c>
    </row>
    <row r="381" spans="2:65" s="12" customFormat="1">
      <c r="B381" s="175"/>
      <c r="D381" s="176" t="s">
        <v>176</v>
      </c>
      <c r="E381" s="177" t="s">
        <v>1</v>
      </c>
      <c r="F381" s="178" t="s">
        <v>1780</v>
      </c>
      <c r="H381" s="179">
        <v>32.9</v>
      </c>
      <c r="I381" s="180"/>
      <c r="L381" s="175"/>
      <c r="M381" s="181"/>
      <c r="T381" s="182"/>
      <c r="AT381" s="177" t="s">
        <v>176</v>
      </c>
      <c r="AU381" s="177" t="s">
        <v>82</v>
      </c>
      <c r="AV381" s="12" t="s">
        <v>82</v>
      </c>
      <c r="AW381" s="12" t="s">
        <v>26</v>
      </c>
      <c r="AX381" s="12" t="s">
        <v>71</v>
      </c>
      <c r="AY381" s="177" t="s">
        <v>165</v>
      </c>
    </row>
    <row r="382" spans="2:65" s="14" customFormat="1">
      <c r="B382" s="189"/>
      <c r="D382" s="176" t="s">
        <v>176</v>
      </c>
      <c r="E382" s="190" t="s">
        <v>1</v>
      </c>
      <c r="F382" s="191" t="s">
        <v>189</v>
      </c>
      <c r="H382" s="192">
        <v>32.9</v>
      </c>
      <c r="I382" s="193"/>
      <c r="L382" s="189"/>
      <c r="M382" s="194"/>
      <c r="T382" s="195"/>
      <c r="AT382" s="190" t="s">
        <v>176</v>
      </c>
      <c r="AU382" s="190" t="s">
        <v>82</v>
      </c>
      <c r="AV382" s="14" t="s">
        <v>171</v>
      </c>
      <c r="AW382" s="14" t="s">
        <v>26</v>
      </c>
      <c r="AX382" s="14" t="s">
        <v>77</v>
      </c>
      <c r="AY382" s="190" t="s">
        <v>165</v>
      </c>
    </row>
    <row r="383" spans="2:65" s="1" customFormat="1" ht="49.25" customHeight="1">
      <c r="B383" s="136"/>
      <c r="C383" s="163" t="s">
        <v>587</v>
      </c>
      <c r="D383" s="163" t="s">
        <v>167</v>
      </c>
      <c r="E383" s="164" t="s">
        <v>1781</v>
      </c>
      <c r="F383" s="165" t="s">
        <v>1782</v>
      </c>
      <c r="G383" s="166" t="s">
        <v>497</v>
      </c>
      <c r="H383" s="167">
        <v>2</v>
      </c>
      <c r="I383" s="168"/>
      <c r="J383" s="169">
        <f>ROUND(I383*H383,2)</f>
        <v>0</v>
      </c>
      <c r="K383" s="170"/>
      <c r="L383" s="34"/>
      <c r="M383" s="171" t="s">
        <v>1</v>
      </c>
      <c r="N383" s="135" t="s">
        <v>37</v>
      </c>
      <c r="P383" s="172">
        <f>O383*H383</f>
        <v>0</v>
      </c>
      <c r="Q383" s="172">
        <v>6.28E-3</v>
      </c>
      <c r="R383" s="172">
        <f>Q383*H383</f>
        <v>1.256E-2</v>
      </c>
      <c r="S383" s="172">
        <v>0</v>
      </c>
      <c r="T383" s="173">
        <f>S383*H383</f>
        <v>0</v>
      </c>
      <c r="AR383" s="174" t="s">
        <v>244</v>
      </c>
      <c r="AT383" s="174" t="s">
        <v>167</v>
      </c>
      <c r="AU383" s="174" t="s">
        <v>82</v>
      </c>
      <c r="AY383" s="17" t="s">
        <v>165</v>
      </c>
      <c r="BE383" s="102">
        <f>IF(N383="základná",J383,0)</f>
        <v>0</v>
      </c>
      <c r="BF383" s="102">
        <f>IF(N383="znížená",J383,0)</f>
        <v>0</v>
      </c>
      <c r="BG383" s="102">
        <f>IF(N383="zákl. prenesená",J383,0)</f>
        <v>0</v>
      </c>
      <c r="BH383" s="102">
        <f>IF(N383="zníž. prenesená",J383,0)</f>
        <v>0</v>
      </c>
      <c r="BI383" s="102">
        <f>IF(N383="nulová",J383,0)</f>
        <v>0</v>
      </c>
      <c r="BJ383" s="17" t="s">
        <v>82</v>
      </c>
      <c r="BK383" s="102">
        <f>ROUND(I383*H383,2)</f>
        <v>0</v>
      </c>
      <c r="BL383" s="17" t="s">
        <v>244</v>
      </c>
      <c r="BM383" s="174" t="s">
        <v>1783</v>
      </c>
    </row>
    <row r="384" spans="2:65" s="12" customFormat="1">
      <c r="B384" s="175"/>
      <c r="D384" s="176" t="s">
        <v>176</v>
      </c>
      <c r="E384" s="177" t="s">
        <v>1</v>
      </c>
      <c r="F384" s="178" t="s">
        <v>82</v>
      </c>
      <c r="H384" s="179">
        <v>2</v>
      </c>
      <c r="I384" s="180"/>
      <c r="L384" s="175"/>
      <c r="M384" s="181"/>
      <c r="T384" s="182"/>
      <c r="AT384" s="177" t="s">
        <v>176</v>
      </c>
      <c r="AU384" s="177" t="s">
        <v>82</v>
      </c>
      <c r="AV384" s="12" t="s">
        <v>82</v>
      </c>
      <c r="AW384" s="12" t="s">
        <v>26</v>
      </c>
      <c r="AX384" s="12" t="s">
        <v>77</v>
      </c>
      <c r="AY384" s="177" t="s">
        <v>165</v>
      </c>
    </row>
    <row r="385" spans="2:65" s="1" customFormat="1" ht="55.5" customHeight="1">
      <c r="B385" s="136"/>
      <c r="C385" s="163" t="s">
        <v>1169</v>
      </c>
      <c r="D385" s="163" t="s">
        <v>167</v>
      </c>
      <c r="E385" s="164" t="s">
        <v>1784</v>
      </c>
      <c r="F385" s="165" t="s">
        <v>1785</v>
      </c>
      <c r="G385" s="166" t="s">
        <v>497</v>
      </c>
      <c r="H385" s="167">
        <v>4</v>
      </c>
      <c r="I385" s="168"/>
      <c r="J385" s="169">
        <f>ROUND(I385*H385,2)</f>
        <v>0</v>
      </c>
      <c r="K385" s="170"/>
      <c r="L385" s="34"/>
      <c r="M385" s="171" t="s">
        <v>1</v>
      </c>
      <c r="N385" s="135" t="s">
        <v>37</v>
      </c>
      <c r="P385" s="172">
        <f>O385*H385</f>
        <v>0</v>
      </c>
      <c r="Q385" s="172">
        <v>6.28E-3</v>
      </c>
      <c r="R385" s="172">
        <f>Q385*H385</f>
        <v>2.512E-2</v>
      </c>
      <c r="S385" s="172">
        <v>0</v>
      </c>
      <c r="T385" s="173">
        <f>S385*H385</f>
        <v>0</v>
      </c>
      <c r="AR385" s="174" t="s">
        <v>244</v>
      </c>
      <c r="AT385" s="174" t="s">
        <v>167</v>
      </c>
      <c r="AU385" s="174" t="s">
        <v>82</v>
      </c>
      <c r="AY385" s="17" t="s">
        <v>165</v>
      </c>
      <c r="BE385" s="102">
        <f>IF(N385="základná",J385,0)</f>
        <v>0</v>
      </c>
      <c r="BF385" s="102">
        <f>IF(N385="znížená",J385,0)</f>
        <v>0</v>
      </c>
      <c r="BG385" s="102">
        <f>IF(N385="zákl. prenesená",J385,0)</f>
        <v>0</v>
      </c>
      <c r="BH385" s="102">
        <f>IF(N385="zníž. prenesená",J385,0)</f>
        <v>0</v>
      </c>
      <c r="BI385" s="102">
        <f>IF(N385="nulová",J385,0)</f>
        <v>0</v>
      </c>
      <c r="BJ385" s="17" t="s">
        <v>82</v>
      </c>
      <c r="BK385" s="102">
        <f>ROUND(I385*H385,2)</f>
        <v>0</v>
      </c>
      <c r="BL385" s="17" t="s">
        <v>244</v>
      </c>
      <c r="BM385" s="174" t="s">
        <v>1786</v>
      </c>
    </row>
    <row r="386" spans="2:65" s="12" customFormat="1">
      <c r="B386" s="175"/>
      <c r="D386" s="176" t="s">
        <v>176</v>
      </c>
      <c r="E386" s="177" t="s">
        <v>1</v>
      </c>
      <c r="F386" s="178" t="s">
        <v>171</v>
      </c>
      <c r="H386" s="179">
        <v>4</v>
      </c>
      <c r="I386" s="180"/>
      <c r="L386" s="175"/>
      <c r="M386" s="181"/>
      <c r="T386" s="182"/>
      <c r="AT386" s="177" t="s">
        <v>176</v>
      </c>
      <c r="AU386" s="177" t="s">
        <v>82</v>
      </c>
      <c r="AV386" s="12" t="s">
        <v>82</v>
      </c>
      <c r="AW386" s="12" t="s">
        <v>26</v>
      </c>
      <c r="AX386" s="12" t="s">
        <v>77</v>
      </c>
      <c r="AY386" s="177" t="s">
        <v>165</v>
      </c>
    </row>
    <row r="387" spans="2:65" s="1" customFormat="1" ht="55.5" customHeight="1">
      <c r="B387" s="136"/>
      <c r="C387" s="163" t="s">
        <v>1263</v>
      </c>
      <c r="D387" s="163" t="s">
        <v>167</v>
      </c>
      <c r="E387" s="164" t="s">
        <v>1787</v>
      </c>
      <c r="F387" s="165" t="s">
        <v>1785</v>
      </c>
      <c r="G387" s="166" t="s">
        <v>497</v>
      </c>
      <c r="H387" s="167">
        <v>3</v>
      </c>
      <c r="I387" s="168"/>
      <c r="J387" s="169">
        <f>ROUND(I387*H387,2)</f>
        <v>0</v>
      </c>
      <c r="K387" s="170"/>
      <c r="L387" s="34"/>
      <c r="M387" s="171" t="s">
        <v>1</v>
      </c>
      <c r="N387" s="135" t="s">
        <v>37</v>
      </c>
      <c r="P387" s="172">
        <f>O387*H387</f>
        <v>0</v>
      </c>
      <c r="Q387" s="172">
        <v>6.28E-3</v>
      </c>
      <c r="R387" s="172">
        <f>Q387*H387</f>
        <v>1.8839999999999999E-2</v>
      </c>
      <c r="S387" s="172">
        <v>0</v>
      </c>
      <c r="T387" s="173">
        <f>S387*H387</f>
        <v>0</v>
      </c>
      <c r="AR387" s="174" t="s">
        <v>244</v>
      </c>
      <c r="AT387" s="174" t="s">
        <v>167</v>
      </c>
      <c r="AU387" s="174" t="s">
        <v>82</v>
      </c>
      <c r="AY387" s="17" t="s">
        <v>165</v>
      </c>
      <c r="BE387" s="102">
        <f>IF(N387="základná",J387,0)</f>
        <v>0</v>
      </c>
      <c r="BF387" s="102">
        <f>IF(N387="znížená",J387,0)</f>
        <v>0</v>
      </c>
      <c r="BG387" s="102">
        <f>IF(N387="zákl. prenesená",J387,0)</f>
        <v>0</v>
      </c>
      <c r="BH387" s="102">
        <f>IF(N387="zníž. prenesená",J387,0)</f>
        <v>0</v>
      </c>
      <c r="BI387" s="102">
        <f>IF(N387="nulová",J387,0)</f>
        <v>0</v>
      </c>
      <c r="BJ387" s="17" t="s">
        <v>82</v>
      </c>
      <c r="BK387" s="102">
        <f>ROUND(I387*H387,2)</f>
        <v>0</v>
      </c>
      <c r="BL387" s="17" t="s">
        <v>244</v>
      </c>
      <c r="BM387" s="174" t="s">
        <v>1788</v>
      </c>
    </row>
    <row r="388" spans="2:65" s="12" customFormat="1">
      <c r="B388" s="175"/>
      <c r="D388" s="176" t="s">
        <v>176</v>
      </c>
      <c r="E388" s="177" t="s">
        <v>1</v>
      </c>
      <c r="F388" s="178" t="s">
        <v>178</v>
      </c>
      <c r="H388" s="179">
        <v>3</v>
      </c>
      <c r="I388" s="180"/>
      <c r="L388" s="175"/>
      <c r="M388" s="181"/>
      <c r="T388" s="182"/>
      <c r="AT388" s="177" t="s">
        <v>176</v>
      </c>
      <c r="AU388" s="177" t="s">
        <v>82</v>
      </c>
      <c r="AV388" s="12" t="s">
        <v>82</v>
      </c>
      <c r="AW388" s="12" t="s">
        <v>26</v>
      </c>
      <c r="AX388" s="12" t="s">
        <v>77</v>
      </c>
      <c r="AY388" s="177" t="s">
        <v>165</v>
      </c>
    </row>
    <row r="389" spans="2:65" s="1" customFormat="1" ht="66.75" customHeight="1">
      <c r="B389" s="136"/>
      <c r="C389" s="163" t="s">
        <v>1172</v>
      </c>
      <c r="D389" s="163" t="s">
        <v>167</v>
      </c>
      <c r="E389" s="164" t="s">
        <v>1789</v>
      </c>
      <c r="F389" s="165" t="s">
        <v>1790</v>
      </c>
      <c r="G389" s="166" t="s">
        <v>497</v>
      </c>
      <c r="H389" s="167">
        <v>3</v>
      </c>
      <c r="I389" s="168"/>
      <c r="J389" s="169">
        <f>ROUND(I389*H389,2)</f>
        <v>0</v>
      </c>
      <c r="K389" s="170"/>
      <c r="L389" s="34"/>
      <c r="M389" s="171" t="s">
        <v>1</v>
      </c>
      <c r="N389" s="135" t="s">
        <v>37</v>
      </c>
      <c r="P389" s="172">
        <f>O389*H389</f>
        <v>0</v>
      </c>
      <c r="Q389" s="172">
        <v>6.28E-3</v>
      </c>
      <c r="R389" s="172">
        <f>Q389*H389</f>
        <v>1.8839999999999999E-2</v>
      </c>
      <c r="S389" s="172">
        <v>0</v>
      </c>
      <c r="T389" s="173">
        <f>S389*H389</f>
        <v>0</v>
      </c>
      <c r="AR389" s="174" t="s">
        <v>244</v>
      </c>
      <c r="AT389" s="174" t="s">
        <v>167</v>
      </c>
      <c r="AU389" s="174" t="s">
        <v>82</v>
      </c>
      <c r="AY389" s="17" t="s">
        <v>165</v>
      </c>
      <c r="BE389" s="102">
        <f>IF(N389="základná",J389,0)</f>
        <v>0</v>
      </c>
      <c r="BF389" s="102">
        <f>IF(N389="znížená",J389,0)</f>
        <v>0</v>
      </c>
      <c r="BG389" s="102">
        <f>IF(N389="zákl. prenesená",J389,0)</f>
        <v>0</v>
      </c>
      <c r="BH389" s="102">
        <f>IF(N389="zníž. prenesená",J389,0)</f>
        <v>0</v>
      </c>
      <c r="BI389" s="102">
        <f>IF(N389="nulová",J389,0)</f>
        <v>0</v>
      </c>
      <c r="BJ389" s="17" t="s">
        <v>82</v>
      </c>
      <c r="BK389" s="102">
        <f>ROUND(I389*H389,2)</f>
        <v>0</v>
      </c>
      <c r="BL389" s="17" t="s">
        <v>244</v>
      </c>
      <c r="BM389" s="174" t="s">
        <v>1791</v>
      </c>
    </row>
    <row r="390" spans="2:65" s="12" customFormat="1">
      <c r="B390" s="175"/>
      <c r="D390" s="176" t="s">
        <v>176</v>
      </c>
      <c r="E390" s="177" t="s">
        <v>1</v>
      </c>
      <c r="F390" s="178" t="s">
        <v>178</v>
      </c>
      <c r="H390" s="179">
        <v>3</v>
      </c>
      <c r="I390" s="180"/>
      <c r="L390" s="175"/>
      <c r="M390" s="181"/>
      <c r="T390" s="182"/>
      <c r="AT390" s="177" t="s">
        <v>176</v>
      </c>
      <c r="AU390" s="177" t="s">
        <v>82</v>
      </c>
      <c r="AV390" s="12" t="s">
        <v>82</v>
      </c>
      <c r="AW390" s="12" t="s">
        <v>26</v>
      </c>
      <c r="AX390" s="12" t="s">
        <v>77</v>
      </c>
      <c r="AY390" s="177" t="s">
        <v>165</v>
      </c>
    </row>
    <row r="391" spans="2:65" s="1" customFormat="1" ht="55.5" customHeight="1">
      <c r="B391" s="136"/>
      <c r="C391" s="163" t="s">
        <v>1274</v>
      </c>
      <c r="D391" s="163" t="s">
        <v>167</v>
      </c>
      <c r="E391" s="164" t="s">
        <v>1792</v>
      </c>
      <c r="F391" s="165" t="s">
        <v>1793</v>
      </c>
      <c r="G391" s="166" t="s">
        <v>497</v>
      </c>
      <c r="H391" s="167">
        <v>5</v>
      </c>
      <c r="I391" s="168"/>
      <c r="J391" s="169">
        <f>ROUND(I391*H391,2)</f>
        <v>0</v>
      </c>
      <c r="K391" s="170"/>
      <c r="L391" s="34"/>
      <c r="M391" s="171" t="s">
        <v>1</v>
      </c>
      <c r="N391" s="135" t="s">
        <v>37</v>
      </c>
      <c r="P391" s="172">
        <f>O391*H391</f>
        <v>0</v>
      </c>
      <c r="Q391" s="172">
        <v>6.28E-3</v>
      </c>
      <c r="R391" s="172">
        <f>Q391*H391</f>
        <v>3.1399999999999997E-2</v>
      </c>
      <c r="S391" s="172">
        <v>0</v>
      </c>
      <c r="T391" s="173">
        <f>S391*H391</f>
        <v>0</v>
      </c>
      <c r="AR391" s="174" t="s">
        <v>244</v>
      </c>
      <c r="AT391" s="174" t="s">
        <v>167</v>
      </c>
      <c r="AU391" s="174" t="s">
        <v>82</v>
      </c>
      <c r="AY391" s="17" t="s">
        <v>165</v>
      </c>
      <c r="BE391" s="102">
        <f>IF(N391="základná",J391,0)</f>
        <v>0</v>
      </c>
      <c r="BF391" s="102">
        <f>IF(N391="znížená",J391,0)</f>
        <v>0</v>
      </c>
      <c r="BG391" s="102">
        <f>IF(N391="zákl. prenesená",J391,0)</f>
        <v>0</v>
      </c>
      <c r="BH391" s="102">
        <f>IF(N391="zníž. prenesená",J391,0)</f>
        <v>0</v>
      </c>
      <c r="BI391" s="102">
        <f>IF(N391="nulová",J391,0)</f>
        <v>0</v>
      </c>
      <c r="BJ391" s="17" t="s">
        <v>82</v>
      </c>
      <c r="BK391" s="102">
        <f>ROUND(I391*H391,2)</f>
        <v>0</v>
      </c>
      <c r="BL391" s="17" t="s">
        <v>244</v>
      </c>
      <c r="BM391" s="174" t="s">
        <v>1794</v>
      </c>
    </row>
    <row r="392" spans="2:65" s="12" customFormat="1">
      <c r="B392" s="175"/>
      <c r="D392" s="176" t="s">
        <v>176</v>
      </c>
      <c r="E392" s="177" t="s">
        <v>1</v>
      </c>
      <c r="F392" s="178" t="s">
        <v>190</v>
      </c>
      <c r="H392" s="179">
        <v>5</v>
      </c>
      <c r="I392" s="180"/>
      <c r="L392" s="175"/>
      <c r="M392" s="181"/>
      <c r="T392" s="182"/>
      <c r="AT392" s="177" t="s">
        <v>176</v>
      </c>
      <c r="AU392" s="177" t="s">
        <v>82</v>
      </c>
      <c r="AV392" s="12" t="s">
        <v>82</v>
      </c>
      <c r="AW392" s="12" t="s">
        <v>26</v>
      </c>
      <c r="AX392" s="12" t="s">
        <v>77</v>
      </c>
      <c r="AY392" s="177" t="s">
        <v>165</v>
      </c>
    </row>
    <row r="393" spans="2:65" s="1" customFormat="1" ht="49.25" customHeight="1">
      <c r="B393" s="136"/>
      <c r="C393" s="163" t="s">
        <v>855</v>
      </c>
      <c r="D393" s="163" t="s">
        <v>167</v>
      </c>
      <c r="E393" s="164" t="s">
        <v>1795</v>
      </c>
      <c r="F393" s="165" t="s">
        <v>1796</v>
      </c>
      <c r="G393" s="166" t="s">
        <v>497</v>
      </c>
      <c r="H393" s="167">
        <v>2</v>
      </c>
      <c r="I393" s="168"/>
      <c r="J393" s="169">
        <f t="shared" ref="J393:J404" si="5">ROUND(I393*H393,2)</f>
        <v>0</v>
      </c>
      <c r="K393" s="170"/>
      <c r="L393" s="34"/>
      <c r="M393" s="171" t="s">
        <v>1</v>
      </c>
      <c r="N393" s="135" t="s">
        <v>37</v>
      </c>
      <c r="P393" s="172">
        <f t="shared" ref="P393:P404" si="6">O393*H393</f>
        <v>0</v>
      </c>
      <c r="Q393" s="172">
        <v>6.28E-3</v>
      </c>
      <c r="R393" s="172">
        <f t="shared" ref="R393:R404" si="7">Q393*H393</f>
        <v>1.256E-2</v>
      </c>
      <c r="S393" s="172">
        <v>0</v>
      </c>
      <c r="T393" s="173">
        <f t="shared" ref="T393:T404" si="8">S393*H393</f>
        <v>0</v>
      </c>
      <c r="AR393" s="174" t="s">
        <v>244</v>
      </c>
      <c r="AT393" s="174" t="s">
        <v>167</v>
      </c>
      <c r="AU393" s="174" t="s">
        <v>82</v>
      </c>
      <c r="AY393" s="17" t="s">
        <v>165</v>
      </c>
      <c r="BE393" s="102">
        <f t="shared" ref="BE393:BE404" si="9">IF(N393="základná",J393,0)</f>
        <v>0</v>
      </c>
      <c r="BF393" s="102">
        <f t="shared" ref="BF393:BF404" si="10">IF(N393="znížená",J393,0)</f>
        <v>0</v>
      </c>
      <c r="BG393" s="102">
        <f t="shared" ref="BG393:BG404" si="11">IF(N393="zákl. prenesená",J393,0)</f>
        <v>0</v>
      </c>
      <c r="BH393" s="102">
        <f t="shared" ref="BH393:BH404" si="12">IF(N393="zníž. prenesená",J393,0)</f>
        <v>0</v>
      </c>
      <c r="BI393" s="102">
        <f t="shared" ref="BI393:BI404" si="13">IF(N393="nulová",J393,0)</f>
        <v>0</v>
      </c>
      <c r="BJ393" s="17" t="s">
        <v>82</v>
      </c>
      <c r="BK393" s="102">
        <f t="shared" ref="BK393:BK404" si="14">ROUND(I393*H393,2)</f>
        <v>0</v>
      </c>
      <c r="BL393" s="17" t="s">
        <v>244</v>
      </c>
      <c r="BM393" s="174" t="s">
        <v>1797</v>
      </c>
    </row>
    <row r="394" spans="2:65" s="1" customFormat="1" ht="44.25" customHeight="1">
      <c r="B394" s="136"/>
      <c r="C394" s="163" t="s">
        <v>1282</v>
      </c>
      <c r="D394" s="163" t="s">
        <v>167</v>
      </c>
      <c r="E394" s="164" t="s">
        <v>1798</v>
      </c>
      <c r="F394" s="165" t="s">
        <v>1799</v>
      </c>
      <c r="G394" s="166" t="s">
        <v>497</v>
      </c>
      <c r="H394" s="167">
        <v>2</v>
      </c>
      <c r="I394" s="168"/>
      <c r="J394" s="169">
        <f t="shared" si="5"/>
        <v>0</v>
      </c>
      <c r="K394" s="170"/>
      <c r="L394" s="34"/>
      <c r="M394" s="171" t="s">
        <v>1</v>
      </c>
      <c r="N394" s="135" t="s">
        <v>37</v>
      </c>
      <c r="P394" s="172">
        <f t="shared" si="6"/>
        <v>0</v>
      </c>
      <c r="Q394" s="172">
        <v>6.28E-3</v>
      </c>
      <c r="R394" s="172">
        <f t="shared" si="7"/>
        <v>1.256E-2</v>
      </c>
      <c r="S394" s="172">
        <v>0</v>
      </c>
      <c r="T394" s="173">
        <f t="shared" si="8"/>
        <v>0</v>
      </c>
      <c r="AR394" s="174" t="s">
        <v>244</v>
      </c>
      <c r="AT394" s="174" t="s">
        <v>167</v>
      </c>
      <c r="AU394" s="174" t="s">
        <v>82</v>
      </c>
      <c r="AY394" s="17" t="s">
        <v>165</v>
      </c>
      <c r="BE394" s="102">
        <f t="shared" si="9"/>
        <v>0</v>
      </c>
      <c r="BF394" s="102">
        <f t="shared" si="10"/>
        <v>0</v>
      </c>
      <c r="BG394" s="102">
        <f t="shared" si="11"/>
        <v>0</v>
      </c>
      <c r="BH394" s="102">
        <f t="shared" si="12"/>
        <v>0</v>
      </c>
      <c r="BI394" s="102">
        <f t="shared" si="13"/>
        <v>0</v>
      </c>
      <c r="BJ394" s="17" t="s">
        <v>82</v>
      </c>
      <c r="BK394" s="102">
        <f t="shared" si="14"/>
        <v>0</v>
      </c>
      <c r="BL394" s="17" t="s">
        <v>244</v>
      </c>
      <c r="BM394" s="174" t="s">
        <v>1800</v>
      </c>
    </row>
    <row r="395" spans="2:65" s="1" customFormat="1" ht="55.5" customHeight="1">
      <c r="B395" s="136"/>
      <c r="C395" s="163" t="s">
        <v>1177</v>
      </c>
      <c r="D395" s="163" t="s">
        <v>167</v>
      </c>
      <c r="E395" s="164" t="s">
        <v>1801</v>
      </c>
      <c r="F395" s="165" t="s">
        <v>1802</v>
      </c>
      <c r="G395" s="166" t="s">
        <v>497</v>
      </c>
      <c r="H395" s="167">
        <v>1</v>
      </c>
      <c r="I395" s="168"/>
      <c r="J395" s="169">
        <f t="shared" si="5"/>
        <v>0</v>
      </c>
      <c r="K395" s="170"/>
      <c r="L395" s="34"/>
      <c r="M395" s="171" t="s">
        <v>1</v>
      </c>
      <c r="N395" s="135" t="s">
        <v>37</v>
      </c>
      <c r="P395" s="172">
        <f t="shared" si="6"/>
        <v>0</v>
      </c>
      <c r="Q395" s="172">
        <v>6.28E-3</v>
      </c>
      <c r="R395" s="172">
        <f t="shared" si="7"/>
        <v>6.28E-3</v>
      </c>
      <c r="S395" s="172">
        <v>0</v>
      </c>
      <c r="T395" s="173">
        <f t="shared" si="8"/>
        <v>0</v>
      </c>
      <c r="AR395" s="174" t="s">
        <v>244</v>
      </c>
      <c r="AT395" s="174" t="s">
        <v>167</v>
      </c>
      <c r="AU395" s="174" t="s">
        <v>82</v>
      </c>
      <c r="AY395" s="17" t="s">
        <v>165</v>
      </c>
      <c r="BE395" s="102">
        <f t="shared" si="9"/>
        <v>0</v>
      </c>
      <c r="BF395" s="102">
        <f t="shared" si="10"/>
        <v>0</v>
      </c>
      <c r="BG395" s="102">
        <f t="shared" si="11"/>
        <v>0</v>
      </c>
      <c r="BH395" s="102">
        <f t="shared" si="12"/>
        <v>0</v>
      </c>
      <c r="BI395" s="102">
        <f t="shared" si="13"/>
        <v>0</v>
      </c>
      <c r="BJ395" s="17" t="s">
        <v>82</v>
      </c>
      <c r="BK395" s="102">
        <f t="shared" si="14"/>
        <v>0</v>
      </c>
      <c r="BL395" s="17" t="s">
        <v>244</v>
      </c>
      <c r="BM395" s="174" t="s">
        <v>1803</v>
      </c>
    </row>
    <row r="396" spans="2:65" s="1" customFormat="1" ht="49.25" customHeight="1">
      <c r="B396" s="136"/>
      <c r="C396" s="163" t="s">
        <v>1289</v>
      </c>
      <c r="D396" s="163" t="s">
        <v>167</v>
      </c>
      <c r="E396" s="164" t="s">
        <v>1804</v>
      </c>
      <c r="F396" s="165" t="s">
        <v>1805</v>
      </c>
      <c r="G396" s="166" t="s">
        <v>497</v>
      </c>
      <c r="H396" s="167">
        <v>1</v>
      </c>
      <c r="I396" s="168"/>
      <c r="J396" s="169">
        <f t="shared" si="5"/>
        <v>0</v>
      </c>
      <c r="K396" s="170"/>
      <c r="L396" s="34"/>
      <c r="M396" s="171" t="s">
        <v>1</v>
      </c>
      <c r="N396" s="135" t="s">
        <v>37</v>
      </c>
      <c r="P396" s="172">
        <f t="shared" si="6"/>
        <v>0</v>
      </c>
      <c r="Q396" s="172">
        <v>6.28E-3</v>
      </c>
      <c r="R396" s="172">
        <f t="shared" si="7"/>
        <v>6.28E-3</v>
      </c>
      <c r="S396" s="172">
        <v>0</v>
      </c>
      <c r="T396" s="173">
        <f t="shared" si="8"/>
        <v>0</v>
      </c>
      <c r="AR396" s="174" t="s">
        <v>244</v>
      </c>
      <c r="AT396" s="174" t="s">
        <v>167</v>
      </c>
      <c r="AU396" s="174" t="s">
        <v>82</v>
      </c>
      <c r="AY396" s="17" t="s">
        <v>165</v>
      </c>
      <c r="BE396" s="102">
        <f t="shared" si="9"/>
        <v>0</v>
      </c>
      <c r="BF396" s="102">
        <f t="shared" si="10"/>
        <v>0</v>
      </c>
      <c r="BG396" s="102">
        <f t="shared" si="11"/>
        <v>0</v>
      </c>
      <c r="BH396" s="102">
        <f t="shared" si="12"/>
        <v>0</v>
      </c>
      <c r="BI396" s="102">
        <f t="shared" si="13"/>
        <v>0</v>
      </c>
      <c r="BJ396" s="17" t="s">
        <v>82</v>
      </c>
      <c r="BK396" s="102">
        <f t="shared" si="14"/>
        <v>0</v>
      </c>
      <c r="BL396" s="17" t="s">
        <v>244</v>
      </c>
      <c r="BM396" s="174" t="s">
        <v>1806</v>
      </c>
    </row>
    <row r="397" spans="2:65" s="1" customFormat="1" ht="49.25" customHeight="1">
      <c r="B397" s="136"/>
      <c r="C397" s="163" t="s">
        <v>1180</v>
      </c>
      <c r="D397" s="163" t="s">
        <v>167</v>
      </c>
      <c r="E397" s="164" t="s">
        <v>1807</v>
      </c>
      <c r="F397" s="165" t="s">
        <v>1808</v>
      </c>
      <c r="G397" s="166" t="s">
        <v>497</v>
      </c>
      <c r="H397" s="167">
        <v>2</v>
      </c>
      <c r="I397" s="168"/>
      <c r="J397" s="169">
        <f t="shared" si="5"/>
        <v>0</v>
      </c>
      <c r="K397" s="170"/>
      <c r="L397" s="34"/>
      <c r="M397" s="171" t="s">
        <v>1</v>
      </c>
      <c r="N397" s="135" t="s">
        <v>37</v>
      </c>
      <c r="P397" s="172">
        <f t="shared" si="6"/>
        <v>0</v>
      </c>
      <c r="Q397" s="172">
        <v>6.28E-3</v>
      </c>
      <c r="R397" s="172">
        <f t="shared" si="7"/>
        <v>1.256E-2</v>
      </c>
      <c r="S397" s="172">
        <v>0</v>
      </c>
      <c r="T397" s="173">
        <f t="shared" si="8"/>
        <v>0</v>
      </c>
      <c r="AR397" s="174" t="s">
        <v>244</v>
      </c>
      <c r="AT397" s="174" t="s">
        <v>167</v>
      </c>
      <c r="AU397" s="174" t="s">
        <v>82</v>
      </c>
      <c r="AY397" s="17" t="s">
        <v>165</v>
      </c>
      <c r="BE397" s="102">
        <f t="shared" si="9"/>
        <v>0</v>
      </c>
      <c r="BF397" s="102">
        <f t="shared" si="10"/>
        <v>0</v>
      </c>
      <c r="BG397" s="102">
        <f t="shared" si="11"/>
        <v>0</v>
      </c>
      <c r="BH397" s="102">
        <f t="shared" si="12"/>
        <v>0</v>
      </c>
      <c r="BI397" s="102">
        <f t="shared" si="13"/>
        <v>0</v>
      </c>
      <c r="BJ397" s="17" t="s">
        <v>82</v>
      </c>
      <c r="BK397" s="102">
        <f t="shared" si="14"/>
        <v>0</v>
      </c>
      <c r="BL397" s="17" t="s">
        <v>244</v>
      </c>
      <c r="BM397" s="174" t="s">
        <v>1809</v>
      </c>
    </row>
    <row r="398" spans="2:65" s="1" customFormat="1" ht="49.25" customHeight="1">
      <c r="B398" s="136"/>
      <c r="C398" s="163" t="s">
        <v>1810</v>
      </c>
      <c r="D398" s="163" t="s">
        <v>167</v>
      </c>
      <c r="E398" s="164" t="s">
        <v>1811</v>
      </c>
      <c r="F398" s="165" t="s">
        <v>1812</v>
      </c>
      <c r="G398" s="166" t="s">
        <v>497</v>
      </c>
      <c r="H398" s="167">
        <v>3</v>
      </c>
      <c r="I398" s="168"/>
      <c r="J398" s="169">
        <f t="shared" si="5"/>
        <v>0</v>
      </c>
      <c r="K398" s="170"/>
      <c r="L398" s="34"/>
      <c r="M398" s="171" t="s">
        <v>1</v>
      </c>
      <c r="N398" s="135" t="s">
        <v>37</v>
      </c>
      <c r="P398" s="172">
        <f t="shared" si="6"/>
        <v>0</v>
      </c>
      <c r="Q398" s="172">
        <v>6.28E-3</v>
      </c>
      <c r="R398" s="172">
        <f t="shared" si="7"/>
        <v>1.8839999999999999E-2</v>
      </c>
      <c r="S398" s="172">
        <v>0</v>
      </c>
      <c r="T398" s="173">
        <f t="shared" si="8"/>
        <v>0</v>
      </c>
      <c r="AR398" s="174" t="s">
        <v>244</v>
      </c>
      <c r="AT398" s="174" t="s">
        <v>167</v>
      </c>
      <c r="AU398" s="174" t="s">
        <v>82</v>
      </c>
      <c r="AY398" s="17" t="s">
        <v>165</v>
      </c>
      <c r="BE398" s="102">
        <f t="shared" si="9"/>
        <v>0</v>
      </c>
      <c r="BF398" s="102">
        <f t="shared" si="10"/>
        <v>0</v>
      </c>
      <c r="BG398" s="102">
        <f t="shared" si="11"/>
        <v>0</v>
      </c>
      <c r="BH398" s="102">
        <f t="shared" si="12"/>
        <v>0</v>
      </c>
      <c r="BI398" s="102">
        <f t="shared" si="13"/>
        <v>0</v>
      </c>
      <c r="BJ398" s="17" t="s">
        <v>82</v>
      </c>
      <c r="BK398" s="102">
        <f t="shared" si="14"/>
        <v>0</v>
      </c>
      <c r="BL398" s="17" t="s">
        <v>244</v>
      </c>
      <c r="BM398" s="174" t="s">
        <v>1813</v>
      </c>
    </row>
    <row r="399" spans="2:65" s="1" customFormat="1" ht="66.75" customHeight="1">
      <c r="B399" s="136"/>
      <c r="C399" s="163" t="s">
        <v>1183</v>
      </c>
      <c r="D399" s="163" t="s">
        <v>167</v>
      </c>
      <c r="E399" s="164" t="s">
        <v>1814</v>
      </c>
      <c r="F399" s="165" t="s">
        <v>1815</v>
      </c>
      <c r="G399" s="166" t="s">
        <v>497</v>
      </c>
      <c r="H399" s="167">
        <v>1</v>
      </c>
      <c r="I399" s="168"/>
      <c r="J399" s="169">
        <f t="shared" si="5"/>
        <v>0</v>
      </c>
      <c r="K399" s="170"/>
      <c r="L399" s="34"/>
      <c r="M399" s="171" t="s">
        <v>1</v>
      </c>
      <c r="N399" s="135" t="s">
        <v>37</v>
      </c>
      <c r="P399" s="172">
        <f t="shared" si="6"/>
        <v>0</v>
      </c>
      <c r="Q399" s="172">
        <v>6.28E-3</v>
      </c>
      <c r="R399" s="172">
        <f t="shared" si="7"/>
        <v>6.28E-3</v>
      </c>
      <c r="S399" s="172">
        <v>0</v>
      </c>
      <c r="T399" s="173">
        <f t="shared" si="8"/>
        <v>0</v>
      </c>
      <c r="AR399" s="174" t="s">
        <v>244</v>
      </c>
      <c r="AT399" s="174" t="s">
        <v>167</v>
      </c>
      <c r="AU399" s="174" t="s">
        <v>82</v>
      </c>
      <c r="AY399" s="17" t="s">
        <v>165</v>
      </c>
      <c r="BE399" s="102">
        <f t="shared" si="9"/>
        <v>0</v>
      </c>
      <c r="BF399" s="102">
        <f t="shared" si="10"/>
        <v>0</v>
      </c>
      <c r="BG399" s="102">
        <f t="shared" si="11"/>
        <v>0</v>
      </c>
      <c r="BH399" s="102">
        <f t="shared" si="12"/>
        <v>0</v>
      </c>
      <c r="BI399" s="102">
        <f t="shared" si="13"/>
        <v>0</v>
      </c>
      <c r="BJ399" s="17" t="s">
        <v>82</v>
      </c>
      <c r="BK399" s="102">
        <f t="shared" si="14"/>
        <v>0</v>
      </c>
      <c r="BL399" s="17" t="s">
        <v>244</v>
      </c>
      <c r="BM399" s="174" t="s">
        <v>1816</v>
      </c>
    </row>
    <row r="400" spans="2:65" s="1" customFormat="1" ht="44.25" customHeight="1">
      <c r="B400" s="136"/>
      <c r="C400" s="163" t="s">
        <v>1817</v>
      </c>
      <c r="D400" s="163" t="s">
        <v>167</v>
      </c>
      <c r="E400" s="164" t="s">
        <v>1818</v>
      </c>
      <c r="F400" s="165" t="s">
        <v>1819</v>
      </c>
      <c r="G400" s="166" t="s">
        <v>497</v>
      </c>
      <c r="H400" s="167">
        <v>2</v>
      </c>
      <c r="I400" s="168"/>
      <c r="J400" s="169">
        <f t="shared" si="5"/>
        <v>0</v>
      </c>
      <c r="K400" s="170"/>
      <c r="L400" s="34"/>
      <c r="M400" s="171" t="s">
        <v>1</v>
      </c>
      <c r="N400" s="135" t="s">
        <v>37</v>
      </c>
      <c r="P400" s="172">
        <f t="shared" si="6"/>
        <v>0</v>
      </c>
      <c r="Q400" s="172">
        <v>6.28E-3</v>
      </c>
      <c r="R400" s="172">
        <f t="shared" si="7"/>
        <v>1.256E-2</v>
      </c>
      <c r="S400" s="172">
        <v>0</v>
      </c>
      <c r="T400" s="173">
        <f t="shared" si="8"/>
        <v>0</v>
      </c>
      <c r="AR400" s="174" t="s">
        <v>244</v>
      </c>
      <c r="AT400" s="174" t="s">
        <v>167</v>
      </c>
      <c r="AU400" s="174" t="s">
        <v>82</v>
      </c>
      <c r="AY400" s="17" t="s">
        <v>165</v>
      </c>
      <c r="BE400" s="102">
        <f t="shared" si="9"/>
        <v>0</v>
      </c>
      <c r="BF400" s="102">
        <f t="shared" si="10"/>
        <v>0</v>
      </c>
      <c r="BG400" s="102">
        <f t="shared" si="11"/>
        <v>0</v>
      </c>
      <c r="BH400" s="102">
        <f t="shared" si="12"/>
        <v>0</v>
      </c>
      <c r="BI400" s="102">
        <f t="shared" si="13"/>
        <v>0</v>
      </c>
      <c r="BJ400" s="17" t="s">
        <v>82</v>
      </c>
      <c r="BK400" s="102">
        <f t="shared" si="14"/>
        <v>0</v>
      </c>
      <c r="BL400" s="17" t="s">
        <v>244</v>
      </c>
      <c r="BM400" s="174" t="s">
        <v>1820</v>
      </c>
    </row>
    <row r="401" spans="2:65" s="1" customFormat="1" ht="62.75" customHeight="1">
      <c r="B401" s="136"/>
      <c r="C401" s="163" t="s">
        <v>1186</v>
      </c>
      <c r="D401" s="163" t="s">
        <v>167</v>
      </c>
      <c r="E401" s="164" t="s">
        <v>1821</v>
      </c>
      <c r="F401" s="165" t="s">
        <v>1822</v>
      </c>
      <c r="G401" s="166" t="s">
        <v>497</v>
      </c>
      <c r="H401" s="167">
        <v>1</v>
      </c>
      <c r="I401" s="168"/>
      <c r="J401" s="169">
        <f t="shared" si="5"/>
        <v>0</v>
      </c>
      <c r="K401" s="170"/>
      <c r="L401" s="34"/>
      <c r="M401" s="171" t="s">
        <v>1</v>
      </c>
      <c r="N401" s="135" t="s">
        <v>37</v>
      </c>
      <c r="P401" s="172">
        <f t="shared" si="6"/>
        <v>0</v>
      </c>
      <c r="Q401" s="172">
        <v>6.28E-3</v>
      </c>
      <c r="R401" s="172">
        <f t="shared" si="7"/>
        <v>6.28E-3</v>
      </c>
      <c r="S401" s="172">
        <v>0</v>
      </c>
      <c r="T401" s="173">
        <f t="shared" si="8"/>
        <v>0</v>
      </c>
      <c r="AR401" s="174" t="s">
        <v>244</v>
      </c>
      <c r="AT401" s="174" t="s">
        <v>167</v>
      </c>
      <c r="AU401" s="174" t="s">
        <v>82</v>
      </c>
      <c r="AY401" s="17" t="s">
        <v>165</v>
      </c>
      <c r="BE401" s="102">
        <f t="shared" si="9"/>
        <v>0</v>
      </c>
      <c r="BF401" s="102">
        <f t="shared" si="10"/>
        <v>0</v>
      </c>
      <c r="BG401" s="102">
        <f t="shared" si="11"/>
        <v>0</v>
      </c>
      <c r="BH401" s="102">
        <f t="shared" si="12"/>
        <v>0</v>
      </c>
      <c r="BI401" s="102">
        <f t="shared" si="13"/>
        <v>0</v>
      </c>
      <c r="BJ401" s="17" t="s">
        <v>82</v>
      </c>
      <c r="BK401" s="102">
        <f t="shared" si="14"/>
        <v>0</v>
      </c>
      <c r="BL401" s="17" t="s">
        <v>244</v>
      </c>
      <c r="BM401" s="174" t="s">
        <v>1823</v>
      </c>
    </row>
    <row r="402" spans="2:65" s="1" customFormat="1" ht="62.75" customHeight="1">
      <c r="B402" s="136"/>
      <c r="C402" s="163" t="s">
        <v>1824</v>
      </c>
      <c r="D402" s="163" t="s">
        <v>167</v>
      </c>
      <c r="E402" s="164" t="s">
        <v>1825</v>
      </c>
      <c r="F402" s="165" t="s">
        <v>1826</v>
      </c>
      <c r="G402" s="166" t="s">
        <v>497</v>
      </c>
      <c r="H402" s="167">
        <v>1</v>
      </c>
      <c r="I402" s="168"/>
      <c r="J402" s="169">
        <f t="shared" si="5"/>
        <v>0</v>
      </c>
      <c r="K402" s="170"/>
      <c r="L402" s="34"/>
      <c r="M402" s="171" t="s">
        <v>1</v>
      </c>
      <c r="N402" s="135" t="s">
        <v>37</v>
      </c>
      <c r="P402" s="172">
        <f t="shared" si="6"/>
        <v>0</v>
      </c>
      <c r="Q402" s="172">
        <v>6.28E-3</v>
      </c>
      <c r="R402" s="172">
        <f t="shared" si="7"/>
        <v>6.28E-3</v>
      </c>
      <c r="S402" s="172">
        <v>0</v>
      </c>
      <c r="T402" s="173">
        <f t="shared" si="8"/>
        <v>0</v>
      </c>
      <c r="AR402" s="174" t="s">
        <v>244</v>
      </c>
      <c r="AT402" s="174" t="s">
        <v>167</v>
      </c>
      <c r="AU402" s="174" t="s">
        <v>82</v>
      </c>
      <c r="AY402" s="17" t="s">
        <v>165</v>
      </c>
      <c r="BE402" s="102">
        <f t="shared" si="9"/>
        <v>0</v>
      </c>
      <c r="BF402" s="102">
        <f t="shared" si="10"/>
        <v>0</v>
      </c>
      <c r="BG402" s="102">
        <f t="shared" si="11"/>
        <v>0</v>
      </c>
      <c r="BH402" s="102">
        <f t="shared" si="12"/>
        <v>0</v>
      </c>
      <c r="BI402" s="102">
        <f t="shared" si="13"/>
        <v>0</v>
      </c>
      <c r="BJ402" s="17" t="s">
        <v>82</v>
      </c>
      <c r="BK402" s="102">
        <f t="shared" si="14"/>
        <v>0</v>
      </c>
      <c r="BL402" s="17" t="s">
        <v>244</v>
      </c>
      <c r="BM402" s="174" t="s">
        <v>1827</v>
      </c>
    </row>
    <row r="403" spans="2:65" s="1" customFormat="1" ht="62.75" customHeight="1">
      <c r="B403" s="136"/>
      <c r="C403" s="163" t="s">
        <v>1189</v>
      </c>
      <c r="D403" s="163" t="s">
        <v>167</v>
      </c>
      <c r="E403" s="164" t="s">
        <v>1828</v>
      </c>
      <c r="F403" s="165" t="s">
        <v>1829</v>
      </c>
      <c r="G403" s="166" t="s">
        <v>497</v>
      </c>
      <c r="H403" s="167">
        <v>1</v>
      </c>
      <c r="I403" s="168"/>
      <c r="J403" s="169">
        <f t="shared" si="5"/>
        <v>0</v>
      </c>
      <c r="K403" s="170"/>
      <c r="L403" s="34"/>
      <c r="M403" s="171" t="s">
        <v>1</v>
      </c>
      <c r="N403" s="135" t="s">
        <v>37</v>
      </c>
      <c r="P403" s="172">
        <f t="shared" si="6"/>
        <v>0</v>
      </c>
      <c r="Q403" s="172">
        <v>6.28E-3</v>
      </c>
      <c r="R403" s="172">
        <f t="shared" si="7"/>
        <v>6.28E-3</v>
      </c>
      <c r="S403" s="172">
        <v>0</v>
      </c>
      <c r="T403" s="173">
        <f t="shared" si="8"/>
        <v>0</v>
      </c>
      <c r="AR403" s="174" t="s">
        <v>244</v>
      </c>
      <c r="AT403" s="174" t="s">
        <v>167</v>
      </c>
      <c r="AU403" s="174" t="s">
        <v>82</v>
      </c>
      <c r="AY403" s="17" t="s">
        <v>165</v>
      </c>
      <c r="BE403" s="102">
        <f t="shared" si="9"/>
        <v>0</v>
      </c>
      <c r="BF403" s="102">
        <f t="shared" si="10"/>
        <v>0</v>
      </c>
      <c r="BG403" s="102">
        <f t="shared" si="11"/>
        <v>0</v>
      </c>
      <c r="BH403" s="102">
        <f t="shared" si="12"/>
        <v>0</v>
      </c>
      <c r="BI403" s="102">
        <f t="shared" si="13"/>
        <v>0</v>
      </c>
      <c r="BJ403" s="17" t="s">
        <v>82</v>
      </c>
      <c r="BK403" s="102">
        <f t="shared" si="14"/>
        <v>0</v>
      </c>
      <c r="BL403" s="17" t="s">
        <v>244</v>
      </c>
      <c r="BM403" s="174" t="s">
        <v>1830</v>
      </c>
    </row>
    <row r="404" spans="2:65" s="1" customFormat="1" ht="78" customHeight="1">
      <c r="B404" s="136"/>
      <c r="C404" s="163" t="s">
        <v>1831</v>
      </c>
      <c r="D404" s="163" t="s">
        <v>167</v>
      </c>
      <c r="E404" s="164" t="s">
        <v>1832</v>
      </c>
      <c r="F404" s="165" t="s">
        <v>1833</v>
      </c>
      <c r="G404" s="166" t="s">
        <v>497</v>
      </c>
      <c r="H404" s="167">
        <v>6</v>
      </c>
      <c r="I404" s="168"/>
      <c r="J404" s="169">
        <f t="shared" si="5"/>
        <v>0</v>
      </c>
      <c r="K404" s="170"/>
      <c r="L404" s="34"/>
      <c r="M404" s="171" t="s">
        <v>1</v>
      </c>
      <c r="N404" s="135" t="s">
        <v>37</v>
      </c>
      <c r="P404" s="172">
        <f t="shared" si="6"/>
        <v>0</v>
      </c>
      <c r="Q404" s="172">
        <v>6.28E-3</v>
      </c>
      <c r="R404" s="172">
        <f t="shared" si="7"/>
        <v>3.7679999999999998E-2</v>
      </c>
      <c r="S404" s="172">
        <v>0</v>
      </c>
      <c r="T404" s="173">
        <f t="shared" si="8"/>
        <v>0</v>
      </c>
      <c r="AR404" s="174" t="s">
        <v>244</v>
      </c>
      <c r="AT404" s="174" t="s">
        <v>167</v>
      </c>
      <c r="AU404" s="174" t="s">
        <v>82</v>
      </c>
      <c r="AY404" s="17" t="s">
        <v>165</v>
      </c>
      <c r="BE404" s="102">
        <f t="shared" si="9"/>
        <v>0</v>
      </c>
      <c r="BF404" s="102">
        <f t="shared" si="10"/>
        <v>0</v>
      </c>
      <c r="BG404" s="102">
        <f t="shared" si="11"/>
        <v>0</v>
      </c>
      <c r="BH404" s="102">
        <f t="shared" si="12"/>
        <v>0</v>
      </c>
      <c r="BI404" s="102">
        <f t="shared" si="13"/>
        <v>0</v>
      </c>
      <c r="BJ404" s="17" t="s">
        <v>82</v>
      </c>
      <c r="BK404" s="102">
        <f t="shared" si="14"/>
        <v>0</v>
      </c>
      <c r="BL404" s="17" t="s">
        <v>244</v>
      </c>
      <c r="BM404" s="174" t="s">
        <v>1834</v>
      </c>
    </row>
    <row r="405" spans="2:65" s="12" customFormat="1">
      <c r="B405" s="175"/>
      <c r="D405" s="176" t="s">
        <v>176</v>
      </c>
      <c r="E405" s="177" t="s">
        <v>1</v>
      </c>
      <c r="F405" s="178" t="s">
        <v>194</v>
      </c>
      <c r="H405" s="179">
        <v>6</v>
      </c>
      <c r="I405" s="180"/>
      <c r="L405" s="175"/>
      <c r="M405" s="181"/>
      <c r="T405" s="182"/>
      <c r="AT405" s="177" t="s">
        <v>176</v>
      </c>
      <c r="AU405" s="177" t="s">
        <v>82</v>
      </c>
      <c r="AV405" s="12" t="s">
        <v>82</v>
      </c>
      <c r="AW405" s="12" t="s">
        <v>26</v>
      </c>
      <c r="AX405" s="12" t="s">
        <v>77</v>
      </c>
      <c r="AY405" s="177" t="s">
        <v>165</v>
      </c>
    </row>
    <row r="406" spans="2:65" s="1" customFormat="1" ht="24.15" customHeight="1">
      <c r="B406" s="136"/>
      <c r="C406" s="163" t="s">
        <v>1192</v>
      </c>
      <c r="D406" s="163" t="s">
        <v>167</v>
      </c>
      <c r="E406" s="164" t="s">
        <v>557</v>
      </c>
      <c r="F406" s="165" t="s">
        <v>558</v>
      </c>
      <c r="G406" s="166" t="s">
        <v>426</v>
      </c>
      <c r="H406" s="212"/>
      <c r="I406" s="168"/>
      <c r="J406" s="169">
        <f>ROUND(I406*H406,2)</f>
        <v>0</v>
      </c>
      <c r="K406" s="170"/>
      <c r="L406" s="34"/>
      <c r="M406" s="171" t="s">
        <v>1</v>
      </c>
      <c r="N406" s="135" t="s">
        <v>37</v>
      </c>
      <c r="P406" s="172">
        <f>O406*H406</f>
        <v>0</v>
      </c>
      <c r="Q406" s="172">
        <v>0</v>
      </c>
      <c r="R406" s="172">
        <f>Q406*H406</f>
        <v>0</v>
      </c>
      <c r="S406" s="172">
        <v>0</v>
      </c>
      <c r="T406" s="173">
        <f>S406*H406</f>
        <v>0</v>
      </c>
      <c r="AR406" s="174" t="s">
        <v>244</v>
      </c>
      <c r="AT406" s="174" t="s">
        <v>167</v>
      </c>
      <c r="AU406" s="174" t="s">
        <v>82</v>
      </c>
      <c r="AY406" s="17" t="s">
        <v>165</v>
      </c>
      <c r="BE406" s="102">
        <f>IF(N406="základná",J406,0)</f>
        <v>0</v>
      </c>
      <c r="BF406" s="102">
        <f>IF(N406="znížená",J406,0)</f>
        <v>0</v>
      </c>
      <c r="BG406" s="102">
        <f>IF(N406="zákl. prenesená",J406,0)</f>
        <v>0</v>
      </c>
      <c r="BH406" s="102">
        <f>IF(N406="zníž. prenesená",J406,0)</f>
        <v>0</v>
      </c>
      <c r="BI406" s="102">
        <f>IF(N406="nulová",J406,0)</f>
        <v>0</v>
      </c>
      <c r="BJ406" s="17" t="s">
        <v>82</v>
      </c>
      <c r="BK406" s="102">
        <f>ROUND(I406*H406,2)</f>
        <v>0</v>
      </c>
      <c r="BL406" s="17" t="s">
        <v>244</v>
      </c>
      <c r="BM406" s="174" t="s">
        <v>1835</v>
      </c>
    </row>
    <row r="407" spans="2:65" s="11" customFormat="1" ht="23" customHeight="1">
      <c r="B407" s="151"/>
      <c r="D407" s="152" t="s">
        <v>70</v>
      </c>
      <c r="E407" s="161" t="s">
        <v>1836</v>
      </c>
      <c r="F407" s="161" t="s">
        <v>1837</v>
      </c>
      <c r="I407" s="154"/>
      <c r="J407" s="162">
        <f>BK407</f>
        <v>0</v>
      </c>
      <c r="L407" s="151"/>
      <c r="M407" s="156"/>
      <c r="P407" s="157">
        <f>SUM(P408:P412)</f>
        <v>0</v>
      </c>
      <c r="R407" s="157">
        <f>SUM(R408:R412)</f>
        <v>0.80468699999999993</v>
      </c>
      <c r="T407" s="158">
        <f>SUM(T408:T412)</f>
        <v>0</v>
      </c>
      <c r="AR407" s="152" t="s">
        <v>82</v>
      </c>
      <c r="AT407" s="159" t="s">
        <v>70</v>
      </c>
      <c r="AU407" s="159" t="s">
        <v>77</v>
      </c>
      <c r="AY407" s="152" t="s">
        <v>165</v>
      </c>
      <c r="BK407" s="160">
        <f>SUM(BK408:BK412)</f>
        <v>0</v>
      </c>
    </row>
    <row r="408" spans="2:65" s="1" customFormat="1" ht="38" customHeight="1">
      <c r="B408" s="136"/>
      <c r="C408" s="163" t="s">
        <v>1838</v>
      </c>
      <c r="D408" s="163" t="s">
        <v>167</v>
      </c>
      <c r="E408" s="164" t="s">
        <v>1839</v>
      </c>
      <c r="F408" s="165" t="s">
        <v>827</v>
      </c>
      <c r="G408" s="166" t="s">
        <v>170</v>
      </c>
      <c r="H408" s="167">
        <v>4.7</v>
      </c>
      <c r="I408" s="168"/>
      <c r="J408" s="169">
        <f>ROUND(I408*H408,2)</f>
        <v>0</v>
      </c>
      <c r="K408" s="170"/>
      <c r="L408" s="34"/>
      <c r="M408" s="171" t="s">
        <v>1</v>
      </c>
      <c r="N408" s="135" t="s">
        <v>37</v>
      </c>
      <c r="P408" s="172">
        <f>O408*H408</f>
        <v>0</v>
      </c>
      <c r="Q408" s="172">
        <v>3.9210000000000002E-2</v>
      </c>
      <c r="R408" s="172">
        <f>Q408*H408</f>
        <v>0.18428700000000001</v>
      </c>
      <c r="S408" s="172">
        <v>0</v>
      </c>
      <c r="T408" s="173">
        <f>S408*H408</f>
        <v>0</v>
      </c>
      <c r="AR408" s="174" t="s">
        <v>244</v>
      </c>
      <c r="AT408" s="174" t="s">
        <v>167</v>
      </c>
      <c r="AU408" s="174" t="s">
        <v>82</v>
      </c>
      <c r="AY408" s="17" t="s">
        <v>165</v>
      </c>
      <c r="BE408" s="102">
        <f>IF(N408="základná",J408,0)</f>
        <v>0</v>
      </c>
      <c r="BF408" s="102">
        <f>IF(N408="znížená",J408,0)</f>
        <v>0</v>
      </c>
      <c r="BG408" s="102">
        <f>IF(N408="zákl. prenesená",J408,0)</f>
        <v>0</v>
      </c>
      <c r="BH408" s="102">
        <f>IF(N408="zníž. prenesená",J408,0)</f>
        <v>0</v>
      </c>
      <c r="BI408" s="102">
        <f>IF(N408="nulová",J408,0)</f>
        <v>0</v>
      </c>
      <c r="BJ408" s="17" t="s">
        <v>82</v>
      </c>
      <c r="BK408" s="102">
        <f>ROUND(I408*H408,2)</f>
        <v>0</v>
      </c>
      <c r="BL408" s="17" t="s">
        <v>244</v>
      </c>
      <c r="BM408" s="174" t="s">
        <v>1840</v>
      </c>
    </row>
    <row r="409" spans="2:65" s="12" customFormat="1">
      <c r="B409" s="175"/>
      <c r="D409" s="176" t="s">
        <v>176</v>
      </c>
      <c r="E409" s="177" t="s">
        <v>1</v>
      </c>
      <c r="F409" s="178" t="s">
        <v>1841</v>
      </c>
      <c r="H409" s="179">
        <v>4.7</v>
      </c>
      <c r="I409" s="180"/>
      <c r="L409" s="175"/>
      <c r="M409" s="181"/>
      <c r="T409" s="182"/>
      <c r="AT409" s="177" t="s">
        <v>176</v>
      </c>
      <c r="AU409" s="177" t="s">
        <v>82</v>
      </c>
      <c r="AV409" s="12" t="s">
        <v>82</v>
      </c>
      <c r="AW409" s="12" t="s">
        <v>26</v>
      </c>
      <c r="AX409" s="12" t="s">
        <v>77</v>
      </c>
      <c r="AY409" s="177" t="s">
        <v>165</v>
      </c>
    </row>
    <row r="410" spans="2:65" s="1" customFormat="1" ht="24.15" customHeight="1">
      <c r="B410" s="136"/>
      <c r="C410" s="199" t="s">
        <v>1195</v>
      </c>
      <c r="D410" s="199" t="s">
        <v>360</v>
      </c>
      <c r="E410" s="200" t="s">
        <v>1842</v>
      </c>
      <c r="F410" s="201" t="s">
        <v>1843</v>
      </c>
      <c r="G410" s="202" t="s">
        <v>170</v>
      </c>
      <c r="H410" s="203">
        <v>5.17</v>
      </c>
      <c r="I410" s="204"/>
      <c r="J410" s="205">
        <f>ROUND(I410*H410,2)</f>
        <v>0</v>
      </c>
      <c r="K410" s="206"/>
      <c r="L410" s="207"/>
      <c r="M410" s="208" t="s">
        <v>1</v>
      </c>
      <c r="N410" s="209" t="s">
        <v>37</v>
      </c>
      <c r="P410" s="172">
        <f>O410*H410</f>
        <v>0</v>
      </c>
      <c r="Q410" s="172">
        <v>0.12</v>
      </c>
      <c r="R410" s="172">
        <f>Q410*H410</f>
        <v>0.62039999999999995</v>
      </c>
      <c r="S410" s="172">
        <v>0</v>
      </c>
      <c r="T410" s="173">
        <f>S410*H410</f>
        <v>0</v>
      </c>
      <c r="AR410" s="174" t="s">
        <v>207</v>
      </c>
      <c r="AT410" s="174" t="s">
        <v>360</v>
      </c>
      <c r="AU410" s="174" t="s">
        <v>82</v>
      </c>
      <c r="AY410" s="17" t="s">
        <v>165</v>
      </c>
      <c r="BE410" s="102">
        <f>IF(N410="základná",J410,0)</f>
        <v>0</v>
      </c>
      <c r="BF410" s="102">
        <f>IF(N410="znížená",J410,0)</f>
        <v>0</v>
      </c>
      <c r="BG410" s="102">
        <f>IF(N410="zákl. prenesená",J410,0)</f>
        <v>0</v>
      </c>
      <c r="BH410" s="102">
        <f>IF(N410="zníž. prenesená",J410,0)</f>
        <v>0</v>
      </c>
      <c r="BI410" s="102">
        <f>IF(N410="nulová",J410,0)</f>
        <v>0</v>
      </c>
      <c r="BJ410" s="17" t="s">
        <v>82</v>
      </c>
      <c r="BK410" s="102">
        <f>ROUND(I410*H410,2)</f>
        <v>0</v>
      </c>
      <c r="BL410" s="17" t="s">
        <v>171</v>
      </c>
      <c r="BM410" s="174" t="s">
        <v>1844</v>
      </c>
    </row>
    <row r="411" spans="2:65" s="12" customFormat="1">
      <c r="B411" s="175"/>
      <c r="D411" s="176" t="s">
        <v>176</v>
      </c>
      <c r="E411" s="177" t="s">
        <v>1</v>
      </c>
      <c r="F411" s="178" t="s">
        <v>1845</v>
      </c>
      <c r="H411" s="179">
        <v>5.17</v>
      </c>
      <c r="I411" s="180"/>
      <c r="L411" s="175"/>
      <c r="M411" s="181"/>
      <c r="T411" s="182"/>
      <c r="AT411" s="177" t="s">
        <v>176</v>
      </c>
      <c r="AU411" s="177" t="s">
        <v>82</v>
      </c>
      <c r="AV411" s="12" t="s">
        <v>82</v>
      </c>
      <c r="AW411" s="12" t="s">
        <v>26</v>
      </c>
      <c r="AX411" s="12" t="s">
        <v>77</v>
      </c>
      <c r="AY411" s="177" t="s">
        <v>165</v>
      </c>
    </row>
    <row r="412" spans="2:65" s="1" customFormat="1" ht="24.15" customHeight="1">
      <c r="B412" s="136"/>
      <c r="C412" s="163" t="s">
        <v>1846</v>
      </c>
      <c r="D412" s="163" t="s">
        <v>167</v>
      </c>
      <c r="E412" s="164" t="s">
        <v>1847</v>
      </c>
      <c r="F412" s="165" t="s">
        <v>1848</v>
      </c>
      <c r="G412" s="166" t="s">
        <v>426</v>
      </c>
      <c r="H412" s="212"/>
      <c r="I412" s="168"/>
      <c r="J412" s="169">
        <f>ROUND(I412*H412,2)</f>
        <v>0</v>
      </c>
      <c r="K412" s="170"/>
      <c r="L412" s="34"/>
      <c r="M412" s="220" t="s">
        <v>1</v>
      </c>
      <c r="N412" s="221" t="s">
        <v>37</v>
      </c>
      <c r="O412" s="222"/>
      <c r="P412" s="223">
        <f>O412*H412</f>
        <v>0</v>
      </c>
      <c r="Q412" s="223">
        <v>0</v>
      </c>
      <c r="R412" s="223">
        <f>Q412*H412</f>
        <v>0</v>
      </c>
      <c r="S412" s="223">
        <v>0</v>
      </c>
      <c r="T412" s="224">
        <f>S412*H412</f>
        <v>0</v>
      </c>
      <c r="AR412" s="174" t="s">
        <v>244</v>
      </c>
      <c r="AT412" s="174" t="s">
        <v>167</v>
      </c>
      <c r="AU412" s="174" t="s">
        <v>82</v>
      </c>
      <c r="AY412" s="17" t="s">
        <v>165</v>
      </c>
      <c r="BE412" s="102">
        <f>IF(N412="základná",J412,0)</f>
        <v>0</v>
      </c>
      <c r="BF412" s="102">
        <f>IF(N412="znížená",J412,0)</f>
        <v>0</v>
      </c>
      <c r="BG412" s="102">
        <f>IF(N412="zákl. prenesená",J412,0)</f>
        <v>0</v>
      </c>
      <c r="BH412" s="102">
        <f>IF(N412="zníž. prenesená",J412,0)</f>
        <v>0</v>
      </c>
      <c r="BI412" s="102">
        <f>IF(N412="nulová",J412,0)</f>
        <v>0</v>
      </c>
      <c r="BJ412" s="17" t="s">
        <v>82</v>
      </c>
      <c r="BK412" s="102">
        <f>ROUND(I412*H412,2)</f>
        <v>0</v>
      </c>
      <c r="BL412" s="17" t="s">
        <v>244</v>
      </c>
      <c r="BM412" s="174" t="s">
        <v>1849</v>
      </c>
    </row>
    <row r="413" spans="2:65" s="12" customFormat="1">
      <c r="B413" s="175"/>
      <c r="C413" s="279" t="s">
        <v>2062</v>
      </c>
      <c r="D413" s="279"/>
      <c r="E413" s="7"/>
      <c r="F413" s="7"/>
      <c r="G413" s="7"/>
      <c r="H413" s="7"/>
      <c r="I413" s="7"/>
      <c r="L413" s="175"/>
      <c r="AT413" s="177"/>
      <c r="AU413" s="177"/>
      <c r="AY413" s="177"/>
    </row>
    <row r="414" spans="2:65" s="12" customFormat="1" ht="23.4" customHeight="1">
      <c r="B414" s="175"/>
      <c r="C414" s="279" t="s">
        <v>2063</v>
      </c>
      <c r="D414" s="279"/>
      <c r="E414" s="279"/>
      <c r="F414" s="279"/>
      <c r="G414" s="279"/>
      <c r="H414" s="279"/>
      <c r="I414" s="279"/>
      <c r="L414" s="175"/>
      <c r="AT414" s="177"/>
      <c r="AU414" s="177"/>
      <c r="AY414" s="177"/>
    </row>
    <row r="415" spans="2:65" s="12" customFormat="1" ht="33" customHeight="1">
      <c r="B415" s="175"/>
      <c r="C415" s="279" t="s">
        <v>2064</v>
      </c>
      <c r="D415" s="279"/>
      <c r="E415" s="279"/>
      <c r="F415" s="279"/>
      <c r="G415" s="279"/>
      <c r="H415" s="279"/>
      <c r="I415" s="279"/>
      <c r="L415" s="175"/>
      <c r="AT415" s="177"/>
      <c r="AU415" s="177"/>
      <c r="AY415" s="177"/>
    </row>
    <row r="416" spans="2:65" s="12" customFormat="1" ht="22.25" customHeight="1">
      <c r="B416" s="175"/>
      <c r="C416" s="279" t="s">
        <v>2065</v>
      </c>
      <c r="D416" s="279"/>
      <c r="E416" s="279"/>
      <c r="F416" s="279"/>
      <c r="G416" s="279"/>
      <c r="H416" s="279"/>
      <c r="I416" s="279"/>
      <c r="L416" s="175"/>
      <c r="AT416" s="177"/>
      <c r="AU416" s="177"/>
      <c r="AY416" s="177"/>
    </row>
    <row r="417" spans="2:51" s="12" customFormat="1" ht="38.4" customHeight="1">
      <c r="B417" s="175"/>
      <c r="C417" s="279" t="s">
        <v>2066</v>
      </c>
      <c r="D417" s="279"/>
      <c r="E417" s="279"/>
      <c r="F417" s="279"/>
      <c r="G417" s="279"/>
      <c r="H417" s="279"/>
      <c r="I417" s="279"/>
      <c r="L417" s="175"/>
      <c r="AT417" s="177"/>
      <c r="AU417" s="177"/>
      <c r="AY417" s="177"/>
    </row>
    <row r="418" spans="2:51" s="12" customFormat="1" ht="28.25" customHeight="1">
      <c r="B418" s="175"/>
      <c r="C418" s="279" t="s">
        <v>2067</v>
      </c>
      <c r="D418" s="279"/>
      <c r="E418" s="279"/>
      <c r="F418" s="279"/>
      <c r="G418" s="279"/>
      <c r="H418" s="279"/>
      <c r="I418" s="279"/>
      <c r="L418" s="175"/>
      <c r="AT418" s="177"/>
      <c r="AU418" s="177"/>
      <c r="AY418" s="177"/>
    </row>
    <row r="419" spans="2:51" s="12" customFormat="1" ht="33" customHeight="1">
      <c r="B419" s="175"/>
      <c r="C419" s="279" t="s">
        <v>2068</v>
      </c>
      <c r="D419" s="279"/>
      <c r="E419" s="279"/>
      <c r="F419" s="279"/>
      <c r="G419" s="279"/>
      <c r="H419" s="279"/>
      <c r="I419" s="279"/>
      <c r="L419" s="175"/>
      <c r="AT419" s="177"/>
      <c r="AU419" s="177"/>
      <c r="AY419" s="177"/>
    </row>
    <row r="420" spans="2:51" s="1" customFormat="1" ht="6.9" customHeight="1">
      <c r="B420" s="49"/>
      <c r="C420" s="50"/>
      <c r="D420" s="50"/>
      <c r="E420" s="50"/>
      <c r="F420" s="50"/>
      <c r="G420" s="50"/>
      <c r="H420" s="50"/>
      <c r="I420" s="50"/>
      <c r="J420" s="50"/>
      <c r="K420" s="50"/>
      <c r="L420" s="34"/>
    </row>
  </sheetData>
  <autoFilter ref="C139:K412"/>
  <mergeCells count="24">
    <mergeCell ref="E11:H11"/>
    <mergeCell ref="E20:H20"/>
    <mergeCell ref="E29:H29"/>
    <mergeCell ref="L2:V2"/>
    <mergeCell ref="C413:D413"/>
    <mergeCell ref="E85:H85"/>
    <mergeCell ref="E87:H87"/>
    <mergeCell ref="E89:H89"/>
    <mergeCell ref="D112:F112"/>
    <mergeCell ref="D113:F113"/>
    <mergeCell ref="E7:H7"/>
    <mergeCell ref="E9:H9"/>
    <mergeCell ref="D114:F114"/>
    <mergeCell ref="D115:F115"/>
    <mergeCell ref="D116:F116"/>
    <mergeCell ref="E128:H128"/>
    <mergeCell ref="E130:H130"/>
    <mergeCell ref="C416:I416"/>
    <mergeCell ref="C417:I417"/>
    <mergeCell ref="C418:I418"/>
    <mergeCell ref="C419:I419"/>
    <mergeCell ref="E132:H132"/>
    <mergeCell ref="C414:I414"/>
    <mergeCell ref="C415:I4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32"/>
  <sheetViews>
    <sheetView showGridLines="0" topLeftCell="A183" workbookViewId="0">
      <selection activeCell="C231" sqref="C231:I231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108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107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18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tr">
        <f>IF('Rekapitulácia stavby'!AN10="","",'Rekapitulácia stavby'!AN10)</f>
        <v/>
      </c>
      <c r="L16" s="34"/>
    </row>
    <row r="17" spans="2:12" s="1" customFormat="1" ht="18" customHeight="1">
      <c r="B17" s="34"/>
      <c r="E17" s="25" t="str">
        <f>IF('Rekapitulácia stavby'!E11="","",'Rekapitulácia stavby'!E11)</f>
        <v xml:space="preserve"> </v>
      </c>
      <c r="I17" s="27" t="s">
        <v>22</v>
      </c>
      <c r="J17" s="25" t="str">
        <f>IF('Rekapitulácia stavby'!AN11="","",'Rekapitulácia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tr">
        <f>IF('Rekapitulácia stavby'!AN16="","",'Rekapitulácia stavby'!AN16)</f>
        <v/>
      </c>
      <c r="L22" s="34"/>
    </row>
    <row r="23" spans="2:12" s="1" customFormat="1" ht="18" customHeight="1">
      <c r="B23" s="34"/>
      <c r="E23" s="25" t="str">
        <f>IF('Rekapitulácia stavby'!E17="","",'Rekapitulácia stavby'!E17)</f>
        <v xml:space="preserve"> </v>
      </c>
      <c r="I23" s="27" t="s">
        <v>22</v>
      </c>
      <c r="J23" s="25" t="str">
        <f>IF('Rekapitulácia stavby'!AN17="","",'Rekapitulácia stavby'!AN17)</f>
        <v/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J114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ROUND((SUM(BE114:BE121) + SUM(BE143:BE224)),  2)</f>
        <v>0</v>
      </c>
      <c r="G37" s="113"/>
      <c r="H37" s="113"/>
      <c r="I37" s="114">
        <v>0.2</v>
      </c>
      <c r="J37" s="112">
        <f>ROUND(((SUM(BE114:BE121) + SUM(BE143:BE224))*I37),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ROUND((SUM(BF114:BF121) + SUM(BF143:BF224)),  2)</f>
        <v>0</v>
      </c>
      <c r="G38" s="113"/>
      <c r="H38" s="113"/>
      <c r="I38" s="114">
        <v>0.2</v>
      </c>
      <c r="J38" s="112">
        <f>ROUND(((SUM(BF114:BF121) + SUM(BF143:BF224))*I38),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ROUND((SUM(BG114:BG121) + SUM(BG143:BG224)),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ROUND((SUM(BH114:BH121) + SUM(BH143:BH224)),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ROUND((SUM(BI114:BI121) + SUM(BI143:BI224)),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107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 xml:space="preserve"> 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15.15" customHeight="1">
      <c r="B93" s="34"/>
      <c r="C93" s="27" t="s">
        <v>20</v>
      </c>
      <c r="F93" s="25" t="str">
        <f>E17</f>
        <v xml:space="preserve"> </v>
      </c>
      <c r="I93" s="27" t="s">
        <v>25</v>
      </c>
      <c r="J93" s="30" t="str">
        <f>E23</f>
        <v xml:space="preserve"> 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47" s="1" customFormat="1" ht="10.4" customHeight="1">
      <c r="B97" s="34"/>
      <c r="L97" s="34"/>
    </row>
    <row r="98" spans="2:47" s="1" customFormat="1" ht="23" customHeight="1">
      <c r="B98" s="34"/>
      <c r="C98" s="125" t="s">
        <v>137</v>
      </c>
      <c r="J98" s="71">
        <f>J143</f>
        <v>0</v>
      </c>
      <c r="L98" s="34"/>
      <c r="AU98" s="17" t="s">
        <v>138</v>
      </c>
    </row>
    <row r="99" spans="2:47" s="8" customFormat="1" ht="24.9" customHeight="1">
      <c r="B99" s="126"/>
      <c r="D99" s="127" t="s">
        <v>1850</v>
      </c>
      <c r="E99" s="128"/>
      <c r="F99" s="128"/>
      <c r="G99" s="128"/>
      <c r="H99" s="128"/>
      <c r="I99" s="128"/>
      <c r="J99" s="129">
        <f>J144</f>
        <v>0</v>
      </c>
      <c r="L99" s="126"/>
    </row>
    <row r="100" spans="2:47" s="9" customFormat="1" ht="20" customHeight="1">
      <c r="B100" s="130"/>
      <c r="D100" s="131" t="s">
        <v>1851</v>
      </c>
      <c r="E100" s="132"/>
      <c r="F100" s="132"/>
      <c r="G100" s="132"/>
      <c r="H100" s="132"/>
      <c r="I100" s="132"/>
      <c r="J100" s="133">
        <f>J145</f>
        <v>0</v>
      </c>
      <c r="L100" s="130"/>
    </row>
    <row r="101" spans="2:47" s="9" customFormat="1" ht="20" customHeight="1">
      <c r="B101" s="130"/>
      <c r="D101" s="131" t="s">
        <v>1852</v>
      </c>
      <c r="E101" s="132"/>
      <c r="F101" s="132"/>
      <c r="G101" s="132"/>
      <c r="H101" s="132"/>
      <c r="I101" s="132"/>
      <c r="J101" s="133">
        <f>J152</f>
        <v>0</v>
      </c>
      <c r="L101" s="130"/>
    </row>
    <row r="102" spans="2:47" s="8" customFormat="1" ht="24.9" customHeight="1">
      <c r="B102" s="126"/>
      <c r="D102" s="127" t="s">
        <v>1853</v>
      </c>
      <c r="E102" s="128"/>
      <c r="F102" s="128"/>
      <c r="G102" s="128"/>
      <c r="H102" s="128"/>
      <c r="I102" s="128"/>
      <c r="J102" s="129">
        <f>J161</f>
        <v>0</v>
      </c>
      <c r="L102" s="126"/>
    </row>
    <row r="103" spans="2:47" s="9" customFormat="1" ht="20" customHeight="1">
      <c r="B103" s="130"/>
      <c r="D103" s="131" t="s">
        <v>1854</v>
      </c>
      <c r="E103" s="132"/>
      <c r="F103" s="132"/>
      <c r="G103" s="132"/>
      <c r="H103" s="132"/>
      <c r="I103" s="132"/>
      <c r="J103" s="133">
        <f>J162</f>
        <v>0</v>
      </c>
      <c r="L103" s="130"/>
    </row>
    <row r="104" spans="2:47" s="9" customFormat="1" ht="20" customHeight="1">
      <c r="B104" s="130"/>
      <c r="D104" s="131" t="s">
        <v>1855</v>
      </c>
      <c r="E104" s="132"/>
      <c r="F104" s="132"/>
      <c r="G104" s="132"/>
      <c r="H104" s="132"/>
      <c r="I104" s="132"/>
      <c r="J104" s="133">
        <f>J170</f>
        <v>0</v>
      </c>
      <c r="L104" s="130"/>
    </row>
    <row r="105" spans="2:47" s="8" customFormat="1" ht="24.9" customHeight="1">
      <c r="B105" s="126"/>
      <c r="D105" s="127" t="s">
        <v>1856</v>
      </c>
      <c r="E105" s="128"/>
      <c r="F105" s="128"/>
      <c r="G105" s="128"/>
      <c r="H105" s="128"/>
      <c r="I105" s="128"/>
      <c r="J105" s="129">
        <f>J173</f>
        <v>0</v>
      </c>
      <c r="L105" s="126"/>
    </row>
    <row r="106" spans="2:47" s="8" customFormat="1" ht="24.9" customHeight="1">
      <c r="B106" s="126"/>
      <c r="D106" s="127" t="s">
        <v>1857</v>
      </c>
      <c r="E106" s="128"/>
      <c r="F106" s="128"/>
      <c r="G106" s="128"/>
      <c r="H106" s="128"/>
      <c r="I106" s="128"/>
      <c r="J106" s="129">
        <f>J181</f>
        <v>0</v>
      </c>
      <c r="L106" s="126"/>
    </row>
    <row r="107" spans="2:47" s="9" customFormat="1" ht="20" customHeight="1">
      <c r="B107" s="130"/>
      <c r="D107" s="131" t="s">
        <v>1858</v>
      </c>
      <c r="E107" s="132"/>
      <c r="F107" s="132"/>
      <c r="G107" s="132"/>
      <c r="H107" s="132"/>
      <c r="I107" s="132"/>
      <c r="J107" s="133">
        <f>J182</f>
        <v>0</v>
      </c>
      <c r="L107" s="130"/>
    </row>
    <row r="108" spans="2:47" s="9" customFormat="1" ht="20" customHeight="1">
      <c r="B108" s="130"/>
      <c r="D108" s="131" t="s">
        <v>1859</v>
      </c>
      <c r="E108" s="132"/>
      <c r="F108" s="132"/>
      <c r="G108" s="132"/>
      <c r="H108" s="132"/>
      <c r="I108" s="132"/>
      <c r="J108" s="133">
        <f>J203</f>
        <v>0</v>
      </c>
      <c r="L108" s="130"/>
    </row>
    <row r="109" spans="2:47" s="9" customFormat="1" ht="20" customHeight="1">
      <c r="B109" s="130"/>
      <c r="D109" s="131" t="s">
        <v>1860</v>
      </c>
      <c r="E109" s="132"/>
      <c r="F109" s="132"/>
      <c r="G109" s="132"/>
      <c r="H109" s="132"/>
      <c r="I109" s="132"/>
      <c r="J109" s="133">
        <f>J211</f>
        <v>0</v>
      </c>
      <c r="L109" s="130"/>
    </row>
    <row r="110" spans="2:47" s="8" customFormat="1" ht="24.9" customHeight="1">
      <c r="B110" s="126"/>
      <c r="D110" s="127" t="s">
        <v>1861</v>
      </c>
      <c r="E110" s="128"/>
      <c r="F110" s="128"/>
      <c r="G110" s="128"/>
      <c r="H110" s="128"/>
      <c r="I110" s="128"/>
      <c r="J110" s="129">
        <f>J216</f>
        <v>0</v>
      </c>
      <c r="L110" s="126"/>
    </row>
    <row r="111" spans="2:47" s="8" customFormat="1" ht="24.9" customHeight="1">
      <c r="B111" s="126"/>
      <c r="D111" s="127" t="s">
        <v>1862</v>
      </c>
      <c r="E111" s="128"/>
      <c r="F111" s="128"/>
      <c r="G111" s="128"/>
      <c r="H111" s="128"/>
      <c r="I111" s="128"/>
      <c r="J111" s="129">
        <f>J219</f>
        <v>0</v>
      </c>
      <c r="L111" s="126"/>
    </row>
    <row r="112" spans="2:47" s="1" customFormat="1" ht="21.75" customHeight="1">
      <c r="B112" s="34"/>
      <c r="L112" s="34"/>
    </row>
    <row r="113" spans="2:65" s="1" customFormat="1" ht="6.9" customHeight="1">
      <c r="B113" s="34"/>
      <c r="L113" s="34"/>
    </row>
    <row r="114" spans="2:65" s="1" customFormat="1" ht="29.25" customHeight="1">
      <c r="B114" s="34"/>
      <c r="C114" s="125" t="s">
        <v>142</v>
      </c>
      <c r="J114" s="134">
        <f>ROUND(J115 + J116 + J117 + J118 + J119 + J120,2)</f>
        <v>0</v>
      </c>
      <c r="L114" s="34"/>
      <c r="N114" s="135" t="s">
        <v>35</v>
      </c>
    </row>
    <row r="115" spans="2:65" s="1" customFormat="1" ht="18" customHeight="1">
      <c r="B115" s="136"/>
      <c r="C115" s="137"/>
      <c r="D115" s="232" t="s">
        <v>143</v>
      </c>
      <c r="E115" s="281"/>
      <c r="F115" s="281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144</v>
      </c>
      <c r="AZ115" s="137"/>
      <c r="BA115" s="137"/>
      <c r="BB115" s="137"/>
      <c r="BC115" s="137"/>
      <c r="BD115" s="137"/>
      <c r="BE115" s="141">
        <f t="shared" ref="BE115:BE120" si="0">IF(N115="základná",J115,0)</f>
        <v>0</v>
      </c>
      <c r="BF115" s="141">
        <f t="shared" ref="BF115:BF120" si="1">IF(N115="znížená",J115,0)</f>
        <v>0</v>
      </c>
      <c r="BG115" s="141">
        <f t="shared" ref="BG115:BG120" si="2">IF(N115="zákl. prenesená",J115,0)</f>
        <v>0</v>
      </c>
      <c r="BH115" s="141">
        <f t="shared" ref="BH115:BH120" si="3">IF(N115="zníž. prenesená",J115,0)</f>
        <v>0</v>
      </c>
      <c r="BI115" s="141">
        <f t="shared" ref="BI115:BI120" si="4">IF(N115="nulová",J115,0)</f>
        <v>0</v>
      </c>
      <c r="BJ115" s="140" t="s">
        <v>82</v>
      </c>
      <c r="BK115" s="137"/>
      <c r="BL115" s="137"/>
      <c r="BM115" s="137"/>
    </row>
    <row r="116" spans="2:65" s="1" customFormat="1" ht="18" customHeight="1">
      <c r="B116" s="136"/>
      <c r="C116" s="137"/>
      <c r="D116" s="232" t="s">
        <v>145</v>
      </c>
      <c r="E116" s="281"/>
      <c r="F116" s="281"/>
      <c r="G116" s="137"/>
      <c r="H116" s="137"/>
      <c r="I116" s="137"/>
      <c r="J116" s="99"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144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82</v>
      </c>
      <c r="BK116" s="137"/>
      <c r="BL116" s="137"/>
      <c r="BM116" s="137"/>
    </row>
    <row r="117" spans="2:65" s="1" customFormat="1" ht="18" customHeight="1">
      <c r="B117" s="136"/>
      <c r="C117" s="137"/>
      <c r="D117" s="232" t="s">
        <v>146</v>
      </c>
      <c r="E117" s="281"/>
      <c r="F117" s="281"/>
      <c r="G117" s="137"/>
      <c r="H117" s="137"/>
      <c r="I117" s="137"/>
      <c r="J117" s="99">
        <v>0</v>
      </c>
      <c r="K117" s="137"/>
      <c r="L117" s="136"/>
      <c r="M117" s="137"/>
      <c r="N117" s="139" t="s">
        <v>37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40" t="s">
        <v>144</v>
      </c>
      <c r="AZ117" s="137"/>
      <c r="BA117" s="137"/>
      <c r="BB117" s="137"/>
      <c r="BC117" s="137"/>
      <c r="BD117" s="137"/>
      <c r="BE117" s="141">
        <f t="shared" si="0"/>
        <v>0</v>
      </c>
      <c r="BF117" s="141">
        <f t="shared" si="1"/>
        <v>0</v>
      </c>
      <c r="BG117" s="141">
        <f t="shared" si="2"/>
        <v>0</v>
      </c>
      <c r="BH117" s="141">
        <f t="shared" si="3"/>
        <v>0</v>
      </c>
      <c r="BI117" s="141">
        <f t="shared" si="4"/>
        <v>0</v>
      </c>
      <c r="BJ117" s="140" t="s">
        <v>82</v>
      </c>
      <c r="BK117" s="137"/>
      <c r="BL117" s="137"/>
      <c r="BM117" s="137"/>
    </row>
    <row r="118" spans="2:65" s="1" customFormat="1" ht="18" customHeight="1">
      <c r="B118" s="136"/>
      <c r="C118" s="137"/>
      <c r="D118" s="232" t="s">
        <v>147</v>
      </c>
      <c r="E118" s="281"/>
      <c r="F118" s="281"/>
      <c r="G118" s="137"/>
      <c r="H118" s="137"/>
      <c r="I118" s="137"/>
      <c r="J118" s="99"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144</v>
      </c>
      <c r="AZ118" s="137"/>
      <c r="BA118" s="137"/>
      <c r="BB118" s="137"/>
      <c r="BC118" s="137"/>
      <c r="BD118" s="137"/>
      <c r="BE118" s="141">
        <f t="shared" si="0"/>
        <v>0</v>
      </c>
      <c r="BF118" s="141">
        <f t="shared" si="1"/>
        <v>0</v>
      </c>
      <c r="BG118" s="141">
        <f t="shared" si="2"/>
        <v>0</v>
      </c>
      <c r="BH118" s="141">
        <f t="shared" si="3"/>
        <v>0</v>
      </c>
      <c r="BI118" s="141">
        <f t="shared" si="4"/>
        <v>0</v>
      </c>
      <c r="BJ118" s="140" t="s">
        <v>82</v>
      </c>
      <c r="BK118" s="137"/>
      <c r="BL118" s="137"/>
      <c r="BM118" s="137"/>
    </row>
    <row r="119" spans="2:65" s="1" customFormat="1" ht="18" customHeight="1">
      <c r="B119" s="136"/>
      <c r="C119" s="137"/>
      <c r="D119" s="232" t="s">
        <v>148</v>
      </c>
      <c r="E119" s="281"/>
      <c r="F119" s="281"/>
      <c r="G119" s="137"/>
      <c r="H119" s="137"/>
      <c r="I119" s="137"/>
      <c r="J119" s="99">
        <v>0</v>
      </c>
      <c r="K119" s="137"/>
      <c r="L119" s="136"/>
      <c r="M119" s="137"/>
      <c r="N119" s="139" t="s">
        <v>37</v>
      </c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40" t="s">
        <v>144</v>
      </c>
      <c r="AZ119" s="137"/>
      <c r="BA119" s="137"/>
      <c r="BB119" s="137"/>
      <c r="BC119" s="137"/>
      <c r="BD119" s="137"/>
      <c r="BE119" s="141">
        <f t="shared" si="0"/>
        <v>0</v>
      </c>
      <c r="BF119" s="141">
        <f t="shared" si="1"/>
        <v>0</v>
      </c>
      <c r="BG119" s="141">
        <f t="shared" si="2"/>
        <v>0</v>
      </c>
      <c r="BH119" s="141">
        <f t="shared" si="3"/>
        <v>0</v>
      </c>
      <c r="BI119" s="141">
        <f t="shared" si="4"/>
        <v>0</v>
      </c>
      <c r="BJ119" s="140" t="s">
        <v>82</v>
      </c>
      <c r="BK119" s="137"/>
      <c r="BL119" s="137"/>
      <c r="BM119" s="137"/>
    </row>
    <row r="120" spans="2:65" s="1" customFormat="1" ht="18" customHeight="1">
      <c r="B120" s="136"/>
      <c r="C120" s="137"/>
      <c r="D120" s="138" t="s">
        <v>149</v>
      </c>
      <c r="E120" s="137"/>
      <c r="F120" s="137"/>
      <c r="G120" s="137"/>
      <c r="H120" s="137"/>
      <c r="I120" s="137"/>
      <c r="J120" s="99">
        <f>ROUND(J32*T120,2)</f>
        <v>0</v>
      </c>
      <c r="K120" s="137"/>
      <c r="L120" s="136"/>
      <c r="M120" s="137"/>
      <c r="N120" s="139" t="s">
        <v>37</v>
      </c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40" t="s">
        <v>150</v>
      </c>
      <c r="AZ120" s="137"/>
      <c r="BA120" s="137"/>
      <c r="BB120" s="137"/>
      <c r="BC120" s="137"/>
      <c r="BD120" s="137"/>
      <c r="BE120" s="141">
        <f t="shared" si="0"/>
        <v>0</v>
      </c>
      <c r="BF120" s="141">
        <f t="shared" si="1"/>
        <v>0</v>
      </c>
      <c r="BG120" s="141">
        <f t="shared" si="2"/>
        <v>0</v>
      </c>
      <c r="BH120" s="141">
        <f t="shared" si="3"/>
        <v>0</v>
      </c>
      <c r="BI120" s="141">
        <f t="shared" si="4"/>
        <v>0</v>
      </c>
      <c r="BJ120" s="140" t="s">
        <v>82</v>
      </c>
      <c r="BK120" s="137"/>
      <c r="BL120" s="137"/>
      <c r="BM120" s="137"/>
    </row>
    <row r="121" spans="2:65" s="1" customFormat="1">
      <c r="B121" s="34"/>
      <c r="L121" s="34"/>
    </row>
    <row r="122" spans="2:65" s="1" customFormat="1" ht="29.25" customHeight="1">
      <c r="B122" s="34"/>
      <c r="C122" s="105" t="s">
        <v>123</v>
      </c>
      <c r="D122" s="106"/>
      <c r="E122" s="106"/>
      <c r="F122" s="106"/>
      <c r="G122" s="106"/>
      <c r="H122" s="106"/>
      <c r="I122" s="106"/>
      <c r="J122" s="107">
        <f>ROUND(J98+J114,2)</f>
        <v>0</v>
      </c>
      <c r="K122" s="106"/>
      <c r="L122" s="34"/>
    </row>
    <row r="123" spans="2:65" s="1" customFormat="1" ht="6.9" customHeight="1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4"/>
    </row>
    <row r="127" spans="2:65" s="1" customFormat="1" ht="6.9" customHeight="1"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34"/>
    </row>
    <row r="128" spans="2:65" s="1" customFormat="1" ht="24.9" customHeight="1">
      <c r="B128" s="34"/>
      <c r="C128" s="21" t="s">
        <v>151</v>
      </c>
      <c r="L128" s="34"/>
    </row>
    <row r="129" spans="2:63" s="1" customFormat="1" ht="6.9" customHeight="1">
      <c r="B129" s="34"/>
      <c r="L129" s="34"/>
    </row>
    <row r="130" spans="2:63" s="1" customFormat="1" ht="12" customHeight="1">
      <c r="B130" s="34"/>
      <c r="C130" s="27" t="s">
        <v>14</v>
      </c>
      <c r="L130" s="34"/>
    </row>
    <row r="131" spans="2:63" s="1" customFormat="1" ht="16.5" customHeight="1">
      <c r="B131" s="34"/>
      <c r="E131" s="282" t="str">
        <f>E7</f>
        <v>Športový areál ZŠ Plickova - 1.etapa</v>
      </c>
      <c r="F131" s="283"/>
      <c r="G131" s="283"/>
      <c r="H131" s="283"/>
      <c r="L131" s="34"/>
    </row>
    <row r="132" spans="2:63" ht="12" customHeight="1">
      <c r="B132" s="20"/>
      <c r="C132" s="27" t="s">
        <v>127</v>
      </c>
      <c r="L132" s="20"/>
    </row>
    <row r="133" spans="2:63" s="1" customFormat="1" ht="16.5" customHeight="1">
      <c r="B133" s="34"/>
      <c r="E133" s="282" t="s">
        <v>107</v>
      </c>
      <c r="F133" s="280"/>
      <c r="G133" s="280"/>
      <c r="H133" s="280"/>
      <c r="L133" s="34"/>
    </row>
    <row r="134" spans="2:63" s="1" customFormat="1" ht="12" customHeight="1">
      <c r="B134" s="34"/>
      <c r="C134" s="27" t="s">
        <v>128</v>
      </c>
      <c r="L134" s="34"/>
    </row>
    <row r="135" spans="2:63" s="1" customFormat="1" ht="16.5" customHeight="1">
      <c r="B135" s="34"/>
      <c r="E135" s="254">
        <f>E11</f>
        <v>0</v>
      </c>
      <c r="F135" s="280"/>
      <c r="G135" s="280"/>
      <c r="H135" s="280"/>
      <c r="L135" s="34"/>
    </row>
    <row r="136" spans="2:63" s="1" customFormat="1" ht="6.9" customHeight="1">
      <c r="B136" s="34"/>
      <c r="L136" s="34"/>
    </row>
    <row r="137" spans="2:63" s="1" customFormat="1" ht="12" customHeight="1">
      <c r="B137" s="34"/>
      <c r="C137" s="27" t="s">
        <v>17</v>
      </c>
      <c r="F137" s="25" t="str">
        <f>F14</f>
        <v xml:space="preserve"> </v>
      </c>
      <c r="I137" s="27" t="s">
        <v>19</v>
      </c>
      <c r="J137" s="57">
        <f>IF(J14="","",J14)</f>
        <v>45040</v>
      </c>
      <c r="L137" s="34"/>
    </row>
    <row r="138" spans="2:63" s="1" customFormat="1" ht="6.9" customHeight="1">
      <c r="B138" s="34"/>
      <c r="L138" s="34"/>
    </row>
    <row r="139" spans="2:63" s="1" customFormat="1" ht="15.15" customHeight="1">
      <c r="B139" s="34"/>
      <c r="C139" s="27" t="s">
        <v>20</v>
      </c>
      <c r="F139" s="25" t="str">
        <f>E17</f>
        <v xml:space="preserve"> </v>
      </c>
      <c r="I139" s="27" t="s">
        <v>25</v>
      </c>
      <c r="J139" s="30" t="str">
        <f>E23</f>
        <v xml:space="preserve"> </v>
      </c>
      <c r="L139" s="34"/>
    </row>
    <row r="140" spans="2:63" s="1" customFormat="1" ht="15.15" customHeight="1">
      <c r="B140" s="34"/>
      <c r="C140" s="27" t="s">
        <v>23</v>
      </c>
      <c r="F140" s="25" t="str">
        <f>IF(E20="","",E20)</f>
        <v>Vyplň údaj</v>
      </c>
      <c r="I140" s="27" t="s">
        <v>27</v>
      </c>
      <c r="J140" s="30" t="str">
        <f>E26</f>
        <v xml:space="preserve"> </v>
      </c>
      <c r="L140" s="34"/>
    </row>
    <row r="141" spans="2:63" s="1" customFormat="1" ht="10.4" customHeight="1">
      <c r="B141" s="34"/>
      <c r="L141" s="34"/>
    </row>
    <row r="142" spans="2:63" s="10" customFormat="1" ht="29.25" customHeight="1">
      <c r="B142" s="142"/>
      <c r="C142" s="143" t="s">
        <v>152</v>
      </c>
      <c r="D142" s="144" t="s">
        <v>56</v>
      </c>
      <c r="E142" s="144" t="s">
        <v>52</v>
      </c>
      <c r="F142" s="144" t="s">
        <v>53</v>
      </c>
      <c r="G142" s="144" t="s">
        <v>153</v>
      </c>
      <c r="H142" s="144" t="s">
        <v>154</v>
      </c>
      <c r="I142" s="144" t="s">
        <v>155</v>
      </c>
      <c r="J142" s="145" t="s">
        <v>136</v>
      </c>
      <c r="K142" s="146" t="s">
        <v>156</v>
      </c>
      <c r="L142" s="142"/>
      <c r="M142" s="64" t="s">
        <v>1</v>
      </c>
      <c r="N142" s="65" t="s">
        <v>35</v>
      </c>
      <c r="O142" s="65" t="s">
        <v>157</v>
      </c>
      <c r="P142" s="65" t="s">
        <v>158</v>
      </c>
      <c r="Q142" s="65" t="s">
        <v>159</v>
      </c>
      <c r="R142" s="65" t="s">
        <v>160</v>
      </c>
      <c r="S142" s="65" t="s">
        <v>161</v>
      </c>
      <c r="T142" s="66" t="s">
        <v>162</v>
      </c>
    </row>
    <row r="143" spans="2:63" s="1" customFormat="1" ht="23" customHeight="1">
      <c r="B143" s="34"/>
      <c r="C143" s="69" t="s">
        <v>133</v>
      </c>
      <c r="J143" s="147">
        <f>BK143</f>
        <v>0</v>
      </c>
      <c r="L143" s="34"/>
      <c r="M143" s="67"/>
      <c r="N143" s="58"/>
      <c r="O143" s="58"/>
      <c r="P143" s="148">
        <f>P144+P161+P173+P181+P216+P219</f>
        <v>0</v>
      </c>
      <c r="Q143" s="58"/>
      <c r="R143" s="148">
        <f>R144+R161+R173+R181+R216+R219</f>
        <v>0</v>
      </c>
      <c r="S143" s="58"/>
      <c r="T143" s="149">
        <f>T144+T161+T173+T181+T216+T219</f>
        <v>0</v>
      </c>
      <c r="AT143" s="17" t="s">
        <v>70</v>
      </c>
      <c r="AU143" s="17" t="s">
        <v>138</v>
      </c>
      <c r="BK143" s="150">
        <f>BK144+BK161+BK173+BK181+BK216+BK219</f>
        <v>0</v>
      </c>
    </row>
    <row r="144" spans="2:63" s="11" customFormat="1" ht="26" customHeight="1">
      <c r="B144" s="151"/>
      <c r="D144" s="152" t="s">
        <v>70</v>
      </c>
      <c r="E144" s="153" t="s">
        <v>1863</v>
      </c>
      <c r="F144" s="153" t="s">
        <v>1864</v>
      </c>
      <c r="I144" s="154"/>
      <c r="J144" s="155">
        <f>BK144</f>
        <v>0</v>
      </c>
      <c r="L144" s="151"/>
      <c r="M144" s="156"/>
      <c r="P144" s="157">
        <f>P145+P152</f>
        <v>0</v>
      </c>
      <c r="R144" s="157">
        <f>R145+R152</f>
        <v>0</v>
      </c>
      <c r="T144" s="158">
        <f>T145+T152</f>
        <v>0</v>
      </c>
      <c r="AR144" s="152" t="s">
        <v>77</v>
      </c>
      <c r="AT144" s="159" t="s">
        <v>70</v>
      </c>
      <c r="AU144" s="159" t="s">
        <v>71</v>
      </c>
      <c r="AY144" s="152" t="s">
        <v>165</v>
      </c>
      <c r="BK144" s="160">
        <f>BK145+BK152</f>
        <v>0</v>
      </c>
    </row>
    <row r="145" spans="2:65" s="11" customFormat="1" ht="23" customHeight="1">
      <c r="B145" s="151"/>
      <c r="D145" s="152" t="s">
        <v>70</v>
      </c>
      <c r="E145" s="161" t="s">
        <v>1865</v>
      </c>
      <c r="F145" s="161" t="s">
        <v>1866</v>
      </c>
      <c r="I145" s="154"/>
      <c r="J145" s="162">
        <f>BK145</f>
        <v>0</v>
      </c>
      <c r="L145" s="151"/>
      <c r="M145" s="156"/>
      <c r="P145" s="157">
        <f>SUM(P146:P151)</f>
        <v>0</v>
      </c>
      <c r="R145" s="157">
        <f>SUM(R146:R151)</f>
        <v>0</v>
      </c>
      <c r="T145" s="158">
        <f>SUM(T146:T151)</f>
        <v>0</v>
      </c>
      <c r="AR145" s="152" t="s">
        <v>77</v>
      </c>
      <c r="AT145" s="159" t="s">
        <v>70</v>
      </c>
      <c r="AU145" s="159" t="s">
        <v>77</v>
      </c>
      <c r="AY145" s="152" t="s">
        <v>165</v>
      </c>
      <c r="BK145" s="160">
        <f>SUM(BK146:BK151)</f>
        <v>0</v>
      </c>
    </row>
    <row r="146" spans="2:65" s="1" customFormat="1" ht="16.5" customHeight="1">
      <c r="B146" s="136"/>
      <c r="C146" s="163" t="s">
        <v>77</v>
      </c>
      <c r="D146" s="163" t="s">
        <v>167</v>
      </c>
      <c r="E146" s="164" t="s">
        <v>1867</v>
      </c>
      <c r="F146" s="165" t="s">
        <v>1868</v>
      </c>
      <c r="G146" s="166" t="s">
        <v>497</v>
      </c>
      <c r="H146" s="167">
        <v>57</v>
      </c>
      <c r="I146" s="168"/>
      <c r="J146" s="169">
        <f t="shared" ref="J146:J151" si="5">ROUND(I146*H146,2)</f>
        <v>0</v>
      </c>
      <c r="K146" s="170"/>
      <c r="L146" s="34"/>
      <c r="M146" s="171" t="s">
        <v>1</v>
      </c>
      <c r="N146" s="135" t="s">
        <v>37</v>
      </c>
      <c r="P146" s="172">
        <f t="shared" ref="P146:P151" si="6">O146*H146</f>
        <v>0</v>
      </c>
      <c r="Q146" s="172">
        <v>0</v>
      </c>
      <c r="R146" s="172">
        <f t="shared" ref="R146:R151" si="7">Q146*H146</f>
        <v>0</v>
      </c>
      <c r="S146" s="172">
        <v>0</v>
      </c>
      <c r="T146" s="173">
        <f t="shared" ref="T146:T151" si="8">S146*H146</f>
        <v>0</v>
      </c>
      <c r="AR146" s="174" t="s">
        <v>171</v>
      </c>
      <c r="AT146" s="174" t="s">
        <v>167</v>
      </c>
      <c r="AU146" s="174" t="s">
        <v>82</v>
      </c>
      <c r="AY146" s="17" t="s">
        <v>165</v>
      </c>
      <c r="BE146" s="102">
        <f t="shared" ref="BE146:BE151" si="9">IF(N146="základná",J146,0)</f>
        <v>0</v>
      </c>
      <c r="BF146" s="102">
        <f t="shared" ref="BF146:BF151" si="10">IF(N146="znížená",J146,0)</f>
        <v>0</v>
      </c>
      <c r="BG146" s="102">
        <f t="shared" ref="BG146:BG151" si="11">IF(N146="zákl. prenesená",J146,0)</f>
        <v>0</v>
      </c>
      <c r="BH146" s="102">
        <f t="shared" ref="BH146:BH151" si="12">IF(N146="zníž. prenesená",J146,0)</f>
        <v>0</v>
      </c>
      <c r="BI146" s="102">
        <f t="shared" ref="BI146:BI151" si="13">IF(N146="nulová",J146,0)</f>
        <v>0</v>
      </c>
      <c r="BJ146" s="17" t="s">
        <v>82</v>
      </c>
      <c r="BK146" s="102">
        <f t="shared" ref="BK146:BK151" si="14">ROUND(I146*H146,2)</f>
        <v>0</v>
      </c>
      <c r="BL146" s="17" t="s">
        <v>171</v>
      </c>
      <c r="BM146" s="174" t="s">
        <v>171</v>
      </c>
    </row>
    <row r="147" spans="2:65" s="1" customFormat="1" ht="16.5" customHeight="1">
      <c r="B147" s="136"/>
      <c r="C147" s="199" t="s">
        <v>82</v>
      </c>
      <c r="D147" s="199" t="s">
        <v>360</v>
      </c>
      <c r="E147" s="200" t="s">
        <v>1869</v>
      </c>
      <c r="F147" s="201" t="s">
        <v>1868</v>
      </c>
      <c r="G147" s="202" t="s">
        <v>497</v>
      </c>
      <c r="H147" s="203">
        <v>57</v>
      </c>
      <c r="I147" s="204"/>
      <c r="J147" s="205">
        <f t="shared" si="5"/>
        <v>0</v>
      </c>
      <c r="K147" s="206"/>
      <c r="L147" s="207"/>
      <c r="M147" s="208" t="s">
        <v>1</v>
      </c>
      <c r="N147" s="209" t="s">
        <v>37</v>
      </c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AR147" s="174" t="s">
        <v>207</v>
      </c>
      <c r="AT147" s="174" t="s">
        <v>360</v>
      </c>
      <c r="AU147" s="174" t="s">
        <v>82</v>
      </c>
      <c r="AY147" s="17" t="s">
        <v>165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82</v>
      </c>
      <c r="BK147" s="102">
        <f t="shared" si="14"/>
        <v>0</v>
      </c>
      <c r="BL147" s="17" t="s">
        <v>171</v>
      </c>
      <c r="BM147" s="174" t="s">
        <v>194</v>
      </c>
    </row>
    <row r="148" spans="2:65" s="1" customFormat="1" ht="16.5" customHeight="1">
      <c r="B148" s="136"/>
      <c r="C148" s="163" t="s">
        <v>178</v>
      </c>
      <c r="D148" s="163" t="s">
        <v>167</v>
      </c>
      <c r="E148" s="164" t="s">
        <v>1870</v>
      </c>
      <c r="F148" s="165" t="s">
        <v>1871</v>
      </c>
      <c r="G148" s="166" t="s">
        <v>497</v>
      </c>
      <c r="H148" s="167">
        <v>57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171</v>
      </c>
      <c r="AT148" s="174" t="s">
        <v>167</v>
      </c>
      <c r="AU148" s="174" t="s">
        <v>82</v>
      </c>
      <c r="AY148" s="17" t="s">
        <v>165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82</v>
      </c>
      <c r="BK148" s="102">
        <f t="shared" si="14"/>
        <v>0</v>
      </c>
      <c r="BL148" s="17" t="s">
        <v>171</v>
      </c>
      <c r="BM148" s="174" t="s">
        <v>207</v>
      </c>
    </row>
    <row r="149" spans="2:65" s="1" customFormat="1" ht="16.5" customHeight="1">
      <c r="B149" s="136"/>
      <c r="C149" s="199" t="s">
        <v>171</v>
      </c>
      <c r="D149" s="199" t="s">
        <v>360</v>
      </c>
      <c r="E149" s="200" t="s">
        <v>1872</v>
      </c>
      <c r="F149" s="201" t="s">
        <v>1871</v>
      </c>
      <c r="G149" s="202" t="s">
        <v>497</v>
      </c>
      <c r="H149" s="203">
        <v>57</v>
      </c>
      <c r="I149" s="204"/>
      <c r="J149" s="205">
        <f t="shared" si="5"/>
        <v>0</v>
      </c>
      <c r="K149" s="206"/>
      <c r="L149" s="207"/>
      <c r="M149" s="208" t="s">
        <v>1</v>
      </c>
      <c r="N149" s="209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207</v>
      </c>
      <c r="AT149" s="174" t="s">
        <v>360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171</v>
      </c>
      <c r="BM149" s="174" t="s">
        <v>217</v>
      </c>
    </row>
    <row r="150" spans="2:65" s="1" customFormat="1" ht="16.5" customHeight="1">
      <c r="B150" s="136"/>
      <c r="C150" s="163" t="s">
        <v>190</v>
      </c>
      <c r="D150" s="163" t="s">
        <v>167</v>
      </c>
      <c r="E150" s="164" t="s">
        <v>1873</v>
      </c>
      <c r="F150" s="165" t="s">
        <v>1874</v>
      </c>
      <c r="G150" s="166" t="s">
        <v>497</v>
      </c>
      <c r="H150" s="167">
        <v>0</v>
      </c>
      <c r="I150" s="168"/>
      <c r="J150" s="169">
        <f t="shared" si="5"/>
        <v>0</v>
      </c>
      <c r="K150" s="170"/>
      <c r="L150" s="34"/>
      <c r="M150" s="171" t="s">
        <v>1</v>
      </c>
      <c r="N150" s="135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171</v>
      </c>
      <c r="AT150" s="174" t="s">
        <v>167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171</v>
      </c>
      <c r="BM150" s="174" t="s">
        <v>225</v>
      </c>
    </row>
    <row r="151" spans="2:65" s="1" customFormat="1" ht="16.5" customHeight="1">
      <c r="B151" s="136"/>
      <c r="C151" s="199" t="s">
        <v>194</v>
      </c>
      <c r="D151" s="199" t="s">
        <v>360</v>
      </c>
      <c r="E151" s="200" t="s">
        <v>1875</v>
      </c>
      <c r="F151" s="201" t="s">
        <v>1874</v>
      </c>
      <c r="G151" s="202" t="s">
        <v>497</v>
      </c>
      <c r="H151" s="203">
        <v>0</v>
      </c>
      <c r="I151" s="204"/>
      <c r="J151" s="205">
        <f t="shared" si="5"/>
        <v>0</v>
      </c>
      <c r="K151" s="206"/>
      <c r="L151" s="207"/>
      <c r="M151" s="208" t="s">
        <v>1</v>
      </c>
      <c r="N151" s="209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207</v>
      </c>
      <c r="AT151" s="174" t="s">
        <v>360</v>
      </c>
      <c r="AU151" s="174" t="s">
        <v>82</v>
      </c>
      <c r="AY151" s="17" t="s">
        <v>165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82</v>
      </c>
      <c r="BK151" s="102">
        <f t="shared" si="14"/>
        <v>0</v>
      </c>
      <c r="BL151" s="17" t="s">
        <v>171</v>
      </c>
      <c r="BM151" s="174" t="s">
        <v>235</v>
      </c>
    </row>
    <row r="152" spans="2:65" s="11" customFormat="1" ht="23" customHeight="1">
      <c r="B152" s="151"/>
      <c r="D152" s="152" t="s">
        <v>70</v>
      </c>
      <c r="E152" s="161" t="s">
        <v>1876</v>
      </c>
      <c r="F152" s="161" t="s">
        <v>1877</v>
      </c>
      <c r="I152" s="154"/>
      <c r="J152" s="162">
        <f>BK152</f>
        <v>0</v>
      </c>
      <c r="L152" s="151"/>
      <c r="M152" s="156"/>
      <c r="P152" s="157">
        <f>SUM(P153:P160)</f>
        <v>0</v>
      </c>
      <c r="R152" s="157">
        <f>SUM(R153:R160)</f>
        <v>0</v>
      </c>
      <c r="T152" s="158">
        <f>SUM(T153:T160)</f>
        <v>0</v>
      </c>
      <c r="AR152" s="152" t="s">
        <v>77</v>
      </c>
      <c r="AT152" s="159" t="s">
        <v>70</v>
      </c>
      <c r="AU152" s="159" t="s">
        <v>77</v>
      </c>
      <c r="AY152" s="152" t="s">
        <v>165</v>
      </c>
      <c r="BK152" s="160">
        <f>SUM(BK153:BK160)</f>
        <v>0</v>
      </c>
    </row>
    <row r="153" spans="2:65" s="1" customFormat="1" ht="16.5" customHeight="1">
      <c r="B153" s="136"/>
      <c r="C153" s="163" t="s">
        <v>202</v>
      </c>
      <c r="D153" s="163" t="s">
        <v>167</v>
      </c>
      <c r="E153" s="164" t="s">
        <v>1878</v>
      </c>
      <c r="F153" s="165" t="s">
        <v>1879</v>
      </c>
      <c r="G153" s="166" t="s">
        <v>497</v>
      </c>
      <c r="H153" s="167">
        <v>117</v>
      </c>
      <c r="I153" s="168"/>
      <c r="J153" s="169">
        <f t="shared" ref="J153:J160" si="15">ROUND(I153*H153,2)</f>
        <v>0</v>
      </c>
      <c r="K153" s="170"/>
      <c r="L153" s="34"/>
      <c r="M153" s="171" t="s">
        <v>1</v>
      </c>
      <c r="N153" s="135" t="s">
        <v>37</v>
      </c>
      <c r="P153" s="172">
        <f t="shared" ref="P153:P160" si="16">O153*H153</f>
        <v>0</v>
      </c>
      <c r="Q153" s="172">
        <v>0</v>
      </c>
      <c r="R153" s="172">
        <f t="shared" ref="R153:R160" si="17">Q153*H153</f>
        <v>0</v>
      </c>
      <c r="S153" s="172">
        <v>0</v>
      </c>
      <c r="T153" s="173">
        <f t="shared" ref="T153:T160" si="18">S153*H153</f>
        <v>0</v>
      </c>
      <c r="AR153" s="174" t="s">
        <v>171</v>
      </c>
      <c r="AT153" s="174" t="s">
        <v>167</v>
      </c>
      <c r="AU153" s="174" t="s">
        <v>82</v>
      </c>
      <c r="AY153" s="17" t="s">
        <v>165</v>
      </c>
      <c r="BE153" s="102">
        <f t="shared" ref="BE153:BE160" si="19">IF(N153="základná",J153,0)</f>
        <v>0</v>
      </c>
      <c r="BF153" s="102">
        <f t="shared" ref="BF153:BF160" si="20">IF(N153="znížená",J153,0)</f>
        <v>0</v>
      </c>
      <c r="BG153" s="102">
        <f t="shared" ref="BG153:BG160" si="21">IF(N153="zákl. prenesená",J153,0)</f>
        <v>0</v>
      </c>
      <c r="BH153" s="102">
        <f t="shared" ref="BH153:BH160" si="22">IF(N153="zníž. prenesená",J153,0)</f>
        <v>0</v>
      </c>
      <c r="BI153" s="102">
        <f t="shared" ref="BI153:BI160" si="23">IF(N153="nulová",J153,0)</f>
        <v>0</v>
      </c>
      <c r="BJ153" s="17" t="s">
        <v>82</v>
      </c>
      <c r="BK153" s="102">
        <f t="shared" ref="BK153:BK160" si="24">ROUND(I153*H153,2)</f>
        <v>0</v>
      </c>
      <c r="BL153" s="17" t="s">
        <v>171</v>
      </c>
      <c r="BM153" s="174" t="s">
        <v>350</v>
      </c>
    </row>
    <row r="154" spans="2:65" s="1" customFormat="1" ht="16.5" customHeight="1">
      <c r="B154" s="136"/>
      <c r="C154" s="199" t="s">
        <v>207</v>
      </c>
      <c r="D154" s="199" t="s">
        <v>360</v>
      </c>
      <c r="E154" s="200" t="s">
        <v>1880</v>
      </c>
      <c r="F154" s="201" t="s">
        <v>1879</v>
      </c>
      <c r="G154" s="202" t="s">
        <v>497</v>
      </c>
      <c r="H154" s="203">
        <v>117</v>
      </c>
      <c r="I154" s="204"/>
      <c r="J154" s="205">
        <f t="shared" si="15"/>
        <v>0</v>
      </c>
      <c r="K154" s="206"/>
      <c r="L154" s="207"/>
      <c r="M154" s="208" t="s">
        <v>1</v>
      </c>
      <c r="N154" s="209" t="s">
        <v>37</v>
      </c>
      <c r="P154" s="172">
        <f t="shared" si="16"/>
        <v>0</v>
      </c>
      <c r="Q154" s="172">
        <v>0</v>
      </c>
      <c r="R154" s="172">
        <f t="shared" si="17"/>
        <v>0</v>
      </c>
      <c r="S154" s="172">
        <v>0</v>
      </c>
      <c r="T154" s="173">
        <f t="shared" si="18"/>
        <v>0</v>
      </c>
      <c r="AR154" s="174" t="s">
        <v>207</v>
      </c>
      <c r="AT154" s="174" t="s">
        <v>360</v>
      </c>
      <c r="AU154" s="174" t="s">
        <v>82</v>
      </c>
      <c r="AY154" s="17" t="s">
        <v>165</v>
      </c>
      <c r="BE154" s="102">
        <f t="shared" si="19"/>
        <v>0</v>
      </c>
      <c r="BF154" s="102">
        <f t="shared" si="20"/>
        <v>0</v>
      </c>
      <c r="BG154" s="102">
        <f t="shared" si="21"/>
        <v>0</v>
      </c>
      <c r="BH154" s="102">
        <f t="shared" si="22"/>
        <v>0</v>
      </c>
      <c r="BI154" s="102">
        <f t="shared" si="23"/>
        <v>0</v>
      </c>
      <c r="BJ154" s="17" t="s">
        <v>82</v>
      </c>
      <c r="BK154" s="102">
        <f t="shared" si="24"/>
        <v>0</v>
      </c>
      <c r="BL154" s="17" t="s">
        <v>171</v>
      </c>
      <c r="BM154" s="174" t="s">
        <v>7</v>
      </c>
    </row>
    <row r="155" spans="2:65" s="1" customFormat="1" ht="16.5" customHeight="1">
      <c r="B155" s="136"/>
      <c r="C155" s="163" t="s">
        <v>212</v>
      </c>
      <c r="D155" s="163" t="s">
        <v>167</v>
      </c>
      <c r="E155" s="164" t="s">
        <v>1881</v>
      </c>
      <c r="F155" s="165" t="s">
        <v>1882</v>
      </c>
      <c r="G155" s="166" t="s">
        <v>497</v>
      </c>
      <c r="H155" s="167">
        <v>35</v>
      </c>
      <c r="I155" s="168"/>
      <c r="J155" s="169">
        <f t="shared" si="15"/>
        <v>0</v>
      </c>
      <c r="K155" s="170"/>
      <c r="L155" s="34"/>
      <c r="M155" s="171" t="s">
        <v>1</v>
      </c>
      <c r="N155" s="135" t="s">
        <v>37</v>
      </c>
      <c r="P155" s="172">
        <f t="shared" si="16"/>
        <v>0</v>
      </c>
      <c r="Q155" s="172">
        <v>0</v>
      </c>
      <c r="R155" s="172">
        <f t="shared" si="17"/>
        <v>0</v>
      </c>
      <c r="S155" s="172">
        <v>0</v>
      </c>
      <c r="T155" s="173">
        <f t="shared" si="18"/>
        <v>0</v>
      </c>
      <c r="AR155" s="174" t="s">
        <v>171</v>
      </c>
      <c r="AT155" s="174" t="s">
        <v>167</v>
      </c>
      <c r="AU155" s="174" t="s">
        <v>82</v>
      </c>
      <c r="AY155" s="17" t="s">
        <v>165</v>
      </c>
      <c r="BE155" s="102">
        <f t="shared" si="19"/>
        <v>0</v>
      </c>
      <c r="BF155" s="102">
        <f t="shared" si="20"/>
        <v>0</v>
      </c>
      <c r="BG155" s="102">
        <f t="shared" si="21"/>
        <v>0</v>
      </c>
      <c r="BH155" s="102">
        <f t="shared" si="22"/>
        <v>0</v>
      </c>
      <c r="BI155" s="102">
        <f t="shared" si="23"/>
        <v>0</v>
      </c>
      <c r="BJ155" s="17" t="s">
        <v>82</v>
      </c>
      <c r="BK155" s="102">
        <f t="shared" si="24"/>
        <v>0</v>
      </c>
      <c r="BL155" s="17" t="s">
        <v>171</v>
      </c>
      <c r="BM155" s="174" t="s">
        <v>371</v>
      </c>
    </row>
    <row r="156" spans="2:65" s="1" customFormat="1" ht="16.5" customHeight="1">
      <c r="B156" s="136"/>
      <c r="C156" s="199" t="s">
        <v>217</v>
      </c>
      <c r="D156" s="199" t="s">
        <v>360</v>
      </c>
      <c r="E156" s="200" t="s">
        <v>1883</v>
      </c>
      <c r="F156" s="201" t="s">
        <v>1882</v>
      </c>
      <c r="G156" s="202" t="s">
        <v>497</v>
      </c>
      <c r="H156" s="203">
        <v>35</v>
      </c>
      <c r="I156" s="204"/>
      <c r="J156" s="205">
        <f t="shared" si="15"/>
        <v>0</v>
      </c>
      <c r="K156" s="206"/>
      <c r="L156" s="207"/>
      <c r="M156" s="208" t="s">
        <v>1</v>
      </c>
      <c r="N156" s="209" t="s">
        <v>37</v>
      </c>
      <c r="P156" s="172">
        <f t="shared" si="16"/>
        <v>0</v>
      </c>
      <c r="Q156" s="172">
        <v>0</v>
      </c>
      <c r="R156" s="172">
        <f t="shared" si="17"/>
        <v>0</v>
      </c>
      <c r="S156" s="172">
        <v>0</v>
      </c>
      <c r="T156" s="173">
        <f t="shared" si="18"/>
        <v>0</v>
      </c>
      <c r="AR156" s="174" t="s">
        <v>207</v>
      </c>
      <c r="AT156" s="174" t="s">
        <v>360</v>
      </c>
      <c r="AU156" s="174" t="s">
        <v>82</v>
      </c>
      <c r="AY156" s="17" t="s">
        <v>165</v>
      </c>
      <c r="BE156" s="102">
        <f t="shared" si="19"/>
        <v>0</v>
      </c>
      <c r="BF156" s="102">
        <f t="shared" si="20"/>
        <v>0</v>
      </c>
      <c r="BG156" s="102">
        <f t="shared" si="21"/>
        <v>0</v>
      </c>
      <c r="BH156" s="102">
        <f t="shared" si="22"/>
        <v>0</v>
      </c>
      <c r="BI156" s="102">
        <f t="shared" si="23"/>
        <v>0</v>
      </c>
      <c r="BJ156" s="17" t="s">
        <v>82</v>
      </c>
      <c r="BK156" s="102">
        <f t="shared" si="24"/>
        <v>0</v>
      </c>
      <c r="BL156" s="17" t="s">
        <v>171</v>
      </c>
      <c r="BM156" s="174" t="s">
        <v>384</v>
      </c>
    </row>
    <row r="157" spans="2:65" s="1" customFormat="1" ht="16.5" customHeight="1">
      <c r="B157" s="136"/>
      <c r="C157" s="163" t="s">
        <v>221</v>
      </c>
      <c r="D157" s="163" t="s">
        <v>167</v>
      </c>
      <c r="E157" s="164" t="s">
        <v>1884</v>
      </c>
      <c r="F157" s="165" t="s">
        <v>1885</v>
      </c>
      <c r="G157" s="166" t="s">
        <v>497</v>
      </c>
      <c r="H157" s="167">
        <v>3</v>
      </c>
      <c r="I157" s="168"/>
      <c r="J157" s="169">
        <f t="shared" si="15"/>
        <v>0</v>
      </c>
      <c r="K157" s="170"/>
      <c r="L157" s="34"/>
      <c r="M157" s="171" t="s">
        <v>1</v>
      </c>
      <c r="N157" s="135" t="s">
        <v>37</v>
      </c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AR157" s="174" t="s">
        <v>171</v>
      </c>
      <c r="AT157" s="174" t="s">
        <v>167</v>
      </c>
      <c r="AU157" s="174" t="s">
        <v>82</v>
      </c>
      <c r="AY157" s="17" t="s">
        <v>165</v>
      </c>
      <c r="BE157" s="102">
        <f t="shared" si="19"/>
        <v>0</v>
      </c>
      <c r="BF157" s="102">
        <f t="shared" si="20"/>
        <v>0</v>
      </c>
      <c r="BG157" s="102">
        <f t="shared" si="21"/>
        <v>0</v>
      </c>
      <c r="BH157" s="102">
        <f t="shared" si="22"/>
        <v>0</v>
      </c>
      <c r="BI157" s="102">
        <f t="shared" si="23"/>
        <v>0</v>
      </c>
      <c r="BJ157" s="17" t="s">
        <v>82</v>
      </c>
      <c r="BK157" s="102">
        <f t="shared" si="24"/>
        <v>0</v>
      </c>
      <c r="BL157" s="17" t="s">
        <v>171</v>
      </c>
      <c r="BM157" s="174" t="s">
        <v>396</v>
      </c>
    </row>
    <row r="158" spans="2:65" s="1" customFormat="1" ht="16.5" customHeight="1">
      <c r="B158" s="136"/>
      <c r="C158" s="199" t="s">
        <v>225</v>
      </c>
      <c r="D158" s="199" t="s">
        <v>360</v>
      </c>
      <c r="E158" s="200" t="s">
        <v>1886</v>
      </c>
      <c r="F158" s="201" t="s">
        <v>1885</v>
      </c>
      <c r="G158" s="202" t="s">
        <v>497</v>
      </c>
      <c r="H158" s="203">
        <v>3</v>
      </c>
      <c r="I158" s="204"/>
      <c r="J158" s="205">
        <f t="shared" si="15"/>
        <v>0</v>
      </c>
      <c r="K158" s="206"/>
      <c r="L158" s="207"/>
      <c r="M158" s="208" t="s">
        <v>1</v>
      </c>
      <c r="N158" s="209" t="s">
        <v>37</v>
      </c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AR158" s="174" t="s">
        <v>207</v>
      </c>
      <c r="AT158" s="174" t="s">
        <v>360</v>
      </c>
      <c r="AU158" s="174" t="s">
        <v>82</v>
      </c>
      <c r="AY158" s="17" t="s">
        <v>165</v>
      </c>
      <c r="BE158" s="102">
        <f t="shared" si="19"/>
        <v>0</v>
      </c>
      <c r="BF158" s="102">
        <f t="shared" si="20"/>
        <v>0</v>
      </c>
      <c r="BG158" s="102">
        <f t="shared" si="21"/>
        <v>0</v>
      </c>
      <c r="BH158" s="102">
        <f t="shared" si="22"/>
        <v>0</v>
      </c>
      <c r="BI158" s="102">
        <f t="shared" si="23"/>
        <v>0</v>
      </c>
      <c r="BJ158" s="17" t="s">
        <v>82</v>
      </c>
      <c r="BK158" s="102">
        <f t="shared" si="24"/>
        <v>0</v>
      </c>
      <c r="BL158" s="17" t="s">
        <v>171</v>
      </c>
      <c r="BM158" s="174" t="s">
        <v>410</v>
      </c>
    </row>
    <row r="159" spans="2:65" s="1" customFormat="1" ht="16.5" customHeight="1">
      <c r="B159" s="136"/>
      <c r="C159" s="163" t="s">
        <v>230</v>
      </c>
      <c r="D159" s="163" t="s">
        <v>167</v>
      </c>
      <c r="E159" s="164" t="s">
        <v>1887</v>
      </c>
      <c r="F159" s="165" t="s">
        <v>1888</v>
      </c>
      <c r="G159" s="166" t="s">
        <v>497</v>
      </c>
      <c r="H159" s="167">
        <v>57</v>
      </c>
      <c r="I159" s="168"/>
      <c r="J159" s="169">
        <f t="shared" si="15"/>
        <v>0</v>
      </c>
      <c r="K159" s="170"/>
      <c r="L159" s="34"/>
      <c r="M159" s="171" t="s">
        <v>1</v>
      </c>
      <c r="N159" s="135" t="s">
        <v>37</v>
      </c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AR159" s="174" t="s">
        <v>171</v>
      </c>
      <c r="AT159" s="174" t="s">
        <v>167</v>
      </c>
      <c r="AU159" s="174" t="s">
        <v>82</v>
      </c>
      <c r="AY159" s="17" t="s">
        <v>165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7" t="s">
        <v>82</v>
      </c>
      <c r="BK159" s="102">
        <f t="shared" si="24"/>
        <v>0</v>
      </c>
      <c r="BL159" s="17" t="s">
        <v>171</v>
      </c>
      <c r="BM159" s="174" t="s">
        <v>418</v>
      </c>
    </row>
    <row r="160" spans="2:65" s="1" customFormat="1" ht="16.5" customHeight="1">
      <c r="B160" s="136"/>
      <c r="C160" s="199" t="s">
        <v>235</v>
      </c>
      <c r="D160" s="199" t="s">
        <v>360</v>
      </c>
      <c r="E160" s="200" t="s">
        <v>1889</v>
      </c>
      <c r="F160" s="201" t="s">
        <v>1888</v>
      </c>
      <c r="G160" s="202" t="s">
        <v>497</v>
      </c>
      <c r="H160" s="203">
        <v>57</v>
      </c>
      <c r="I160" s="204"/>
      <c r="J160" s="205">
        <f t="shared" si="15"/>
        <v>0</v>
      </c>
      <c r="K160" s="206"/>
      <c r="L160" s="207"/>
      <c r="M160" s="208" t="s">
        <v>1</v>
      </c>
      <c r="N160" s="209" t="s">
        <v>37</v>
      </c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AR160" s="174" t="s">
        <v>207</v>
      </c>
      <c r="AT160" s="174" t="s">
        <v>360</v>
      </c>
      <c r="AU160" s="174" t="s">
        <v>82</v>
      </c>
      <c r="AY160" s="17" t="s">
        <v>165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7" t="s">
        <v>82</v>
      </c>
      <c r="BK160" s="102">
        <f t="shared" si="24"/>
        <v>0</v>
      </c>
      <c r="BL160" s="17" t="s">
        <v>171</v>
      </c>
      <c r="BM160" s="174" t="s">
        <v>405</v>
      </c>
    </row>
    <row r="161" spans="2:65" s="11" customFormat="1" ht="26" customHeight="1">
      <c r="B161" s="151"/>
      <c r="D161" s="152" t="s">
        <v>70</v>
      </c>
      <c r="E161" s="153" t="s">
        <v>1890</v>
      </c>
      <c r="F161" s="153" t="s">
        <v>1891</v>
      </c>
      <c r="I161" s="154"/>
      <c r="J161" s="155">
        <f>BK161</f>
        <v>0</v>
      </c>
      <c r="L161" s="151"/>
      <c r="M161" s="156"/>
      <c r="P161" s="157">
        <f>P162+P170</f>
        <v>0</v>
      </c>
      <c r="R161" s="157">
        <f>R162+R170</f>
        <v>0</v>
      </c>
      <c r="T161" s="158">
        <f>T162+T170</f>
        <v>0</v>
      </c>
      <c r="AR161" s="152" t="s">
        <v>77</v>
      </c>
      <c r="AT161" s="159" t="s">
        <v>70</v>
      </c>
      <c r="AU161" s="159" t="s">
        <v>71</v>
      </c>
      <c r="AY161" s="152" t="s">
        <v>165</v>
      </c>
      <c r="BK161" s="160">
        <f>BK162+BK170</f>
        <v>0</v>
      </c>
    </row>
    <row r="162" spans="2:65" s="11" customFormat="1" ht="23" customHeight="1">
      <c r="B162" s="151"/>
      <c r="D162" s="152" t="s">
        <v>70</v>
      </c>
      <c r="E162" s="161" t="s">
        <v>1892</v>
      </c>
      <c r="F162" s="161" t="s">
        <v>1893</v>
      </c>
      <c r="I162" s="154"/>
      <c r="J162" s="162">
        <f>BK162</f>
        <v>0</v>
      </c>
      <c r="L162" s="151"/>
      <c r="M162" s="156"/>
      <c r="P162" s="157">
        <f>SUM(P163:P169)</f>
        <v>0</v>
      </c>
      <c r="R162" s="157">
        <f>SUM(R163:R169)</f>
        <v>0</v>
      </c>
      <c r="T162" s="158">
        <f>SUM(T163:T169)</f>
        <v>0</v>
      </c>
      <c r="AR162" s="152" t="s">
        <v>77</v>
      </c>
      <c r="AT162" s="159" t="s">
        <v>70</v>
      </c>
      <c r="AU162" s="159" t="s">
        <v>77</v>
      </c>
      <c r="AY162" s="152" t="s">
        <v>165</v>
      </c>
      <c r="BK162" s="160">
        <f>SUM(BK163:BK169)</f>
        <v>0</v>
      </c>
    </row>
    <row r="163" spans="2:65" s="1" customFormat="1" ht="16.5" customHeight="1">
      <c r="B163" s="136"/>
      <c r="C163" s="163" t="s">
        <v>240</v>
      </c>
      <c r="D163" s="163" t="s">
        <v>167</v>
      </c>
      <c r="E163" s="164" t="s">
        <v>1894</v>
      </c>
      <c r="F163" s="165" t="s">
        <v>1895</v>
      </c>
      <c r="G163" s="166" t="s">
        <v>497</v>
      </c>
      <c r="H163" s="167">
        <v>0</v>
      </c>
      <c r="I163" s="168"/>
      <c r="J163" s="169">
        <f t="shared" ref="J163:J168" si="25">ROUND(I163*H163,2)</f>
        <v>0</v>
      </c>
      <c r="K163" s="170"/>
      <c r="L163" s="34"/>
      <c r="M163" s="171" t="s">
        <v>1</v>
      </c>
      <c r="N163" s="135" t="s">
        <v>37</v>
      </c>
      <c r="P163" s="172">
        <f t="shared" ref="P163:P168" si="26">O163*H163</f>
        <v>0</v>
      </c>
      <c r="Q163" s="172">
        <v>0</v>
      </c>
      <c r="R163" s="172">
        <f t="shared" ref="R163:R168" si="27">Q163*H163</f>
        <v>0</v>
      </c>
      <c r="S163" s="172">
        <v>0</v>
      </c>
      <c r="T163" s="173">
        <f t="shared" ref="T163:T168" si="28">S163*H163</f>
        <v>0</v>
      </c>
      <c r="AR163" s="174" t="s">
        <v>171</v>
      </c>
      <c r="AT163" s="174" t="s">
        <v>167</v>
      </c>
      <c r="AU163" s="174" t="s">
        <v>82</v>
      </c>
      <c r="AY163" s="17" t="s">
        <v>165</v>
      </c>
      <c r="BE163" s="102">
        <f t="shared" ref="BE163:BE168" si="29">IF(N163="základná",J163,0)</f>
        <v>0</v>
      </c>
      <c r="BF163" s="102">
        <f t="shared" ref="BF163:BF168" si="30">IF(N163="znížená",J163,0)</f>
        <v>0</v>
      </c>
      <c r="BG163" s="102">
        <f t="shared" ref="BG163:BG168" si="31">IF(N163="zákl. prenesená",J163,0)</f>
        <v>0</v>
      </c>
      <c r="BH163" s="102">
        <f t="shared" ref="BH163:BH168" si="32">IF(N163="zníž. prenesená",J163,0)</f>
        <v>0</v>
      </c>
      <c r="BI163" s="102">
        <f t="shared" ref="BI163:BI168" si="33">IF(N163="nulová",J163,0)</f>
        <v>0</v>
      </c>
      <c r="BJ163" s="17" t="s">
        <v>82</v>
      </c>
      <c r="BK163" s="102">
        <f t="shared" ref="BK163:BK168" si="34">ROUND(I163*H163,2)</f>
        <v>0</v>
      </c>
      <c r="BL163" s="17" t="s">
        <v>171</v>
      </c>
      <c r="BM163" s="174" t="s">
        <v>449</v>
      </c>
    </row>
    <row r="164" spans="2:65" s="1" customFormat="1" ht="16.5" customHeight="1">
      <c r="B164" s="136"/>
      <c r="C164" s="199" t="s">
        <v>244</v>
      </c>
      <c r="D164" s="199" t="s">
        <v>360</v>
      </c>
      <c r="E164" s="200" t="s">
        <v>1896</v>
      </c>
      <c r="F164" s="201" t="s">
        <v>1895</v>
      </c>
      <c r="G164" s="202" t="s">
        <v>497</v>
      </c>
      <c r="H164" s="203">
        <v>0</v>
      </c>
      <c r="I164" s="204"/>
      <c r="J164" s="205">
        <f t="shared" si="25"/>
        <v>0</v>
      </c>
      <c r="K164" s="206"/>
      <c r="L164" s="207"/>
      <c r="M164" s="208" t="s">
        <v>1</v>
      </c>
      <c r="N164" s="209" t="s">
        <v>37</v>
      </c>
      <c r="P164" s="172">
        <f t="shared" si="26"/>
        <v>0</v>
      </c>
      <c r="Q164" s="172">
        <v>0</v>
      </c>
      <c r="R164" s="172">
        <f t="shared" si="27"/>
        <v>0</v>
      </c>
      <c r="S164" s="172">
        <v>0</v>
      </c>
      <c r="T164" s="173">
        <f t="shared" si="28"/>
        <v>0</v>
      </c>
      <c r="AR164" s="174" t="s">
        <v>207</v>
      </c>
      <c r="AT164" s="174" t="s">
        <v>360</v>
      </c>
      <c r="AU164" s="174" t="s">
        <v>82</v>
      </c>
      <c r="AY164" s="17" t="s">
        <v>165</v>
      </c>
      <c r="BE164" s="102">
        <f t="shared" si="29"/>
        <v>0</v>
      </c>
      <c r="BF164" s="102">
        <f t="shared" si="30"/>
        <v>0</v>
      </c>
      <c r="BG164" s="102">
        <f t="shared" si="31"/>
        <v>0</v>
      </c>
      <c r="BH164" s="102">
        <f t="shared" si="32"/>
        <v>0</v>
      </c>
      <c r="BI164" s="102">
        <f t="shared" si="33"/>
        <v>0</v>
      </c>
      <c r="BJ164" s="17" t="s">
        <v>82</v>
      </c>
      <c r="BK164" s="102">
        <f t="shared" si="34"/>
        <v>0</v>
      </c>
      <c r="BL164" s="17" t="s">
        <v>171</v>
      </c>
      <c r="BM164" s="174" t="s">
        <v>461</v>
      </c>
    </row>
    <row r="165" spans="2:65" s="1" customFormat="1" ht="16.5" customHeight="1">
      <c r="B165" s="136"/>
      <c r="C165" s="163" t="s">
        <v>249</v>
      </c>
      <c r="D165" s="163" t="s">
        <v>167</v>
      </c>
      <c r="E165" s="164" t="s">
        <v>1897</v>
      </c>
      <c r="F165" s="165" t="s">
        <v>1898</v>
      </c>
      <c r="G165" s="166" t="s">
        <v>497</v>
      </c>
      <c r="H165" s="167">
        <v>0</v>
      </c>
      <c r="I165" s="168"/>
      <c r="J165" s="169">
        <f t="shared" si="25"/>
        <v>0</v>
      </c>
      <c r="K165" s="170"/>
      <c r="L165" s="34"/>
      <c r="M165" s="171" t="s">
        <v>1</v>
      </c>
      <c r="N165" s="135" t="s">
        <v>37</v>
      </c>
      <c r="P165" s="172">
        <f t="shared" si="26"/>
        <v>0</v>
      </c>
      <c r="Q165" s="172">
        <v>0</v>
      </c>
      <c r="R165" s="172">
        <f t="shared" si="27"/>
        <v>0</v>
      </c>
      <c r="S165" s="172">
        <v>0</v>
      </c>
      <c r="T165" s="173">
        <f t="shared" si="28"/>
        <v>0</v>
      </c>
      <c r="AR165" s="174" t="s">
        <v>171</v>
      </c>
      <c r="AT165" s="174" t="s">
        <v>167</v>
      </c>
      <c r="AU165" s="174" t="s">
        <v>82</v>
      </c>
      <c r="AY165" s="17" t="s">
        <v>165</v>
      </c>
      <c r="BE165" s="102">
        <f t="shared" si="29"/>
        <v>0</v>
      </c>
      <c r="BF165" s="102">
        <f t="shared" si="30"/>
        <v>0</v>
      </c>
      <c r="BG165" s="102">
        <f t="shared" si="31"/>
        <v>0</v>
      </c>
      <c r="BH165" s="102">
        <f t="shared" si="32"/>
        <v>0</v>
      </c>
      <c r="BI165" s="102">
        <f t="shared" si="33"/>
        <v>0</v>
      </c>
      <c r="BJ165" s="17" t="s">
        <v>82</v>
      </c>
      <c r="BK165" s="102">
        <f t="shared" si="34"/>
        <v>0</v>
      </c>
      <c r="BL165" s="17" t="s">
        <v>171</v>
      </c>
      <c r="BM165" s="174" t="s">
        <v>474</v>
      </c>
    </row>
    <row r="166" spans="2:65" s="1" customFormat="1" ht="16.5" customHeight="1">
      <c r="B166" s="136"/>
      <c r="C166" s="199" t="s">
        <v>350</v>
      </c>
      <c r="D166" s="199" t="s">
        <v>360</v>
      </c>
      <c r="E166" s="200" t="s">
        <v>1899</v>
      </c>
      <c r="F166" s="201" t="s">
        <v>1898</v>
      </c>
      <c r="G166" s="202" t="s">
        <v>497</v>
      </c>
      <c r="H166" s="203">
        <v>0</v>
      </c>
      <c r="I166" s="204"/>
      <c r="J166" s="205">
        <f t="shared" si="25"/>
        <v>0</v>
      </c>
      <c r="K166" s="206"/>
      <c r="L166" s="207"/>
      <c r="M166" s="208" t="s">
        <v>1</v>
      </c>
      <c r="N166" s="209" t="s">
        <v>37</v>
      </c>
      <c r="P166" s="172">
        <f t="shared" si="26"/>
        <v>0</v>
      </c>
      <c r="Q166" s="172">
        <v>0</v>
      </c>
      <c r="R166" s="172">
        <f t="shared" si="27"/>
        <v>0</v>
      </c>
      <c r="S166" s="172">
        <v>0</v>
      </c>
      <c r="T166" s="173">
        <f t="shared" si="28"/>
        <v>0</v>
      </c>
      <c r="AR166" s="174" t="s">
        <v>207</v>
      </c>
      <c r="AT166" s="174" t="s">
        <v>360</v>
      </c>
      <c r="AU166" s="174" t="s">
        <v>82</v>
      </c>
      <c r="AY166" s="17" t="s">
        <v>165</v>
      </c>
      <c r="BE166" s="102">
        <f t="shared" si="29"/>
        <v>0</v>
      </c>
      <c r="BF166" s="102">
        <f t="shared" si="30"/>
        <v>0</v>
      </c>
      <c r="BG166" s="102">
        <f t="shared" si="31"/>
        <v>0</v>
      </c>
      <c r="BH166" s="102">
        <f t="shared" si="32"/>
        <v>0</v>
      </c>
      <c r="BI166" s="102">
        <f t="shared" si="33"/>
        <v>0</v>
      </c>
      <c r="BJ166" s="17" t="s">
        <v>82</v>
      </c>
      <c r="BK166" s="102">
        <f t="shared" si="34"/>
        <v>0</v>
      </c>
      <c r="BL166" s="17" t="s">
        <v>171</v>
      </c>
      <c r="BM166" s="174" t="s">
        <v>494</v>
      </c>
    </row>
    <row r="167" spans="2:65" s="1" customFormat="1" ht="16.5" customHeight="1">
      <c r="B167" s="136"/>
      <c r="C167" s="163" t="s">
        <v>355</v>
      </c>
      <c r="D167" s="163" t="s">
        <v>167</v>
      </c>
      <c r="E167" s="164" t="s">
        <v>1900</v>
      </c>
      <c r="F167" s="165" t="s">
        <v>1901</v>
      </c>
      <c r="G167" s="166" t="s">
        <v>497</v>
      </c>
      <c r="H167" s="167">
        <v>1</v>
      </c>
      <c r="I167" s="168"/>
      <c r="J167" s="169">
        <f t="shared" si="25"/>
        <v>0</v>
      </c>
      <c r="K167" s="170"/>
      <c r="L167" s="34"/>
      <c r="M167" s="171" t="s">
        <v>1</v>
      </c>
      <c r="N167" s="135" t="s">
        <v>37</v>
      </c>
      <c r="P167" s="172">
        <f t="shared" si="26"/>
        <v>0</v>
      </c>
      <c r="Q167" s="172">
        <v>0</v>
      </c>
      <c r="R167" s="172">
        <f t="shared" si="27"/>
        <v>0</v>
      </c>
      <c r="S167" s="172">
        <v>0</v>
      </c>
      <c r="T167" s="173">
        <f t="shared" si="28"/>
        <v>0</v>
      </c>
      <c r="AR167" s="174" t="s">
        <v>171</v>
      </c>
      <c r="AT167" s="174" t="s">
        <v>167</v>
      </c>
      <c r="AU167" s="174" t="s">
        <v>82</v>
      </c>
      <c r="AY167" s="17" t="s">
        <v>165</v>
      </c>
      <c r="BE167" s="102">
        <f t="shared" si="29"/>
        <v>0</v>
      </c>
      <c r="BF167" s="102">
        <f t="shared" si="30"/>
        <v>0</v>
      </c>
      <c r="BG167" s="102">
        <f t="shared" si="31"/>
        <v>0</v>
      </c>
      <c r="BH167" s="102">
        <f t="shared" si="32"/>
        <v>0</v>
      </c>
      <c r="BI167" s="102">
        <f t="shared" si="33"/>
        <v>0</v>
      </c>
      <c r="BJ167" s="17" t="s">
        <v>82</v>
      </c>
      <c r="BK167" s="102">
        <f t="shared" si="34"/>
        <v>0</v>
      </c>
      <c r="BL167" s="17" t="s">
        <v>171</v>
      </c>
      <c r="BM167" s="174" t="s">
        <v>503</v>
      </c>
    </row>
    <row r="168" spans="2:65" s="1" customFormat="1" ht="16.5" customHeight="1">
      <c r="B168" s="136"/>
      <c r="C168" s="199" t="s">
        <v>7</v>
      </c>
      <c r="D168" s="199" t="s">
        <v>360</v>
      </c>
      <c r="E168" s="200" t="s">
        <v>1902</v>
      </c>
      <c r="F168" s="201" t="s">
        <v>1901</v>
      </c>
      <c r="G168" s="202" t="s">
        <v>497</v>
      </c>
      <c r="H168" s="203">
        <v>1</v>
      </c>
      <c r="I168" s="204"/>
      <c r="J168" s="205">
        <f t="shared" si="25"/>
        <v>0</v>
      </c>
      <c r="K168" s="206"/>
      <c r="L168" s="207"/>
      <c r="M168" s="208" t="s">
        <v>1</v>
      </c>
      <c r="N168" s="209" t="s">
        <v>37</v>
      </c>
      <c r="P168" s="172">
        <f t="shared" si="26"/>
        <v>0</v>
      </c>
      <c r="Q168" s="172">
        <v>0</v>
      </c>
      <c r="R168" s="172">
        <f t="shared" si="27"/>
        <v>0</v>
      </c>
      <c r="S168" s="172">
        <v>0</v>
      </c>
      <c r="T168" s="173">
        <f t="shared" si="28"/>
        <v>0</v>
      </c>
      <c r="AR168" s="174" t="s">
        <v>207</v>
      </c>
      <c r="AT168" s="174" t="s">
        <v>360</v>
      </c>
      <c r="AU168" s="174" t="s">
        <v>82</v>
      </c>
      <c r="AY168" s="17" t="s">
        <v>165</v>
      </c>
      <c r="BE168" s="102">
        <f t="shared" si="29"/>
        <v>0</v>
      </c>
      <c r="BF168" s="102">
        <f t="shared" si="30"/>
        <v>0</v>
      </c>
      <c r="BG168" s="102">
        <f t="shared" si="31"/>
        <v>0</v>
      </c>
      <c r="BH168" s="102">
        <f t="shared" si="32"/>
        <v>0</v>
      </c>
      <c r="BI168" s="102">
        <f t="shared" si="33"/>
        <v>0</v>
      </c>
      <c r="BJ168" s="17" t="s">
        <v>82</v>
      </c>
      <c r="BK168" s="102">
        <f t="shared" si="34"/>
        <v>0</v>
      </c>
      <c r="BL168" s="17" t="s">
        <v>171</v>
      </c>
      <c r="BM168" s="174" t="s">
        <v>513</v>
      </c>
    </row>
    <row r="169" spans="2:65" s="1" customFormat="1" ht="18">
      <c r="B169" s="34"/>
      <c r="D169" s="176" t="s">
        <v>407</v>
      </c>
      <c r="F169" s="210" t="s">
        <v>1903</v>
      </c>
      <c r="I169" s="137"/>
      <c r="L169" s="34"/>
      <c r="M169" s="211"/>
      <c r="T169" s="61"/>
      <c r="AT169" s="17" t="s">
        <v>407</v>
      </c>
      <c r="AU169" s="17" t="s">
        <v>82</v>
      </c>
    </row>
    <row r="170" spans="2:65" s="11" customFormat="1" ht="23" customHeight="1">
      <c r="B170" s="151"/>
      <c r="D170" s="152" t="s">
        <v>70</v>
      </c>
      <c r="E170" s="161" t="s">
        <v>1904</v>
      </c>
      <c r="F170" s="161" t="s">
        <v>1905</v>
      </c>
      <c r="I170" s="154"/>
      <c r="J170" s="162">
        <f>BK170</f>
        <v>0</v>
      </c>
      <c r="L170" s="151"/>
      <c r="M170" s="156"/>
      <c r="P170" s="157">
        <f>SUM(P171:P172)</f>
        <v>0</v>
      </c>
      <c r="R170" s="157">
        <f>SUM(R171:R172)</f>
        <v>0</v>
      </c>
      <c r="T170" s="158">
        <f>SUM(T171:T172)</f>
        <v>0</v>
      </c>
      <c r="AR170" s="152" t="s">
        <v>77</v>
      </c>
      <c r="AT170" s="159" t="s">
        <v>70</v>
      </c>
      <c r="AU170" s="159" t="s">
        <v>77</v>
      </c>
      <c r="AY170" s="152" t="s">
        <v>165</v>
      </c>
      <c r="BK170" s="160">
        <f>SUM(BK171:BK172)</f>
        <v>0</v>
      </c>
    </row>
    <row r="171" spans="2:65" s="1" customFormat="1" ht="16.5" customHeight="1">
      <c r="B171" s="136"/>
      <c r="C171" s="163" t="s">
        <v>366</v>
      </c>
      <c r="D171" s="163" t="s">
        <v>167</v>
      </c>
      <c r="E171" s="164" t="s">
        <v>1906</v>
      </c>
      <c r="F171" s="165" t="s">
        <v>1907</v>
      </c>
      <c r="G171" s="166" t="s">
        <v>497</v>
      </c>
      <c r="H171" s="167">
        <v>0</v>
      </c>
      <c r="I171" s="168"/>
      <c r="J171" s="169">
        <f>ROUND(I171*H171,2)</f>
        <v>0</v>
      </c>
      <c r="K171" s="170"/>
      <c r="L171" s="34"/>
      <c r="M171" s="171" t="s">
        <v>1</v>
      </c>
      <c r="N171" s="135" t="s">
        <v>37</v>
      </c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AR171" s="174" t="s">
        <v>171</v>
      </c>
      <c r="AT171" s="174" t="s">
        <v>167</v>
      </c>
      <c r="AU171" s="174" t="s">
        <v>82</v>
      </c>
      <c r="AY171" s="17" t="s">
        <v>165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7" t="s">
        <v>82</v>
      </c>
      <c r="BK171" s="102">
        <f>ROUND(I171*H171,2)</f>
        <v>0</v>
      </c>
      <c r="BL171" s="17" t="s">
        <v>171</v>
      </c>
      <c r="BM171" s="174" t="s">
        <v>533</v>
      </c>
    </row>
    <row r="172" spans="2:65" s="1" customFormat="1" ht="16.5" customHeight="1">
      <c r="B172" s="136"/>
      <c r="C172" s="199" t="s">
        <v>371</v>
      </c>
      <c r="D172" s="199" t="s">
        <v>360</v>
      </c>
      <c r="E172" s="200" t="s">
        <v>1908</v>
      </c>
      <c r="F172" s="201" t="s">
        <v>1907</v>
      </c>
      <c r="G172" s="202" t="s">
        <v>497</v>
      </c>
      <c r="H172" s="203">
        <v>0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37</v>
      </c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AR172" s="174" t="s">
        <v>207</v>
      </c>
      <c r="AT172" s="174" t="s">
        <v>360</v>
      </c>
      <c r="AU172" s="174" t="s">
        <v>82</v>
      </c>
      <c r="AY172" s="17" t="s">
        <v>165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7" t="s">
        <v>82</v>
      </c>
      <c r="BK172" s="102">
        <f>ROUND(I172*H172,2)</f>
        <v>0</v>
      </c>
      <c r="BL172" s="17" t="s">
        <v>171</v>
      </c>
      <c r="BM172" s="174" t="s">
        <v>544</v>
      </c>
    </row>
    <row r="173" spans="2:65" s="11" customFormat="1" ht="26" customHeight="1">
      <c r="B173" s="151"/>
      <c r="D173" s="152" t="s">
        <v>70</v>
      </c>
      <c r="E173" s="153" t="s">
        <v>1909</v>
      </c>
      <c r="F173" s="153" t="s">
        <v>1910</v>
      </c>
      <c r="I173" s="154"/>
      <c r="J173" s="155">
        <f>BK173</f>
        <v>0</v>
      </c>
      <c r="L173" s="151"/>
      <c r="M173" s="156"/>
      <c r="P173" s="157">
        <f>SUM(P174:P180)</f>
        <v>0</v>
      </c>
      <c r="R173" s="157">
        <f>SUM(R174:R180)</f>
        <v>0</v>
      </c>
      <c r="T173" s="158">
        <f>SUM(T174:T180)</f>
        <v>0</v>
      </c>
      <c r="AR173" s="152" t="s">
        <v>77</v>
      </c>
      <c r="AT173" s="159" t="s">
        <v>70</v>
      </c>
      <c r="AU173" s="159" t="s">
        <v>71</v>
      </c>
      <c r="AY173" s="152" t="s">
        <v>165</v>
      </c>
      <c r="BK173" s="160">
        <f>SUM(BK174:BK180)</f>
        <v>0</v>
      </c>
    </row>
    <row r="174" spans="2:65" s="1" customFormat="1" ht="16.5" customHeight="1">
      <c r="B174" s="136"/>
      <c r="C174" s="163" t="s">
        <v>376</v>
      </c>
      <c r="D174" s="163" t="s">
        <v>167</v>
      </c>
      <c r="E174" s="164" t="s">
        <v>1911</v>
      </c>
      <c r="F174" s="165" t="s">
        <v>1912</v>
      </c>
      <c r="G174" s="166" t="s">
        <v>181</v>
      </c>
      <c r="H174" s="167">
        <v>0</v>
      </c>
      <c r="I174" s="168"/>
      <c r="J174" s="169">
        <f t="shared" ref="J174:J180" si="35">ROUND(I174*H174,2)</f>
        <v>0</v>
      </c>
      <c r="K174" s="170"/>
      <c r="L174" s="34"/>
      <c r="M174" s="171" t="s">
        <v>1</v>
      </c>
      <c r="N174" s="135" t="s">
        <v>37</v>
      </c>
      <c r="P174" s="172">
        <f t="shared" ref="P174:P180" si="36">O174*H174</f>
        <v>0</v>
      </c>
      <c r="Q174" s="172">
        <v>0</v>
      </c>
      <c r="R174" s="172">
        <f t="shared" ref="R174:R180" si="37">Q174*H174</f>
        <v>0</v>
      </c>
      <c r="S174" s="172">
        <v>0</v>
      </c>
      <c r="T174" s="173">
        <f t="shared" ref="T174:T180" si="38">S174*H174</f>
        <v>0</v>
      </c>
      <c r="AR174" s="174" t="s">
        <v>171</v>
      </c>
      <c r="AT174" s="174" t="s">
        <v>167</v>
      </c>
      <c r="AU174" s="174" t="s">
        <v>77</v>
      </c>
      <c r="AY174" s="17" t="s">
        <v>165</v>
      </c>
      <c r="BE174" s="102">
        <f t="shared" ref="BE174:BE180" si="39">IF(N174="základná",J174,0)</f>
        <v>0</v>
      </c>
      <c r="BF174" s="102">
        <f t="shared" ref="BF174:BF180" si="40">IF(N174="znížená",J174,0)</f>
        <v>0</v>
      </c>
      <c r="BG174" s="102">
        <f t="shared" ref="BG174:BG180" si="41">IF(N174="zákl. prenesená",J174,0)</f>
        <v>0</v>
      </c>
      <c r="BH174" s="102">
        <f t="shared" ref="BH174:BH180" si="42">IF(N174="zníž. prenesená",J174,0)</f>
        <v>0</v>
      </c>
      <c r="BI174" s="102">
        <f t="shared" ref="BI174:BI180" si="43">IF(N174="nulová",J174,0)</f>
        <v>0</v>
      </c>
      <c r="BJ174" s="17" t="s">
        <v>82</v>
      </c>
      <c r="BK174" s="102">
        <f t="shared" ref="BK174:BK180" si="44">ROUND(I174*H174,2)</f>
        <v>0</v>
      </c>
      <c r="BL174" s="17" t="s">
        <v>171</v>
      </c>
      <c r="BM174" s="174" t="s">
        <v>566</v>
      </c>
    </row>
    <row r="175" spans="2:65" s="1" customFormat="1" ht="16.5" customHeight="1">
      <c r="B175" s="136"/>
      <c r="C175" s="199" t="s">
        <v>384</v>
      </c>
      <c r="D175" s="199" t="s">
        <v>360</v>
      </c>
      <c r="E175" s="200" t="s">
        <v>1913</v>
      </c>
      <c r="F175" s="201" t="s">
        <v>1912</v>
      </c>
      <c r="G175" s="202" t="s">
        <v>181</v>
      </c>
      <c r="H175" s="203">
        <v>0</v>
      </c>
      <c r="I175" s="204"/>
      <c r="J175" s="205">
        <f t="shared" si="35"/>
        <v>0</v>
      </c>
      <c r="K175" s="206"/>
      <c r="L175" s="207"/>
      <c r="M175" s="208" t="s">
        <v>1</v>
      </c>
      <c r="N175" s="209" t="s">
        <v>37</v>
      </c>
      <c r="P175" s="172">
        <f t="shared" si="36"/>
        <v>0</v>
      </c>
      <c r="Q175" s="172">
        <v>0</v>
      </c>
      <c r="R175" s="172">
        <f t="shared" si="37"/>
        <v>0</v>
      </c>
      <c r="S175" s="172">
        <v>0</v>
      </c>
      <c r="T175" s="173">
        <f t="shared" si="38"/>
        <v>0</v>
      </c>
      <c r="AR175" s="174" t="s">
        <v>207</v>
      </c>
      <c r="AT175" s="174" t="s">
        <v>360</v>
      </c>
      <c r="AU175" s="174" t="s">
        <v>77</v>
      </c>
      <c r="AY175" s="17" t="s">
        <v>165</v>
      </c>
      <c r="BE175" s="102">
        <f t="shared" si="39"/>
        <v>0</v>
      </c>
      <c r="BF175" s="102">
        <f t="shared" si="40"/>
        <v>0</v>
      </c>
      <c r="BG175" s="102">
        <f t="shared" si="41"/>
        <v>0</v>
      </c>
      <c r="BH175" s="102">
        <f t="shared" si="42"/>
        <v>0</v>
      </c>
      <c r="BI175" s="102">
        <f t="shared" si="43"/>
        <v>0</v>
      </c>
      <c r="BJ175" s="17" t="s">
        <v>82</v>
      </c>
      <c r="BK175" s="102">
        <f t="shared" si="44"/>
        <v>0</v>
      </c>
      <c r="BL175" s="17" t="s">
        <v>171</v>
      </c>
      <c r="BM175" s="174" t="s">
        <v>577</v>
      </c>
    </row>
    <row r="176" spans="2:65" s="1" customFormat="1" ht="16.5" customHeight="1">
      <c r="B176" s="136"/>
      <c r="C176" s="163" t="s">
        <v>392</v>
      </c>
      <c r="D176" s="163" t="s">
        <v>167</v>
      </c>
      <c r="E176" s="164" t="s">
        <v>1914</v>
      </c>
      <c r="F176" s="165" t="s">
        <v>1915</v>
      </c>
      <c r="G176" s="166" t="s">
        <v>181</v>
      </c>
      <c r="H176" s="167">
        <v>10</v>
      </c>
      <c r="I176" s="168"/>
      <c r="J176" s="169">
        <f t="shared" si="35"/>
        <v>0</v>
      </c>
      <c r="K176" s="170"/>
      <c r="L176" s="34"/>
      <c r="M176" s="171" t="s">
        <v>1</v>
      </c>
      <c r="N176" s="135" t="s">
        <v>37</v>
      </c>
      <c r="P176" s="172">
        <f t="shared" si="36"/>
        <v>0</v>
      </c>
      <c r="Q176" s="172">
        <v>0</v>
      </c>
      <c r="R176" s="172">
        <f t="shared" si="37"/>
        <v>0</v>
      </c>
      <c r="S176" s="172">
        <v>0</v>
      </c>
      <c r="T176" s="173">
        <f t="shared" si="38"/>
        <v>0</v>
      </c>
      <c r="AR176" s="174" t="s">
        <v>171</v>
      </c>
      <c r="AT176" s="174" t="s">
        <v>167</v>
      </c>
      <c r="AU176" s="174" t="s">
        <v>77</v>
      </c>
      <c r="AY176" s="17" t="s">
        <v>165</v>
      </c>
      <c r="BE176" s="102">
        <f t="shared" si="39"/>
        <v>0</v>
      </c>
      <c r="BF176" s="102">
        <f t="shared" si="40"/>
        <v>0</v>
      </c>
      <c r="BG176" s="102">
        <f t="shared" si="41"/>
        <v>0</v>
      </c>
      <c r="BH176" s="102">
        <f t="shared" si="42"/>
        <v>0</v>
      </c>
      <c r="BI176" s="102">
        <f t="shared" si="43"/>
        <v>0</v>
      </c>
      <c r="BJ176" s="17" t="s">
        <v>82</v>
      </c>
      <c r="BK176" s="102">
        <f t="shared" si="44"/>
        <v>0</v>
      </c>
      <c r="BL176" s="17" t="s">
        <v>171</v>
      </c>
      <c r="BM176" s="174" t="s">
        <v>583</v>
      </c>
    </row>
    <row r="177" spans="2:65" s="1" customFormat="1" ht="16.5" customHeight="1">
      <c r="B177" s="136"/>
      <c r="C177" s="199" t="s">
        <v>396</v>
      </c>
      <c r="D177" s="199" t="s">
        <v>360</v>
      </c>
      <c r="E177" s="200" t="s">
        <v>1916</v>
      </c>
      <c r="F177" s="201" t="s">
        <v>1915</v>
      </c>
      <c r="G177" s="202" t="s">
        <v>181</v>
      </c>
      <c r="H177" s="203">
        <v>10</v>
      </c>
      <c r="I177" s="204"/>
      <c r="J177" s="205">
        <f t="shared" si="35"/>
        <v>0</v>
      </c>
      <c r="K177" s="206"/>
      <c r="L177" s="207"/>
      <c r="M177" s="208" t="s">
        <v>1</v>
      </c>
      <c r="N177" s="209" t="s">
        <v>37</v>
      </c>
      <c r="P177" s="172">
        <f t="shared" si="36"/>
        <v>0</v>
      </c>
      <c r="Q177" s="172">
        <v>0</v>
      </c>
      <c r="R177" s="172">
        <f t="shared" si="37"/>
        <v>0</v>
      </c>
      <c r="S177" s="172">
        <v>0</v>
      </c>
      <c r="T177" s="173">
        <f t="shared" si="38"/>
        <v>0</v>
      </c>
      <c r="AR177" s="174" t="s">
        <v>207</v>
      </c>
      <c r="AT177" s="174" t="s">
        <v>360</v>
      </c>
      <c r="AU177" s="174" t="s">
        <v>77</v>
      </c>
      <c r="AY177" s="17" t="s">
        <v>165</v>
      </c>
      <c r="BE177" s="102">
        <f t="shared" si="39"/>
        <v>0</v>
      </c>
      <c r="BF177" s="102">
        <f t="shared" si="40"/>
        <v>0</v>
      </c>
      <c r="BG177" s="102">
        <f t="shared" si="41"/>
        <v>0</v>
      </c>
      <c r="BH177" s="102">
        <f t="shared" si="42"/>
        <v>0</v>
      </c>
      <c r="BI177" s="102">
        <f t="shared" si="43"/>
        <v>0</v>
      </c>
      <c r="BJ177" s="17" t="s">
        <v>82</v>
      </c>
      <c r="BK177" s="102">
        <f t="shared" si="44"/>
        <v>0</v>
      </c>
      <c r="BL177" s="17" t="s">
        <v>171</v>
      </c>
      <c r="BM177" s="174" t="s">
        <v>1169</v>
      </c>
    </row>
    <row r="178" spans="2:65" s="1" customFormat="1" ht="16.5" customHeight="1">
      <c r="B178" s="136"/>
      <c r="C178" s="163" t="s">
        <v>401</v>
      </c>
      <c r="D178" s="163" t="s">
        <v>167</v>
      </c>
      <c r="E178" s="164" t="s">
        <v>1917</v>
      </c>
      <c r="F178" s="165" t="s">
        <v>1918</v>
      </c>
      <c r="G178" s="166" t="s">
        <v>497</v>
      </c>
      <c r="H178" s="167">
        <v>7</v>
      </c>
      <c r="I178" s="168"/>
      <c r="J178" s="169">
        <f t="shared" si="35"/>
        <v>0</v>
      </c>
      <c r="K178" s="170"/>
      <c r="L178" s="34"/>
      <c r="M178" s="171" t="s">
        <v>1</v>
      </c>
      <c r="N178" s="135" t="s">
        <v>37</v>
      </c>
      <c r="P178" s="172">
        <f t="shared" si="36"/>
        <v>0</v>
      </c>
      <c r="Q178" s="172">
        <v>0</v>
      </c>
      <c r="R178" s="172">
        <f t="shared" si="37"/>
        <v>0</v>
      </c>
      <c r="S178" s="172">
        <v>0</v>
      </c>
      <c r="T178" s="173">
        <f t="shared" si="38"/>
        <v>0</v>
      </c>
      <c r="AR178" s="174" t="s">
        <v>171</v>
      </c>
      <c r="AT178" s="174" t="s">
        <v>167</v>
      </c>
      <c r="AU178" s="174" t="s">
        <v>77</v>
      </c>
      <c r="AY178" s="17" t="s">
        <v>165</v>
      </c>
      <c r="BE178" s="102">
        <f t="shared" si="39"/>
        <v>0</v>
      </c>
      <c r="BF178" s="102">
        <f t="shared" si="40"/>
        <v>0</v>
      </c>
      <c r="BG178" s="102">
        <f t="shared" si="41"/>
        <v>0</v>
      </c>
      <c r="BH178" s="102">
        <f t="shared" si="42"/>
        <v>0</v>
      </c>
      <c r="BI178" s="102">
        <f t="shared" si="43"/>
        <v>0</v>
      </c>
      <c r="BJ178" s="17" t="s">
        <v>82</v>
      </c>
      <c r="BK178" s="102">
        <f t="shared" si="44"/>
        <v>0</v>
      </c>
      <c r="BL178" s="17" t="s">
        <v>171</v>
      </c>
      <c r="BM178" s="174" t="s">
        <v>1172</v>
      </c>
    </row>
    <row r="179" spans="2:65" s="1" customFormat="1" ht="16.5" customHeight="1">
      <c r="B179" s="136"/>
      <c r="C179" s="199" t="s">
        <v>410</v>
      </c>
      <c r="D179" s="199" t="s">
        <v>360</v>
      </c>
      <c r="E179" s="200" t="s">
        <v>1919</v>
      </c>
      <c r="F179" s="201" t="s">
        <v>1918</v>
      </c>
      <c r="G179" s="202" t="s">
        <v>497</v>
      </c>
      <c r="H179" s="203">
        <v>7</v>
      </c>
      <c r="I179" s="204"/>
      <c r="J179" s="205">
        <f t="shared" si="35"/>
        <v>0</v>
      </c>
      <c r="K179" s="206"/>
      <c r="L179" s="207"/>
      <c r="M179" s="208" t="s">
        <v>1</v>
      </c>
      <c r="N179" s="209" t="s">
        <v>37</v>
      </c>
      <c r="P179" s="172">
        <f t="shared" si="36"/>
        <v>0</v>
      </c>
      <c r="Q179" s="172">
        <v>0</v>
      </c>
      <c r="R179" s="172">
        <f t="shared" si="37"/>
        <v>0</v>
      </c>
      <c r="S179" s="172">
        <v>0</v>
      </c>
      <c r="T179" s="173">
        <f t="shared" si="38"/>
        <v>0</v>
      </c>
      <c r="AR179" s="174" t="s">
        <v>207</v>
      </c>
      <c r="AT179" s="174" t="s">
        <v>360</v>
      </c>
      <c r="AU179" s="174" t="s">
        <v>77</v>
      </c>
      <c r="AY179" s="17" t="s">
        <v>165</v>
      </c>
      <c r="BE179" s="102">
        <f t="shared" si="39"/>
        <v>0</v>
      </c>
      <c r="BF179" s="102">
        <f t="shared" si="40"/>
        <v>0</v>
      </c>
      <c r="BG179" s="102">
        <f t="shared" si="41"/>
        <v>0</v>
      </c>
      <c r="BH179" s="102">
        <f t="shared" si="42"/>
        <v>0</v>
      </c>
      <c r="BI179" s="102">
        <f t="shared" si="43"/>
        <v>0</v>
      </c>
      <c r="BJ179" s="17" t="s">
        <v>82</v>
      </c>
      <c r="BK179" s="102">
        <f t="shared" si="44"/>
        <v>0</v>
      </c>
      <c r="BL179" s="17" t="s">
        <v>171</v>
      </c>
      <c r="BM179" s="174" t="s">
        <v>855</v>
      </c>
    </row>
    <row r="180" spans="2:65" s="1" customFormat="1" ht="16.5" customHeight="1">
      <c r="B180" s="136"/>
      <c r="C180" s="163" t="s">
        <v>414</v>
      </c>
      <c r="D180" s="163" t="s">
        <v>167</v>
      </c>
      <c r="E180" s="164" t="s">
        <v>1920</v>
      </c>
      <c r="F180" s="165" t="s">
        <v>1921</v>
      </c>
      <c r="G180" s="166" t="s">
        <v>497</v>
      </c>
      <c r="H180" s="167">
        <v>1</v>
      </c>
      <c r="I180" s="168"/>
      <c r="J180" s="169">
        <f t="shared" si="35"/>
        <v>0</v>
      </c>
      <c r="K180" s="170"/>
      <c r="L180" s="34"/>
      <c r="M180" s="171" t="s">
        <v>1</v>
      </c>
      <c r="N180" s="135" t="s">
        <v>37</v>
      </c>
      <c r="P180" s="172">
        <f t="shared" si="36"/>
        <v>0</v>
      </c>
      <c r="Q180" s="172">
        <v>0</v>
      </c>
      <c r="R180" s="172">
        <f t="shared" si="37"/>
        <v>0</v>
      </c>
      <c r="S180" s="172">
        <v>0</v>
      </c>
      <c r="T180" s="173">
        <f t="shared" si="38"/>
        <v>0</v>
      </c>
      <c r="AR180" s="174" t="s">
        <v>171</v>
      </c>
      <c r="AT180" s="174" t="s">
        <v>167</v>
      </c>
      <c r="AU180" s="174" t="s">
        <v>77</v>
      </c>
      <c r="AY180" s="17" t="s">
        <v>165</v>
      </c>
      <c r="BE180" s="102">
        <f t="shared" si="39"/>
        <v>0</v>
      </c>
      <c r="BF180" s="102">
        <f t="shared" si="40"/>
        <v>0</v>
      </c>
      <c r="BG180" s="102">
        <f t="shared" si="41"/>
        <v>0</v>
      </c>
      <c r="BH180" s="102">
        <f t="shared" si="42"/>
        <v>0</v>
      </c>
      <c r="BI180" s="102">
        <f t="shared" si="43"/>
        <v>0</v>
      </c>
      <c r="BJ180" s="17" t="s">
        <v>82</v>
      </c>
      <c r="BK180" s="102">
        <f t="shared" si="44"/>
        <v>0</v>
      </c>
      <c r="BL180" s="17" t="s">
        <v>171</v>
      </c>
      <c r="BM180" s="174" t="s">
        <v>1177</v>
      </c>
    </row>
    <row r="181" spans="2:65" s="11" customFormat="1" ht="26" customHeight="1">
      <c r="B181" s="151"/>
      <c r="D181" s="152" t="s">
        <v>70</v>
      </c>
      <c r="E181" s="153" t="s">
        <v>1922</v>
      </c>
      <c r="F181" s="153" t="s">
        <v>1923</v>
      </c>
      <c r="I181" s="154"/>
      <c r="J181" s="155">
        <f>BK181</f>
        <v>0</v>
      </c>
      <c r="L181" s="151"/>
      <c r="M181" s="156"/>
      <c r="P181" s="157">
        <f>P182+P203+P211</f>
        <v>0</v>
      </c>
      <c r="R181" s="157">
        <f>R182+R203+R211</f>
        <v>0</v>
      </c>
      <c r="T181" s="158">
        <f>T182+T203+T211</f>
        <v>0</v>
      </c>
      <c r="AR181" s="152" t="s">
        <v>77</v>
      </c>
      <c r="AT181" s="159" t="s">
        <v>70</v>
      </c>
      <c r="AU181" s="159" t="s">
        <v>71</v>
      </c>
      <c r="AY181" s="152" t="s">
        <v>165</v>
      </c>
      <c r="BK181" s="160">
        <f>BK182+BK203+BK211</f>
        <v>0</v>
      </c>
    </row>
    <row r="182" spans="2:65" s="11" customFormat="1" ht="23" customHeight="1">
      <c r="B182" s="151"/>
      <c r="D182" s="152" t="s">
        <v>70</v>
      </c>
      <c r="E182" s="161" t="s">
        <v>1924</v>
      </c>
      <c r="F182" s="161" t="s">
        <v>1925</v>
      </c>
      <c r="I182" s="154"/>
      <c r="J182" s="162">
        <f>BK182</f>
        <v>0</v>
      </c>
      <c r="L182" s="151"/>
      <c r="M182" s="156"/>
      <c r="P182" s="157">
        <f>SUM(P183:P202)</f>
        <v>0</v>
      </c>
      <c r="R182" s="157">
        <f>SUM(R183:R202)</f>
        <v>0</v>
      </c>
      <c r="T182" s="158">
        <f>SUM(T183:T202)</f>
        <v>0</v>
      </c>
      <c r="AR182" s="152" t="s">
        <v>77</v>
      </c>
      <c r="AT182" s="159" t="s">
        <v>70</v>
      </c>
      <c r="AU182" s="159" t="s">
        <v>77</v>
      </c>
      <c r="AY182" s="152" t="s">
        <v>165</v>
      </c>
      <c r="BK182" s="160">
        <f>SUM(BK183:BK202)</f>
        <v>0</v>
      </c>
    </row>
    <row r="183" spans="2:65" s="1" customFormat="1" ht="16.5" customHeight="1">
      <c r="B183" s="136"/>
      <c r="C183" s="163" t="s">
        <v>418</v>
      </c>
      <c r="D183" s="163" t="s">
        <v>167</v>
      </c>
      <c r="E183" s="164" t="s">
        <v>1926</v>
      </c>
      <c r="F183" s="165" t="s">
        <v>1927</v>
      </c>
      <c r="G183" s="166" t="s">
        <v>181</v>
      </c>
      <c r="H183" s="167">
        <v>11</v>
      </c>
      <c r="I183" s="168"/>
      <c r="J183" s="169">
        <f t="shared" ref="J183:J202" si="45">ROUND(I183*H183,2)</f>
        <v>0</v>
      </c>
      <c r="K183" s="170"/>
      <c r="L183" s="34"/>
      <c r="M183" s="171" t="s">
        <v>1</v>
      </c>
      <c r="N183" s="135" t="s">
        <v>37</v>
      </c>
      <c r="P183" s="172">
        <f t="shared" ref="P183:P202" si="46">O183*H183</f>
        <v>0</v>
      </c>
      <c r="Q183" s="172">
        <v>0</v>
      </c>
      <c r="R183" s="172">
        <f t="shared" ref="R183:R202" si="47">Q183*H183</f>
        <v>0</v>
      </c>
      <c r="S183" s="172">
        <v>0</v>
      </c>
      <c r="T183" s="173">
        <f t="shared" ref="T183:T202" si="48">S183*H183</f>
        <v>0</v>
      </c>
      <c r="AR183" s="174" t="s">
        <v>171</v>
      </c>
      <c r="AT183" s="174" t="s">
        <v>167</v>
      </c>
      <c r="AU183" s="174" t="s">
        <v>82</v>
      </c>
      <c r="AY183" s="17" t="s">
        <v>165</v>
      </c>
      <c r="BE183" s="102">
        <f t="shared" ref="BE183:BE202" si="49">IF(N183="základná",J183,0)</f>
        <v>0</v>
      </c>
      <c r="BF183" s="102">
        <f t="shared" ref="BF183:BF202" si="50">IF(N183="znížená",J183,0)</f>
        <v>0</v>
      </c>
      <c r="BG183" s="102">
        <f t="shared" ref="BG183:BG202" si="51">IF(N183="zákl. prenesená",J183,0)</f>
        <v>0</v>
      </c>
      <c r="BH183" s="102">
        <f t="shared" ref="BH183:BH202" si="52">IF(N183="zníž. prenesená",J183,0)</f>
        <v>0</v>
      </c>
      <c r="BI183" s="102">
        <f t="shared" ref="BI183:BI202" si="53">IF(N183="nulová",J183,0)</f>
        <v>0</v>
      </c>
      <c r="BJ183" s="17" t="s">
        <v>82</v>
      </c>
      <c r="BK183" s="102">
        <f t="shared" ref="BK183:BK202" si="54">ROUND(I183*H183,2)</f>
        <v>0</v>
      </c>
      <c r="BL183" s="17" t="s">
        <v>171</v>
      </c>
      <c r="BM183" s="174" t="s">
        <v>1183</v>
      </c>
    </row>
    <row r="184" spans="2:65" s="1" customFormat="1" ht="16.5" customHeight="1">
      <c r="B184" s="136"/>
      <c r="C184" s="199" t="s">
        <v>423</v>
      </c>
      <c r="D184" s="199" t="s">
        <v>360</v>
      </c>
      <c r="E184" s="200" t="s">
        <v>1928</v>
      </c>
      <c r="F184" s="201" t="s">
        <v>1927</v>
      </c>
      <c r="G184" s="202" t="s">
        <v>181</v>
      </c>
      <c r="H184" s="203">
        <v>11</v>
      </c>
      <c r="I184" s="204"/>
      <c r="J184" s="205">
        <f t="shared" si="45"/>
        <v>0</v>
      </c>
      <c r="K184" s="206"/>
      <c r="L184" s="207"/>
      <c r="M184" s="208" t="s">
        <v>1</v>
      </c>
      <c r="N184" s="209" t="s">
        <v>37</v>
      </c>
      <c r="P184" s="172">
        <f t="shared" si="46"/>
        <v>0</v>
      </c>
      <c r="Q184" s="172">
        <v>0</v>
      </c>
      <c r="R184" s="172">
        <f t="shared" si="47"/>
        <v>0</v>
      </c>
      <c r="S184" s="172">
        <v>0</v>
      </c>
      <c r="T184" s="173">
        <f t="shared" si="48"/>
        <v>0</v>
      </c>
      <c r="AR184" s="174" t="s">
        <v>207</v>
      </c>
      <c r="AT184" s="174" t="s">
        <v>360</v>
      </c>
      <c r="AU184" s="174" t="s">
        <v>82</v>
      </c>
      <c r="AY184" s="17" t="s">
        <v>165</v>
      </c>
      <c r="BE184" s="102">
        <f t="shared" si="49"/>
        <v>0</v>
      </c>
      <c r="BF184" s="102">
        <f t="shared" si="50"/>
        <v>0</v>
      </c>
      <c r="BG184" s="102">
        <f t="shared" si="51"/>
        <v>0</v>
      </c>
      <c r="BH184" s="102">
        <f t="shared" si="52"/>
        <v>0</v>
      </c>
      <c r="BI184" s="102">
        <f t="shared" si="53"/>
        <v>0</v>
      </c>
      <c r="BJ184" s="17" t="s">
        <v>82</v>
      </c>
      <c r="BK184" s="102">
        <f t="shared" si="54"/>
        <v>0</v>
      </c>
      <c r="BL184" s="17" t="s">
        <v>171</v>
      </c>
      <c r="BM184" s="174" t="s">
        <v>1186</v>
      </c>
    </row>
    <row r="185" spans="2:65" s="1" customFormat="1" ht="16.5" customHeight="1">
      <c r="B185" s="136"/>
      <c r="C185" s="163" t="s">
        <v>405</v>
      </c>
      <c r="D185" s="163" t="s">
        <v>167</v>
      </c>
      <c r="E185" s="164" t="s">
        <v>1929</v>
      </c>
      <c r="F185" s="165" t="s">
        <v>1930</v>
      </c>
      <c r="G185" s="166" t="s">
        <v>497</v>
      </c>
      <c r="H185" s="167">
        <v>6</v>
      </c>
      <c r="I185" s="168"/>
      <c r="J185" s="169">
        <f t="shared" si="45"/>
        <v>0</v>
      </c>
      <c r="K185" s="170"/>
      <c r="L185" s="34"/>
      <c r="M185" s="171" t="s">
        <v>1</v>
      </c>
      <c r="N185" s="135" t="s">
        <v>37</v>
      </c>
      <c r="P185" s="172">
        <f t="shared" si="46"/>
        <v>0</v>
      </c>
      <c r="Q185" s="172">
        <v>0</v>
      </c>
      <c r="R185" s="172">
        <f t="shared" si="47"/>
        <v>0</v>
      </c>
      <c r="S185" s="172">
        <v>0</v>
      </c>
      <c r="T185" s="173">
        <f t="shared" si="48"/>
        <v>0</v>
      </c>
      <c r="AR185" s="174" t="s">
        <v>171</v>
      </c>
      <c r="AT185" s="174" t="s">
        <v>167</v>
      </c>
      <c r="AU185" s="174" t="s">
        <v>82</v>
      </c>
      <c r="AY185" s="17" t="s">
        <v>165</v>
      </c>
      <c r="BE185" s="102">
        <f t="shared" si="49"/>
        <v>0</v>
      </c>
      <c r="BF185" s="102">
        <f t="shared" si="50"/>
        <v>0</v>
      </c>
      <c r="BG185" s="102">
        <f t="shared" si="51"/>
        <v>0</v>
      </c>
      <c r="BH185" s="102">
        <f t="shared" si="52"/>
        <v>0</v>
      </c>
      <c r="BI185" s="102">
        <f t="shared" si="53"/>
        <v>0</v>
      </c>
      <c r="BJ185" s="17" t="s">
        <v>82</v>
      </c>
      <c r="BK185" s="102">
        <f t="shared" si="54"/>
        <v>0</v>
      </c>
      <c r="BL185" s="17" t="s">
        <v>171</v>
      </c>
      <c r="BM185" s="174" t="s">
        <v>1189</v>
      </c>
    </row>
    <row r="186" spans="2:65" s="1" customFormat="1" ht="16.5" customHeight="1">
      <c r="B186" s="136"/>
      <c r="C186" s="199" t="s">
        <v>433</v>
      </c>
      <c r="D186" s="199" t="s">
        <v>360</v>
      </c>
      <c r="E186" s="200" t="s">
        <v>1931</v>
      </c>
      <c r="F186" s="201" t="s">
        <v>1930</v>
      </c>
      <c r="G186" s="202" t="s">
        <v>497</v>
      </c>
      <c r="H186" s="203">
        <v>6</v>
      </c>
      <c r="I186" s="204"/>
      <c r="J186" s="205">
        <f t="shared" si="45"/>
        <v>0</v>
      </c>
      <c r="K186" s="206"/>
      <c r="L186" s="207"/>
      <c r="M186" s="208" t="s">
        <v>1</v>
      </c>
      <c r="N186" s="209" t="s">
        <v>37</v>
      </c>
      <c r="P186" s="172">
        <f t="shared" si="46"/>
        <v>0</v>
      </c>
      <c r="Q186" s="172">
        <v>0</v>
      </c>
      <c r="R186" s="172">
        <f t="shared" si="47"/>
        <v>0</v>
      </c>
      <c r="S186" s="172">
        <v>0</v>
      </c>
      <c r="T186" s="173">
        <f t="shared" si="48"/>
        <v>0</v>
      </c>
      <c r="AR186" s="174" t="s">
        <v>207</v>
      </c>
      <c r="AT186" s="174" t="s">
        <v>360</v>
      </c>
      <c r="AU186" s="174" t="s">
        <v>82</v>
      </c>
      <c r="AY186" s="17" t="s">
        <v>165</v>
      </c>
      <c r="BE186" s="102">
        <f t="shared" si="49"/>
        <v>0</v>
      </c>
      <c r="BF186" s="102">
        <f t="shared" si="50"/>
        <v>0</v>
      </c>
      <c r="BG186" s="102">
        <f t="shared" si="51"/>
        <v>0</v>
      </c>
      <c r="BH186" s="102">
        <f t="shared" si="52"/>
        <v>0</v>
      </c>
      <c r="BI186" s="102">
        <f t="shared" si="53"/>
        <v>0</v>
      </c>
      <c r="BJ186" s="17" t="s">
        <v>82</v>
      </c>
      <c r="BK186" s="102">
        <f t="shared" si="54"/>
        <v>0</v>
      </c>
      <c r="BL186" s="17" t="s">
        <v>171</v>
      </c>
      <c r="BM186" s="174" t="s">
        <v>1192</v>
      </c>
    </row>
    <row r="187" spans="2:65" s="1" customFormat="1" ht="16.5" customHeight="1">
      <c r="B187" s="136"/>
      <c r="C187" s="163" t="s">
        <v>438</v>
      </c>
      <c r="D187" s="163" t="s">
        <v>167</v>
      </c>
      <c r="E187" s="164" t="s">
        <v>1932</v>
      </c>
      <c r="F187" s="165" t="s">
        <v>1933</v>
      </c>
      <c r="G187" s="166" t="s">
        <v>181</v>
      </c>
      <c r="H187" s="167">
        <v>263</v>
      </c>
      <c r="I187" s="168"/>
      <c r="J187" s="169">
        <f t="shared" si="45"/>
        <v>0</v>
      </c>
      <c r="K187" s="170"/>
      <c r="L187" s="34"/>
      <c r="M187" s="171" t="s">
        <v>1</v>
      </c>
      <c r="N187" s="135" t="s">
        <v>37</v>
      </c>
      <c r="P187" s="172">
        <f t="shared" si="46"/>
        <v>0</v>
      </c>
      <c r="Q187" s="172">
        <v>0</v>
      </c>
      <c r="R187" s="172">
        <f t="shared" si="47"/>
        <v>0</v>
      </c>
      <c r="S187" s="172">
        <v>0</v>
      </c>
      <c r="T187" s="173">
        <f t="shared" si="48"/>
        <v>0</v>
      </c>
      <c r="AR187" s="174" t="s">
        <v>171</v>
      </c>
      <c r="AT187" s="174" t="s">
        <v>167</v>
      </c>
      <c r="AU187" s="174" t="s">
        <v>82</v>
      </c>
      <c r="AY187" s="17" t="s">
        <v>165</v>
      </c>
      <c r="BE187" s="102">
        <f t="shared" si="49"/>
        <v>0</v>
      </c>
      <c r="BF187" s="102">
        <f t="shared" si="50"/>
        <v>0</v>
      </c>
      <c r="BG187" s="102">
        <f t="shared" si="51"/>
        <v>0</v>
      </c>
      <c r="BH187" s="102">
        <f t="shared" si="52"/>
        <v>0</v>
      </c>
      <c r="BI187" s="102">
        <f t="shared" si="53"/>
        <v>0</v>
      </c>
      <c r="BJ187" s="17" t="s">
        <v>82</v>
      </c>
      <c r="BK187" s="102">
        <f t="shared" si="54"/>
        <v>0</v>
      </c>
      <c r="BL187" s="17" t="s">
        <v>171</v>
      </c>
      <c r="BM187" s="174" t="s">
        <v>1195</v>
      </c>
    </row>
    <row r="188" spans="2:65" s="1" customFormat="1" ht="16.5" customHeight="1">
      <c r="B188" s="136"/>
      <c r="C188" s="199" t="s">
        <v>444</v>
      </c>
      <c r="D188" s="199" t="s">
        <v>360</v>
      </c>
      <c r="E188" s="200" t="s">
        <v>1934</v>
      </c>
      <c r="F188" s="201" t="s">
        <v>1933</v>
      </c>
      <c r="G188" s="202" t="s">
        <v>181</v>
      </c>
      <c r="H188" s="203">
        <v>263</v>
      </c>
      <c r="I188" s="204"/>
      <c r="J188" s="205">
        <f t="shared" si="45"/>
        <v>0</v>
      </c>
      <c r="K188" s="206"/>
      <c r="L188" s="207"/>
      <c r="M188" s="208" t="s">
        <v>1</v>
      </c>
      <c r="N188" s="209" t="s">
        <v>37</v>
      </c>
      <c r="P188" s="172">
        <f t="shared" si="46"/>
        <v>0</v>
      </c>
      <c r="Q188" s="172">
        <v>0</v>
      </c>
      <c r="R188" s="172">
        <f t="shared" si="47"/>
        <v>0</v>
      </c>
      <c r="S188" s="172">
        <v>0</v>
      </c>
      <c r="T188" s="173">
        <f t="shared" si="48"/>
        <v>0</v>
      </c>
      <c r="AR188" s="174" t="s">
        <v>207</v>
      </c>
      <c r="AT188" s="174" t="s">
        <v>360</v>
      </c>
      <c r="AU188" s="174" t="s">
        <v>82</v>
      </c>
      <c r="AY188" s="17" t="s">
        <v>165</v>
      </c>
      <c r="BE188" s="102">
        <f t="shared" si="49"/>
        <v>0</v>
      </c>
      <c r="BF188" s="102">
        <f t="shared" si="50"/>
        <v>0</v>
      </c>
      <c r="BG188" s="102">
        <f t="shared" si="51"/>
        <v>0</v>
      </c>
      <c r="BH188" s="102">
        <f t="shared" si="52"/>
        <v>0</v>
      </c>
      <c r="BI188" s="102">
        <f t="shared" si="53"/>
        <v>0</v>
      </c>
      <c r="BJ188" s="17" t="s">
        <v>82</v>
      </c>
      <c r="BK188" s="102">
        <f t="shared" si="54"/>
        <v>0</v>
      </c>
      <c r="BL188" s="17" t="s">
        <v>171</v>
      </c>
      <c r="BM188" s="174" t="s">
        <v>1198</v>
      </c>
    </row>
    <row r="189" spans="2:65" s="1" customFormat="1" ht="16.5" customHeight="1">
      <c r="B189" s="136"/>
      <c r="C189" s="163" t="s">
        <v>449</v>
      </c>
      <c r="D189" s="163" t="s">
        <v>167</v>
      </c>
      <c r="E189" s="164" t="s">
        <v>1935</v>
      </c>
      <c r="F189" s="165" t="s">
        <v>1930</v>
      </c>
      <c r="G189" s="166" t="s">
        <v>497</v>
      </c>
      <c r="H189" s="167">
        <v>12</v>
      </c>
      <c r="I189" s="168"/>
      <c r="J189" s="169">
        <f t="shared" si="45"/>
        <v>0</v>
      </c>
      <c r="K189" s="170"/>
      <c r="L189" s="34"/>
      <c r="M189" s="171" t="s">
        <v>1</v>
      </c>
      <c r="N189" s="135" t="s">
        <v>37</v>
      </c>
      <c r="P189" s="172">
        <f t="shared" si="46"/>
        <v>0</v>
      </c>
      <c r="Q189" s="172">
        <v>0</v>
      </c>
      <c r="R189" s="172">
        <f t="shared" si="47"/>
        <v>0</v>
      </c>
      <c r="S189" s="172">
        <v>0</v>
      </c>
      <c r="T189" s="173">
        <f t="shared" si="48"/>
        <v>0</v>
      </c>
      <c r="AR189" s="174" t="s">
        <v>171</v>
      </c>
      <c r="AT189" s="174" t="s">
        <v>167</v>
      </c>
      <c r="AU189" s="174" t="s">
        <v>82</v>
      </c>
      <c r="AY189" s="17" t="s">
        <v>165</v>
      </c>
      <c r="BE189" s="102">
        <f t="shared" si="49"/>
        <v>0</v>
      </c>
      <c r="BF189" s="102">
        <f t="shared" si="50"/>
        <v>0</v>
      </c>
      <c r="BG189" s="102">
        <f t="shared" si="51"/>
        <v>0</v>
      </c>
      <c r="BH189" s="102">
        <f t="shared" si="52"/>
        <v>0</v>
      </c>
      <c r="BI189" s="102">
        <f t="shared" si="53"/>
        <v>0</v>
      </c>
      <c r="BJ189" s="17" t="s">
        <v>82</v>
      </c>
      <c r="BK189" s="102">
        <f t="shared" si="54"/>
        <v>0</v>
      </c>
      <c r="BL189" s="17" t="s">
        <v>171</v>
      </c>
      <c r="BM189" s="174" t="s">
        <v>1201</v>
      </c>
    </row>
    <row r="190" spans="2:65" s="1" customFormat="1" ht="16.5" customHeight="1">
      <c r="B190" s="136"/>
      <c r="C190" s="199" t="s">
        <v>455</v>
      </c>
      <c r="D190" s="199" t="s">
        <v>360</v>
      </c>
      <c r="E190" s="200" t="s">
        <v>1936</v>
      </c>
      <c r="F190" s="201" t="s">
        <v>1930</v>
      </c>
      <c r="G190" s="202" t="s">
        <v>497</v>
      </c>
      <c r="H190" s="203">
        <v>12</v>
      </c>
      <c r="I190" s="204"/>
      <c r="J190" s="205">
        <f t="shared" si="45"/>
        <v>0</v>
      </c>
      <c r="K190" s="206"/>
      <c r="L190" s="207"/>
      <c r="M190" s="208" t="s">
        <v>1</v>
      </c>
      <c r="N190" s="209" t="s">
        <v>37</v>
      </c>
      <c r="P190" s="172">
        <f t="shared" si="46"/>
        <v>0</v>
      </c>
      <c r="Q190" s="172">
        <v>0</v>
      </c>
      <c r="R190" s="172">
        <f t="shared" si="47"/>
        <v>0</v>
      </c>
      <c r="S190" s="172">
        <v>0</v>
      </c>
      <c r="T190" s="173">
        <f t="shared" si="48"/>
        <v>0</v>
      </c>
      <c r="AR190" s="174" t="s">
        <v>207</v>
      </c>
      <c r="AT190" s="174" t="s">
        <v>360</v>
      </c>
      <c r="AU190" s="174" t="s">
        <v>82</v>
      </c>
      <c r="AY190" s="17" t="s">
        <v>165</v>
      </c>
      <c r="BE190" s="102">
        <f t="shared" si="49"/>
        <v>0</v>
      </c>
      <c r="BF190" s="102">
        <f t="shared" si="50"/>
        <v>0</v>
      </c>
      <c r="BG190" s="102">
        <f t="shared" si="51"/>
        <v>0</v>
      </c>
      <c r="BH190" s="102">
        <f t="shared" si="52"/>
        <v>0</v>
      </c>
      <c r="BI190" s="102">
        <f t="shared" si="53"/>
        <v>0</v>
      </c>
      <c r="BJ190" s="17" t="s">
        <v>82</v>
      </c>
      <c r="BK190" s="102">
        <f t="shared" si="54"/>
        <v>0</v>
      </c>
      <c r="BL190" s="17" t="s">
        <v>171</v>
      </c>
      <c r="BM190" s="174" t="s">
        <v>1204</v>
      </c>
    </row>
    <row r="191" spans="2:65" s="1" customFormat="1" ht="16.5" customHeight="1">
      <c r="B191" s="136"/>
      <c r="C191" s="163" t="s">
        <v>461</v>
      </c>
      <c r="D191" s="163" t="s">
        <v>167</v>
      </c>
      <c r="E191" s="164" t="s">
        <v>1937</v>
      </c>
      <c r="F191" s="165" t="s">
        <v>1938</v>
      </c>
      <c r="G191" s="166" t="s">
        <v>181</v>
      </c>
      <c r="H191" s="167">
        <v>70</v>
      </c>
      <c r="I191" s="168"/>
      <c r="J191" s="169">
        <f t="shared" si="45"/>
        <v>0</v>
      </c>
      <c r="K191" s="170"/>
      <c r="L191" s="34"/>
      <c r="M191" s="171" t="s">
        <v>1</v>
      </c>
      <c r="N191" s="135" t="s">
        <v>37</v>
      </c>
      <c r="P191" s="172">
        <f t="shared" si="46"/>
        <v>0</v>
      </c>
      <c r="Q191" s="172">
        <v>0</v>
      </c>
      <c r="R191" s="172">
        <f t="shared" si="47"/>
        <v>0</v>
      </c>
      <c r="S191" s="172">
        <v>0</v>
      </c>
      <c r="T191" s="173">
        <f t="shared" si="48"/>
        <v>0</v>
      </c>
      <c r="AR191" s="174" t="s">
        <v>171</v>
      </c>
      <c r="AT191" s="174" t="s">
        <v>167</v>
      </c>
      <c r="AU191" s="174" t="s">
        <v>82</v>
      </c>
      <c r="AY191" s="17" t="s">
        <v>165</v>
      </c>
      <c r="BE191" s="102">
        <f t="shared" si="49"/>
        <v>0</v>
      </c>
      <c r="BF191" s="102">
        <f t="shared" si="50"/>
        <v>0</v>
      </c>
      <c r="BG191" s="102">
        <f t="shared" si="51"/>
        <v>0</v>
      </c>
      <c r="BH191" s="102">
        <f t="shared" si="52"/>
        <v>0</v>
      </c>
      <c r="BI191" s="102">
        <f t="shared" si="53"/>
        <v>0</v>
      </c>
      <c r="BJ191" s="17" t="s">
        <v>82</v>
      </c>
      <c r="BK191" s="102">
        <f t="shared" si="54"/>
        <v>0</v>
      </c>
      <c r="BL191" s="17" t="s">
        <v>171</v>
      </c>
      <c r="BM191" s="174" t="s">
        <v>1207</v>
      </c>
    </row>
    <row r="192" spans="2:65" s="1" customFormat="1" ht="16.5" customHeight="1">
      <c r="B192" s="136"/>
      <c r="C192" s="199" t="s">
        <v>467</v>
      </c>
      <c r="D192" s="199" t="s">
        <v>360</v>
      </c>
      <c r="E192" s="200" t="s">
        <v>1939</v>
      </c>
      <c r="F192" s="201" t="s">
        <v>1938</v>
      </c>
      <c r="G192" s="202" t="s">
        <v>181</v>
      </c>
      <c r="H192" s="203">
        <v>70</v>
      </c>
      <c r="I192" s="204"/>
      <c r="J192" s="205">
        <f t="shared" si="45"/>
        <v>0</v>
      </c>
      <c r="K192" s="206"/>
      <c r="L192" s="207"/>
      <c r="M192" s="208" t="s">
        <v>1</v>
      </c>
      <c r="N192" s="209" t="s">
        <v>37</v>
      </c>
      <c r="P192" s="172">
        <f t="shared" si="46"/>
        <v>0</v>
      </c>
      <c r="Q192" s="172">
        <v>0</v>
      </c>
      <c r="R192" s="172">
        <f t="shared" si="47"/>
        <v>0</v>
      </c>
      <c r="S192" s="172">
        <v>0</v>
      </c>
      <c r="T192" s="173">
        <f t="shared" si="48"/>
        <v>0</v>
      </c>
      <c r="AR192" s="174" t="s">
        <v>207</v>
      </c>
      <c r="AT192" s="174" t="s">
        <v>360</v>
      </c>
      <c r="AU192" s="174" t="s">
        <v>82</v>
      </c>
      <c r="AY192" s="17" t="s">
        <v>165</v>
      </c>
      <c r="BE192" s="102">
        <f t="shared" si="49"/>
        <v>0</v>
      </c>
      <c r="BF192" s="102">
        <f t="shared" si="50"/>
        <v>0</v>
      </c>
      <c r="BG192" s="102">
        <f t="shared" si="51"/>
        <v>0</v>
      </c>
      <c r="BH192" s="102">
        <f t="shared" si="52"/>
        <v>0</v>
      </c>
      <c r="BI192" s="102">
        <f t="shared" si="53"/>
        <v>0</v>
      </c>
      <c r="BJ192" s="17" t="s">
        <v>82</v>
      </c>
      <c r="BK192" s="102">
        <f t="shared" si="54"/>
        <v>0</v>
      </c>
      <c r="BL192" s="17" t="s">
        <v>171</v>
      </c>
      <c r="BM192" s="174" t="s">
        <v>1052</v>
      </c>
    </row>
    <row r="193" spans="2:65" s="1" customFormat="1" ht="16.5" customHeight="1">
      <c r="B193" s="136"/>
      <c r="C193" s="163" t="s">
        <v>474</v>
      </c>
      <c r="D193" s="163" t="s">
        <v>167</v>
      </c>
      <c r="E193" s="164" t="s">
        <v>1940</v>
      </c>
      <c r="F193" s="165" t="s">
        <v>1941</v>
      </c>
      <c r="G193" s="166" t="s">
        <v>181</v>
      </c>
      <c r="H193" s="167">
        <v>300</v>
      </c>
      <c r="I193" s="168"/>
      <c r="J193" s="169">
        <f t="shared" si="45"/>
        <v>0</v>
      </c>
      <c r="K193" s="170"/>
      <c r="L193" s="34"/>
      <c r="M193" s="171" t="s">
        <v>1</v>
      </c>
      <c r="N193" s="135" t="s">
        <v>37</v>
      </c>
      <c r="P193" s="172">
        <f t="shared" si="46"/>
        <v>0</v>
      </c>
      <c r="Q193" s="172">
        <v>0</v>
      </c>
      <c r="R193" s="172">
        <f t="shared" si="47"/>
        <v>0</v>
      </c>
      <c r="S193" s="172">
        <v>0</v>
      </c>
      <c r="T193" s="173">
        <f t="shared" si="48"/>
        <v>0</v>
      </c>
      <c r="AR193" s="174" t="s">
        <v>171</v>
      </c>
      <c r="AT193" s="174" t="s">
        <v>167</v>
      </c>
      <c r="AU193" s="174" t="s">
        <v>82</v>
      </c>
      <c r="AY193" s="17" t="s">
        <v>165</v>
      </c>
      <c r="BE193" s="102">
        <f t="shared" si="49"/>
        <v>0</v>
      </c>
      <c r="BF193" s="102">
        <f t="shared" si="50"/>
        <v>0</v>
      </c>
      <c r="BG193" s="102">
        <f t="shared" si="51"/>
        <v>0</v>
      </c>
      <c r="BH193" s="102">
        <f t="shared" si="52"/>
        <v>0</v>
      </c>
      <c r="BI193" s="102">
        <f t="shared" si="53"/>
        <v>0</v>
      </c>
      <c r="BJ193" s="17" t="s">
        <v>82</v>
      </c>
      <c r="BK193" s="102">
        <f t="shared" si="54"/>
        <v>0</v>
      </c>
      <c r="BL193" s="17" t="s">
        <v>171</v>
      </c>
      <c r="BM193" s="174" t="s">
        <v>1212</v>
      </c>
    </row>
    <row r="194" spans="2:65" s="1" customFormat="1" ht="16.5" customHeight="1">
      <c r="B194" s="136"/>
      <c r="C194" s="199" t="s">
        <v>482</v>
      </c>
      <c r="D194" s="199" t="s">
        <v>360</v>
      </c>
      <c r="E194" s="200" t="s">
        <v>1942</v>
      </c>
      <c r="F194" s="201" t="s">
        <v>1941</v>
      </c>
      <c r="G194" s="202" t="s">
        <v>181</v>
      </c>
      <c r="H194" s="203">
        <v>300</v>
      </c>
      <c r="I194" s="204"/>
      <c r="J194" s="205">
        <f t="shared" si="45"/>
        <v>0</v>
      </c>
      <c r="K194" s="206"/>
      <c r="L194" s="207"/>
      <c r="M194" s="208" t="s">
        <v>1</v>
      </c>
      <c r="N194" s="209" t="s">
        <v>37</v>
      </c>
      <c r="P194" s="172">
        <f t="shared" si="46"/>
        <v>0</v>
      </c>
      <c r="Q194" s="172">
        <v>0</v>
      </c>
      <c r="R194" s="172">
        <f t="shared" si="47"/>
        <v>0</v>
      </c>
      <c r="S194" s="172">
        <v>0</v>
      </c>
      <c r="T194" s="173">
        <f t="shared" si="48"/>
        <v>0</v>
      </c>
      <c r="AR194" s="174" t="s">
        <v>207</v>
      </c>
      <c r="AT194" s="174" t="s">
        <v>360</v>
      </c>
      <c r="AU194" s="174" t="s">
        <v>82</v>
      </c>
      <c r="AY194" s="17" t="s">
        <v>165</v>
      </c>
      <c r="BE194" s="102">
        <f t="shared" si="49"/>
        <v>0</v>
      </c>
      <c r="BF194" s="102">
        <f t="shared" si="50"/>
        <v>0</v>
      </c>
      <c r="BG194" s="102">
        <f t="shared" si="51"/>
        <v>0</v>
      </c>
      <c r="BH194" s="102">
        <f t="shared" si="52"/>
        <v>0</v>
      </c>
      <c r="BI194" s="102">
        <f t="shared" si="53"/>
        <v>0</v>
      </c>
      <c r="BJ194" s="17" t="s">
        <v>82</v>
      </c>
      <c r="BK194" s="102">
        <f t="shared" si="54"/>
        <v>0</v>
      </c>
      <c r="BL194" s="17" t="s">
        <v>171</v>
      </c>
      <c r="BM194" s="174" t="s">
        <v>1215</v>
      </c>
    </row>
    <row r="195" spans="2:65" s="1" customFormat="1" ht="16.5" customHeight="1">
      <c r="B195" s="136"/>
      <c r="C195" s="163" t="s">
        <v>494</v>
      </c>
      <c r="D195" s="163" t="s">
        <v>167</v>
      </c>
      <c r="E195" s="164" t="s">
        <v>1943</v>
      </c>
      <c r="F195" s="165" t="s">
        <v>1944</v>
      </c>
      <c r="G195" s="166" t="s">
        <v>497</v>
      </c>
      <c r="H195" s="167">
        <v>350</v>
      </c>
      <c r="I195" s="168"/>
      <c r="J195" s="169">
        <f t="shared" si="45"/>
        <v>0</v>
      </c>
      <c r="K195" s="170"/>
      <c r="L195" s="34"/>
      <c r="M195" s="171" t="s">
        <v>1</v>
      </c>
      <c r="N195" s="135" t="s">
        <v>37</v>
      </c>
      <c r="P195" s="172">
        <f t="shared" si="46"/>
        <v>0</v>
      </c>
      <c r="Q195" s="172">
        <v>0</v>
      </c>
      <c r="R195" s="172">
        <f t="shared" si="47"/>
        <v>0</v>
      </c>
      <c r="S195" s="172">
        <v>0</v>
      </c>
      <c r="T195" s="173">
        <f t="shared" si="48"/>
        <v>0</v>
      </c>
      <c r="AR195" s="174" t="s">
        <v>171</v>
      </c>
      <c r="AT195" s="174" t="s">
        <v>167</v>
      </c>
      <c r="AU195" s="174" t="s">
        <v>82</v>
      </c>
      <c r="AY195" s="17" t="s">
        <v>165</v>
      </c>
      <c r="BE195" s="102">
        <f t="shared" si="49"/>
        <v>0</v>
      </c>
      <c r="BF195" s="102">
        <f t="shared" si="50"/>
        <v>0</v>
      </c>
      <c r="BG195" s="102">
        <f t="shared" si="51"/>
        <v>0</v>
      </c>
      <c r="BH195" s="102">
        <f t="shared" si="52"/>
        <v>0</v>
      </c>
      <c r="BI195" s="102">
        <f t="shared" si="53"/>
        <v>0</v>
      </c>
      <c r="BJ195" s="17" t="s">
        <v>82</v>
      </c>
      <c r="BK195" s="102">
        <f t="shared" si="54"/>
        <v>0</v>
      </c>
      <c r="BL195" s="17" t="s">
        <v>171</v>
      </c>
      <c r="BM195" s="174" t="s">
        <v>1218</v>
      </c>
    </row>
    <row r="196" spans="2:65" s="1" customFormat="1" ht="16.5" customHeight="1">
      <c r="B196" s="136"/>
      <c r="C196" s="163" t="s">
        <v>499</v>
      </c>
      <c r="D196" s="163" t="s">
        <v>167</v>
      </c>
      <c r="E196" s="164" t="s">
        <v>1945</v>
      </c>
      <c r="F196" s="165" t="s">
        <v>1930</v>
      </c>
      <c r="G196" s="166" t="s">
        <v>497</v>
      </c>
      <c r="H196" s="167">
        <v>10</v>
      </c>
      <c r="I196" s="168"/>
      <c r="J196" s="169">
        <f t="shared" si="45"/>
        <v>0</v>
      </c>
      <c r="K196" s="170"/>
      <c r="L196" s="34"/>
      <c r="M196" s="171" t="s">
        <v>1</v>
      </c>
      <c r="N196" s="135" t="s">
        <v>37</v>
      </c>
      <c r="P196" s="172">
        <f t="shared" si="46"/>
        <v>0</v>
      </c>
      <c r="Q196" s="172">
        <v>0</v>
      </c>
      <c r="R196" s="172">
        <f t="shared" si="47"/>
        <v>0</v>
      </c>
      <c r="S196" s="172">
        <v>0</v>
      </c>
      <c r="T196" s="173">
        <f t="shared" si="48"/>
        <v>0</v>
      </c>
      <c r="AR196" s="174" t="s">
        <v>171</v>
      </c>
      <c r="AT196" s="174" t="s">
        <v>167</v>
      </c>
      <c r="AU196" s="174" t="s">
        <v>82</v>
      </c>
      <c r="AY196" s="17" t="s">
        <v>165</v>
      </c>
      <c r="BE196" s="102">
        <f t="shared" si="49"/>
        <v>0</v>
      </c>
      <c r="BF196" s="102">
        <f t="shared" si="50"/>
        <v>0</v>
      </c>
      <c r="BG196" s="102">
        <f t="shared" si="51"/>
        <v>0</v>
      </c>
      <c r="BH196" s="102">
        <f t="shared" si="52"/>
        <v>0</v>
      </c>
      <c r="BI196" s="102">
        <f t="shared" si="53"/>
        <v>0</v>
      </c>
      <c r="BJ196" s="17" t="s">
        <v>82</v>
      </c>
      <c r="BK196" s="102">
        <f t="shared" si="54"/>
        <v>0</v>
      </c>
      <c r="BL196" s="17" t="s">
        <v>171</v>
      </c>
      <c r="BM196" s="174" t="s">
        <v>1221</v>
      </c>
    </row>
    <row r="197" spans="2:65" s="1" customFormat="1" ht="16.5" customHeight="1">
      <c r="B197" s="136"/>
      <c r="C197" s="199" t="s">
        <v>503</v>
      </c>
      <c r="D197" s="199" t="s">
        <v>360</v>
      </c>
      <c r="E197" s="200" t="s">
        <v>1946</v>
      </c>
      <c r="F197" s="201" t="s">
        <v>1930</v>
      </c>
      <c r="G197" s="202" t="s">
        <v>497</v>
      </c>
      <c r="H197" s="203">
        <v>10</v>
      </c>
      <c r="I197" s="204"/>
      <c r="J197" s="205">
        <f t="shared" si="45"/>
        <v>0</v>
      </c>
      <c r="K197" s="206"/>
      <c r="L197" s="207"/>
      <c r="M197" s="208" t="s">
        <v>1</v>
      </c>
      <c r="N197" s="209" t="s">
        <v>37</v>
      </c>
      <c r="P197" s="172">
        <f t="shared" si="46"/>
        <v>0</v>
      </c>
      <c r="Q197" s="172">
        <v>0</v>
      </c>
      <c r="R197" s="172">
        <f t="shared" si="47"/>
        <v>0</v>
      </c>
      <c r="S197" s="172">
        <v>0</v>
      </c>
      <c r="T197" s="173">
        <f t="shared" si="48"/>
        <v>0</v>
      </c>
      <c r="AR197" s="174" t="s">
        <v>207</v>
      </c>
      <c r="AT197" s="174" t="s">
        <v>360</v>
      </c>
      <c r="AU197" s="174" t="s">
        <v>82</v>
      </c>
      <c r="AY197" s="17" t="s">
        <v>165</v>
      </c>
      <c r="BE197" s="102">
        <f t="shared" si="49"/>
        <v>0</v>
      </c>
      <c r="BF197" s="102">
        <f t="shared" si="50"/>
        <v>0</v>
      </c>
      <c r="BG197" s="102">
        <f t="shared" si="51"/>
        <v>0</v>
      </c>
      <c r="BH197" s="102">
        <f t="shared" si="52"/>
        <v>0</v>
      </c>
      <c r="BI197" s="102">
        <f t="shared" si="53"/>
        <v>0</v>
      </c>
      <c r="BJ197" s="17" t="s">
        <v>82</v>
      </c>
      <c r="BK197" s="102">
        <f t="shared" si="54"/>
        <v>0</v>
      </c>
      <c r="BL197" s="17" t="s">
        <v>171</v>
      </c>
      <c r="BM197" s="174" t="s">
        <v>1224</v>
      </c>
    </row>
    <row r="198" spans="2:65" s="1" customFormat="1" ht="16.5" customHeight="1">
      <c r="B198" s="136"/>
      <c r="C198" s="163" t="s">
        <v>509</v>
      </c>
      <c r="D198" s="163" t="s">
        <v>167</v>
      </c>
      <c r="E198" s="164" t="s">
        <v>1947</v>
      </c>
      <c r="F198" s="165" t="s">
        <v>1948</v>
      </c>
      <c r="G198" s="166" t="s">
        <v>181</v>
      </c>
      <c r="H198" s="167">
        <v>0</v>
      </c>
      <c r="I198" s="168"/>
      <c r="J198" s="169">
        <f t="shared" si="45"/>
        <v>0</v>
      </c>
      <c r="K198" s="170"/>
      <c r="L198" s="34"/>
      <c r="M198" s="171" t="s">
        <v>1</v>
      </c>
      <c r="N198" s="135" t="s">
        <v>37</v>
      </c>
      <c r="P198" s="172">
        <f t="shared" si="46"/>
        <v>0</v>
      </c>
      <c r="Q198" s="172">
        <v>0</v>
      </c>
      <c r="R198" s="172">
        <f t="shared" si="47"/>
        <v>0</v>
      </c>
      <c r="S198" s="172">
        <v>0</v>
      </c>
      <c r="T198" s="173">
        <f t="shared" si="48"/>
        <v>0</v>
      </c>
      <c r="AR198" s="174" t="s">
        <v>171</v>
      </c>
      <c r="AT198" s="174" t="s">
        <v>167</v>
      </c>
      <c r="AU198" s="174" t="s">
        <v>82</v>
      </c>
      <c r="AY198" s="17" t="s">
        <v>165</v>
      </c>
      <c r="BE198" s="102">
        <f t="shared" si="49"/>
        <v>0</v>
      </c>
      <c r="BF198" s="102">
        <f t="shared" si="50"/>
        <v>0</v>
      </c>
      <c r="BG198" s="102">
        <f t="shared" si="51"/>
        <v>0</v>
      </c>
      <c r="BH198" s="102">
        <f t="shared" si="52"/>
        <v>0</v>
      </c>
      <c r="BI198" s="102">
        <f t="shared" si="53"/>
        <v>0</v>
      </c>
      <c r="BJ198" s="17" t="s">
        <v>82</v>
      </c>
      <c r="BK198" s="102">
        <f t="shared" si="54"/>
        <v>0</v>
      </c>
      <c r="BL198" s="17" t="s">
        <v>171</v>
      </c>
      <c r="BM198" s="174" t="s">
        <v>1227</v>
      </c>
    </row>
    <row r="199" spans="2:65" s="1" customFormat="1" ht="16.5" customHeight="1">
      <c r="B199" s="136"/>
      <c r="C199" s="199" t="s">
        <v>513</v>
      </c>
      <c r="D199" s="199" t="s">
        <v>360</v>
      </c>
      <c r="E199" s="200" t="s">
        <v>1949</v>
      </c>
      <c r="F199" s="201" t="s">
        <v>1948</v>
      </c>
      <c r="G199" s="202" t="s">
        <v>181</v>
      </c>
      <c r="H199" s="203">
        <v>0</v>
      </c>
      <c r="I199" s="204"/>
      <c r="J199" s="205">
        <f t="shared" si="45"/>
        <v>0</v>
      </c>
      <c r="K199" s="206"/>
      <c r="L199" s="207"/>
      <c r="M199" s="208" t="s">
        <v>1</v>
      </c>
      <c r="N199" s="209" t="s">
        <v>37</v>
      </c>
      <c r="P199" s="172">
        <f t="shared" si="46"/>
        <v>0</v>
      </c>
      <c r="Q199" s="172">
        <v>0</v>
      </c>
      <c r="R199" s="172">
        <f t="shared" si="47"/>
        <v>0</v>
      </c>
      <c r="S199" s="172">
        <v>0</v>
      </c>
      <c r="T199" s="173">
        <f t="shared" si="48"/>
        <v>0</v>
      </c>
      <c r="AR199" s="174" t="s">
        <v>207</v>
      </c>
      <c r="AT199" s="174" t="s">
        <v>360</v>
      </c>
      <c r="AU199" s="174" t="s">
        <v>82</v>
      </c>
      <c r="AY199" s="17" t="s">
        <v>165</v>
      </c>
      <c r="BE199" s="102">
        <f t="shared" si="49"/>
        <v>0</v>
      </c>
      <c r="BF199" s="102">
        <f t="shared" si="50"/>
        <v>0</v>
      </c>
      <c r="BG199" s="102">
        <f t="shared" si="51"/>
        <v>0</v>
      </c>
      <c r="BH199" s="102">
        <f t="shared" si="52"/>
        <v>0</v>
      </c>
      <c r="BI199" s="102">
        <f t="shared" si="53"/>
        <v>0</v>
      </c>
      <c r="BJ199" s="17" t="s">
        <v>82</v>
      </c>
      <c r="BK199" s="102">
        <f t="shared" si="54"/>
        <v>0</v>
      </c>
      <c r="BL199" s="17" t="s">
        <v>171</v>
      </c>
      <c r="BM199" s="174" t="s">
        <v>1230</v>
      </c>
    </row>
    <row r="200" spans="2:65" s="1" customFormat="1" ht="16.5" customHeight="1">
      <c r="B200" s="136"/>
      <c r="C200" s="199" t="s">
        <v>519</v>
      </c>
      <c r="D200" s="199" t="s">
        <v>360</v>
      </c>
      <c r="E200" s="200" t="s">
        <v>1950</v>
      </c>
      <c r="F200" s="201" t="s">
        <v>1951</v>
      </c>
      <c r="G200" s="202" t="s">
        <v>181</v>
      </c>
      <c r="H200" s="203">
        <v>25</v>
      </c>
      <c r="I200" s="204"/>
      <c r="J200" s="205">
        <f t="shared" si="45"/>
        <v>0</v>
      </c>
      <c r="K200" s="206"/>
      <c r="L200" s="207"/>
      <c r="M200" s="208" t="s">
        <v>1</v>
      </c>
      <c r="N200" s="209" t="s">
        <v>37</v>
      </c>
      <c r="P200" s="172">
        <f t="shared" si="46"/>
        <v>0</v>
      </c>
      <c r="Q200" s="172">
        <v>0</v>
      </c>
      <c r="R200" s="172">
        <f t="shared" si="47"/>
        <v>0</v>
      </c>
      <c r="S200" s="172">
        <v>0</v>
      </c>
      <c r="T200" s="173">
        <f t="shared" si="48"/>
        <v>0</v>
      </c>
      <c r="AR200" s="174" t="s">
        <v>207</v>
      </c>
      <c r="AT200" s="174" t="s">
        <v>360</v>
      </c>
      <c r="AU200" s="174" t="s">
        <v>82</v>
      </c>
      <c r="AY200" s="17" t="s">
        <v>165</v>
      </c>
      <c r="BE200" s="102">
        <f t="shared" si="49"/>
        <v>0</v>
      </c>
      <c r="BF200" s="102">
        <f t="shared" si="50"/>
        <v>0</v>
      </c>
      <c r="BG200" s="102">
        <f t="shared" si="51"/>
        <v>0</v>
      </c>
      <c r="BH200" s="102">
        <f t="shared" si="52"/>
        <v>0</v>
      </c>
      <c r="BI200" s="102">
        <f t="shared" si="53"/>
        <v>0</v>
      </c>
      <c r="BJ200" s="17" t="s">
        <v>82</v>
      </c>
      <c r="BK200" s="102">
        <f t="shared" si="54"/>
        <v>0</v>
      </c>
      <c r="BL200" s="17" t="s">
        <v>171</v>
      </c>
      <c r="BM200" s="174" t="s">
        <v>1952</v>
      </c>
    </row>
    <row r="201" spans="2:65" s="1" customFormat="1" ht="16.5" customHeight="1">
      <c r="B201" s="136"/>
      <c r="C201" s="163" t="s">
        <v>523</v>
      </c>
      <c r="D201" s="163" t="s">
        <v>167</v>
      </c>
      <c r="E201" s="164" t="s">
        <v>1953</v>
      </c>
      <c r="F201" s="165" t="s">
        <v>1954</v>
      </c>
      <c r="G201" s="166" t="s">
        <v>497</v>
      </c>
      <c r="H201" s="167">
        <v>0</v>
      </c>
      <c r="I201" s="168"/>
      <c r="J201" s="169">
        <f t="shared" si="45"/>
        <v>0</v>
      </c>
      <c r="K201" s="170"/>
      <c r="L201" s="34"/>
      <c r="M201" s="171" t="s">
        <v>1</v>
      </c>
      <c r="N201" s="135" t="s">
        <v>37</v>
      </c>
      <c r="P201" s="172">
        <f t="shared" si="46"/>
        <v>0</v>
      </c>
      <c r="Q201" s="172">
        <v>0</v>
      </c>
      <c r="R201" s="172">
        <f t="shared" si="47"/>
        <v>0</v>
      </c>
      <c r="S201" s="172">
        <v>0</v>
      </c>
      <c r="T201" s="173">
        <f t="shared" si="48"/>
        <v>0</v>
      </c>
      <c r="AR201" s="174" t="s">
        <v>171</v>
      </c>
      <c r="AT201" s="174" t="s">
        <v>167</v>
      </c>
      <c r="AU201" s="174" t="s">
        <v>82</v>
      </c>
      <c r="AY201" s="17" t="s">
        <v>165</v>
      </c>
      <c r="BE201" s="102">
        <f t="shared" si="49"/>
        <v>0</v>
      </c>
      <c r="BF201" s="102">
        <f t="shared" si="50"/>
        <v>0</v>
      </c>
      <c r="BG201" s="102">
        <f t="shared" si="51"/>
        <v>0</v>
      </c>
      <c r="BH201" s="102">
        <f t="shared" si="52"/>
        <v>0</v>
      </c>
      <c r="BI201" s="102">
        <f t="shared" si="53"/>
        <v>0</v>
      </c>
      <c r="BJ201" s="17" t="s">
        <v>82</v>
      </c>
      <c r="BK201" s="102">
        <f t="shared" si="54"/>
        <v>0</v>
      </c>
      <c r="BL201" s="17" t="s">
        <v>171</v>
      </c>
      <c r="BM201" s="174" t="s">
        <v>1233</v>
      </c>
    </row>
    <row r="202" spans="2:65" s="1" customFormat="1" ht="16.5" customHeight="1">
      <c r="B202" s="136"/>
      <c r="C202" s="199" t="s">
        <v>528</v>
      </c>
      <c r="D202" s="199" t="s">
        <v>360</v>
      </c>
      <c r="E202" s="200" t="s">
        <v>1955</v>
      </c>
      <c r="F202" s="201" t="s">
        <v>1954</v>
      </c>
      <c r="G202" s="202" t="s">
        <v>497</v>
      </c>
      <c r="H202" s="203">
        <v>0</v>
      </c>
      <c r="I202" s="204"/>
      <c r="J202" s="205">
        <f t="shared" si="45"/>
        <v>0</v>
      </c>
      <c r="K202" s="206"/>
      <c r="L202" s="207"/>
      <c r="M202" s="208" t="s">
        <v>1</v>
      </c>
      <c r="N202" s="209" t="s">
        <v>37</v>
      </c>
      <c r="P202" s="172">
        <f t="shared" si="46"/>
        <v>0</v>
      </c>
      <c r="Q202" s="172">
        <v>0</v>
      </c>
      <c r="R202" s="172">
        <f t="shared" si="47"/>
        <v>0</v>
      </c>
      <c r="S202" s="172">
        <v>0</v>
      </c>
      <c r="T202" s="173">
        <f t="shared" si="48"/>
        <v>0</v>
      </c>
      <c r="AR202" s="174" t="s">
        <v>207</v>
      </c>
      <c r="AT202" s="174" t="s">
        <v>360</v>
      </c>
      <c r="AU202" s="174" t="s">
        <v>82</v>
      </c>
      <c r="AY202" s="17" t="s">
        <v>165</v>
      </c>
      <c r="BE202" s="102">
        <f t="shared" si="49"/>
        <v>0</v>
      </c>
      <c r="BF202" s="102">
        <f t="shared" si="50"/>
        <v>0</v>
      </c>
      <c r="BG202" s="102">
        <f t="shared" si="51"/>
        <v>0</v>
      </c>
      <c r="BH202" s="102">
        <f t="shared" si="52"/>
        <v>0</v>
      </c>
      <c r="BI202" s="102">
        <f t="shared" si="53"/>
        <v>0</v>
      </c>
      <c r="BJ202" s="17" t="s">
        <v>82</v>
      </c>
      <c r="BK202" s="102">
        <f t="shared" si="54"/>
        <v>0</v>
      </c>
      <c r="BL202" s="17" t="s">
        <v>171</v>
      </c>
      <c r="BM202" s="174" t="s">
        <v>1236</v>
      </c>
    </row>
    <row r="203" spans="2:65" s="11" customFormat="1" ht="23" customHeight="1">
      <c r="B203" s="151"/>
      <c r="D203" s="152" t="s">
        <v>70</v>
      </c>
      <c r="E203" s="161" t="s">
        <v>1956</v>
      </c>
      <c r="F203" s="161" t="s">
        <v>1957</v>
      </c>
      <c r="I203" s="154"/>
      <c r="J203" s="162">
        <f>BK203</f>
        <v>0</v>
      </c>
      <c r="L203" s="151"/>
      <c r="M203" s="156"/>
      <c r="P203" s="157">
        <f>SUM(P204:P210)</f>
        <v>0</v>
      </c>
      <c r="R203" s="157">
        <f>SUM(R204:R210)</f>
        <v>0</v>
      </c>
      <c r="T203" s="158">
        <f>SUM(T204:T210)</f>
        <v>0</v>
      </c>
      <c r="AR203" s="152" t="s">
        <v>77</v>
      </c>
      <c r="AT203" s="159" t="s">
        <v>70</v>
      </c>
      <c r="AU203" s="159" t="s">
        <v>77</v>
      </c>
      <c r="AY203" s="152" t="s">
        <v>165</v>
      </c>
      <c r="BK203" s="160">
        <f>SUM(BK204:BK210)</f>
        <v>0</v>
      </c>
    </row>
    <row r="204" spans="2:65" s="1" customFormat="1" ht="16.5" customHeight="1">
      <c r="B204" s="136"/>
      <c r="C204" s="163" t="s">
        <v>533</v>
      </c>
      <c r="D204" s="163" t="s">
        <v>167</v>
      </c>
      <c r="E204" s="164" t="s">
        <v>1958</v>
      </c>
      <c r="F204" s="165" t="s">
        <v>1959</v>
      </c>
      <c r="G204" s="166" t="s">
        <v>497</v>
      </c>
      <c r="H204" s="167">
        <v>5</v>
      </c>
      <c r="I204" s="168"/>
      <c r="J204" s="169">
        <f t="shared" ref="J204:J210" si="55">ROUND(I204*H204,2)</f>
        <v>0</v>
      </c>
      <c r="K204" s="170"/>
      <c r="L204" s="34"/>
      <c r="M204" s="171" t="s">
        <v>1</v>
      </c>
      <c r="N204" s="135" t="s">
        <v>37</v>
      </c>
      <c r="P204" s="172">
        <f t="shared" ref="P204:P210" si="56">O204*H204</f>
        <v>0</v>
      </c>
      <c r="Q204" s="172">
        <v>0</v>
      </c>
      <c r="R204" s="172">
        <f t="shared" ref="R204:R210" si="57">Q204*H204</f>
        <v>0</v>
      </c>
      <c r="S204" s="172">
        <v>0</v>
      </c>
      <c r="T204" s="173">
        <f t="shared" ref="T204:T210" si="58">S204*H204</f>
        <v>0</v>
      </c>
      <c r="AR204" s="174" t="s">
        <v>171</v>
      </c>
      <c r="AT204" s="174" t="s">
        <v>167</v>
      </c>
      <c r="AU204" s="174" t="s">
        <v>82</v>
      </c>
      <c r="AY204" s="17" t="s">
        <v>165</v>
      </c>
      <c r="BE204" s="102">
        <f t="shared" ref="BE204:BE210" si="59">IF(N204="základná",J204,0)</f>
        <v>0</v>
      </c>
      <c r="BF204" s="102">
        <f t="shared" ref="BF204:BF210" si="60">IF(N204="znížená",J204,0)</f>
        <v>0</v>
      </c>
      <c r="BG204" s="102">
        <f t="shared" ref="BG204:BG210" si="61">IF(N204="zákl. prenesená",J204,0)</f>
        <v>0</v>
      </c>
      <c r="BH204" s="102">
        <f t="shared" ref="BH204:BH210" si="62">IF(N204="zníž. prenesená",J204,0)</f>
        <v>0</v>
      </c>
      <c r="BI204" s="102">
        <f t="shared" ref="BI204:BI210" si="63">IF(N204="nulová",J204,0)</f>
        <v>0</v>
      </c>
      <c r="BJ204" s="17" t="s">
        <v>82</v>
      </c>
      <c r="BK204" s="102">
        <f t="shared" ref="BK204:BK210" si="64">ROUND(I204*H204,2)</f>
        <v>0</v>
      </c>
      <c r="BL204" s="17" t="s">
        <v>171</v>
      </c>
      <c r="BM204" s="174" t="s">
        <v>1242</v>
      </c>
    </row>
    <row r="205" spans="2:65" s="1" customFormat="1" ht="16.5" customHeight="1">
      <c r="B205" s="136"/>
      <c r="C205" s="199" t="s">
        <v>539</v>
      </c>
      <c r="D205" s="199" t="s">
        <v>360</v>
      </c>
      <c r="E205" s="200" t="s">
        <v>1960</v>
      </c>
      <c r="F205" s="201" t="s">
        <v>1959</v>
      </c>
      <c r="G205" s="202" t="s">
        <v>497</v>
      </c>
      <c r="H205" s="203">
        <v>5</v>
      </c>
      <c r="I205" s="204"/>
      <c r="J205" s="205">
        <f t="shared" si="55"/>
        <v>0</v>
      </c>
      <c r="K205" s="206"/>
      <c r="L205" s="207"/>
      <c r="M205" s="208" t="s">
        <v>1</v>
      </c>
      <c r="N205" s="209" t="s">
        <v>37</v>
      </c>
      <c r="P205" s="172">
        <f t="shared" si="56"/>
        <v>0</v>
      </c>
      <c r="Q205" s="172">
        <v>0</v>
      </c>
      <c r="R205" s="172">
        <f t="shared" si="57"/>
        <v>0</v>
      </c>
      <c r="S205" s="172">
        <v>0</v>
      </c>
      <c r="T205" s="173">
        <f t="shared" si="58"/>
        <v>0</v>
      </c>
      <c r="AR205" s="174" t="s">
        <v>207</v>
      </c>
      <c r="AT205" s="174" t="s">
        <v>360</v>
      </c>
      <c r="AU205" s="174" t="s">
        <v>82</v>
      </c>
      <c r="AY205" s="17" t="s">
        <v>165</v>
      </c>
      <c r="BE205" s="102">
        <f t="shared" si="59"/>
        <v>0</v>
      </c>
      <c r="BF205" s="102">
        <f t="shared" si="60"/>
        <v>0</v>
      </c>
      <c r="BG205" s="102">
        <f t="shared" si="61"/>
        <v>0</v>
      </c>
      <c r="BH205" s="102">
        <f t="shared" si="62"/>
        <v>0</v>
      </c>
      <c r="BI205" s="102">
        <f t="shared" si="63"/>
        <v>0</v>
      </c>
      <c r="BJ205" s="17" t="s">
        <v>82</v>
      </c>
      <c r="BK205" s="102">
        <f t="shared" si="64"/>
        <v>0</v>
      </c>
      <c r="BL205" s="17" t="s">
        <v>171</v>
      </c>
      <c r="BM205" s="174" t="s">
        <v>1245</v>
      </c>
    </row>
    <row r="206" spans="2:65" s="1" customFormat="1" ht="16.5" customHeight="1">
      <c r="B206" s="136"/>
      <c r="C206" s="163" t="s">
        <v>544</v>
      </c>
      <c r="D206" s="163" t="s">
        <v>167</v>
      </c>
      <c r="E206" s="164" t="s">
        <v>1961</v>
      </c>
      <c r="F206" s="165" t="s">
        <v>1962</v>
      </c>
      <c r="G206" s="166" t="s">
        <v>497</v>
      </c>
      <c r="H206" s="167">
        <v>0.3</v>
      </c>
      <c r="I206" s="168"/>
      <c r="J206" s="169">
        <f t="shared" si="55"/>
        <v>0</v>
      </c>
      <c r="K206" s="170"/>
      <c r="L206" s="34"/>
      <c r="M206" s="171" t="s">
        <v>1</v>
      </c>
      <c r="N206" s="135" t="s">
        <v>37</v>
      </c>
      <c r="P206" s="172">
        <f t="shared" si="56"/>
        <v>0</v>
      </c>
      <c r="Q206" s="172">
        <v>0</v>
      </c>
      <c r="R206" s="172">
        <f t="shared" si="57"/>
        <v>0</v>
      </c>
      <c r="S206" s="172">
        <v>0</v>
      </c>
      <c r="T206" s="173">
        <f t="shared" si="58"/>
        <v>0</v>
      </c>
      <c r="AR206" s="174" t="s">
        <v>171</v>
      </c>
      <c r="AT206" s="174" t="s">
        <v>167</v>
      </c>
      <c r="AU206" s="174" t="s">
        <v>82</v>
      </c>
      <c r="AY206" s="17" t="s">
        <v>165</v>
      </c>
      <c r="BE206" s="102">
        <f t="shared" si="59"/>
        <v>0</v>
      </c>
      <c r="BF206" s="102">
        <f t="shared" si="60"/>
        <v>0</v>
      </c>
      <c r="BG206" s="102">
        <f t="shared" si="61"/>
        <v>0</v>
      </c>
      <c r="BH206" s="102">
        <f t="shared" si="62"/>
        <v>0</v>
      </c>
      <c r="BI206" s="102">
        <f t="shared" si="63"/>
        <v>0</v>
      </c>
      <c r="BJ206" s="17" t="s">
        <v>82</v>
      </c>
      <c r="BK206" s="102">
        <f t="shared" si="64"/>
        <v>0</v>
      </c>
      <c r="BL206" s="17" t="s">
        <v>171</v>
      </c>
      <c r="BM206" s="174" t="s">
        <v>1249</v>
      </c>
    </row>
    <row r="207" spans="2:65" s="1" customFormat="1" ht="16.5" customHeight="1">
      <c r="B207" s="136"/>
      <c r="C207" s="163" t="s">
        <v>551</v>
      </c>
      <c r="D207" s="163" t="s">
        <v>167</v>
      </c>
      <c r="E207" s="164" t="s">
        <v>1963</v>
      </c>
      <c r="F207" s="165" t="s">
        <v>1964</v>
      </c>
      <c r="G207" s="166" t="s">
        <v>497</v>
      </c>
      <c r="H207" s="167">
        <v>1</v>
      </c>
      <c r="I207" s="168"/>
      <c r="J207" s="169">
        <f t="shared" si="55"/>
        <v>0</v>
      </c>
      <c r="K207" s="170"/>
      <c r="L207" s="34"/>
      <c r="M207" s="171" t="s">
        <v>1</v>
      </c>
      <c r="N207" s="135" t="s">
        <v>37</v>
      </c>
      <c r="P207" s="172">
        <f t="shared" si="56"/>
        <v>0</v>
      </c>
      <c r="Q207" s="172">
        <v>0</v>
      </c>
      <c r="R207" s="172">
        <f t="shared" si="57"/>
        <v>0</v>
      </c>
      <c r="S207" s="172">
        <v>0</v>
      </c>
      <c r="T207" s="173">
        <f t="shared" si="58"/>
        <v>0</v>
      </c>
      <c r="AR207" s="174" t="s">
        <v>171</v>
      </c>
      <c r="AT207" s="174" t="s">
        <v>167</v>
      </c>
      <c r="AU207" s="174" t="s">
        <v>82</v>
      </c>
      <c r="AY207" s="17" t="s">
        <v>165</v>
      </c>
      <c r="BE207" s="102">
        <f t="shared" si="59"/>
        <v>0</v>
      </c>
      <c r="BF207" s="102">
        <f t="shared" si="60"/>
        <v>0</v>
      </c>
      <c r="BG207" s="102">
        <f t="shared" si="61"/>
        <v>0</v>
      </c>
      <c r="BH207" s="102">
        <f t="shared" si="62"/>
        <v>0</v>
      </c>
      <c r="BI207" s="102">
        <f t="shared" si="63"/>
        <v>0</v>
      </c>
      <c r="BJ207" s="17" t="s">
        <v>82</v>
      </c>
      <c r="BK207" s="102">
        <f t="shared" si="64"/>
        <v>0</v>
      </c>
      <c r="BL207" s="17" t="s">
        <v>171</v>
      </c>
      <c r="BM207" s="174" t="s">
        <v>1253</v>
      </c>
    </row>
    <row r="208" spans="2:65" s="1" customFormat="1" ht="16.5" customHeight="1">
      <c r="B208" s="136"/>
      <c r="C208" s="199" t="s">
        <v>556</v>
      </c>
      <c r="D208" s="199" t="s">
        <v>360</v>
      </c>
      <c r="E208" s="200" t="s">
        <v>1965</v>
      </c>
      <c r="F208" s="201" t="s">
        <v>1964</v>
      </c>
      <c r="G208" s="202" t="s">
        <v>497</v>
      </c>
      <c r="H208" s="203">
        <v>1</v>
      </c>
      <c r="I208" s="204"/>
      <c r="J208" s="205">
        <f t="shared" si="55"/>
        <v>0</v>
      </c>
      <c r="K208" s="206"/>
      <c r="L208" s="207"/>
      <c r="M208" s="208" t="s">
        <v>1</v>
      </c>
      <c r="N208" s="209" t="s">
        <v>37</v>
      </c>
      <c r="P208" s="172">
        <f t="shared" si="56"/>
        <v>0</v>
      </c>
      <c r="Q208" s="172">
        <v>0</v>
      </c>
      <c r="R208" s="172">
        <f t="shared" si="57"/>
        <v>0</v>
      </c>
      <c r="S208" s="172">
        <v>0</v>
      </c>
      <c r="T208" s="173">
        <f t="shared" si="58"/>
        <v>0</v>
      </c>
      <c r="AR208" s="174" t="s">
        <v>207</v>
      </c>
      <c r="AT208" s="174" t="s">
        <v>360</v>
      </c>
      <c r="AU208" s="174" t="s">
        <v>82</v>
      </c>
      <c r="AY208" s="17" t="s">
        <v>165</v>
      </c>
      <c r="BE208" s="102">
        <f t="shared" si="59"/>
        <v>0</v>
      </c>
      <c r="BF208" s="102">
        <f t="shared" si="60"/>
        <v>0</v>
      </c>
      <c r="BG208" s="102">
        <f t="shared" si="61"/>
        <v>0</v>
      </c>
      <c r="BH208" s="102">
        <f t="shared" si="62"/>
        <v>0</v>
      </c>
      <c r="BI208" s="102">
        <f t="shared" si="63"/>
        <v>0</v>
      </c>
      <c r="BJ208" s="17" t="s">
        <v>82</v>
      </c>
      <c r="BK208" s="102">
        <f t="shared" si="64"/>
        <v>0</v>
      </c>
      <c r="BL208" s="17" t="s">
        <v>171</v>
      </c>
      <c r="BM208" s="174" t="s">
        <v>1256</v>
      </c>
    </row>
    <row r="209" spans="2:65" s="1" customFormat="1" ht="16.5" customHeight="1">
      <c r="B209" s="136"/>
      <c r="C209" s="163" t="s">
        <v>562</v>
      </c>
      <c r="D209" s="163" t="s">
        <v>167</v>
      </c>
      <c r="E209" s="164" t="s">
        <v>1966</v>
      </c>
      <c r="F209" s="165" t="s">
        <v>1967</v>
      </c>
      <c r="G209" s="166" t="s">
        <v>497</v>
      </c>
      <c r="H209" s="167">
        <v>2</v>
      </c>
      <c r="I209" s="168"/>
      <c r="J209" s="169">
        <f t="shared" si="55"/>
        <v>0</v>
      </c>
      <c r="K209" s="170"/>
      <c r="L209" s="34"/>
      <c r="M209" s="171" t="s">
        <v>1</v>
      </c>
      <c r="N209" s="135" t="s">
        <v>37</v>
      </c>
      <c r="P209" s="172">
        <f t="shared" si="56"/>
        <v>0</v>
      </c>
      <c r="Q209" s="172">
        <v>0</v>
      </c>
      <c r="R209" s="172">
        <f t="shared" si="57"/>
        <v>0</v>
      </c>
      <c r="S209" s="172">
        <v>0</v>
      </c>
      <c r="T209" s="173">
        <f t="shared" si="58"/>
        <v>0</v>
      </c>
      <c r="AR209" s="174" t="s">
        <v>171</v>
      </c>
      <c r="AT209" s="174" t="s">
        <v>167</v>
      </c>
      <c r="AU209" s="174" t="s">
        <v>82</v>
      </c>
      <c r="AY209" s="17" t="s">
        <v>165</v>
      </c>
      <c r="BE209" s="102">
        <f t="shared" si="59"/>
        <v>0</v>
      </c>
      <c r="BF209" s="102">
        <f t="shared" si="60"/>
        <v>0</v>
      </c>
      <c r="BG209" s="102">
        <f t="shared" si="61"/>
        <v>0</v>
      </c>
      <c r="BH209" s="102">
        <f t="shared" si="62"/>
        <v>0</v>
      </c>
      <c r="BI209" s="102">
        <f t="shared" si="63"/>
        <v>0</v>
      </c>
      <c r="BJ209" s="17" t="s">
        <v>82</v>
      </c>
      <c r="BK209" s="102">
        <f t="shared" si="64"/>
        <v>0</v>
      </c>
      <c r="BL209" s="17" t="s">
        <v>171</v>
      </c>
      <c r="BM209" s="174" t="s">
        <v>1257</v>
      </c>
    </row>
    <row r="210" spans="2:65" s="1" customFormat="1" ht="16.5" customHeight="1">
      <c r="B210" s="136"/>
      <c r="C210" s="199" t="s">
        <v>566</v>
      </c>
      <c r="D210" s="199" t="s">
        <v>360</v>
      </c>
      <c r="E210" s="200" t="s">
        <v>1968</v>
      </c>
      <c r="F210" s="201" t="s">
        <v>1967</v>
      </c>
      <c r="G210" s="202" t="s">
        <v>497</v>
      </c>
      <c r="H210" s="203">
        <v>2</v>
      </c>
      <c r="I210" s="204"/>
      <c r="J210" s="205">
        <f t="shared" si="55"/>
        <v>0</v>
      </c>
      <c r="K210" s="206"/>
      <c r="L210" s="207"/>
      <c r="M210" s="208" t="s">
        <v>1</v>
      </c>
      <c r="N210" s="209" t="s">
        <v>37</v>
      </c>
      <c r="P210" s="172">
        <f t="shared" si="56"/>
        <v>0</v>
      </c>
      <c r="Q210" s="172">
        <v>0</v>
      </c>
      <c r="R210" s="172">
        <f t="shared" si="57"/>
        <v>0</v>
      </c>
      <c r="S210" s="172">
        <v>0</v>
      </c>
      <c r="T210" s="173">
        <f t="shared" si="58"/>
        <v>0</v>
      </c>
      <c r="AR210" s="174" t="s">
        <v>207</v>
      </c>
      <c r="AT210" s="174" t="s">
        <v>360</v>
      </c>
      <c r="AU210" s="174" t="s">
        <v>82</v>
      </c>
      <c r="AY210" s="17" t="s">
        <v>165</v>
      </c>
      <c r="BE210" s="102">
        <f t="shared" si="59"/>
        <v>0</v>
      </c>
      <c r="BF210" s="102">
        <f t="shared" si="60"/>
        <v>0</v>
      </c>
      <c r="BG210" s="102">
        <f t="shared" si="61"/>
        <v>0</v>
      </c>
      <c r="BH210" s="102">
        <f t="shared" si="62"/>
        <v>0</v>
      </c>
      <c r="BI210" s="102">
        <f t="shared" si="63"/>
        <v>0</v>
      </c>
      <c r="BJ210" s="17" t="s">
        <v>82</v>
      </c>
      <c r="BK210" s="102">
        <f t="shared" si="64"/>
        <v>0</v>
      </c>
      <c r="BL210" s="17" t="s">
        <v>171</v>
      </c>
      <c r="BM210" s="174" t="s">
        <v>1260</v>
      </c>
    </row>
    <row r="211" spans="2:65" s="11" customFormat="1" ht="23" customHeight="1">
      <c r="B211" s="151"/>
      <c r="D211" s="152" t="s">
        <v>70</v>
      </c>
      <c r="E211" s="161" t="s">
        <v>1969</v>
      </c>
      <c r="F211" s="161" t="s">
        <v>1970</v>
      </c>
      <c r="I211" s="154"/>
      <c r="J211" s="162">
        <f>BK211</f>
        <v>0</v>
      </c>
      <c r="L211" s="151"/>
      <c r="M211" s="156"/>
      <c r="P211" s="157">
        <f>SUM(P212:P215)</f>
        <v>0</v>
      </c>
      <c r="R211" s="157">
        <f>SUM(R212:R215)</f>
        <v>0</v>
      </c>
      <c r="T211" s="158">
        <f>SUM(T212:T215)</f>
        <v>0</v>
      </c>
      <c r="AR211" s="152" t="s">
        <v>77</v>
      </c>
      <c r="AT211" s="159" t="s">
        <v>70</v>
      </c>
      <c r="AU211" s="159" t="s">
        <v>77</v>
      </c>
      <c r="AY211" s="152" t="s">
        <v>165</v>
      </c>
      <c r="BK211" s="160">
        <f>SUM(BK212:BK215)</f>
        <v>0</v>
      </c>
    </row>
    <row r="212" spans="2:65" s="1" customFormat="1" ht="16.5" customHeight="1">
      <c r="B212" s="136"/>
      <c r="C212" s="163" t="s">
        <v>571</v>
      </c>
      <c r="D212" s="163" t="s">
        <v>167</v>
      </c>
      <c r="E212" s="164" t="s">
        <v>1971</v>
      </c>
      <c r="F212" s="165" t="s">
        <v>1972</v>
      </c>
      <c r="G212" s="166" t="s">
        <v>497</v>
      </c>
      <c r="H212" s="167">
        <v>2</v>
      </c>
      <c r="I212" s="168"/>
      <c r="J212" s="169">
        <f>ROUND(I212*H212,2)</f>
        <v>0</v>
      </c>
      <c r="K212" s="170"/>
      <c r="L212" s="34"/>
      <c r="M212" s="171" t="s">
        <v>1</v>
      </c>
      <c r="N212" s="135" t="s">
        <v>37</v>
      </c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AR212" s="174" t="s">
        <v>171</v>
      </c>
      <c r="AT212" s="174" t="s">
        <v>167</v>
      </c>
      <c r="AU212" s="174" t="s">
        <v>82</v>
      </c>
      <c r="AY212" s="17" t="s">
        <v>165</v>
      </c>
      <c r="BE212" s="102">
        <f>IF(N212="základná",J212,0)</f>
        <v>0</v>
      </c>
      <c r="BF212" s="102">
        <f>IF(N212="znížená",J212,0)</f>
        <v>0</v>
      </c>
      <c r="BG212" s="102">
        <f>IF(N212="zákl. prenesená",J212,0)</f>
        <v>0</v>
      </c>
      <c r="BH212" s="102">
        <f>IF(N212="zníž. prenesená",J212,0)</f>
        <v>0</v>
      </c>
      <c r="BI212" s="102">
        <f>IF(N212="nulová",J212,0)</f>
        <v>0</v>
      </c>
      <c r="BJ212" s="17" t="s">
        <v>82</v>
      </c>
      <c r="BK212" s="102">
        <f>ROUND(I212*H212,2)</f>
        <v>0</v>
      </c>
      <c r="BL212" s="17" t="s">
        <v>171</v>
      </c>
      <c r="BM212" s="174" t="s">
        <v>1273</v>
      </c>
    </row>
    <row r="213" spans="2:65" s="1" customFormat="1" ht="16.5" customHeight="1">
      <c r="B213" s="136"/>
      <c r="C213" s="199" t="s">
        <v>577</v>
      </c>
      <c r="D213" s="199" t="s">
        <v>360</v>
      </c>
      <c r="E213" s="200" t="s">
        <v>1973</v>
      </c>
      <c r="F213" s="201" t="s">
        <v>1972</v>
      </c>
      <c r="G213" s="202" t="s">
        <v>497</v>
      </c>
      <c r="H213" s="203">
        <v>2</v>
      </c>
      <c r="I213" s="204"/>
      <c r="J213" s="205">
        <f>ROUND(I213*H213,2)</f>
        <v>0</v>
      </c>
      <c r="K213" s="206"/>
      <c r="L213" s="207"/>
      <c r="M213" s="208" t="s">
        <v>1</v>
      </c>
      <c r="N213" s="209" t="s">
        <v>37</v>
      </c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AR213" s="174" t="s">
        <v>207</v>
      </c>
      <c r="AT213" s="174" t="s">
        <v>360</v>
      </c>
      <c r="AU213" s="174" t="s">
        <v>82</v>
      </c>
      <c r="AY213" s="17" t="s">
        <v>165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7" t="s">
        <v>82</v>
      </c>
      <c r="BK213" s="102">
        <f>ROUND(I213*H213,2)</f>
        <v>0</v>
      </c>
      <c r="BL213" s="17" t="s">
        <v>171</v>
      </c>
      <c r="BM213" s="174" t="s">
        <v>1278</v>
      </c>
    </row>
    <row r="214" spans="2:65" s="1" customFormat="1" ht="16.5" customHeight="1">
      <c r="B214" s="136"/>
      <c r="C214" s="163" t="s">
        <v>582</v>
      </c>
      <c r="D214" s="163" t="s">
        <v>167</v>
      </c>
      <c r="E214" s="164" t="s">
        <v>1974</v>
      </c>
      <c r="F214" s="165" t="s">
        <v>1975</v>
      </c>
      <c r="G214" s="166" t="s">
        <v>497</v>
      </c>
      <c r="H214" s="167">
        <v>0</v>
      </c>
      <c r="I214" s="168"/>
      <c r="J214" s="169">
        <f>ROUND(I214*H214,2)</f>
        <v>0</v>
      </c>
      <c r="K214" s="170"/>
      <c r="L214" s="34"/>
      <c r="M214" s="171" t="s">
        <v>1</v>
      </c>
      <c r="N214" s="135" t="s">
        <v>37</v>
      </c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AR214" s="174" t="s">
        <v>171</v>
      </c>
      <c r="AT214" s="174" t="s">
        <v>167</v>
      </c>
      <c r="AU214" s="174" t="s">
        <v>82</v>
      </c>
      <c r="AY214" s="17" t="s">
        <v>165</v>
      </c>
      <c r="BE214" s="102">
        <f>IF(N214="základná",J214,0)</f>
        <v>0</v>
      </c>
      <c r="BF214" s="102">
        <f>IF(N214="znížená",J214,0)</f>
        <v>0</v>
      </c>
      <c r="BG214" s="102">
        <f>IF(N214="zákl. prenesená",J214,0)</f>
        <v>0</v>
      </c>
      <c r="BH214" s="102">
        <f>IF(N214="zníž. prenesená",J214,0)</f>
        <v>0</v>
      </c>
      <c r="BI214" s="102">
        <f>IF(N214="nulová",J214,0)</f>
        <v>0</v>
      </c>
      <c r="BJ214" s="17" t="s">
        <v>82</v>
      </c>
      <c r="BK214" s="102">
        <f>ROUND(I214*H214,2)</f>
        <v>0</v>
      </c>
      <c r="BL214" s="17" t="s">
        <v>171</v>
      </c>
      <c r="BM214" s="174" t="s">
        <v>1281</v>
      </c>
    </row>
    <row r="215" spans="2:65" s="1" customFormat="1" ht="16.5" customHeight="1">
      <c r="B215" s="136"/>
      <c r="C215" s="199" t="s">
        <v>583</v>
      </c>
      <c r="D215" s="199" t="s">
        <v>360</v>
      </c>
      <c r="E215" s="200" t="s">
        <v>1976</v>
      </c>
      <c r="F215" s="201" t="s">
        <v>1975</v>
      </c>
      <c r="G215" s="202" t="s">
        <v>497</v>
      </c>
      <c r="H215" s="203">
        <v>0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37</v>
      </c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AR215" s="174" t="s">
        <v>207</v>
      </c>
      <c r="AT215" s="174" t="s">
        <v>360</v>
      </c>
      <c r="AU215" s="174" t="s">
        <v>82</v>
      </c>
      <c r="AY215" s="17" t="s">
        <v>165</v>
      </c>
      <c r="BE215" s="102">
        <f>IF(N215="základná",J215,0)</f>
        <v>0</v>
      </c>
      <c r="BF215" s="102">
        <f>IF(N215="znížená",J215,0)</f>
        <v>0</v>
      </c>
      <c r="BG215" s="102">
        <f>IF(N215="zákl. prenesená",J215,0)</f>
        <v>0</v>
      </c>
      <c r="BH215" s="102">
        <f>IF(N215="zníž. prenesená",J215,0)</f>
        <v>0</v>
      </c>
      <c r="BI215" s="102">
        <f>IF(N215="nulová",J215,0)</f>
        <v>0</v>
      </c>
      <c r="BJ215" s="17" t="s">
        <v>82</v>
      </c>
      <c r="BK215" s="102">
        <f>ROUND(I215*H215,2)</f>
        <v>0</v>
      </c>
      <c r="BL215" s="17" t="s">
        <v>171</v>
      </c>
      <c r="BM215" s="174" t="s">
        <v>1285</v>
      </c>
    </row>
    <row r="216" spans="2:65" s="11" customFormat="1" ht="26" customHeight="1">
      <c r="B216" s="151"/>
      <c r="D216" s="152" t="s">
        <v>70</v>
      </c>
      <c r="E216" s="153" t="s">
        <v>1977</v>
      </c>
      <c r="F216" s="153" t="s">
        <v>1978</v>
      </c>
      <c r="I216" s="154"/>
      <c r="J216" s="155">
        <f>BK216</f>
        <v>0</v>
      </c>
      <c r="L216" s="151"/>
      <c r="M216" s="156"/>
      <c r="P216" s="157">
        <f>SUM(P217:P218)</f>
        <v>0</v>
      </c>
      <c r="R216" s="157">
        <f>SUM(R217:R218)</f>
        <v>0</v>
      </c>
      <c r="T216" s="158">
        <f>SUM(T217:T218)</f>
        <v>0</v>
      </c>
      <c r="AR216" s="152" t="s">
        <v>77</v>
      </c>
      <c r="AT216" s="159" t="s">
        <v>70</v>
      </c>
      <c r="AU216" s="159" t="s">
        <v>71</v>
      </c>
      <c r="AY216" s="152" t="s">
        <v>165</v>
      </c>
      <c r="BK216" s="160">
        <f>SUM(BK217:BK218)</f>
        <v>0</v>
      </c>
    </row>
    <row r="217" spans="2:65" s="1" customFormat="1" ht="16.5" customHeight="1">
      <c r="B217" s="136"/>
      <c r="C217" s="163" t="s">
        <v>587</v>
      </c>
      <c r="D217" s="163" t="s">
        <v>167</v>
      </c>
      <c r="E217" s="164" t="s">
        <v>1979</v>
      </c>
      <c r="F217" s="165" t="s">
        <v>1980</v>
      </c>
      <c r="G217" s="166" t="s">
        <v>497</v>
      </c>
      <c r="H217" s="167">
        <v>0</v>
      </c>
      <c r="I217" s="168"/>
      <c r="J217" s="169">
        <f>ROUND(I217*H217,2)</f>
        <v>0</v>
      </c>
      <c r="K217" s="170"/>
      <c r="L217" s="34"/>
      <c r="M217" s="171" t="s">
        <v>1</v>
      </c>
      <c r="N217" s="135" t="s">
        <v>37</v>
      </c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AR217" s="174" t="s">
        <v>171</v>
      </c>
      <c r="AT217" s="174" t="s">
        <v>167</v>
      </c>
      <c r="AU217" s="174" t="s">
        <v>77</v>
      </c>
      <c r="AY217" s="17" t="s">
        <v>165</v>
      </c>
      <c r="BE217" s="102">
        <f>IF(N217="základná",J217,0)</f>
        <v>0</v>
      </c>
      <c r="BF217" s="102">
        <f>IF(N217="znížená",J217,0)</f>
        <v>0</v>
      </c>
      <c r="BG217" s="102">
        <f>IF(N217="zákl. prenesená",J217,0)</f>
        <v>0</v>
      </c>
      <c r="BH217" s="102">
        <f>IF(N217="zníž. prenesená",J217,0)</f>
        <v>0</v>
      </c>
      <c r="BI217" s="102">
        <f>IF(N217="nulová",J217,0)</f>
        <v>0</v>
      </c>
      <c r="BJ217" s="17" t="s">
        <v>82</v>
      </c>
      <c r="BK217" s="102">
        <f>ROUND(I217*H217,2)</f>
        <v>0</v>
      </c>
      <c r="BL217" s="17" t="s">
        <v>171</v>
      </c>
      <c r="BM217" s="174" t="s">
        <v>1292</v>
      </c>
    </row>
    <row r="218" spans="2:65" s="1" customFormat="1" ht="16.5" customHeight="1">
      <c r="B218" s="136"/>
      <c r="C218" s="199" t="s">
        <v>1169</v>
      </c>
      <c r="D218" s="199" t="s">
        <v>360</v>
      </c>
      <c r="E218" s="200" t="s">
        <v>1981</v>
      </c>
      <c r="F218" s="201" t="s">
        <v>1980</v>
      </c>
      <c r="G218" s="202" t="s">
        <v>497</v>
      </c>
      <c r="H218" s="203">
        <v>0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37</v>
      </c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AR218" s="174" t="s">
        <v>207</v>
      </c>
      <c r="AT218" s="174" t="s">
        <v>360</v>
      </c>
      <c r="AU218" s="174" t="s">
        <v>77</v>
      </c>
      <c r="AY218" s="17" t="s">
        <v>165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7" t="s">
        <v>82</v>
      </c>
      <c r="BK218" s="102">
        <f>ROUND(I218*H218,2)</f>
        <v>0</v>
      </c>
      <c r="BL218" s="17" t="s">
        <v>171</v>
      </c>
      <c r="BM218" s="174" t="s">
        <v>1982</v>
      </c>
    </row>
    <row r="219" spans="2:65" s="11" customFormat="1" ht="26" customHeight="1">
      <c r="B219" s="151"/>
      <c r="D219" s="152" t="s">
        <v>70</v>
      </c>
      <c r="E219" s="153" t="s">
        <v>1983</v>
      </c>
      <c r="F219" s="153" t="s">
        <v>1984</v>
      </c>
      <c r="I219" s="154"/>
      <c r="J219" s="155">
        <f>BK219</f>
        <v>0</v>
      </c>
      <c r="L219" s="151"/>
      <c r="M219" s="156"/>
      <c r="P219" s="157">
        <f>SUM(P220:P224)</f>
        <v>0</v>
      </c>
      <c r="R219" s="157">
        <f>SUM(R220:R224)</f>
        <v>0</v>
      </c>
      <c r="T219" s="158">
        <f>SUM(T220:T224)</f>
        <v>0</v>
      </c>
      <c r="AR219" s="152" t="s">
        <v>77</v>
      </c>
      <c r="AT219" s="159" t="s">
        <v>70</v>
      </c>
      <c r="AU219" s="159" t="s">
        <v>71</v>
      </c>
      <c r="AY219" s="152" t="s">
        <v>165</v>
      </c>
      <c r="BK219" s="160">
        <f>SUM(BK220:BK224)</f>
        <v>0</v>
      </c>
    </row>
    <row r="220" spans="2:65" s="1" customFormat="1" ht="16.5" customHeight="1">
      <c r="B220" s="136"/>
      <c r="C220" s="163" t="s">
        <v>1263</v>
      </c>
      <c r="D220" s="163" t="s">
        <v>167</v>
      </c>
      <c r="E220" s="164" t="s">
        <v>1985</v>
      </c>
      <c r="F220" s="165" t="s">
        <v>1986</v>
      </c>
      <c r="G220" s="166" t="s">
        <v>181</v>
      </c>
      <c r="H220" s="167">
        <v>263</v>
      </c>
      <c r="I220" s="168"/>
      <c r="J220" s="169">
        <f>ROUND(I220*H220,2)</f>
        <v>0</v>
      </c>
      <c r="K220" s="170"/>
      <c r="L220" s="34"/>
      <c r="M220" s="171" t="s">
        <v>1</v>
      </c>
      <c r="N220" s="135" t="s">
        <v>37</v>
      </c>
      <c r="P220" s="172">
        <f>O220*H220</f>
        <v>0</v>
      </c>
      <c r="Q220" s="172">
        <v>0</v>
      </c>
      <c r="R220" s="172">
        <f>Q220*H220</f>
        <v>0</v>
      </c>
      <c r="S220" s="172">
        <v>0</v>
      </c>
      <c r="T220" s="173">
        <f>S220*H220</f>
        <v>0</v>
      </c>
      <c r="AR220" s="174" t="s">
        <v>171</v>
      </c>
      <c r="AT220" s="174" t="s">
        <v>167</v>
      </c>
      <c r="AU220" s="174" t="s">
        <v>77</v>
      </c>
      <c r="AY220" s="17" t="s">
        <v>165</v>
      </c>
      <c r="BE220" s="102">
        <f>IF(N220="základná",J220,0)</f>
        <v>0</v>
      </c>
      <c r="BF220" s="102">
        <f>IF(N220="znížená",J220,0)</f>
        <v>0</v>
      </c>
      <c r="BG220" s="102">
        <f>IF(N220="zákl. prenesená",J220,0)</f>
        <v>0</v>
      </c>
      <c r="BH220" s="102">
        <f>IF(N220="zníž. prenesená",J220,0)</f>
        <v>0</v>
      </c>
      <c r="BI220" s="102">
        <f>IF(N220="nulová",J220,0)</f>
        <v>0</v>
      </c>
      <c r="BJ220" s="17" t="s">
        <v>82</v>
      </c>
      <c r="BK220" s="102">
        <f>ROUND(I220*H220,2)</f>
        <v>0</v>
      </c>
      <c r="BL220" s="17" t="s">
        <v>171</v>
      </c>
      <c r="BM220" s="174" t="s">
        <v>1987</v>
      </c>
    </row>
    <row r="221" spans="2:65" s="1" customFormat="1" ht="27">
      <c r="B221" s="34"/>
      <c r="D221" s="176" t="s">
        <v>407</v>
      </c>
      <c r="F221" s="210" t="s">
        <v>1988</v>
      </c>
      <c r="I221" s="137"/>
      <c r="L221" s="34"/>
      <c r="M221" s="211"/>
      <c r="T221" s="61"/>
      <c r="AT221" s="17" t="s">
        <v>407</v>
      </c>
      <c r="AU221" s="17" t="s">
        <v>77</v>
      </c>
    </row>
    <row r="222" spans="2:65" s="1" customFormat="1" ht="16.5" customHeight="1">
      <c r="B222" s="136"/>
      <c r="C222" s="163" t="s">
        <v>1172</v>
      </c>
      <c r="D222" s="163" t="s">
        <v>167</v>
      </c>
      <c r="E222" s="164" t="s">
        <v>1989</v>
      </c>
      <c r="F222" s="165" t="s">
        <v>1990</v>
      </c>
      <c r="G222" s="166" t="s">
        <v>181</v>
      </c>
      <c r="H222" s="167">
        <v>263</v>
      </c>
      <c r="I222" s="168"/>
      <c r="J222" s="169">
        <f>ROUND(I222*H222,2)</f>
        <v>0</v>
      </c>
      <c r="K222" s="170"/>
      <c r="L222" s="34"/>
      <c r="M222" s="171" t="s">
        <v>1</v>
      </c>
      <c r="N222" s="135" t="s">
        <v>37</v>
      </c>
      <c r="P222" s="172">
        <f>O222*H222</f>
        <v>0</v>
      </c>
      <c r="Q222" s="172">
        <v>0</v>
      </c>
      <c r="R222" s="172">
        <f>Q222*H222</f>
        <v>0</v>
      </c>
      <c r="S222" s="172">
        <v>0</v>
      </c>
      <c r="T222" s="173">
        <f>S222*H222</f>
        <v>0</v>
      </c>
      <c r="AR222" s="174" t="s">
        <v>171</v>
      </c>
      <c r="AT222" s="174" t="s">
        <v>167</v>
      </c>
      <c r="AU222" s="174" t="s">
        <v>77</v>
      </c>
      <c r="AY222" s="17" t="s">
        <v>165</v>
      </c>
      <c r="BE222" s="102">
        <f>IF(N222="základná",J222,0)</f>
        <v>0</v>
      </c>
      <c r="BF222" s="102">
        <f>IF(N222="znížená",J222,0)</f>
        <v>0</v>
      </c>
      <c r="BG222" s="102">
        <f>IF(N222="zákl. prenesená",J222,0)</f>
        <v>0</v>
      </c>
      <c r="BH222" s="102">
        <f>IF(N222="zníž. prenesená",J222,0)</f>
        <v>0</v>
      </c>
      <c r="BI222" s="102">
        <f>IF(N222="nulová",J222,0)</f>
        <v>0</v>
      </c>
      <c r="BJ222" s="17" t="s">
        <v>82</v>
      </c>
      <c r="BK222" s="102">
        <f>ROUND(I222*H222,2)</f>
        <v>0</v>
      </c>
      <c r="BL222" s="17" t="s">
        <v>171</v>
      </c>
      <c r="BM222" s="174" t="s">
        <v>1991</v>
      </c>
    </row>
    <row r="223" spans="2:65" s="1" customFormat="1" ht="16.5" customHeight="1">
      <c r="B223" s="136"/>
      <c r="C223" s="163" t="s">
        <v>1274</v>
      </c>
      <c r="D223" s="163" t="s">
        <v>167</v>
      </c>
      <c r="E223" s="164" t="s">
        <v>1992</v>
      </c>
      <c r="F223" s="165" t="s">
        <v>1993</v>
      </c>
      <c r="G223" s="166" t="s">
        <v>497</v>
      </c>
      <c r="H223" s="167">
        <v>0</v>
      </c>
      <c r="I223" s="168"/>
      <c r="J223" s="169">
        <f>ROUND(I223*H223,2)</f>
        <v>0</v>
      </c>
      <c r="K223" s="170"/>
      <c r="L223" s="34"/>
      <c r="M223" s="171" t="s">
        <v>1</v>
      </c>
      <c r="N223" s="135" t="s">
        <v>37</v>
      </c>
      <c r="P223" s="172">
        <f>O223*H223</f>
        <v>0</v>
      </c>
      <c r="Q223" s="172">
        <v>0</v>
      </c>
      <c r="R223" s="172">
        <f>Q223*H223</f>
        <v>0</v>
      </c>
      <c r="S223" s="172">
        <v>0</v>
      </c>
      <c r="T223" s="173">
        <f>S223*H223</f>
        <v>0</v>
      </c>
      <c r="AR223" s="174" t="s">
        <v>171</v>
      </c>
      <c r="AT223" s="174" t="s">
        <v>167</v>
      </c>
      <c r="AU223" s="174" t="s">
        <v>77</v>
      </c>
      <c r="AY223" s="17" t="s">
        <v>165</v>
      </c>
      <c r="BE223" s="102">
        <f>IF(N223="základná",J223,0)</f>
        <v>0</v>
      </c>
      <c r="BF223" s="102">
        <f>IF(N223="znížená",J223,0)</f>
        <v>0</v>
      </c>
      <c r="BG223" s="102">
        <f>IF(N223="zákl. prenesená",J223,0)</f>
        <v>0</v>
      </c>
      <c r="BH223" s="102">
        <f>IF(N223="zníž. prenesená",J223,0)</f>
        <v>0</v>
      </c>
      <c r="BI223" s="102">
        <f>IF(N223="nulová",J223,0)</f>
        <v>0</v>
      </c>
      <c r="BJ223" s="17" t="s">
        <v>82</v>
      </c>
      <c r="BK223" s="102">
        <f>ROUND(I223*H223,2)</f>
        <v>0</v>
      </c>
      <c r="BL223" s="17" t="s">
        <v>171</v>
      </c>
      <c r="BM223" s="174" t="s">
        <v>1994</v>
      </c>
    </row>
    <row r="224" spans="2:65" s="1" customFormat="1" ht="38" customHeight="1">
      <c r="B224" s="136"/>
      <c r="C224" s="163" t="s">
        <v>855</v>
      </c>
      <c r="D224" s="163" t="s">
        <v>167</v>
      </c>
      <c r="E224" s="164" t="s">
        <v>1995</v>
      </c>
      <c r="F224" s="165" t="s">
        <v>1996</v>
      </c>
      <c r="G224" s="166" t="s">
        <v>181</v>
      </c>
      <c r="H224" s="167">
        <v>25</v>
      </c>
      <c r="I224" s="168"/>
      <c r="J224" s="169">
        <f>ROUND(I224*H224,2)</f>
        <v>0</v>
      </c>
      <c r="K224" s="170"/>
      <c r="L224" s="34"/>
      <c r="M224" s="220" t="s">
        <v>1</v>
      </c>
      <c r="N224" s="221" t="s">
        <v>37</v>
      </c>
      <c r="O224" s="222"/>
      <c r="P224" s="223">
        <f>O224*H224</f>
        <v>0</v>
      </c>
      <c r="Q224" s="223">
        <v>0</v>
      </c>
      <c r="R224" s="223">
        <f>Q224*H224</f>
        <v>0</v>
      </c>
      <c r="S224" s="223">
        <v>0</v>
      </c>
      <c r="T224" s="224">
        <f>S224*H224</f>
        <v>0</v>
      </c>
      <c r="AR224" s="174" t="s">
        <v>171</v>
      </c>
      <c r="AT224" s="174" t="s">
        <v>167</v>
      </c>
      <c r="AU224" s="174" t="s">
        <v>77</v>
      </c>
      <c r="AY224" s="17" t="s">
        <v>165</v>
      </c>
      <c r="BE224" s="102">
        <f>IF(N224="základná",J224,0)</f>
        <v>0</v>
      </c>
      <c r="BF224" s="102">
        <f>IF(N224="znížená",J224,0)</f>
        <v>0</v>
      </c>
      <c r="BG224" s="102">
        <f>IF(N224="zákl. prenesená",J224,0)</f>
        <v>0</v>
      </c>
      <c r="BH224" s="102">
        <f>IF(N224="zníž. prenesená",J224,0)</f>
        <v>0</v>
      </c>
      <c r="BI224" s="102">
        <f>IF(N224="nulová",J224,0)</f>
        <v>0</v>
      </c>
      <c r="BJ224" s="17" t="s">
        <v>82</v>
      </c>
      <c r="BK224" s="102">
        <f>ROUND(I224*H224,2)</f>
        <v>0</v>
      </c>
      <c r="BL224" s="17" t="s">
        <v>171</v>
      </c>
      <c r="BM224" s="174" t="s">
        <v>1997</v>
      </c>
    </row>
    <row r="225" spans="2:51" s="12" customFormat="1">
      <c r="B225" s="175"/>
      <c r="C225" s="279" t="s">
        <v>2062</v>
      </c>
      <c r="D225" s="279"/>
      <c r="E225" s="7"/>
      <c r="F225" s="7"/>
      <c r="G225" s="7"/>
      <c r="H225" s="7"/>
      <c r="I225" s="7"/>
      <c r="L225" s="175"/>
      <c r="AT225" s="177"/>
      <c r="AU225" s="177"/>
      <c r="AY225" s="177"/>
    </row>
    <row r="226" spans="2:51" s="12" customFormat="1" ht="23.4" customHeight="1">
      <c r="B226" s="175"/>
      <c r="C226" s="279" t="s">
        <v>2063</v>
      </c>
      <c r="D226" s="279"/>
      <c r="E226" s="279"/>
      <c r="F226" s="279"/>
      <c r="G226" s="279"/>
      <c r="H226" s="279"/>
      <c r="I226" s="279"/>
      <c r="L226" s="175"/>
      <c r="AT226" s="177"/>
      <c r="AU226" s="177"/>
      <c r="AY226" s="177"/>
    </row>
    <row r="227" spans="2:51" s="12" customFormat="1" ht="33" customHeight="1">
      <c r="B227" s="175"/>
      <c r="C227" s="279" t="s">
        <v>2064</v>
      </c>
      <c r="D227" s="279"/>
      <c r="E227" s="279"/>
      <c r="F227" s="279"/>
      <c r="G227" s="279"/>
      <c r="H227" s="279"/>
      <c r="I227" s="279"/>
      <c r="L227" s="175"/>
      <c r="AT227" s="177"/>
      <c r="AU227" s="177"/>
      <c r="AY227" s="177"/>
    </row>
    <row r="228" spans="2:51" s="12" customFormat="1" ht="22.25" customHeight="1">
      <c r="B228" s="175"/>
      <c r="C228" s="279" t="s">
        <v>2065</v>
      </c>
      <c r="D228" s="279"/>
      <c r="E228" s="279"/>
      <c r="F228" s="279"/>
      <c r="G228" s="279"/>
      <c r="H228" s="279"/>
      <c r="I228" s="279"/>
      <c r="L228" s="175"/>
      <c r="AT228" s="177"/>
      <c r="AU228" s="177"/>
      <c r="AY228" s="177"/>
    </row>
    <row r="229" spans="2:51" s="12" customFormat="1" ht="38.4" customHeight="1">
      <c r="B229" s="175"/>
      <c r="C229" s="279" t="s">
        <v>2066</v>
      </c>
      <c r="D229" s="279"/>
      <c r="E229" s="279"/>
      <c r="F229" s="279"/>
      <c r="G229" s="279"/>
      <c r="H229" s="279"/>
      <c r="I229" s="279"/>
      <c r="L229" s="175"/>
      <c r="AT229" s="177"/>
      <c r="AU229" s="177"/>
      <c r="AY229" s="177"/>
    </row>
    <row r="230" spans="2:51" s="12" customFormat="1" ht="28.25" customHeight="1">
      <c r="B230" s="175"/>
      <c r="C230" s="279" t="s">
        <v>2067</v>
      </c>
      <c r="D230" s="279"/>
      <c r="E230" s="279"/>
      <c r="F230" s="279"/>
      <c r="G230" s="279"/>
      <c r="H230" s="279"/>
      <c r="I230" s="279"/>
      <c r="L230" s="175"/>
      <c r="AT230" s="177"/>
      <c r="AU230" s="177"/>
      <c r="AY230" s="177"/>
    </row>
    <row r="231" spans="2:51" s="12" customFormat="1" ht="33" customHeight="1">
      <c r="B231" s="175"/>
      <c r="C231" s="279" t="s">
        <v>2068</v>
      </c>
      <c r="D231" s="279"/>
      <c r="E231" s="279"/>
      <c r="F231" s="279"/>
      <c r="G231" s="279"/>
      <c r="H231" s="279"/>
      <c r="I231" s="279"/>
      <c r="L231" s="175"/>
      <c r="AT231" s="177"/>
      <c r="AU231" s="177"/>
      <c r="AY231" s="177"/>
    </row>
    <row r="232" spans="2:51" s="1" customFormat="1" ht="6.9" customHeight="1"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34"/>
    </row>
  </sheetData>
  <autoFilter ref="C142:K224"/>
  <mergeCells count="24">
    <mergeCell ref="E11:H11"/>
    <mergeCell ref="E20:H20"/>
    <mergeCell ref="E29:H29"/>
    <mergeCell ref="L2:V2"/>
    <mergeCell ref="C225:D225"/>
    <mergeCell ref="E85:H85"/>
    <mergeCell ref="E87:H87"/>
    <mergeCell ref="E89:H89"/>
    <mergeCell ref="D115:F115"/>
    <mergeCell ref="D116:F116"/>
    <mergeCell ref="E7:H7"/>
    <mergeCell ref="E9:H9"/>
    <mergeCell ref="D117:F117"/>
    <mergeCell ref="D118:F118"/>
    <mergeCell ref="D119:F119"/>
    <mergeCell ref="E131:H131"/>
    <mergeCell ref="E133:H133"/>
    <mergeCell ref="C228:I228"/>
    <mergeCell ref="C229:I229"/>
    <mergeCell ref="C230:I230"/>
    <mergeCell ref="C231:I231"/>
    <mergeCell ref="E135:H135"/>
    <mergeCell ref="C226:I226"/>
    <mergeCell ref="C227:I2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0"/>
  <sheetViews>
    <sheetView showGridLines="0" topLeftCell="A147" workbookViewId="0">
      <selection activeCell="A153" sqref="A153:XFD15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109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J105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ROUND((SUM(BE105:BE112) + SUM(BE134:BE152)),  2)</f>
        <v>0</v>
      </c>
      <c r="G37" s="113"/>
      <c r="H37" s="113"/>
      <c r="I37" s="114">
        <v>0.2</v>
      </c>
      <c r="J37" s="112">
        <f>ROUND(((SUM(BE105:BE112) + SUM(BE134:BE152))*I37),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ROUND((SUM(BF105:BF112) + SUM(BF134:BF152)),  2)</f>
        <v>0</v>
      </c>
      <c r="G38" s="113"/>
      <c r="H38" s="113"/>
      <c r="I38" s="114">
        <v>0.2</v>
      </c>
      <c r="J38" s="112">
        <f>ROUND(((SUM(BF105:BF112) + SUM(BF134:BF152))*I38),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ROUND((SUM(BG105:BG112) + SUM(BG134:BG152)),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ROUND((SUM(BH105:BH112) + SUM(BH134:BH152)),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ROUND((SUM(BI105:BI112) + SUM(BI134:BI152)),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109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J134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1293</v>
      </c>
      <c r="E99" s="128"/>
      <c r="F99" s="128"/>
      <c r="G99" s="128"/>
      <c r="H99" s="128"/>
      <c r="I99" s="128"/>
      <c r="J99" s="129">
        <f>J135</f>
        <v>0</v>
      </c>
      <c r="L99" s="126"/>
    </row>
    <row r="100" spans="2:65" s="9" customFormat="1" ht="20" customHeight="1">
      <c r="B100" s="130"/>
      <c r="D100" s="131" t="s">
        <v>1294</v>
      </c>
      <c r="E100" s="132"/>
      <c r="F100" s="132"/>
      <c r="G100" s="132"/>
      <c r="H100" s="132"/>
      <c r="I100" s="132"/>
      <c r="J100" s="133">
        <f>J136</f>
        <v>0</v>
      </c>
      <c r="L100" s="130"/>
    </row>
    <row r="101" spans="2:65" s="9" customFormat="1" ht="20" customHeight="1">
      <c r="B101" s="130"/>
      <c r="D101" s="131" t="s">
        <v>1998</v>
      </c>
      <c r="E101" s="132"/>
      <c r="F101" s="132"/>
      <c r="G101" s="132"/>
      <c r="H101" s="132"/>
      <c r="I101" s="132"/>
      <c r="J101" s="133">
        <f>J144</f>
        <v>0</v>
      </c>
      <c r="L101" s="130"/>
    </row>
    <row r="102" spans="2:65" s="9" customFormat="1" ht="20" customHeight="1">
      <c r="B102" s="130"/>
      <c r="D102" s="131" t="s">
        <v>269</v>
      </c>
      <c r="E102" s="132"/>
      <c r="F102" s="132"/>
      <c r="G102" s="132"/>
      <c r="H102" s="132"/>
      <c r="I102" s="132"/>
      <c r="J102" s="133">
        <f>J151</f>
        <v>0</v>
      </c>
      <c r="L102" s="130"/>
    </row>
    <row r="103" spans="2:65" s="1" customFormat="1" ht="21.75" customHeight="1">
      <c r="B103" s="34"/>
      <c r="L103" s="34"/>
    </row>
    <row r="104" spans="2:65" s="1" customFormat="1" ht="6.9" customHeight="1">
      <c r="B104" s="34"/>
      <c r="L104" s="34"/>
    </row>
    <row r="105" spans="2:65" s="1" customFormat="1" ht="29.25" customHeight="1">
      <c r="B105" s="34"/>
      <c r="C105" s="125" t="s">
        <v>142</v>
      </c>
      <c r="J105" s="134">
        <f>ROUND(J106 + J107 + J108 + J109 + J110 + J111,2)</f>
        <v>0</v>
      </c>
      <c r="L105" s="34"/>
      <c r="N105" s="135" t="s">
        <v>35</v>
      </c>
    </row>
    <row r="106" spans="2:65" s="1" customFormat="1" ht="18" customHeight="1">
      <c r="B106" s="136"/>
      <c r="C106" s="137"/>
      <c r="D106" s="232" t="s">
        <v>143</v>
      </c>
      <c r="E106" s="281"/>
      <c r="F106" s="281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144</v>
      </c>
      <c r="AZ106" s="137"/>
      <c r="BA106" s="137"/>
      <c r="BB106" s="137"/>
      <c r="BC106" s="137"/>
      <c r="BD106" s="137"/>
      <c r="BE106" s="141">
        <f t="shared" ref="BE106:BE111" si="0">IF(N106="základná",J106,0)</f>
        <v>0</v>
      </c>
      <c r="BF106" s="141">
        <f t="shared" ref="BF106:BF111" si="1">IF(N106="znížená",J106,0)</f>
        <v>0</v>
      </c>
      <c r="BG106" s="141">
        <f t="shared" ref="BG106:BG111" si="2">IF(N106="zákl. prenesená",J106,0)</f>
        <v>0</v>
      </c>
      <c r="BH106" s="141">
        <f t="shared" ref="BH106:BH111" si="3">IF(N106="zníž. prenesená",J106,0)</f>
        <v>0</v>
      </c>
      <c r="BI106" s="141">
        <f t="shared" ref="BI106:BI111" si="4">IF(N106="nulová",J106,0)</f>
        <v>0</v>
      </c>
      <c r="BJ106" s="140" t="s">
        <v>82</v>
      </c>
      <c r="BK106" s="137"/>
      <c r="BL106" s="137"/>
      <c r="BM106" s="137"/>
    </row>
    <row r="107" spans="2:65" s="1" customFormat="1" ht="18" customHeight="1">
      <c r="B107" s="136"/>
      <c r="C107" s="137"/>
      <c r="D107" s="232" t="s">
        <v>145</v>
      </c>
      <c r="E107" s="281"/>
      <c r="F107" s="281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144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82</v>
      </c>
      <c r="BK107" s="137"/>
      <c r="BL107" s="137"/>
      <c r="BM107" s="137"/>
    </row>
    <row r="108" spans="2:65" s="1" customFormat="1" ht="18" customHeight="1">
      <c r="B108" s="136"/>
      <c r="C108" s="137"/>
      <c r="D108" s="232" t="s">
        <v>146</v>
      </c>
      <c r="E108" s="281"/>
      <c r="F108" s="281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144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82</v>
      </c>
      <c r="BK108" s="137"/>
      <c r="BL108" s="137"/>
      <c r="BM108" s="137"/>
    </row>
    <row r="109" spans="2:65" s="1" customFormat="1" ht="18" customHeight="1">
      <c r="B109" s="136"/>
      <c r="C109" s="137"/>
      <c r="D109" s="232" t="s">
        <v>147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148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138" t="s">
        <v>149</v>
      </c>
      <c r="E111" s="137"/>
      <c r="F111" s="137"/>
      <c r="G111" s="137"/>
      <c r="H111" s="137"/>
      <c r="I111" s="137"/>
      <c r="J111" s="99">
        <f>ROUND(J32*T111,2)</f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150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>
      <c r="B112" s="34"/>
      <c r="L112" s="34"/>
    </row>
    <row r="113" spans="2:12" s="1" customFormat="1" ht="29.25" customHeight="1">
      <c r="B113" s="34"/>
      <c r="C113" s="105" t="s">
        <v>123</v>
      </c>
      <c r="D113" s="106"/>
      <c r="E113" s="106"/>
      <c r="F113" s="106"/>
      <c r="G113" s="106"/>
      <c r="H113" s="106"/>
      <c r="I113" s="106"/>
      <c r="J113" s="107">
        <f>ROUND(J98+J105,2)</f>
        <v>0</v>
      </c>
      <c r="K113" s="106"/>
      <c r="L113" s="34"/>
    </row>
    <row r="114" spans="2:12" s="1" customFormat="1" ht="6.9" customHeight="1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34"/>
    </row>
    <row r="118" spans="2:12" s="1" customFormat="1" ht="6.9" customHeight="1"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34"/>
    </row>
    <row r="119" spans="2:12" s="1" customFormat="1" ht="24.9" customHeight="1">
      <c r="B119" s="34"/>
      <c r="C119" s="21" t="s">
        <v>151</v>
      </c>
      <c r="L119" s="34"/>
    </row>
    <row r="120" spans="2:12" s="1" customFormat="1" ht="6.9" customHeight="1">
      <c r="B120" s="34"/>
      <c r="L120" s="34"/>
    </row>
    <row r="121" spans="2:12" s="1" customFormat="1" ht="12" customHeight="1">
      <c r="B121" s="34"/>
      <c r="C121" s="27" t="s">
        <v>14</v>
      </c>
      <c r="L121" s="34"/>
    </row>
    <row r="122" spans="2:12" s="1" customFormat="1" ht="16.5" customHeight="1">
      <c r="B122" s="34"/>
      <c r="E122" s="282" t="str">
        <f>E7</f>
        <v>Športový areál ZŠ Plickova - 1.etapa</v>
      </c>
      <c r="F122" s="283"/>
      <c r="G122" s="283"/>
      <c r="H122" s="283"/>
      <c r="L122" s="34"/>
    </row>
    <row r="123" spans="2:12" ht="12" customHeight="1">
      <c r="B123" s="20"/>
      <c r="C123" s="27" t="s">
        <v>127</v>
      </c>
      <c r="L123" s="20"/>
    </row>
    <row r="124" spans="2:12" s="1" customFormat="1" ht="16.5" customHeight="1">
      <c r="B124" s="34"/>
      <c r="E124" s="282" t="s">
        <v>109</v>
      </c>
      <c r="F124" s="280"/>
      <c r="G124" s="280"/>
      <c r="H124" s="280"/>
      <c r="L124" s="34"/>
    </row>
    <row r="125" spans="2:12" s="1" customFormat="1" ht="12" customHeight="1">
      <c r="B125" s="34"/>
      <c r="C125" s="27" t="s">
        <v>128</v>
      </c>
      <c r="L125" s="34"/>
    </row>
    <row r="126" spans="2:12" s="1" customFormat="1" ht="16.5" customHeight="1">
      <c r="B126" s="34"/>
      <c r="E126" s="254">
        <f>E11</f>
        <v>0</v>
      </c>
      <c r="F126" s="280"/>
      <c r="G126" s="280"/>
      <c r="H126" s="280"/>
      <c r="L126" s="34"/>
    </row>
    <row r="127" spans="2:12" s="1" customFormat="1" ht="6.9" customHeight="1">
      <c r="B127" s="34"/>
      <c r="L127" s="34"/>
    </row>
    <row r="128" spans="2:12" s="1" customFormat="1" ht="12" customHeight="1">
      <c r="B128" s="34"/>
      <c r="C128" s="27" t="s">
        <v>17</v>
      </c>
      <c r="F128" s="25" t="str">
        <f>F14</f>
        <v>Bratislava-Rača</v>
      </c>
      <c r="I128" s="27" t="s">
        <v>19</v>
      </c>
      <c r="J128" s="57">
        <f>IF(J14="","",J14)</f>
        <v>45040</v>
      </c>
      <c r="L128" s="34"/>
    </row>
    <row r="129" spans="2:65" s="1" customFormat="1" ht="6.9" customHeight="1">
      <c r="B129" s="34"/>
      <c r="L129" s="34"/>
    </row>
    <row r="130" spans="2:65" s="1" customFormat="1" ht="25.65" customHeight="1">
      <c r="B130" s="34"/>
      <c r="C130" s="27" t="s">
        <v>20</v>
      </c>
      <c r="F130" s="25" t="str">
        <f>E17</f>
        <v>Mestská časť Bratislava-Rača</v>
      </c>
      <c r="I130" s="27" t="s">
        <v>25</v>
      </c>
      <c r="J130" s="30" t="str">
        <f>E23</f>
        <v>STECHO construction, s.r.o.</v>
      </c>
      <c r="L130" s="34"/>
    </row>
    <row r="131" spans="2:65" s="1" customFormat="1" ht="15.15" customHeight="1">
      <c r="B131" s="34"/>
      <c r="C131" s="27" t="s">
        <v>23</v>
      </c>
      <c r="F131" s="25" t="str">
        <f>IF(E20="","",E20)</f>
        <v>Vyplň údaj</v>
      </c>
      <c r="I131" s="27" t="s">
        <v>27</v>
      </c>
      <c r="J131" s="30" t="str">
        <f>E26</f>
        <v xml:space="preserve"> </v>
      </c>
      <c r="L131" s="34"/>
    </row>
    <row r="132" spans="2:65" s="1" customFormat="1" ht="10.4" customHeight="1">
      <c r="B132" s="34"/>
      <c r="L132" s="34"/>
    </row>
    <row r="133" spans="2:65" s="10" customFormat="1" ht="29.25" customHeight="1">
      <c r="B133" s="142"/>
      <c r="C133" s="143" t="s">
        <v>152</v>
      </c>
      <c r="D133" s="144" t="s">
        <v>56</v>
      </c>
      <c r="E133" s="144" t="s">
        <v>52</v>
      </c>
      <c r="F133" s="144" t="s">
        <v>53</v>
      </c>
      <c r="G133" s="144" t="s">
        <v>153</v>
      </c>
      <c r="H133" s="144" t="s">
        <v>154</v>
      </c>
      <c r="I133" s="144" t="s">
        <v>155</v>
      </c>
      <c r="J133" s="145" t="s">
        <v>136</v>
      </c>
      <c r="K133" s="146" t="s">
        <v>156</v>
      </c>
      <c r="L133" s="142"/>
      <c r="M133" s="64" t="s">
        <v>1</v>
      </c>
      <c r="N133" s="65" t="s">
        <v>35</v>
      </c>
      <c r="O133" s="65" t="s">
        <v>157</v>
      </c>
      <c r="P133" s="65" t="s">
        <v>158</v>
      </c>
      <c r="Q133" s="65" t="s">
        <v>159</v>
      </c>
      <c r="R133" s="65" t="s">
        <v>160</v>
      </c>
      <c r="S133" s="65" t="s">
        <v>161</v>
      </c>
      <c r="T133" s="66" t="s">
        <v>162</v>
      </c>
    </row>
    <row r="134" spans="2:65" s="1" customFormat="1" ht="23" customHeight="1">
      <c r="B134" s="34"/>
      <c r="C134" s="69" t="s">
        <v>133</v>
      </c>
      <c r="J134" s="147">
        <f>BK134</f>
        <v>0</v>
      </c>
      <c r="L134" s="34"/>
      <c r="M134" s="67"/>
      <c r="N134" s="58"/>
      <c r="O134" s="58"/>
      <c r="P134" s="148">
        <f>P135</f>
        <v>0</v>
      </c>
      <c r="Q134" s="58"/>
      <c r="R134" s="148">
        <f>R135</f>
        <v>0</v>
      </c>
      <c r="S134" s="58"/>
      <c r="T134" s="149">
        <f>T135</f>
        <v>0</v>
      </c>
      <c r="AT134" s="17" t="s">
        <v>70</v>
      </c>
      <c r="AU134" s="17" t="s">
        <v>138</v>
      </c>
      <c r="BK134" s="150">
        <f>BK135</f>
        <v>0</v>
      </c>
    </row>
    <row r="135" spans="2:65" s="11" customFormat="1" ht="26" customHeight="1">
      <c r="B135" s="151"/>
      <c r="D135" s="152" t="s">
        <v>70</v>
      </c>
      <c r="E135" s="153" t="s">
        <v>163</v>
      </c>
      <c r="F135" s="153" t="s">
        <v>1299</v>
      </c>
      <c r="I135" s="154"/>
      <c r="J135" s="155">
        <f>BK135</f>
        <v>0</v>
      </c>
      <c r="L135" s="151"/>
      <c r="M135" s="156"/>
      <c r="P135" s="157">
        <f>P136+P144+P151</f>
        <v>0</v>
      </c>
      <c r="R135" s="157">
        <f>R136+R144+R151</f>
        <v>0</v>
      </c>
      <c r="T135" s="158">
        <f>T136+T144+T151</f>
        <v>0</v>
      </c>
      <c r="AR135" s="152" t="s">
        <v>77</v>
      </c>
      <c r="AT135" s="159" t="s">
        <v>70</v>
      </c>
      <c r="AU135" s="159" t="s">
        <v>71</v>
      </c>
      <c r="AY135" s="152" t="s">
        <v>165</v>
      </c>
      <c r="BK135" s="160">
        <f>BK136+BK144+BK151</f>
        <v>0</v>
      </c>
    </row>
    <row r="136" spans="2:65" s="11" customFormat="1" ht="23" customHeight="1">
      <c r="B136" s="151"/>
      <c r="D136" s="152" t="s">
        <v>70</v>
      </c>
      <c r="E136" s="161" t="s">
        <v>77</v>
      </c>
      <c r="F136" s="161" t="s">
        <v>1300</v>
      </c>
      <c r="I136" s="154"/>
      <c r="J136" s="162">
        <f>BK136</f>
        <v>0</v>
      </c>
      <c r="L136" s="151"/>
      <c r="M136" s="156"/>
      <c r="P136" s="157">
        <f>SUM(P137:P143)</f>
        <v>0</v>
      </c>
      <c r="R136" s="157">
        <f>SUM(R137:R143)</f>
        <v>0</v>
      </c>
      <c r="T136" s="158">
        <f>SUM(T137:T143)</f>
        <v>0</v>
      </c>
      <c r="AR136" s="152" t="s">
        <v>77</v>
      </c>
      <c r="AT136" s="159" t="s">
        <v>70</v>
      </c>
      <c r="AU136" s="159" t="s">
        <v>77</v>
      </c>
      <c r="AY136" s="152" t="s">
        <v>165</v>
      </c>
      <c r="BK136" s="160">
        <f>SUM(BK137:BK143)</f>
        <v>0</v>
      </c>
    </row>
    <row r="137" spans="2:65" s="1" customFormat="1" ht="16.5" customHeight="1">
      <c r="B137" s="136"/>
      <c r="C137" s="163" t="s">
        <v>77</v>
      </c>
      <c r="D137" s="163" t="s">
        <v>167</v>
      </c>
      <c r="E137" s="164" t="s">
        <v>699</v>
      </c>
      <c r="F137" s="165" t="s">
        <v>700</v>
      </c>
      <c r="G137" s="166" t="s">
        <v>185</v>
      </c>
      <c r="H137" s="167">
        <v>51</v>
      </c>
      <c r="I137" s="168"/>
      <c r="J137" s="169">
        <f t="shared" ref="J137:J143" si="5">ROUND(I137*H137,2)</f>
        <v>0</v>
      </c>
      <c r="K137" s="170"/>
      <c r="L137" s="34"/>
      <c r="M137" s="171" t="s">
        <v>1</v>
      </c>
      <c r="N137" s="135" t="s">
        <v>37</v>
      </c>
      <c r="P137" s="172">
        <f t="shared" ref="P137:P143" si="6">O137*H137</f>
        <v>0</v>
      </c>
      <c r="Q137" s="172">
        <v>0</v>
      </c>
      <c r="R137" s="172">
        <f t="shared" ref="R137:R143" si="7">Q137*H137</f>
        <v>0</v>
      </c>
      <c r="S137" s="172">
        <v>0</v>
      </c>
      <c r="T137" s="173">
        <f t="shared" ref="T137:T143" si="8">S137*H137</f>
        <v>0</v>
      </c>
      <c r="AR137" s="174" t="s">
        <v>171</v>
      </c>
      <c r="AT137" s="174" t="s">
        <v>167</v>
      </c>
      <c r="AU137" s="174" t="s">
        <v>82</v>
      </c>
      <c r="AY137" s="17" t="s">
        <v>165</v>
      </c>
      <c r="BE137" s="102">
        <f t="shared" ref="BE137:BE143" si="9">IF(N137="základná",J137,0)</f>
        <v>0</v>
      </c>
      <c r="BF137" s="102">
        <f t="shared" ref="BF137:BF143" si="10">IF(N137="znížená",J137,0)</f>
        <v>0</v>
      </c>
      <c r="BG137" s="102">
        <f t="shared" ref="BG137:BG143" si="11">IF(N137="zákl. prenesená",J137,0)</f>
        <v>0</v>
      </c>
      <c r="BH137" s="102">
        <f t="shared" ref="BH137:BH143" si="12">IF(N137="zníž. prenesená",J137,0)</f>
        <v>0</v>
      </c>
      <c r="BI137" s="102">
        <f t="shared" ref="BI137:BI143" si="13">IF(N137="nulová",J137,0)</f>
        <v>0</v>
      </c>
      <c r="BJ137" s="17" t="s">
        <v>82</v>
      </c>
      <c r="BK137" s="102">
        <f t="shared" ref="BK137:BK143" si="14">ROUND(I137*H137,2)</f>
        <v>0</v>
      </c>
      <c r="BL137" s="17" t="s">
        <v>171</v>
      </c>
      <c r="BM137" s="174" t="s">
        <v>82</v>
      </c>
    </row>
    <row r="138" spans="2:65" s="1" customFormat="1" ht="38" customHeight="1">
      <c r="B138" s="136"/>
      <c r="C138" s="163" t="s">
        <v>82</v>
      </c>
      <c r="D138" s="163" t="s">
        <v>167</v>
      </c>
      <c r="E138" s="164" t="s">
        <v>704</v>
      </c>
      <c r="F138" s="165" t="s">
        <v>705</v>
      </c>
      <c r="G138" s="166" t="s">
        <v>185</v>
      </c>
      <c r="H138" s="167">
        <v>1</v>
      </c>
      <c r="I138" s="168"/>
      <c r="J138" s="169">
        <f t="shared" si="5"/>
        <v>0</v>
      </c>
      <c r="K138" s="170"/>
      <c r="L138" s="34"/>
      <c r="M138" s="171" t="s">
        <v>1</v>
      </c>
      <c r="N138" s="135" t="s">
        <v>37</v>
      </c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AR138" s="174" t="s">
        <v>171</v>
      </c>
      <c r="AT138" s="174" t="s">
        <v>167</v>
      </c>
      <c r="AU138" s="174" t="s">
        <v>82</v>
      </c>
      <c r="AY138" s="17" t="s">
        <v>165</v>
      </c>
      <c r="BE138" s="102">
        <f t="shared" si="9"/>
        <v>0</v>
      </c>
      <c r="BF138" s="102">
        <f t="shared" si="10"/>
        <v>0</v>
      </c>
      <c r="BG138" s="102">
        <f t="shared" si="11"/>
        <v>0</v>
      </c>
      <c r="BH138" s="102">
        <f t="shared" si="12"/>
        <v>0</v>
      </c>
      <c r="BI138" s="102">
        <f t="shared" si="13"/>
        <v>0</v>
      </c>
      <c r="BJ138" s="17" t="s">
        <v>82</v>
      </c>
      <c r="BK138" s="102">
        <f t="shared" si="14"/>
        <v>0</v>
      </c>
      <c r="BL138" s="17" t="s">
        <v>171</v>
      </c>
      <c r="BM138" s="174" t="s">
        <v>171</v>
      </c>
    </row>
    <row r="139" spans="2:65" s="1" customFormat="1" ht="33" customHeight="1">
      <c r="B139" s="136"/>
      <c r="C139" s="163" t="s">
        <v>178</v>
      </c>
      <c r="D139" s="163" t="s">
        <v>167</v>
      </c>
      <c r="E139" s="164" t="s">
        <v>1301</v>
      </c>
      <c r="F139" s="165" t="s">
        <v>1302</v>
      </c>
      <c r="G139" s="166" t="s">
        <v>185</v>
      </c>
      <c r="H139" s="167">
        <v>14</v>
      </c>
      <c r="I139" s="168"/>
      <c r="J139" s="169">
        <f t="shared" si="5"/>
        <v>0</v>
      </c>
      <c r="K139" s="170"/>
      <c r="L139" s="34"/>
      <c r="M139" s="171" t="s">
        <v>1</v>
      </c>
      <c r="N139" s="135" t="s">
        <v>37</v>
      </c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AR139" s="174" t="s">
        <v>171</v>
      </c>
      <c r="AT139" s="174" t="s">
        <v>167</v>
      </c>
      <c r="AU139" s="174" t="s">
        <v>82</v>
      </c>
      <c r="AY139" s="17" t="s">
        <v>165</v>
      </c>
      <c r="BE139" s="102">
        <f t="shared" si="9"/>
        <v>0</v>
      </c>
      <c r="BF139" s="102">
        <f t="shared" si="10"/>
        <v>0</v>
      </c>
      <c r="BG139" s="102">
        <f t="shared" si="11"/>
        <v>0</v>
      </c>
      <c r="BH139" s="102">
        <f t="shared" si="12"/>
        <v>0</v>
      </c>
      <c r="BI139" s="102">
        <f t="shared" si="13"/>
        <v>0</v>
      </c>
      <c r="BJ139" s="17" t="s">
        <v>82</v>
      </c>
      <c r="BK139" s="102">
        <f t="shared" si="14"/>
        <v>0</v>
      </c>
      <c r="BL139" s="17" t="s">
        <v>171</v>
      </c>
      <c r="BM139" s="174" t="s">
        <v>194</v>
      </c>
    </row>
    <row r="140" spans="2:65" s="1" customFormat="1" ht="24.15" customHeight="1">
      <c r="B140" s="136"/>
      <c r="C140" s="163" t="s">
        <v>171</v>
      </c>
      <c r="D140" s="163" t="s">
        <v>167</v>
      </c>
      <c r="E140" s="164" t="s">
        <v>1303</v>
      </c>
      <c r="F140" s="165" t="s">
        <v>1304</v>
      </c>
      <c r="G140" s="166" t="s">
        <v>185</v>
      </c>
      <c r="H140" s="167">
        <v>4.2</v>
      </c>
      <c r="I140" s="168"/>
      <c r="J140" s="169">
        <f t="shared" si="5"/>
        <v>0</v>
      </c>
      <c r="K140" s="170"/>
      <c r="L140" s="34"/>
      <c r="M140" s="171" t="s">
        <v>1</v>
      </c>
      <c r="N140" s="135" t="s">
        <v>37</v>
      </c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AR140" s="174" t="s">
        <v>171</v>
      </c>
      <c r="AT140" s="174" t="s">
        <v>167</v>
      </c>
      <c r="AU140" s="174" t="s">
        <v>82</v>
      </c>
      <c r="AY140" s="17" t="s">
        <v>165</v>
      </c>
      <c r="BE140" s="102">
        <f t="shared" si="9"/>
        <v>0</v>
      </c>
      <c r="BF140" s="102">
        <f t="shared" si="10"/>
        <v>0</v>
      </c>
      <c r="BG140" s="102">
        <f t="shared" si="11"/>
        <v>0</v>
      </c>
      <c r="BH140" s="102">
        <f t="shared" si="12"/>
        <v>0</v>
      </c>
      <c r="BI140" s="102">
        <f t="shared" si="13"/>
        <v>0</v>
      </c>
      <c r="BJ140" s="17" t="s">
        <v>82</v>
      </c>
      <c r="BK140" s="102">
        <f t="shared" si="14"/>
        <v>0</v>
      </c>
      <c r="BL140" s="17" t="s">
        <v>171</v>
      </c>
      <c r="BM140" s="174" t="s">
        <v>207</v>
      </c>
    </row>
    <row r="141" spans="2:65" s="1" customFormat="1" ht="16.5" customHeight="1">
      <c r="B141" s="136"/>
      <c r="C141" s="199" t="s">
        <v>190</v>
      </c>
      <c r="D141" s="199" t="s">
        <v>360</v>
      </c>
      <c r="E141" s="200" t="s">
        <v>1999</v>
      </c>
      <c r="F141" s="201" t="s">
        <v>2000</v>
      </c>
      <c r="G141" s="202" t="s">
        <v>233</v>
      </c>
      <c r="H141" s="203">
        <v>6.3</v>
      </c>
      <c r="I141" s="204"/>
      <c r="J141" s="205">
        <f t="shared" si="5"/>
        <v>0</v>
      </c>
      <c r="K141" s="206"/>
      <c r="L141" s="207"/>
      <c r="M141" s="208" t="s">
        <v>1</v>
      </c>
      <c r="N141" s="209" t="s">
        <v>37</v>
      </c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AR141" s="174" t="s">
        <v>207</v>
      </c>
      <c r="AT141" s="174" t="s">
        <v>360</v>
      </c>
      <c r="AU141" s="174" t="s">
        <v>82</v>
      </c>
      <c r="AY141" s="17" t="s">
        <v>165</v>
      </c>
      <c r="BE141" s="102">
        <f t="shared" si="9"/>
        <v>0</v>
      </c>
      <c r="BF141" s="102">
        <f t="shared" si="10"/>
        <v>0</v>
      </c>
      <c r="BG141" s="102">
        <f t="shared" si="11"/>
        <v>0</v>
      </c>
      <c r="BH141" s="102">
        <f t="shared" si="12"/>
        <v>0</v>
      </c>
      <c r="BI141" s="102">
        <f t="shared" si="13"/>
        <v>0</v>
      </c>
      <c r="BJ141" s="17" t="s">
        <v>82</v>
      </c>
      <c r="BK141" s="102">
        <f t="shared" si="14"/>
        <v>0</v>
      </c>
      <c r="BL141" s="17" t="s">
        <v>171</v>
      </c>
      <c r="BM141" s="174" t="s">
        <v>217</v>
      </c>
    </row>
    <row r="142" spans="2:65" s="1" customFormat="1" ht="24.15" customHeight="1">
      <c r="B142" s="136"/>
      <c r="C142" s="163" t="s">
        <v>194</v>
      </c>
      <c r="D142" s="163" t="s">
        <v>167</v>
      </c>
      <c r="E142" s="164" t="s">
        <v>2001</v>
      </c>
      <c r="F142" s="165" t="s">
        <v>2002</v>
      </c>
      <c r="G142" s="166" t="s">
        <v>185</v>
      </c>
      <c r="H142" s="167">
        <v>33</v>
      </c>
      <c r="I142" s="168"/>
      <c r="J142" s="169">
        <f t="shared" si="5"/>
        <v>0</v>
      </c>
      <c r="K142" s="170"/>
      <c r="L142" s="34"/>
      <c r="M142" s="171" t="s">
        <v>1</v>
      </c>
      <c r="N142" s="135" t="s">
        <v>37</v>
      </c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AR142" s="174" t="s">
        <v>171</v>
      </c>
      <c r="AT142" s="174" t="s">
        <v>167</v>
      </c>
      <c r="AU142" s="174" t="s">
        <v>82</v>
      </c>
      <c r="AY142" s="17" t="s">
        <v>165</v>
      </c>
      <c r="BE142" s="102">
        <f t="shared" si="9"/>
        <v>0</v>
      </c>
      <c r="BF142" s="102">
        <f t="shared" si="10"/>
        <v>0</v>
      </c>
      <c r="BG142" s="102">
        <f t="shared" si="11"/>
        <v>0</v>
      </c>
      <c r="BH142" s="102">
        <f t="shared" si="12"/>
        <v>0</v>
      </c>
      <c r="BI142" s="102">
        <f t="shared" si="13"/>
        <v>0</v>
      </c>
      <c r="BJ142" s="17" t="s">
        <v>82</v>
      </c>
      <c r="BK142" s="102">
        <f t="shared" si="14"/>
        <v>0</v>
      </c>
      <c r="BL142" s="17" t="s">
        <v>171</v>
      </c>
      <c r="BM142" s="174" t="s">
        <v>225</v>
      </c>
    </row>
    <row r="143" spans="2:65" s="1" customFormat="1" ht="16.5" customHeight="1">
      <c r="B143" s="136"/>
      <c r="C143" s="199" t="s">
        <v>202</v>
      </c>
      <c r="D143" s="199" t="s">
        <v>360</v>
      </c>
      <c r="E143" s="200" t="s">
        <v>2003</v>
      </c>
      <c r="F143" s="201" t="s">
        <v>2004</v>
      </c>
      <c r="G143" s="202" t="s">
        <v>233</v>
      </c>
      <c r="H143" s="203">
        <v>49.5</v>
      </c>
      <c r="I143" s="204"/>
      <c r="J143" s="205">
        <f t="shared" si="5"/>
        <v>0</v>
      </c>
      <c r="K143" s="206"/>
      <c r="L143" s="207"/>
      <c r="M143" s="208" t="s">
        <v>1</v>
      </c>
      <c r="N143" s="209" t="s">
        <v>37</v>
      </c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AR143" s="174" t="s">
        <v>207</v>
      </c>
      <c r="AT143" s="174" t="s">
        <v>360</v>
      </c>
      <c r="AU143" s="174" t="s">
        <v>82</v>
      </c>
      <c r="AY143" s="17" t="s">
        <v>165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7" t="s">
        <v>82</v>
      </c>
      <c r="BK143" s="102">
        <f t="shared" si="14"/>
        <v>0</v>
      </c>
      <c r="BL143" s="17" t="s">
        <v>171</v>
      </c>
      <c r="BM143" s="174" t="s">
        <v>235</v>
      </c>
    </row>
    <row r="144" spans="2:65" s="11" customFormat="1" ht="23" customHeight="1">
      <c r="B144" s="151"/>
      <c r="D144" s="152" t="s">
        <v>70</v>
      </c>
      <c r="E144" s="161" t="s">
        <v>82</v>
      </c>
      <c r="F144" s="161" t="s">
        <v>2005</v>
      </c>
      <c r="I144" s="154"/>
      <c r="J144" s="162">
        <f>BK144</f>
        <v>0</v>
      </c>
      <c r="L144" s="151"/>
      <c r="M144" s="156"/>
      <c r="P144" s="157">
        <f>SUM(P145:P150)</f>
        <v>0</v>
      </c>
      <c r="R144" s="157">
        <f>SUM(R145:R150)</f>
        <v>0</v>
      </c>
      <c r="T144" s="158">
        <f>SUM(T145:T150)</f>
        <v>0</v>
      </c>
      <c r="AR144" s="152" t="s">
        <v>77</v>
      </c>
      <c r="AT144" s="159" t="s">
        <v>70</v>
      </c>
      <c r="AU144" s="159" t="s">
        <v>77</v>
      </c>
      <c r="AY144" s="152" t="s">
        <v>165</v>
      </c>
      <c r="BK144" s="160">
        <f>SUM(BK145:BK150)</f>
        <v>0</v>
      </c>
    </row>
    <row r="145" spans="2:65" s="1" customFormat="1" ht="24.15" customHeight="1">
      <c r="B145" s="136"/>
      <c r="C145" s="163" t="s">
        <v>207</v>
      </c>
      <c r="D145" s="163" t="s">
        <v>167</v>
      </c>
      <c r="E145" s="164" t="s">
        <v>2006</v>
      </c>
      <c r="F145" s="165" t="s">
        <v>2007</v>
      </c>
      <c r="G145" s="166" t="s">
        <v>181</v>
      </c>
      <c r="H145" s="167">
        <v>70</v>
      </c>
      <c r="I145" s="168"/>
      <c r="J145" s="169">
        <f t="shared" ref="J145:J150" si="15">ROUND(I145*H145,2)</f>
        <v>0</v>
      </c>
      <c r="K145" s="170"/>
      <c r="L145" s="34"/>
      <c r="M145" s="171" t="s">
        <v>1</v>
      </c>
      <c r="N145" s="135" t="s">
        <v>37</v>
      </c>
      <c r="P145" s="172">
        <f t="shared" ref="P145:P150" si="16">O145*H145</f>
        <v>0</v>
      </c>
      <c r="Q145" s="172">
        <v>0</v>
      </c>
      <c r="R145" s="172">
        <f t="shared" ref="R145:R150" si="17">Q145*H145</f>
        <v>0</v>
      </c>
      <c r="S145" s="172">
        <v>0</v>
      </c>
      <c r="T145" s="173">
        <f t="shared" ref="T145:T150" si="18">S145*H145</f>
        <v>0</v>
      </c>
      <c r="AR145" s="174" t="s">
        <v>171</v>
      </c>
      <c r="AT145" s="174" t="s">
        <v>167</v>
      </c>
      <c r="AU145" s="174" t="s">
        <v>82</v>
      </c>
      <c r="AY145" s="17" t="s">
        <v>165</v>
      </c>
      <c r="BE145" s="102">
        <f t="shared" ref="BE145:BE150" si="19">IF(N145="základná",J145,0)</f>
        <v>0</v>
      </c>
      <c r="BF145" s="102">
        <f t="shared" ref="BF145:BF150" si="20">IF(N145="znížená",J145,0)</f>
        <v>0</v>
      </c>
      <c r="BG145" s="102">
        <f t="shared" ref="BG145:BG150" si="21">IF(N145="zákl. prenesená",J145,0)</f>
        <v>0</v>
      </c>
      <c r="BH145" s="102">
        <f t="shared" ref="BH145:BH150" si="22">IF(N145="zníž. prenesená",J145,0)</f>
        <v>0</v>
      </c>
      <c r="BI145" s="102">
        <f t="shared" ref="BI145:BI150" si="23">IF(N145="nulová",J145,0)</f>
        <v>0</v>
      </c>
      <c r="BJ145" s="17" t="s">
        <v>82</v>
      </c>
      <c r="BK145" s="102">
        <f t="shared" ref="BK145:BK150" si="24">ROUND(I145*H145,2)</f>
        <v>0</v>
      </c>
      <c r="BL145" s="17" t="s">
        <v>171</v>
      </c>
      <c r="BM145" s="174" t="s">
        <v>244</v>
      </c>
    </row>
    <row r="146" spans="2:65" s="1" customFormat="1" ht="21.75" customHeight="1">
      <c r="B146" s="136"/>
      <c r="C146" s="199" t="s">
        <v>212</v>
      </c>
      <c r="D146" s="199" t="s">
        <v>360</v>
      </c>
      <c r="E146" s="200" t="s">
        <v>2008</v>
      </c>
      <c r="F146" s="201" t="s">
        <v>2009</v>
      </c>
      <c r="G146" s="202" t="s">
        <v>181</v>
      </c>
      <c r="H146" s="203">
        <v>70</v>
      </c>
      <c r="I146" s="204"/>
      <c r="J146" s="205">
        <f t="shared" si="15"/>
        <v>0</v>
      </c>
      <c r="K146" s="206"/>
      <c r="L146" s="207"/>
      <c r="M146" s="208" t="s">
        <v>1</v>
      </c>
      <c r="N146" s="209" t="s">
        <v>37</v>
      </c>
      <c r="P146" s="172">
        <f t="shared" si="16"/>
        <v>0</v>
      </c>
      <c r="Q146" s="172">
        <v>0</v>
      </c>
      <c r="R146" s="172">
        <f t="shared" si="17"/>
        <v>0</v>
      </c>
      <c r="S146" s="172">
        <v>0</v>
      </c>
      <c r="T146" s="173">
        <f t="shared" si="18"/>
        <v>0</v>
      </c>
      <c r="AR146" s="174" t="s">
        <v>207</v>
      </c>
      <c r="AT146" s="174" t="s">
        <v>360</v>
      </c>
      <c r="AU146" s="174" t="s">
        <v>82</v>
      </c>
      <c r="AY146" s="17" t="s">
        <v>165</v>
      </c>
      <c r="BE146" s="102">
        <f t="shared" si="19"/>
        <v>0</v>
      </c>
      <c r="BF146" s="102">
        <f t="shared" si="20"/>
        <v>0</v>
      </c>
      <c r="BG146" s="102">
        <f t="shared" si="21"/>
        <v>0</v>
      </c>
      <c r="BH146" s="102">
        <f t="shared" si="22"/>
        <v>0</v>
      </c>
      <c r="BI146" s="102">
        <f t="shared" si="23"/>
        <v>0</v>
      </c>
      <c r="BJ146" s="17" t="s">
        <v>82</v>
      </c>
      <c r="BK146" s="102">
        <f t="shared" si="24"/>
        <v>0</v>
      </c>
      <c r="BL146" s="17" t="s">
        <v>171</v>
      </c>
      <c r="BM146" s="174" t="s">
        <v>350</v>
      </c>
    </row>
    <row r="147" spans="2:65" s="1" customFormat="1" ht="21.75" customHeight="1">
      <c r="B147" s="136"/>
      <c r="C147" s="199" t="s">
        <v>217</v>
      </c>
      <c r="D147" s="199" t="s">
        <v>360</v>
      </c>
      <c r="E147" s="200" t="s">
        <v>2010</v>
      </c>
      <c r="F147" s="201" t="s">
        <v>2011</v>
      </c>
      <c r="G147" s="202" t="s">
        <v>497</v>
      </c>
      <c r="H147" s="203">
        <v>3</v>
      </c>
      <c r="I147" s="204"/>
      <c r="J147" s="205">
        <f t="shared" si="15"/>
        <v>0</v>
      </c>
      <c r="K147" s="206"/>
      <c r="L147" s="207"/>
      <c r="M147" s="208" t="s">
        <v>1</v>
      </c>
      <c r="N147" s="209" t="s">
        <v>37</v>
      </c>
      <c r="P147" s="172">
        <f t="shared" si="16"/>
        <v>0</v>
      </c>
      <c r="Q147" s="172">
        <v>0</v>
      </c>
      <c r="R147" s="172">
        <f t="shared" si="17"/>
        <v>0</v>
      </c>
      <c r="S147" s="172">
        <v>0</v>
      </c>
      <c r="T147" s="173">
        <f t="shared" si="18"/>
        <v>0</v>
      </c>
      <c r="AR147" s="174" t="s">
        <v>207</v>
      </c>
      <c r="AT147" s="174" t="s">
        <v>360</v>
      </c>
      <c r="AU147" s="174" t="s">
        <v>82</v>
      </c>
      <c r="AY147" s="17" t="s">
        <v>165</v>
      </c>
      <c r="BE147" s="102">
        <f t="shared" si="19"/>
        <v>0</v>
      </c>
      <c r="BF147" s="102">
        <f t="shared" si="20"/>
        <v>0</v>
      </c>
      <c r="BG147" s="102">
        <f t="shared" si="21"/>
        <v>0</v>
      </c>
      <c r="BH147" s="102">
        <f t="shared" si="22"/>
        <v>0</v>
      </c>
      <c r="BI147" s="102">
        <f t="shared" si="23"/>
        <v>0</v>
      </c>
      <c r="BJ147" s="17" t="s">
        <v>82</v>
      </c>
      <c r="BK147" s="102">
        <f t="shared" si="24"/>
        <v>0</v>
      </c>
      <c r="BL147" s="17" t="s">
        <v>171</v>
      </c>
      <c r="BM147" s="174" t="s">
        <v>7</v>
      </c>
    </row>
    <row r="148" spans="2:65" s="1" customFormat="1" ht="24.15" customHeight="1">
      <c r="B148" s="136"/>
      <c r="C148" s="163" t="s">
        <v>221</v>
      </c>
      <c r="D148" s="163" t="s">
        <v>167</v>
      </c>
      <c r="E148" s="164" t="s">
        <v>2012</v>
      </c>
      <c r="F148" s="165" t="s">
        <v>2013</v>
      </c>
      <c r="G148" s="166" t="s">
        <v>181</v>
      </c>
      <c r="H148" s="167">
        <v>245</v>
      </c>
      <c r="I148" s="168"/>
      <c r="J148" s="169">
        <f t="shared" si="15"/>
        <v>0</v>
      </c>
      <c r="K148" s="170"/>
      <c r="L148" s="34"/>
      <c r="M148" s="171" t="s">
        <v>1</v>
      </c>
      <c r="N148" s="135" t="s">
        <v>37</v>
      </c>
      <c r="P148" s="172">
        <f t="shared" si="16"/>
        <v>0</v>
      </c>
      <c r="Q148" s="172">
        <v>0</v>
      </c>
      <c r="R148" s="172">
        <f t="shared" si="17"/>
        <v>0</v>
      </c>
      <c r="S148" s="172">
        <v>0</v>
      </c>
      <c r="T148" s="173">
        <f t="shared" si="18"/>
        <v>0</v>
      </c>
      <c r="AR148" s="174" t="s">
        <v>171</v>
      </c>
      <c r="AT148" s="174" t="s">
        <v>167</v>
      </c>
      <c r="AU148" s="174" t="s">
        <v>82</v>
      </c>
      <c r="AY148" s="17" t="s">
        <v>165</v>
      </c>
      <c r="BE148" s="102">
        <f t="shared" si="19"/>
        <v>0</v>
      </c>
      <c r="BF148" s="102">
        <f t="shared" si="20"/>
        <v>0</v>
      </c>
      <c r="BG148" s="102">
        <f t="shared" si="21"/>
        <v>0</v>
      </c>
      <c r="BH148" s="102">
        <f t="shared" si="22"/>
        <v>0</v>
      </c>
      <c r="BI148" s="102">
        <f t="shared" si="23"/>
        <v>0</v>
      </c>
      <c r="BJ148" s="17" t="s">
        <v>82</v>
      </c>
      <c r="BK148" s="102">
        <f t="shared" si="24"/>
        <v>0</v>
      </c>
      <c r="BL148" s="17" t="s">
        <v>171</v>
      </c>
      <c r="BM148" s="174" t="s">
        <v>371</v>
      </c>
    </row>
    <row r="149" spans="2:65" s="1" customFormat="1" ht="16.5" customHeight="1">
      <c r="B149" s="136"/>
      <c r="C149" s="199" t="s">
        <v>225</v>
      </c>
      <c r="D149" s="199" t="s">
        <v>360</v>
      </c>
      <c r="E149" s="200" t="s">
        <v>2014</v>
      </c>
      <c r="F149" s="201" t="s">
        <v>2015</v>
      </c>
      <c r="G149" s="202" t="s">
        <v>170</v>
      </c>
      <c r="H149" s="203">
        <v>245</v>
      </c>
      <c r="I149" s="204"/>
      <c r="J149" s="205">
        <f t="shared" si="15"/>
        <v>0</v>
      </c>
      <c r="K149" s="206"/>
      <c r="L149" s="207"/>
      <c r="M149" s="208" t="s">
        <v>1</v>
      </c>
      <c r="N149" s="209" t="s">
        <v>37</v>
      </c>
      <c r="P149" s="172">
        <f t="shared" si="16"/>
        <v>0</v>
      </c>
      <c r="Q149" s="172">
        <v>0</v>
      </c>
      <c r="R149" s="172">
        <f t="shared" si="17"/>
        <v>0</v>
      </c>
      <c r="S149" s="172">
        <v>0</v>
      </c>
      <c r="T149" s="173">
        <f t="shared" si="18"/>
        <v>0</v>
      </c>
      <c r="AR149" s="174" t="s">
        <v>207</v>
      </c>
      <c r="AT149" s="174" t="s">
        <v>360</v>
      </c>
      <c r="AU149" s="174" t="s">
        <v>82</v>
      </c>
      <c r="AY149" s="17" t="s">
        <v>165</v>
      </c>
      <c r="BE149" s="102">
        <f t="shared" si="19"/>
        <v>0</v>
      </c>
      <c r="BF149" s="102">
        <f t="shared" si="20"/>
        <v>0</v>
      </c>
      <c r="BG149" s="102">
        <f t="shared" si="21"/>
        <v>0</v>
      </c>
      <c r="BH149" s="102">
        <f t="shared" si="22"/>
        <v>0</v>
      </c>
      <c r="BI149" s="102">
        <f t="shared" si="23"/>
        <v>0</v>
      </c>
      <c r="BJ149" s="17" t="s">
        <v>82</v>
      </c>
      <c r="BK149" s="102">
        <f t="shared" si="24"/>
        <v>0</v>
      </c>
      <c r="BL149" s="17" t="s">
        <v>171</v>
      </c>
      <c r="BM149" s="174" t="s">
        <v>384</v>
      </c>
    </row>
    <row r="150" spans="2:65" s="1" customFormat="1" ht="24.15" customHeight="1">
      <c r="B150" s="136"/>
      <c r="C150" s="163" t="s">
        <v>230</v>
      </c>
      <c r="D150" s="163" t="s">
        <v>167</v>
      </c>
      <c r="E150" s="164" t="s">
        <v>2016</v>
      </c>
      <c r="F150" s="165" t="s">
        <v>2017</v>
      </c>
      <c r="G150" s="166" t="s">
        <v>2018</v>
      </c>
      <c r="H150" s="167">
        <v>1</v>
      </c>
      <c r="I150" s="168"/>
      <c r="J150" s="169">
        <f t="shared" si="15"/>
        <v>0</v>
      </c>
      <c r="K150" s="170"/>
      <c r="L150" s="34"/>
      <c r="M150" s="171" t="s">
        <v>1</v>
      </c>
      <c r="N150" s="135" t="s">
        <v>37</v>
      </c>
      <c r="P150" s="172">
        <f t="shared" si="16"/>
        <v>0</v>
      </c>
      <c r="Q150" s="172">
        <v>0</v>
      </c>
      <c r="R150" s="172">
        <f t="shared" si="17"/>
        <v>0</v>
      </c>
      <c r="S150" s="172">
        <v>0</v>
      </c>
      <c r="T150" s="173">
        <f t="shared" si="18"/>
        <v>0</v>
      </c>
      <c r="AR150" s="174" t="s">
        <v>171</v>
      </c>
      <c r="AT150" s="174" t="s">
        <v>167</v>
      </c>
      <c r="AU150" s="174" t="s">
        <v>82</v>
      </c>
      <c r="AY150" s="17" t="s">
        <v>165</v>
      </c>
      <c r="BE150" s="102">
        <f t="shared" si="19"/>
        <v>0</v>
      </c>
      <c r="BF150" s="102">
        <f t="shared" si="20"/>
        <v>0</v>
      </c>
      <c r="BG150" s="102">
        <f t="shared" si="21"/>
        <v>0</v>
      </c>
      <c r="BH150" s="102">
        <f t="shared" si="22"/>
        <v>0</v>
      </c>
      <c r="BI150" s="102">
        <f t="shared" si="23"/>
        <v>0</v>
      </c>
      <c r="BJ150" s="17" t="s">
        <v>82</v>
      </c>
      <c r="BK150" s="102">
        <f t="shared" si="24"/>
        <v>0</v>
      </c>
      <c r="BL150" s="17" t="s">
        <v>171</v>
      </c>
      <c r="BM150" s="174" t="s">
        <v>396</v>
      </c>
    </row>
    <row r="151" spans="2:65" s="11" customFormat="1" ht="23" customHeight="1">
      <c r="B151" s="151"/>
      <c r="D151" s="152" t="s">
        <v>70</v>
      </c>
      <c r="E151" s="161" t="s">
        <v>382</v>
      </c>
      <c r="F151" s="161" t="s">
        <v>383</v>
      </c>
      <c r="I151" s="154"/>
      <c r="J151" s="162">
        <f>BK151</f>
        <v>0</v>
      </c>
      <c r="L151" s="151"/>
      <c r="M151" s="156"/>
      <c r="P151" s="157">
        <f>P152</f>
        <v>0</v>
      </c>
      <c r="R151" s="157">
        <f>R152</f>
        <v>0</v>
      </c>
      <c r="T151" s="158">
        <f>T152</f>
        <v>0</v>
      </c>
      <c r="AR151" s="152" t="s">
        <v>77</v>
      </c>
      <c r="AT151" s="159" t="s">
        <v>70</v>
      </c>
      <c r="AU151" s="159" t="s">
        <v>77</v>
      </c>
      <c r="AY151" s="152" t="s">
        <v>165</v>
      </c>
      <c r="BK151" s="160">
        <f>BK152</f>
        <v>0</v>
      </c>
    </row>
    <row r="152" spans="2:65" s="1" customFormat="1" ht="33" customHeight="1">
      <c r="B152" s="136"/>
      <c r="C152" s="163" t="s">
        <v>235</v>
      </c>
      <c r="D152" s="163" t="s">
        <v>167</v>
      </c>
      <c r="E152" s="164" t="s">
        <v>1377</v>
      </c>
      <c r="F152" s="165" t="s">
        <v>1378</v>
      </c>
      <c r="G152" s="166" t="s">
        <v>233</v>
      </c>
      <c r="H152" s="167">
        <v>19.027999999999999</v>
      </c>
      <c r="I152" s="168"/>
      <c r="J152" s="169">
        <f>ROUND(I152*H152,2)</f>
        <v>0</v>
      </c>
      <c r="K152" s="170"/>
      <c r="L152" s="34"/>
      <c r="M152" s="220" t="s">
        <v>1</v>
      </c>
      <c r="N152" s="221" t="s">
        <v>37</v>
      </c>
      <c r="O152" s="222"/>
      <c r="P152" s="223">
        <f>O152*H152</f>
        <v>0</v>
      </c>
      <c r="Q152" s="223">
        <v>0</v>
      </c>
      <c r="R152" s="223">
        <f>Q152*H152</f>
        <v>0</v>
      </c>
      <c r="S152" s="223">
        <v>0</v>
      </c>
      <c r="T152" s="224">
        <f>S152*H152</f>
        <v>0</v>
      </c>
      <c r="AR152" s="174" t="s">
        <v>171</v>
      </c>
      <c r="AT152" s="174" t="s">
        <v>167</v>
      </c>
      <c r="AU152" s="174" t="s">
        <v>82</v>
      </c>
      <c r="AY152" s="17" t="s">
        <v>165</v>
      </c>
      <c r="BE152" s="102">
        <f>IF(N152="základná",J152,0)</f>
        <v>0</v>
      </c>
      <c r="BF152" s="102">
        <f>IF(N152="znížená",J152,0)</f>
        <v>0</v>
      </c>
      <c r="BG152" s="102">
        <f>IF(N152="zákl. prenesená",J152,0)</f>
        <v>0</v>
      </c>
      <c r="BH152" s="102">
        <f>IF(N152="zníž. prenesená",J152,0)</f>
        <v>0</v>
      </c>
      <c r="BI152" s="102">
        <f>IF(N152="nulová",J152,0)</f>
        <v>0</v>
      </c>
      <c r="BJ152" s="17" t="s">
        <v>82</v>
      </c>
      <c r="BK152" s="102">
        <f>ROUND(I152*H152,2)</f>
        <v>0</v>
      </c>
      <c r="BL152" s="17" t="s">
        <v>171</v>
      </c>
      <c r="BM152" s="174" t="s">
        <v>410</v>
      </c>
    </row>
    <row r="153" spans="2:65" s="12" customFormat="1">
      <c r="B153" s="175"/>
      <c r="C153" s="279" t="s">
        <v>2062</v>
      </c>
      <c r="D153" s="279"/>
      <c r="E153" s="7"/>
      <c r="F153" s="7"/>
      <c r="G153" s="7"/>
      <c r="H153" s="7"/>
      <c r="I153" s="7"/>
      <c r="L153" s="175"/>
      <c r="AT153" s="177"/>
      <c r="AU153" s="177"/>
      <c r="AY153" s="177"/>
    </row>
    <row r="154" spans="2:65" s="12" customFormat="1" ht="23.4" customHeight="1">
      <c r="B154" s="175"/>
      <c r="C154" s="279" t="s">
        <v>2063</v>
      </c>
      <c r="D154" s="279"/>
      <c r="E154" s="279"/>
      <c r="F154" s="279"/>
      <c r="G154" s="279"/>
      <c r="H154" s="279"/>
      <c r="I154" s="279"/>
      <c r="L154" s="175"/>
      <c r="AT154" s="177"/>
      <c r="AU154" s="177"/>
      <c r="AY154" s="177"/>
    </row>
    <row r="155" spans="2:65" s="12" customFormat="1" ht="33" customHeight="1">
      <c r="B155" s="175"/>
      <c r="C155" s="279" t="s">
        <v>2064</v>
      </c>
      <c r="D155" s="279"/>
      <c r="E155" s="279"/>
      <c r="F155" s="279"/>
      <c r="G155" s="279"/>
      <c r="H155" s="279"/>
      <c r="I155" s="279"/>
      <c r="L155" s="175"/>
      <c r="AT155" s="177"/>
      <c r="AU155" s="177"/>
      <c r="AY155" s="177"/>
    </row>
    <row r="156" spans="2:65" s="12" customFormat="1" ht="22.25" customHeight="1">
      <c r="B156" s="175"/>
      <c r="C156" s="279" t="s">
        <v>2065</v>
      </c>
      <c r="D156" s="279"/>
      <c r="E156" s="279"/>
      <c r="F156" s="279"/>
      <c r="G156" s="279"/>
      <c r="H156" s="279"/>
      <c r="I156" s="279"/>
      <c r="L156" s="175"/>
      <c r="AT156" s="177"/>
      <c r="AU156" s="177"/>
      <c r="AY156" s="177"/>
    </row>
    <row r="157" spans="2:65" s="12" customFormat="1" ht="38.4" customHeight="1">
      <c r="B157" s="175"/>
      <c r="C157" s="279" t="s">
        <v>2066</v>
      </c>
      <c r="D157" s="279"/>
      <c r="E157" s="279"/>
      <c r="F157" s="279"/>
      <c r="G157" s="279"/>
      <c r="H157" s="279"/>
      <c r="I157" s="279"/>
      <c r="L157" s="175"/>
      <c r="AT157" s="177"/>
      <c r="AU157" s="177"/>
      <c r="AY157" s="177"/>
    </row>
    <row r="158" spans="2:65" s="12" customFormat="1" ht="28.25" customHeight="1">
      <c r="B158" s="175"/>
      <c r="C158" s="279" t="s">
        <v>2067</v>
      </c>
      <c r="D158" s="279"/>
      <c r="E158" s="279"/>
      <c r="F158" s="279"/>
      <c r="G158" s="279"/>
      <c r="H158" s="279"/>
      <c r="I158" s="279"/>
      <c r="L158" s="175"/>
      <c r="AT158" s="177"/>
      <c r="AU158" s="177"/>
      <c r="AY158" s="177"/>
    </row>
    <row r="159" spans="2:65" s="12" customFormat="1" ht="33" customHeight="1">
      <c r="B159" s="175"/>
      <c r="C159" s="279" t="s">
        <v>2068</v>
      </c>
      <c r="D159" s="279"/>
      <c r="E159" s="279"/>
      <c r="F159" s="279"/>
      <c r="G159" s="279"/>
      <c r="H159" s="279"/>
      <c r="I159" s="279"/>
      <c r="L159" s="175"/>
      <c r="AT159" s="177"/>
      <c r="AU159" s="177"/>
      <c r="AY159" s="177"/>
    </row>
    <row r="160" spans="2:65" s="1" customFormat="1" ht="6.9" customHeight="1">
      <c r="B160" s="49"/>
      <c r="C160" s="50"/>
      <c r="D160" s="50"/>
      <c r="E160" s="50"/>
      <c r="F160" s="50"/>
      <c r="G160" s="50"/>
      <c r="H160" s="50"/>
      <c r="I160" s="50"/>
      <c r="J160" s="50"/>
      <c r="K160" s="50"/>
      <c r="L160" s="34"/>
    </row>
  </sheetData>
  <autoFilter ref="C133:K152"/>
  <mergeCells count="24">
    <mergeCell ref="E11:H11"/>
    <mergeCell ref="E20:H20"/>
    <mergeCell ref="E29:H29"/>
    <mergeCell ref="L2:V2"/>
    <mergeCell ref="C153:D153"/>
    <mergeCell ref="E85:H85"/>
    <mergeCell ref="E87:H87"/>
    <mergeCell ref="E89:H89"/>
    <mergeCell ref="D106:F106"/>
    <mergeCell ref="D107:F107"/>
    <mergeCell ref="E7:H7"/>
    <mergeCell ref="E9:H9"/>
    <mergeCell ref="D108:F108"/>
    <mergeCell ref="D109:F109"/>
    <mergeCell ref="D110:F110"/>
    <mergeCell ref="E122:H122"/>
    <mergeCell ref="E124:H124"/>
    <mergeCell ref="C156:I156"/>
    <mergeCell ref="C157:I157"/>
    <mergeCell ref="C158:I158"/>
    <mergeCell ref="C159:I159"/>
    <mergeCell ref="E126:H126"/>
    <mergeCell ref="C154:I154"/>
    <mergeCell ref="C155:I15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9"/>
  <sheetViews>
    <sheetView showGridLines="0" topLeftCell="A153" workbookViewId="0">
      <selection activeCell="C162" sqref="C162:D16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2061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18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tr">
        <f>IF('Rekapitulácia stavby'!AN10="","",'Rekapitulácia stavby'!AN10)</f>
        <v/>
      </c>
      <c r="L16" s="34"/>
    </row>
    <row r="17" spans="2:12" s="1" customFormat="1" ht="18" customHeight="1">
      <c r="B17" s="34"/>
      <c r="E17" s="25" t="str">
        <f>IF('Rekapitulácia stavby'!E11="","",'Rekapitulácia stavby'!E11)</f>
        <v xml:space="preserve"> </v>
      </c>
      <c r="I17" s="27" t="s">
        <v>22</v>
      </c>
      <c r="J17" s="25" t="str">
        <f>IF('Rekapitulácia stavby'!AN11="","",'Rekapitulácia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tr">
        <f>IF('Rekapitulácia stavby'!AN16="","",'Rekapitulácia stavby'!AN16)</f>
        <v/>
      </c>
      <c r="L22" s="34"/>
    </row>
    <row r="23" spans="2:12" s="1" customFormat="1" ht="18" customHeight="1">
      <c r="B23" s="34"/>
      <c r="E23" s="25" t="str">
        <f>IF('Rekapitulácia stavby'!E17="","",'Rekapitulácia stavby'!E17)</f>
        <v xml:space="preserve"> </v>
      </c>
      <c r="I23" s="27" t="s">
        <v>22</v>
      </c>
      <c r="J23" s="25" t="str">
        <f>IF('Rekapitulácia stavby'!AN17="","",'Rekapitulácia stavby'!AN17)</f>
        <v/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J108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ROUND((SUM(BE108:BE115) + SUM(BE137:BE161)),  2)</f>
        <v>0</v>
      </c>
      <c r="G37" s="113"/>
      <c r="H37" s="113"/>
      <c r="I37" s="114">
        <v>0.2</v>
      </c>
      <c r="J37" s="112">
        <f>ROUND(((SUM(BE108:BE115) + SUM(BE137:BE161))*I37),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ROUND((SUM(BF108:BF115) + SUM(BF137:BF161)),  2)</f>
        <v>0</v>
      </c>
      <c r="G38" s="113"/>
      <c r="H38" s="113"/>
      <c r="I38" s="114">
        <v>0.2</v>
      </c>
      <c r="J38" s="112">
        <f>ROUND(((SUM(BF108:BF115) + SUM(BF137:BF161))*I38),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ROUND((SUM(BG108:BG115) + SUM(BG137:BG161)),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ROUND((SUM(BH108:BH115) + SUM(BH137:BH161)),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ROUND((SUM(BI108:BI115) + SUM(BI137:BI161)),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2061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 xml:space="preserve"> 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15.15" customHeight="1">
      <c r="B93" s="34"/>
      <c r="C93" s="27" t="s">
        <v>20</v>
      </c>
      <c r="F93" s="25" t="str">
        <f>E17</f>
        <v xml:space="preserve"> </v>
      </c>
      <c r="I93" s="27" t="s">
        <v>25</v>
      </c>
      <c r="J93" s="30" t="str">
        <f>E23</f>
        <v xml:space="preserve"> 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J137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8" customFormat="1" ht="24.9" customHeight="1">
      <c r="B100" s="126"/>
      <c r="D100" s="127" t="s">
        <v>1379</v>
      </c>
      <c r="E100" s="128"/>
      <c r="F100" s="128"/>
      <c r="G100" s="128"/>
      <c r="H100" s="128"/>
      <c r="I100" s="128"/>
      <c r="J100" s="129">
        <f>J139</f>
        <v>0</v>
      </c>
      <c r="L100" s="126"/>
    </row>
    <row r="101" spans="2:65" s="9" customFormat="1" ht="20" customHeight="1">
      <c r="B101" s="130"/>
      <c r="D101" s="131" t="s">
        <v>1380</v>
      </c>
      <c r="E101" s="132"/>
      <c r="F101" s="132"/>
      <c r="G101" s="132"/>
      <c r="H101" s="132"/>
      <c r="I101" s="132"/>
      <c r="J101" s="133">
        <f>J140</f>
        <v>0</v>
      </c>
      <c r="L101" s="130"/>
    </row>
    <row r="102" spans="2:65" s="9" customFormat="1" ht="20" customHeight="1">
      <c r="B102" s="130"/>
      <c r="D102" s="131" t="s">
        <v>1381</v>
      </c>
      <c r="E102" s="132"/>
      <c r="F102" s="132"/>
      <c r="G102" s="132"/>
      <c r="H102" s="132"/>
      <c r="I102" s="132"/>
      <c r="J102" s="133">
        <f>J144</f>
        <v>0</v>
      </c>
      <c r="L102" s="130"/>
    </row>
    <row r="103" spans="2:65" s="9" customFormat="1" ht="20" customHeight="1">
      <c r="B103" s="130"/>
      <c r="D103" s="131" t="s">
        <v>1489</v>
      </c>
      <c r="E103" s="132"/>
      <c r="F103" s="132"/>
      <c r="G103" s="132"/>
      <c r="H103" s="132"/>
      <c r="I103" s="132"/>
      <c r="J103" s="133">
        <f>J147</f>
        <v>0</v>
      </c>
      <c r="L103" s="130"/>
    </row>
    <row r="104" spans="2:65" s="8" customFormat="1" ht="24.9" customHeight="1">
      <c r="B104" s="126"/>
      <c r="D104" s="127" t="s">
        <v>1382</v>
      </c>
      <c r="E104" s="128"/>
      <c r="F104" s="128"/>
      <c r="G104" s="128"/>
      <c r="H104" s="128"/>
      <c r="I104" s="128"/>
      <c r="J104" s="129">
        <f>J155</f>
        <v>0</v>
      </c>
      <c r="L104" s="126"/>
    </row>
    <row r="105" spans="2:65" s="8" customFormat="1" ht="24.9" customHeight="1">
      <c r="B105" s="126"/>
      <c r="D105" s="127" t="s">
        <v>2019</v>
      </c>
      <c r="E105" s="128"/>
      <c r="F105" s="128"/>
      <c r="G105" s="128"/>
      <c r="H105" s="128"/>
      <c r="I105" s="128"/>
      <c r="J105" s="129">
        <f>J157</f>
        <v>0</v>
      </c>
      <c r="L105" s="126"/>
    </row>
    <row r="106" spans="2:65" s="1" customFormat="1" ht="21.75" customHeight="1">
      <c r="B106" s="34"/>
      <c r="L106" s="34"/>
    </row>
    <row r="107" spans="2:65" s="1" customFormat="1" ht="6.9" customHeight="1">
      <c r="B107" s="34"/>
      <c r="L107" s="34"/>
    </row>
    <row r="108" spans="2:65" s="1" customFormat="1" ht="29.25" customHeight="1">
      <c r="B108" s="34"/>
      <c r="C108" s="125" t="s">
        <v>142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>
      <c r="B109" s="136"/>
      <c r="C109" s="137"/>
      <c r="D109" s="232" t="s">
        <v>143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145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146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147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148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138" t="s">
        <v>149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150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>
      <c r="B115" s="34"/>
      <c r="L115" s="34"/>
    </row>
    <row r="116" spans="2:65" s="1" customFormat="1" ht="29.25" customHeight="1">
      <c r="B116" s="34"/>
      <c r="C116" s="105" t="s">
        <v>123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>
      <c r="B122" s="34"/>
      <c r="C122" s="21" t="s">
        <v>151</v>
      </c>
      <c r="L122" s="34"/>
    </row>
    <row r="123" spans="2:65" s="1" customFormat="1" ht="6.9" customHeight="1">
      <c r="B123" s="34"/>
      <c r="L123" s="34"/>
    </row>
    <row r="124" spans="2:65" s="1" customFormat="1" ht="12" customHeight="1">
      <c r="B124" s="34"/>
      <c r="C124" s="27" t="s">
        <v>14</v>
      </c>
      <c r="L124" s="34"/>
    </row>
    <row r="125" spans="2:65" s="1" customFormat="1" ht="16.5" customHeight="1">
      <c r="B125" s="34"/>
      <c r="E125" s="282" t="str">
        <f>E7</f>
        <v>Športový areál ZŠ Plickova - 1.etapa</v>
      </c>
      <c r="F125" s="283"/>
      <c r="G125" s="283"/>
      <c r="H125" s="283"/>
      <c r="L125" s="34"/>
    </row>
    <row r="126" spans="2:65" ht="12" customHeight="1">
      <c r="B126" s="20"/>
      <c r="C126" s="27" t="s">
        <v>127</v>
      </c>
      <c r="L126" s="20"/>
    </row>
    <row r="127" spans="2:65" s="1" customFormat="1" ht="16.5" customHeight="1">
      <c r="B127" s="34"/>
      <c r="E127" s="282" t="s">
        <v>2061</v>
      </c>
      <c r="F127" s="280"/>
      <c r="G127" s="280"/>
      <c r="H127" s="280"/>
      <c r="L127" s="34"/>
    </row>
    <row r="128" spans="2:65" s="1" customFormat="1" ht="12" customHeight="1">
      <c r="B128" s="34"/>
      <c r="C128" s="27" t="s">
        <v>128</v>
      </c>
      <c r="L128" s="34"/>
    </row>
    <row r="129" spans="2:65" s="1" customFormat="1" ht="16.5" customHeight="1">
      <c r="B129" s="34"/>
      <c r="E129" s="254">
        <f>E11</f>
        <v>0</v>
      </c>
      <c r="F129" s="280"/>
      <c r="G129" s="280"/>
      <c r="H129" s="280"/>
      <c r="L129" s="34"/>
    </row>
    <row r="130" spans="2:65" s="1" customFormat="1" ht="6.9" customHeight="1">
      <c r="B130" s="34"/>
      <c r="L130" s="34"/>
    </row>
    <row r="131" spans="2:65" s="1" customFormat="1" ht="12" customHeight="1">
      <c r="B131" s="34"/>
      <c r="C131" s="27" t="s">
        <v>17</v>
      </c>
      <c r="F131" s="25" t="str">
        <f>F14</f>
        <v xml:space="preserve"> </v>
      </c>
      <c r="I131" s="27" t="s">
        <v>19</v>
      </c>
      <c r="J131" s="57">
        <f>IF(J14="","",J14)</f>
        <v>45040</v>
      </c>
      <c r="L131" s="34"/>
    </row>
    <row r="132" spans="2:65" s="1" customFormat="1" ht="6.9" customHeight="1">
      <c r="B132" s="34"/>
      <c r="L132" s="34"/>
    </row>
    <row r="133" spans="2:65" s="1" customFormat="1" ht="15.15" customHeight="1">
      <c r="B133" s="34"/>
      <c r="C133" s="27" t="s">
        <v>20</v>
      </c>
      <c r="F133" s="25" t="str">
        <f>E17</f>
        <v xml:space="preserve"> </v>
      </c>
      <c r="I133" s="27" t="s">
        <v>25</v>
      </c>
      <c r="J133" s="30" t="str">
        <f>E23</f>
        <v xml:space="preserve"> </v>
      </c>
      <c r="L133" s="34"/>
    </row>
    <row r="134" spans="2:65" s="1" customFormat="1" ht="15.15" customHeight="1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 xml:space="preserve"> </v>
      </c>
      <c r="L134" s="34"/>
    </row>
    <row r="135" spans="2:65" s="1" customFormat="1" ht="10.4" customHeight="1">
      <c r="B135" s="34"/>
      <c r="L135" s="34"/>
    </row>
    <row r="136" spans="2:65" s="10" customFormat="1" ht="29.25" customHeight="1">
      <c r="B136" s="142"/>
      <c r="C136" s="143" t="s">
        <v>152</v>
      </c>
      <c r="D136" s="144" t="s">
        <v>56</v>
      </c>
      <c r="E136" s="144" t="s">
        <v>52</v>
      </c>
      <c r="F136" s="144" t="s">
        <v>53</v>
      </c>
      <c r="G136" s="144" t="s">
        <v>153</v>
      </c>
      <c r="H136" s="144" t="s">
        <v>154</v>
      </c>
      <c r="I136" s="144" t="s">
        <v>155</v>
      </c>
      <c r="J136" s="145" t="s">
        <v>136</v>
      </c>
      <c r="K136" s="146" t="s">
        <v>156</v>
      </c>
      <c r="L136" s="142"/>
      <c r="M136" s="64" t="s">
        <v>1</v>
      </c>
      <c r="N136" s="65" t="s">
        <v>35</v>
      </c>
      <c r="O136" s="65" t="s">
        <v>157</v>
      </c>
      <c r="P136" s="65" t="s">
        <v>158</v>
      </c>
      <c r="Q136" s="65" t="s">
        <v>159</v>
      </c>
      <c r="R136" s="65" t="s">
        <v>160</v>
      </c>
      <c r="S136" s="65" t="s">
        <v>161</v>
      </c>
      <c r="T136" s="66" t="s">
        <v>162</v>
      </c>
    </row>
    <row r="137" spans="2:65" s="1" customFormat="1" ht="23" customHeight="1">
      <c r="B137" s="34"/>
      <c r="C137" s="69" t="s">
        <v>133</v>
      </c>
      <c r="J137" s="147">
        <f>BK137</f>
        <v>0</v>
      </c>
      <c r="L137" s="34"/>
      <c r="M137" s="67"/>
      <c r="N137" s="58"/>
      <c r="O137" s="58"/>
      <c r="P137" s="148">
        <f>P138+P139+P155+P157</f>
        <v>0</v>
      </c>
      <c r="Q137" s="58"/>
      <c r="R137" s="148">
        <f>R138+R139+R155+R157</f>
        <v>0</v>
      </c>
      <c r="S137" s="58"/>
      <c r="T137" s="149">
        <f>T138+T139+T155+T157</f>
        <v>0</v>
      </c>
      <c r="AT137" s="17" t="s">
        <v>70</v>
      </c>
      <c r="AU137" s="17" t="s">
        <v>138</v>
      </c>
      <c r="BK137" s="150">
        <f>BK138+BK139+BK155+BK157</f>
        <v>0</v>
      </c>
    </row>
    <row r="138" spans="2:65" s="11" customFormat="1" ht="26" customHeight="1">
      <c r="B138" s="151"/>
      <c r="D138" s="152" t="s">
        <v>70</v>
      </c>
      <c r="E138" s="153" t="s">
        <v>163</v>
      </c>
      <c r="F138" s="153" t="s">
        <v>164</v>
      </c>
      <c r="I138" s="154"/>
      <c r="J138" s="155">
        <f>BK138</f>
        <v>0</v>
      </c>
      <c r="L138" s="151"/>
      <c r="M138" s="156"/>
      <c r="P138" s="157">
        <v>0</v>
      </c>
      <c r="R138" s="157">
        <v>0</v>
      </c>
      <c r="T138" s="158">
        <v>0</v>
      </c>
      <c r="AR138" s="152" t="s">
        <v>77</v>
      </c>
      <c r="AT138" s="159" t="s">
        <v>70</v>
      </c>
      <c r="AU138" s="159" t="s">
        <v>71</v>
      </c>
      <c r="AY138" s="152" t="s">
        <v>165</v>
      </c>
      <c r="BK138" s="160">
        <v>0</v>
      </c>
    </row>
    <row r="139" spans="2:65" s="11" customFormat="1" ht="26" customHeight="1">
      <c r="B139" s="151"/>
      <c r="D139" s="152" t="s">
        <v>70</v>
      </c>
      <c r="E139" s="153" t="s">
        <v>360</v>
      </c>
      <c r="F139" s="153" t="s">
        <v>1384</v>
      </c>
      <c r="I139" s="154"/>
      <c r="J139" s="155">
        <f>BK139</f>
        <v>0</v>
      </c>
      <c r="L139" s="151"/>
      <c r="M139" s="156"/>
      <c r="P139" s="157">
        <f>P140+P144+P147</f>
        <v>0</v>
      </c>
      <c r="R139" s="157">
        <f>R140+R144+R147</f>
        <v>0</v>
      </c>
      <c r="T139" s="158">
        <f>T140+T144+T147</f>
        <v>0</v>
      </c>
      <c r="AR139" s="152" t="s">
        <v>178</v>
      </c>
      <c r="AT139" s="159" t="s">
        <v>70</v>
      </c>
      <c r="AU139" s="159" t="s">
        <v>71</v>
      </c>
      <c r="AY139" s="152" t="s">
        <v>165</v>
      </c>
      <c r="BK139" s="160">
        <f>BK140+BK144+BK147</f>
        <v>0</v>
      </c>
    </row>
    <row r="140" spans="2:65" s="11" customFormat="1" ht="23" customHeight="1">
      <c r="B140" s="151"/>
      <c r="D140" s="152" t="s">
        <v>70</v>
      </c>
      <c r="E140" s="161" t="s">
        <v>1385</v>
      </c>
      <c r="F140" s="161" t="s">
        <v>1386</v>
      </c>
      <c r="I140" s="154"/>
      <c r="J140" s="162">
        <f>BK140</f>
        <v>0</v>
      </c>
      <c r="L140" s="151"/>
      <c r="M140" s="156"/>
      <c r="P140" s="157">
        <f>SUM(P141:P143)</f>
        <v>0</v>
      </c>
      <c r="R140" s="157">
        <f>SUM(R141:R143)</f>
        <v>0</v>
      </c>
      <c r="T140" s="158">
        <f>SUM(T141:T143)</f>
        <v>0</v>
      </c>
      <c r="AR140" s="152" t="s">
        <v>178</v>
      </c>
      <c r="AT140" s="159" t="s">
        <v>70</v>
      </c>
      <c r="AU140" s="159" t="s">
        <v>77</v>
      </c>
      <c r="AY140" s="152" t="s">
        <v>165</v>
      </c>
      <c r="BK140" s="160">
        <f>SUM(BK141:BK143)</f>
        <v>0</v>
      </c>
    </row>
    <row r="141" spans="2:65" s="1" customFormat="1" ht="24.15" customHeight="1">
      <c r="B141" s="136"/>
      <c r="C141" s="163" t="s">
        <v>77</v>
      </c>
      <c r="D141" s="163" t="s">
        <v>167</v>
      </c>
      <c r="E141" s="164" t="s">
        <v>2020</v>
      </c>
      <c r="F141" s="165" t="s">
        <v>2021</v>
      </c>
      <c r="G141" s="166" t="s">
        <v>181</v>
      </c>
      <c r="H141" s="167">
        <v>10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1172</v>
      </c>
      <c r="AT141" s="174" t="s">
        <v>167</v>
      </c>
      <c r="AU141" s="174" t="s">
        <v>82</v>
      </c>
      <c r="AY141" s="17" t="s">
        <v>165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82</v>
      </c>
      <c r="BK141" s="102">
        <f>ROUND(I141*H141,2)</f>
        <v>0</v>
      </c>
      <c r="BL141" s="17" t="s">
        <v>1172</v>
      </c>
      <c r="BM141" s="174" t="s">
        <v>82</v>
      </c>
    </row>
    <row r="142" spans="2:65" s="1" customFormat="1" ht="21.75" customHeight="1">
      <c r="B142" s="136"/>
      <c r="C142" s="199" t="s">
        <v>82</v>
      </c>
      <c r="D142" s="199" t="s">
        <v>360</v>
      </c>
      <c r="E142" s="200" t="s">
        <v>2022</v>
      </c>
      <c r="F142" s="201" t="s">
        <v>2023</v>
      </c>
      <c r="G142" s="202" t="s">
        <v>181</v>
      </c>
      <c r="H142" s="203">
        <v>10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1277</v>
      </c>
      <c r="AT142" s="174" t="s">
        <v>360</v>
      </c>
      <c r="AU142" s="174" t="s">
        <v>82</v>
      </c>
      <c r="AY142" s="17" t="s">
        <v>165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82</v>
      </c>
      <c r="BK142" s="102">
        <f>ROUND(I142*H142,2)</f>
        <v>0</v>
      </c>
      <c r="BL142" s="17" t="s">
        <v>1172</v>
      </c>
      <c r="BM142" s="174" t="s">
        <v>171</v>
      </c>
    </row>
    <row r="143" spans="2:65" s="1" customFormat="1" ht="21.75" customHeight="1">
      <c r="B143" s="136"/>
      <c r="C143" s="199" t="s">
        <v>178</v>
      </c>
      <c r="D143" s="199" t="s">
        <v>360</v>
      </c>
      <c r="E143" s="200" t="s">
        <v>2024</v>
      </c>
      <c r="F143" s="201" t="s">
        <v>2025</v>
      </c>
      <c r="G143" s="202" t="s">
        <v>181</v>
      </c>
      <c r="H143" s="203">
        <v>370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37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AR143" s="174" t="s">
        <v>1277</v>
      </c>
      <c r="AT143" s="174" t="s">
        <v>360</v>
      </c>
      <c r="AU143" s="174" t="s">
        <v>82</v>
      </c>
      <c r="AY143" s="17" t="s">
        <v>165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82</v>
      </c>
      <c r="BK143" s="102">
        <f>ROUND(I143*H143,2)</f>
        <v>0</v>
      </c>
      <c r="BL143" s="17" t="s">
        <v>1172</v>
      </c>
      <c r="BM143" s="174" t="s">
        <v>194</v>
      </c>
    </row>
    <row r="144" spans="2:65" s="11" customFormat="1" ht="23" customHeight="1">
      <c r="B144" s="151"/>
      <c r="D144" s="152" t="s">
        <v>70</v>
      </c>
      <c r="E144" s="161" t="s">
        <v>1477</v>
      </c>
      <c r="F144" s="161" t="s">
        <v>1478</v>
      </c>
      <c r="I144" s="154"/>
      <c r="J144" s="162">
        <f>BK144</f>
        <v>0</v>
      </c>
      <c r="L144" s="151"/>
      <c r="M144" s="156"/>
      <c r="P144" s="157">
        <f>SUM(P145:P146)</f>
        <v>0</v>
      </c>
      <c r="R144" s="157">
        <f>SUM(R145:R146)</f>
        <v>0</v>
      </c>
      <c r="T144" s="158">
        <f>SUM(T145:T146)</f>
        <v>0</v>
      </c>
      <c r="AR144" s="152" t="s">
        <v>178</v>
      </c>
      <c r="AT144" s="159" t="s">
        <v>70</v>
      </c>
      <c r="AU144" s="159" t="s">
        <v>77</v>
      </c>
      <c r="AY144" s="152" t="s">
        <v>165</v>
      </c>
      <c r="BK144" s="160">
        <f>SUM(BK145:BK146)</f>
        <v>0</v>
      </c>
    </row>
    <row r="145" spans="2:65" s="1" customFormat="1" ht="16.5" customHeight="1">
      <c r="B145" s="136"/>
      <c r="C145" s="163" t="s">
        <v>171</v>
      </c>
      <c r="D145" s="163" t="s">
        <v>167</v>
      </c>
      <c r="E145" s="164" t="s">
        <v>2026</v>
      </c>
      <c r="F145" s="165" t="s">
        <v>2027</v>
      </c>
      <c r="G145" s="166" t="s">
        <v>181</v>
      </c>
      <c r="H145" s="167">
        <v>370</v>
      </c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1172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1172</v>
      </c>
      <c r="BM145" s="174" t="s">
        <v>207</v>
      </c>
    </row>
    <row r="146" spans="2:65" s="1" customFormat="1" ht="16.5" customHeight="1">
      <c r="B146" s="136"/>
      <c r="C146" s="199" t="s">
        <v>190</v>
      </c>
      <c r="D146" s="199" t="s">
        <v>360</v>
      </c>
      <c r="E146" s="200" t="s">
        <v>2028</v>
      </c>
      <c r="F146" s="201" t="s">
        <v>2029</v>
      </c>
      <c r="G146" s="202" t="s">
        <v>181</v>
      </c>
      <c r="H146" s="203">
        <v>370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37</v>
      </c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AR146" s="174" t="s">
        <v>1277</v>
      </c>
      <c r="AT146" s="174" t="s">
        <v>360</v>
      </c>
      <c r="AU146" s="174" t="s">
        <v>82</v>
      </c>
      <c r="AY146" s="17" t="s">
        <v>165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82</v>
      </c>
      <c r="BK146" s="102">
        <f>ROUND(I146*H146,2)</f>
        <v>0</v>
      </c>
      <c r="BL146" s="17" t="s">
        <v>1172</v>
      </c>
      <c r="BM146" s="174" t="s">
        <v>217</v>
      </c>
    </row>
    <row r="147" spans="2:65" s="11" customFormat="1" ht="23" customHeight="1">
      <c r="B147" s="151"/>
      <c r="D147" s="152" t="s">
        <v>70</v>
      </c>
      <c r="E147" s="161" t="s">
        <v>1528</v>
      </c>
      <c r="F147" s="161" t="s">
        <v>1529</v>
      </c>
      <c r="I147" s="154"/>
      <c r="J147" s="162">
        <f>BK147</f>
        <v>0</v>
      </c>
      <c r="L147" s="151"/>
      <c r="M147" s="156"/>
      <c r="P147" s="157">
        <f>SUM(P148:P154)</f>
        <v>0</v>
      </c>
      <c r="R147" s="157">
        <f>SUM(R148:R154)</f>
        <v>0</v>
      </c>
      <c r="T147" s="158">
        <f>SUM(T148:T154)</f>
        <v>0</v>
      </c>
      <c r="AR147" s="152" t="s">
        <v>178</v>
      </c>
      <c r="AT147" s="159" t="s">
        <v>70</v>
      </c>
      <c r="AU147" s="159" t="s">
        <v>77</v>
      </c>
      <c r="AY147" s="152" t="s">
        <v>165</v>
      </c>
      <c r="BK147" s="160">
        <f>SUM(BK148:BK154)</f>
        <v>0</v>
      </c>
    </row>
    <row r="148" spans="2:65" s="1" customFormat="1" ht="24.15" customHeight="1">
      <c r="B148" s="136"/>
      <c r="C148" s="163" t="s">
        <v>194</v>
      </c>
      <c r="D148" s="163" t="s">
        <v>167</v>
      </c>
      <c r="E148" s="164" t="s">
        <v>2030</v>
      </c>
      <c r="F148" s="165" t="s">
        <v>1533</v>
      </c>
      <c r="G148" s="166" t="s">
        <v>181</v>
      </c>
      <c r="H148" s="167">
        <v>200</v>
      </c>
      <c r="I148" s="168"/>
      <c r="J148" s="169">
        <f t="shared" ref="J148:J154" si="5">ROUND(I148*H148,2)</f>
        <v>0</v>
      </c>
      <c r="K148" s="170"/>
      <c r="L148" s="34"/>
      <c r="M148" s="171" t="s">
        <v>1</v>
      </c>
      <c r="N148" s="135" t="s">
        <v>37</v>
      </c>
      <c r="P148" s="172">
        <f t="shared" ref="P148:P154" si="6">O148*H148</f>
        <v>0</v>
      </c>
      <c r="Q148" s="172">
        <v>0</v>
      </c>
      <c r="R148" s="172">
        <f t="shared" ref="R148:R154" si="7">Q148*H148</f>
        <v>0</v>
      </c>
      <c r="S148" s="172">
        <v>0</v>
      </c>
      <c r="T148" s="173">
        <f t="shared" ref="T148:T154" si="8">S148*H148</f>
        <v>0</v>
      </c>
      <c r="AR148" s="174" t="s">
        <v>1172</v>
      </c>
      <c r="AT148" s="174" t="s">
        <v>167</v>
      </c>
      <c r="AU148" s="174" t="s">
        <v>82</v>
      </c>
      <c r="AY148" s="17" t="s">
        <v>165</v>
      </c>
      <c r="BE148" s="102">
        <f t="shared" ref="BE148:BE154" si="9">IF(N148="základná",J148,0)</f>
        <v>0</v>
      </c>
      <c r="BF148" s="102">
        <f t="shared" ref="BF148:BF154" si="10">IF(N148="znížená",J148,0)</f>
        <v>0</v>
      </c>
      <c r="BG148" s="102">
        <f t="shared" ref="BG148:BG154" si="11">IF(N148="zákl. prenesená",J148,0)</f>
        <v>0</v>
      </c>
      <c r="BH148" s="102">
        <f t="shared" ref="BH148:BH154" si="12">IF(N148="zníž. prenesená",J148,0)</f>
        <v>0</v>
      </c>
      <c r="BI148" s="102">
        <f t="shared" ref="BI148:BI154" si="13">IF(N148="nulová",J148,0)</f>
        <v>0</v>
      </c>
      <c r="BJ148" s="17" t="s">
        <v>82</v>
      </c>
      <c r="BK148" s="102">
        <f t="shared" ref="BK148:BK154" si="14">ROUND(I148*H148,2)</f>
        <v>0</v>
      </c>
      <c r="BL148" s="17" t="s">
        <v>1172</v>
      </c>
      <c r="BM148" s="174" t="s">
        <v>225</v>
      </c>
    </row>
    <row r="149" spans="2:65" s="1" customFormat="1" ht="33" customHeight="1">
      <c r="B149" s="136"/>
      <c r="C149" s="163" t="s">
        <v>202</v>
      </c>
      <c r="D149" s="163" t="s">
        <v>167</v>
      </c>
      <c r="E149" s="164" t="s">
        <v>2031</v>
      </c>
      <c r="F149" s="165" t="s">
        <v>2032</v>
      </c>
      <c r="G149" s="166" t="s">
        <v>181</v>
      </c>
      <c r="H149" s="167">
        <v>200</v>
      </c>
      <c r="I149" s="168"/>
      <c r="J149" s="169">
        <f t="shared" si="5"/>
        <v>0</v>
      </c>
      <c r="K149" s="170"/>
      <c r="L149" s="34"/>
      <c r="M149" s="171" t="s">
        <v>1</v>
      </c>
      <c r="N149" s="135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1172</v>
      </c>
      <c r="AT149" s="174" t="s">
        <v>167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1172</v>
      </c>
      <c r="BM149" s="174" t="s">
        <v>235</v>
      </c>
    </row>
    <row r="150" spans="2:65" s="1" customFormat="1" ht="16.5" customHeight="1">
      <c r="B150" s="136"/>
      <c r="C150" s="199" t="s">
        <v>207</v>
      </c>
      <c r="D150" s="199" t="s">
        <v>360</v>
      </c>
      <c r="E150" s="200" t="s">
        <v>1536</v>
      </c>
      <c r="F150" s="201" t="s">
        <v>1537</v>
      </c>
      <c r="G150" s="202" t="s">
        <v>233</v>
      </c>
      <c r="H150" s="203">
        <v>20.8</v>
      </c>
      <c r="I150" s="204"/>
      <c r="J150" s="205">
        <f t="shared" si="5"/>
        <v>0</v>
      </c>
      <c r="K150" s="206"/>
      <c r="L150" s="207"/>
      <c r="M150" s="208" t="s">
        <v>1</v>
      </c>
      <c r="N150" s="209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1277</v>
      </c>
      <c r="AT150" s="174" t="s">
        <v>360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1172</v>
      </c>
      <c r="BM150" s="174" t="s">
        <v>244</v>
      </c>
    </row>
    <row r="151" spans="2:65" s="1" customFormat="1" ht="24.15" customHeight="1">
      <c r="B151" s="136"/>
      <c r="C151" s="163" t="s">
        <v>212</v>
      </c>
      <c r="D151" s="163" t="s">
        <v>167</v>
      </c>
      <c r="E151" s="164" t="s">
        <v>1538</v>
      </c>
      <c r="F151" s="165" t="s">
        <v>1539</v>
      </c>
      <c r="G151" s="166" t="s">
        <v>181</v>
      </c>
      <c r="H151" s="167">
        <v>200</v>
      </c>
      <c r="I151" s="168"/>
      <c r="J151" s="169">
        <f t="shared" si="5"/>
        <v>0</v>
      </c>
      <c r="K151" s="170"/>
      <c r="L151" s="34"/>
      <c r="M151" s="171" t="s">
        <v>1</v>
      </c>
      <c r="N151" s="135" t="s">
        <v>37</v>
      </c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AR151" s="174" t="s">
        <v>1172</v>
      </c>
      <c r="AT151" s="174" t="s">
        <v>167</v>
      </c>
      <c r="AU151" s="174" t="s">
        <v>82</v>
      </c>
      <c r="AY151" s="17" t="s">
        <v>165</v>
      </c>
      <c r="BE151" s="102">
        <f t="shared" si="9"/>
        <v>0</v>
      </c>
      <c r="BF151" s="102">
        <f t="shared" si="10"/>
        <v>0</v>
      </c>
      <c r="BG151" s="102">
        <f t="shared" si="11"/>
        <v>0</v>
      </c>
      <c r="BH151" s="102">
        <f t="shared" si="12"/>
        <v>0</v>
      </c>
      <c r="BI151" s="102">
        <f t="shared" si="13"/>
        <v>0</v>
      </c>
      <c r="BJ151" s="17" t="s">
        <v>82</v>
      </c>
      <c r="BK151" s="102">
        <f t="shared" si="14"/>
        <v>0</v>
      </c>
      <c r="BL151" s="17" t="s">
        <v>1172</v>
      </c>
      <c r="BM151" s="174" t="s">
        <v>350</v>
      </c>
    </row>
    <row r="152" spans="2:65" s="1" customFormat="1" ht="24.15" customHeight="1">
      <c r="B152" s="136"/>
      <c r="C152" s="199" t="s">
        <v>217</v>
      </c>
      <c r="D152" s="199" t="s">
        <v>360</v>
      </c>
      <c r="E152" s="200" t="s">
        <v>1540</v>
      </c>
      <c r="F152" s="201" t="s">
        <v>1541</v>
      </c>
      <c r="G152" s="202" t="s">
        <v>181</v>
      </c>
      <c r="H152" s="203">
        <v>200</v>
      </c>
      <c r="I152" s="204"/>
      <c r="J152" s="205">
        <f t="shared" si="5"/>
        <v>0</v>
      </c>
      <c r="K152" s="206"/>
      <c r="L152" s="207"/>
      <c r="M152" s="208" t="s">
        <v>1</v>
      </c>
      <c r="N152" s="209" t="s">
        <v>37</v>
      </c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AR152" s="174" t="s">
        <v>1277</v>
      </c>
      <c r="AT152" s="174" t="s">
        <v>360</v>
      </c>
      <c r="AU152" s="174" t="s">
        <v>82</v>
      </c>
      <c r="AY152" s="17" t="s">
        <v>165</v>
      </c>
      <c r="BE152" s="102">
        <f t="shared" si="9"/>
        <v>0</v>
      </c>
      <c r="BF152" s="102">
        <f t="shared" si="10"/>
        <v>0</v>
      </c>
      <c r="BG152" s="102">
        <f t="shared" si="11"/>
        <v>0</v>
      </c>
      <c r="BH152" s="102">
        <f t="shared" si="12"/>
        <v>0</v>
      </c>
      <c r="BI152" s="102">
        <f t="shared" si="13"/>
        <v>0</v>
      </c>
      <c r="BJ152" s="17" t="s">
        <v>82</v>
      </c>
      <c r="BK152" s="102">
        <f t="shared" si="14"/>
        <v>0</v>
      </c>
      <c r="BL152" s="17" t="s">
        <v>1172</v>
      </c>
      <c r="BM152" s="174" t="s">
        <v>7</v>
      </c>
    </row>
    <row r="153" spans="2:65" s="1" customFormat="1" ht="33" customHeight="1">
      <c r="B153" s="136"/>
      <c r="C153" s="163" t="s">
        <v>221</v>
      </c>
      <c r="D153" s="163" t="s">
        <v>167</v>
      </c>
      <c r="E153" s="164" t="s">
        <v>2033</v>
      </c>
      <c r="F153" s="165" t="s">
        <v>2034</v>
      </c>
      <c r="G153" s="166" t="s">
        <v>181</v>
      </c>
      <c r="H153" s="167">
        <v>200</v>
      </c>
      <c r="I153" s="168"/>
      <c r="J153" s="169">
        <f t="shared" si="5"/>
        <v>0</v>
      </c>
      <c r="K153" s="170"/>
      <c r="L153" s="34"/>
      <c r="M153" s="171" t="s">
        <v>1</v>
      </c>
      <c r="N153" s="135" t="s">
        <v>37</v>
      </c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AR153" s="174" t="s">
        <v>1172</v>
      </c>
      <c r="AT153" s="174" t="s">
        <v>167</v>
      </c>
      <c r="AU153" s="174" t="s">
        <v>82</v>
      </c>
      <c r="AY153" s="17" t="s">
        <v>165</v>
      </c>
      <c r="BE153" s="102">
        <f t="shared" si="9"/>
        <v>0</v>
      </c>
      <c r="BF153" s="102">
        <f t="shared" si="10"/>
        <v>0</v>
      </c>
      <c r="BG153" s="102">
        <f t="shared" si="11"/>
        <v>0</v>
      </c>
      <c r="BH153" s="102">
        <f t="shared" si="12"/>
        <v>0</v>
      </c>
      <c r="BI153" s="102">
        <f t="shared" si="13"/>
        <v>0</v>
      </c>
      <c r="BJ153" s="17" t="s">
        <v>82</v>
      </c>
      <c r="BK153" s="102">
        <f t="shared" si="14"/>
        <v>0</v>
      </c>
      <c r="BL153" s="17" t="s">
        <v>1172</v>
      </c>
      <c r="BM153" s="174" t="s">
        <v>371</v>
      </c>
    </row>
    <row r="154" spans="2:65" s="1" customFormat="1" ht="38" customHeight="1">
      <c r="B154" s="136"/>
      <c r="C154" s="163" t="s">
        <v>225</v>
      </c>
      <c r="D154" s="163" t="s">
        <v>167</v>
      </c>
      <c r="E154" s="164" t="s">
        <v>2035</v>
      </c>
      <c r="F154" s="165" t="s">
        <v>2036</v>
      </c>
      <c r="G154" s="166" t="s">
        <v>170</v>
      </c>
      <c r="H154" s="167">
        <v>120</v>
      </c>
      <c r="I154" s="168"/>
      <c r="J154" s="169">
        <f t="shared" si="5"/>
        <v>0</v>
      </c>
      <c r="K154" s="170"/>
      <c r="L154" s="34"/>
      <c r="M154" s="171" t="s">
        <v>1</v>
      </c>
      <c r="N154" s="135" t="s">
        <v>37</v>
      </c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AR154" s="174" t="s">
        <v>1172</v>
      </c>
      <c r="AT154" s="174" t="s">
        <v>167</v>
      </c>
      <c r="AU154" s="174" t="s">
        <v>82</v>
      </c>
      <c r="AY154" s="17" t="s">
        <v>165</v>
      </c>
      <c r="BE154" s="102">
        <f t="shared" si="9"/>
        <v>0</v>
      </c>
      <c r="BF154" s="102">
        <f t="shared" si="10"/>
        <v>0</v>
      </c>
      <c r="BG154" s="102">
        <f t="shared" si="11"/>
        <v>0</v>
      </c>
      <c r="BH154" s="102">
        <f t="shared" si="12"/>
        <v>0</v>
      </c>
      <c r="BI154" s="102">
        <f t="shared" si="13"/>
        <v>0</v>
      </c>
      <c r="BJ154" s="17" t="s">
        <v>82</v>
      </c>
      <c r="BK154" s="102">
        <f t="shared" si="14"/>
        <v>0</v>
      </c>
      <c r="BL154" s="17" t="s">
        <v>1172</v>
      </c>
      <c r="BM154" s="174" t="s">
        <v>384</v>
      </c>
    </row>
    <row r="155" spans="2:65" s="11" customFormat="1" ht="26" customHeight="1">
      <c r="B155" s="151"/>
      <c r="D155" s="152" t="s">
        <v>70</v>
      </c>
      <c r="E155" s="153" t="s">
        <v>1261</v>
      </c>
      <c r="F155" s="153" t="s">
        <v>1262</v>
      </c>
      <c r="I155" s="154"/>
      <c r="J155" s="155">
        <f>BK155</f>
        <v>0</v>
      </c>
      <c r="L155" s="151"/>
      <c r="M155" s="156"/>
      <c r="P155" s="157">
        <f>P156</f>
        <v>0</v>
      </c>
      <c r="R155" s="157">
        <f>R156</f>
        <v>0</v>
      </c>
      <c r="T155" s="158">
        <f>T156</f>
        <v>0</v>
      </c>
      <c r="AR155" s="152" t="s">
        <v>171</v>
      </c>
      <c r="AT155" s="159" t="s">
        <v>70</v>
      </c>
      <c r="AU155" s="159" t="s">
        <v>71</v>
      </c>
      <c r="AY155" s="152" t="s">
        <v>165</v>
      </c>
      <c r="BK155" s="160">
        <f>BK156</f>
        <v>0</v>
      </c>
    </row>
    <row r="156" spans="2:65" s="1" customFormat="1" ht="33" customHeight="1">
      <c r="B156" s="136"/>
      <c r="C156" s="163" t="s">
        <v>230</v>
      </c>
      <c r="D156" s="163" t="s">
        <v>167</v>
      </c>
      <c r="E156" s="164" t="s">
        <v>1264</v>
      </c>
      <c r="F156" s="165" t="s">
        <v>1265</v>
      </c>
      <c r="G156" s="166" t="s">
        <v>1266</v>
      </c>
      <c r="H156" s="167">
        <v>8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AR156" s="174" t="s">
        <v>1267</v>
      </c>
      <c r="AT156" s="174" t="s">
        <v>167</v>
      </c>
      <c r="AU156" s="174" t="s">
        <v>77</v>
      </c>
      <c r="AY156" s="17" t="s">
        <v>165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82</v>
      </c>
      <c r="BK156" s="102">
        <f>ROUND(I156*H156,2)</f>
        <v>0</v>
      </c>
      <c r="BL156" s="17" t="s">
        <v>1267</v>
      </c>
      <c r="BM156" s="174" t="s">
        <v>396</v>
      </c>
    </row>
    <row r="157" spans="2:65" s="11" customFormat="1" ht="26" customHeight="1">
      <c r="B157" s="151"/>
      <c r="D157" s="152" t="s">
        <v>70</v>
      </c>
      <c r="E157" s="153" t="s">
        <v>144</v>
      </c>
      <c r="F157" s="153" t="s">
        <v>2037</v>
      </c>
      <c r="I157" s="154"/>
      <c r="J157" s="155">
        <f>BK157</f>
        <v>0</v>
      </c>
      <c r="L157" s="151"/>
      <c r="M157" s="156"/>
      <c r="P157" s="157">
        <f>SUM(P158:P161)</f>
        <v>0</v>
      </c>
      <c r="R157" s="157">
        <f>SUM(R158:R161)</f>
        <v>0</v>
      </c>
      <c r="T157" s="158">
        <f>SUM(T158:T161)</f>
        <v>0</v>
      </c>
      <c r="AR157" s="152" t="s">
        <v>190</v>
      </c>
      <c r="AT157" s="159" t="s">
        <v>70</v>
      </c>
      <c r="AU157" s="159" t="s">
        <v>71</v>
      </c>
      <c r="AY157" s="152" t="s">
        <v>165</v>
      </c>
      <c r="BK157" s="160">
        <f>SUM(BK158:BK161)</f>
        <v>0</v>
      </c>
    </row>
    <row r="158" spans="2:65" s="1" customFormat="1" ht="33" customHeight="1">
      <c r="B158" s="136"/>
      <c r="C158" s="163" t="s">
        <v>235</v>
      </c>
      <c r="D158" s="163" t="s">
        <v>167</v>
      </c>
      <c r="E158" s="164" t="s">
        <v>2038</v>
      </c>
      <c r="F158" s="165" t="s">
        <v>2039</v>
      </c>
      <c r="G158" s="166" t="s">
        <v>1484</v>
      </c>
      <c r="H158" s="167">
        <v>1</v>
      </c>
      <c r="I158" s="168"/>
      <c r="J158" s="169">
        <f t="shared" ref="J158:J161" si="15">ROUND(I158*H158,2)</f>
        <v>0</v>
      </c>
      <c r="K158" s="170"/>
      <c r="L158" s="34"/>
      <c r="M158" s="171" t="s">
        <v>1</v>
      </c>
      <c r="N158" s="135" t="s">
        <v>37</v>
      </c>
      <c r="P158" s="172">
        <f t="shared" ref="P158:P161" si="16">O158*H158</f>
        <v>0</v>
      </c>
      <c r="Q158" s="172">
        <v>0</v>
      </c>
      <c r="R158" s="172">
        <f t="shared" ref="R158:R161" si="17">Q158*H158</f>
        <v>0</v>
      </c>
      <c r="S158" s="172">
        <v>0</v>
      </c>
      <c r="T158" s="173">
        <f t="shared" ref="T158:T161" si="18">S158*H158</f>
        <v>0</v>
      </c>
      <c r="AR158" s="174" t="s">
        <v>171</v>
      </c>
      <c r="AT158" s="174" t="s">
        <v>167</v>
      </c>
      <c r="AU158" s="174" t="s">
        <v>77</v>
      </c>
      <c r="AY158" s="17" t="s">
        <v>165</v>
      </c>
      <c r="BE158" s="102">
        <f t="shared" ref="BE158:BE161" si="19">IF(N158="základná",J158,0)</f>
        <v>0</v>
      </c>
      <c r="BF158" s="102">
        <f t="shared" ref="BF158:BF161" si="20">IF(N158="znížená",J158,0)</f>
        <v>0</v>
      </c>
      <c r="BG158" s="102">
        <f t="shared" ref="BG158:BG161" si="21">IF(N158="zákl. prenesená",J158,0)</f>
        <v>0</v>
      </c>
      <c r="BH158" s="102">
        <f t="shared" ref="BH158:BH161" si="22">IF(N158="zníž. prenesená",J158,0)</f>
        <v>0</v>
      </c>
      <c r="BI158" s="102">
        <f t="shared" ref="BI158:BI161" si="23">IF(N158="nulová",J158,0)</f>
        <v>0</v>
      </c>
      <c r="BJ158" s="17" t="s">
        <v>82</v>
      </c>
      <c r="BK158" s="102">
        <f t="shared" ref="BK158:BK161" si="24">ROUND(I158*H158,2)</f>
        <v>0</v>
      </c>
      <c r="BL158" s="17" t="s">
        <v>171</v>
      </c>
      <c r="BM158" s="174" t="s">
        <v>410</v>
      </c>
    </row>
    <row r="159" spans="2:65" s="1" customFormat="1" ht="44.25" customHeight="1">
      <c r="B159" s="136"/>
      <c r="C159" s="163" t="s">
        <v>240</v>
      </c>
      <c r="D159" s="163" t="s">
        <v>167</v>
      </c>
      <c r="E159" s="164" t="s">
        <v>2040</v>
      </c>
      <c r="F159" s="165" t="s">
        <v>2041</v>
      </c>
      <c r="G159" s="166" t="s">
        <v>1484</v>
      </c>
      <c r="H159" s="167">
        <v>1</v>
      </c>
      <c r="I159" s="168"/>
      <c r="J159" s="169">
        <f t="shared" si="15"/>
        <v>0</v>
      </c>
      <c r="K159" s="170"/>
      <c r="L159" s="34"/>
      <c r="M159" s="171" t="s">
        <v>1</v>
      </c>
      <c r="N159" s="135" t="s">
        <v>37</v>
      </c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AR159" s="174" t="s">
        <v>171</v>
      </c>
      <c r="AT159" s="174" t="s">
        <v>167</v>
      </c>
      <c r="AU159" s="174" t="s">
        <v>77</v>
      </c>
      <c r="AY159" s="17" t="s">
        <v>165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7" t="s">
        <v>82</v>
      </c>
      <c r="BK159" s="102">
        <f t="shared" si="24"/>
        <v>0</v>
      </c>
      <c r="BL159" s="17" t="s">
        <v>171</v>
      </c>
      <c r="BM159" s="174" t="s">
        <v>418</v>
      </c>
    </row>
    <row r="160" spans="2:65" s="1" customFormat="1" ht="24.15" customHeight="1">
      <c r="B160" s="136"/>
      <c r="C160" s="163" t="s">
        <v>244</v>
      </c>
      <c r="D160" s="163" t="s">
        <v>167</v>
      </c>
      <c r="E160" s="164" t="s">
        <v>2042</v>
      </c>
      <c r="F160" s="165" t="s">
        <v>1483</v>
      </c>
      <c r="G160" s="166" t="s">
        <v>1484</v>
      </c>
      <c r="H160" s="167">
        <v>1</v>
      </c>
      <c r="I160" s="168"/>
      <c r="J160" s="169">
        <f t="shared" si="15"/>
        <v>0</v>
      </c>
      <c r="K160" s="170"/>
      <c r="L160" s="34"/>
      <c r="M160" s="171" t="s">
        <v>1</v>
      </c>
      <c r="N160" s="135" t="s">
        <v>37</v>
      </c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AR160" s="174" t="s">
        <v>171</v>
      </c>
      <c r="AT160" s="174" t="s">
        <v>167</v>
      </c>
      <c r="AU160" s="174" t="s">
        <v>77</v>
      </c>
      <c r="AY160" s="17" t="s">
        <v>165</v>
      </c>
      <c r="BE160" s="102">
        <f t="shared" si="19"/>
        <v>0</v>
      </c>
      <c r="BF160" s="102">
        <f t="shared" si="20"/>
        <v>0</v>
      </c>
      <c r="BG160" s="102">
        <f t="shared" si="21"/>
        <v>0</v>
      </c>
      <c r="BH160" s="102">
        <f t="shared" si="22"/>
        <v>0</v>
      </c>
      <c r="BI160" s="102">
        <f t="shared" si="23"/>
        <v>0</v>
      </c>
      <c r="BJ160" s="17" t="s">
        <v>82</v>
      </c>
      <c r="BK160" s="102">
        <f t="shared" si="24"/>
        <v>0</v>
      </c>
      <c r="BL160" s="17" t="s">
        <v>171</v>
      </c>
      <c r="BM160" s="174" t="s">
        <v>405</v>
      </c>
    </row>
    <row r="161" spans="2:65" s="1" customFormat="1" ht="21.75" customHeight="1">
      <c r="B161" s="136"/>
      <c r="C161" s="163">
        <v>17</v>
      </c>
      <c r="D161" s="163" t="s">
        <v>167</v>
      </c>
      <c r="E161" s="164" t="s">
        <v>2043</v>
      </c>
      <c r="F161" s="165" t="s">
        <v>1488</v>
      </c>
      <c r="G161" s="166" t="s">
        <v>1484</v>
      </c>
      <c r="H161" s="167">
        <v>1</v>
      </c>
      <c r="I161" s="168"/>
      <c r="J161" s="169">
        <f t="shared" si="15"/>
        <v>0</v>
      </c>
      <c r="K161" s="170"/>
      <c r="L161" s="34"/>
      <c r="M161" s="220" t="s">
        <v>1</v>
      </c>
      <c r="N161" s="221" t="s">
        <v>37</v>
      </c>
      <c r="O161" s="222"/>
      <c r="P161" s="223">
        <f t="shared" si="16"/>
        <v>0</v>
      </c>
      <c r="Q161" s="223">
        <v>0</v>
      </c>
      <c r="R161" s="223">
        <f t="shared" si="17"/>
        <v>0</v>
      </c>
      <c r="S161" s="223">
        <v>0</v>
      </c>
      <c r="T161" s="224">
        <f t="shared" si="18"/>
        <v>0</v>
      </c>
      <c r="AR161" s="174" t="s">
        <v>171</v>
      </c>
      <c r="AT161" s="174" t="s">
        <v>167</v>
      </c>
      <c r="AU161" s="174" t="s">
        <v>77</v>
      </c>
      <c r="AY161" s="17" t="s">
        <v>165</v>
      </c>
      <c r="BE161" s="102">
        <f t="shared" si="19"/>
        <v>0</v>
      </c>
      <c r="BF161" s="102">
        <f t="shared" si="20"/>
        <v>0</v>
      </c>
      <c r="BG161" s="102">
        <f t="shared" si="21"/>
        <v>0</v>
      </c>
      <c r="BH161" s="102">
        <f t="shared" si="22"/>
        <v>0</v>
      </c>
      <c r="BI161" s="102">
        <f t="shared" si="23"/>
        <v>0</v>
      </c>
      <c r="BJ161" s="17" t="s">
        <v>82</v>
      </c>
      <c r="BK161" s="102">
        <f t="shared" si="24"/>
        <v>0</v>
      </c>
      <c r="BL161" s="17" t="s">
        <v>171</v>
      </c>
      <c r="BM161" s="174" t="s">
        <v>461</v>
      </c>
    </row>
    <row r="162" spans="2:65" s="12" customFormat="1">
      <c r="B162" s="175"/>
      <c r="C162" s="279" t="s">
        <v>2062</v>
      </c>
      <c r="D162" s="279"/>
      <c r="E162" s="7"/>
      <c r="F162" s="7"/>
      <c r="G162" s="7"/>
      <c r="H162" s="7"/>
      <c r="I162" s="7"/>
      <c r="L162" s="175"/>
      <c r="AT162" s="177"/>
      <c r="AU162" s="177"/>
      <c r="AY162" s="177"/>
    </row>
    <row r="163" spans="2:65" s="12" customFormat="1" ht="23.4" customHeight="1">
      <c r="B163" s="175"/>
      <c r="C163" s="279" t="s">
        <v>2063</v>
      </c>
      <c r="D163" s="279"/>
      <c r="E163" s="279"/>
      <c r="F163" s="279"/>
      <c r="G163" s="279"/>
      <c r="H163" s="279"/>
      <c r="I163" s="279"/>
      <c r="L163" s="175"/>
      <c r="AT163" s="177"/>
      <c r="AU163" s="177"/>
      <c r="AY163" s="177"/>
    </row>
    <row r="164" spans="2:65" s="12" customFormat="1" ht="33" customHeight="1">
      <c r="B164" s="175"/>
      <c r="C164" s="279" t="s">
        <v>2064</v>
      </c>
      <c r="D164" s="279"/>
      <c r="E164" s="279"/>
      <c r="F164" s="279"/>
      <c r="G164" s="279"/>
      <c r="H164" s="279"/>
      <c r="I164" s="279"/>
      <c r="L164" s="175"/>
      <c r="AT164" s="177"/>
      <c r="AU164" s="177"/>
      <c r="AY164" s="177"/>
    </row>
    <row r="165" spans="2:65" s="12" customFormat="1" ht="22.25" customHeight="1">
      <c r="B165" s="175"/>
      <c r="C165" s="279" t="s">
        <v>2065</v>
      </c>
      <c r="D165" s="279"/>
      <c r="E165" s="279"/>
      <c r="F165" s="279"/>
      <c r="G165" s="279"/>
      <c r="H165" s="279"/>
      <c r="I165" s="279"/>
      <c r="L165" s="175"/>
      <c r="AT165" s="177"/>
      <c r="AU165" s="177"/>
      <c r="AY165" s="177"/>
    </row>
    <row r="166" spans="2:65" s="12" customFormat="1" ht="38.4" customHeight="1">
      <c r="B166" s="175"/>
      <c r="C166" s="279" t="s">
        <v>2066</v>
      </c>
      <c r="D166" s="279"/>
      <c r="E166" s="279"/>
      <c r="F166" s="279"/>
      <c r="G166" s="279"/>
      <c r="H166" s="279"/>
      <c r="I166" s="279"/>
      <c r="L166" s="175"/>
      <c r="AT166" s="177"/>
      <c r="AU166" s="177"/>
      <c r="AY166" s="177"/>
    </row>
    <row r="167" spans="2:65" s="12" customFormat="1" ht="28.25" customHeight="1">
      <c r="B167" s="175"/>
      <c r="C167" s="279" t="s">
        <v>2067</v>
      </c>
      <c r="D167" s="279"/>
      <c r="E167" s="279"/>
      <c r="F167" s="279"/>
      <c r="G167" s="279"/>
      <c r="H167" s="279"/>
      <c r="I167" s="279"/>
      <c r="L167" s="175"/>
      <c r="AT167" s="177"/>
      <c r="AU167" s="177"/>
      <c r="AY167" s="177"/>
    </row>
    <row r="168" spans="2:65" s="12" customFormat="1" ht="33" customHeight="1">
      <c r="B168" s="175"/>
      <c r="C168" s="279" t="s">
        <v>2068</v>
      </c>
      <c r="D168" s="279"/>
      <c r="E168" s="279"/>
      <c r="F168" s="279"/>
      <c r="G168" s="279"/>
      <c r="H168" s="279"/>
      <c r="I168" s="279"/>
      <c r="L168" s="175"/>
      <c r="AT168" s="177"/>
      <c r="AU168" s="177"/>
      <c r="AY168" s="177"/>
    </row>
    <row r="169" spans="2:65" s="1" customFormat="1" ht="6.9" customHeight="1">
      <c r="B169" s="49"/>
      <c r="C169" s="50"/>
      <c r="D169" s="50"/>
      <c r="E169" s="50"/>
      <c r="F169" s="50"/>
      <c r="G169" s="50"/>
      <c r="H169" s="50"/>
      <c r="I169" s="50"/>
      <c r="J169" s="50"/>
      <c r="K169" s="50"/>
      <c r="L169" s="34"/>
    </row>
  </sheetData>
  <autoFilter ref="C136:K161"/>
  <mergeCells count="24">
    <mergeCell ref="E11:H11"/>
    <mergeCell ref="E20:H20"/>
    <mergeCell ref="E29:H29"/>
    <mergeCell ref="L2:V2"/>
    <mergeCell ref="C162:D162"/>
    <mergeCell ref="E85:H85"/>
    <mergeCell ref="E87:H87"/>
    <mergeCell ref="E89:H89"/>
    <mergeCell ref="D109:F109"/>
    <mergeCell ref="D110:F110"/>
    <mergeCell ref="E7:H7"/>
    <mergeCell ref="E9:H9"/>
    <mergeCell ref="D111:F111"/>
    <mergeCell ref="D112:F112"/>
    <mergeCell ref="D113:F113"/>
    <mergeCell ref="E125:H125"/>
    <mergeCell ref="E127:H127"/>
    <mergeCell ref="C165:I165"/>
    <mergeCell ref="C166:I166"/>
    <mergeCell ref="C167:I167"/>
    <mergeCell ref="C168:I168"/>
    <mergeCell ref="E129:H129"/>
    <mergeCell ref="C163:I163"/>
    <mergeCell ref="C164:I16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4"/>
  <sheetViews>
    <sheetView showGridLines="0" topLeftCell="A156" workbookViewId="0">
      <selection activeCell="C167" sqref="C167:D16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114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113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18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tr">
        <f>IF('Rekapitulácia stavby'!AN10="","",'Rekapitulácia stavby'!AN10)</f>
        <v/>
      </c>
      <c r="L16" s="34"/>
    </row>
    <row r="17" spans="2:12" s="1" customFormat="1" ht="18" customHeight="1">
      <c r="B17" s="34"/>
      <c r="E17" s="25" t="str">
        <f>IF('Rekapitulácia stavby'!E11="","",'Rekapitulácia stavby'!E11)</f>
        <v xml:space="preserve"> </v>
      </c>
      <c r="I17" s="27" t="s">
        <v>22</v>
      </c>
      <c r="J17" s="25" t="str">
        <f>IF('Rekapitulácia stavby'!AN11="","",'Rekapitulácia stavby'!AN11)</f>
        <v/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tr">
        <f>IF('Rekapitulácia stavby'!AN16="","",'Rekapitulácia stavby'!AN16)</f>
        <v/>
      </c>
      <c r="L22" s="34"/>
    </row>
    <row r="23" spans="2:12" s="1" customFormat="1" ht="18" customHeight="1">
      <c r="B23" s="34"/>
      <c r="E23" s="25" t="str">
        <f>IF('Rekapitulácia stavby'!E17="","",'Rekapitulácia stavby'!E17)</f>
        <v xml:space="preserve"> </v>
      </c>
      <c r="I23" s="27" t="s">
        <v>22</v>
      </c>
      <c r="J23" s="25" t="str">
        <f>IF('Rekapitulácia stavby'!AN17="","",'Rekapitulácia stavby'!AN17)</f>
        <v/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tr">
        <f>IF('Rekapitulácia stavby'!AN19="","",'Rekapitulácia stavby'!AN19)</f>
        <v/>
      </c>
      <c r="L25" s="34"/>
    </row>
    <row r="26" spans="2:12" s="1" customFormat="1" ht="18" customHeight="1">
      <c r="B26" s="34"/>
      <c r="E26" s="25" t="str">
        <f>IF('Rekapitulácia stavby'!E20="","",'Rekapitulácia stavby'!E20)</f>
        <v xml:space="preserve"> </v>
      </c>
      <c r="I26" s="27" t="s">
        <v>22</v>
      </c>
      <c r="J26" s="25" t="str">
        <f>IF('Rekapitulácia stavby'!AN20="","",'Rekapitulácia stavby'!AN20)</f>
        <v/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J108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ROUND((SUM(BE108:BE115) + SUM(BE137:BE166)),  2)</f>
        <v>0</v>
      </c>
      <c r="G37" s="113"/>
      <c r="H37" s="113"/>
      <c r="I37" s="114">
        <v>0.2</v>
      </c>
      <c r="J37" s="112">
        <f>ROUND(((SUM(BE108:BE115) + SUM(BE137:BE166))*I37),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ROUND((SUM(BF108:BF115) + SUM(BF137:BF166)),  2)</f>
        <v>0</v>
      </c>
      <c r="G38" s="113"/>
      <c r="H38" s="113"/>
      <c r="I38" s="114">
        <v>0.2</v>
      </c>
      <c r="J38" s="112">
        <f>ROUND(((SUM(BF108:BF115) + SUM(BF137:BF166))*I38),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ROUND((SUM(BG108:BG115) + SUM(BG137:BG166)),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ROUND((SUM(BH108:BH115) + SUM(BH137:BH166)),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ROUND((SUM(BI108:BI115) + SUM(BI137:BI166)),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113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 xml:space="preserve"> 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15.15" customHeight="1">
      <c r="B93" s="34"/>
      <c r="C93" s="27" t="s">
        <v>20</v>
      </c>
      <c r="F93" s="25" t="str">
        <f>E17</f>
        <v xml:space="preserve"> </v>
      </c>
      <c r="I93" s="27" t="s">
        <v>25</v>
      </c>
      <c r="J93" s="30" t="str">
        <f>E23</f>
        <v xml:space="preserve"> 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 xml:space="preserve"> 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J137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J138</f>
        <v>0</v>
      </c>
      <c r="L99" s="126"/>
    </row>
    <row r="100" spans="2:65" s="9" customFormat="1" ht="20" customHeight="1">
      <c r="B100" s="130"/>
      <c r="D100" s="131" t="s">
        <v>266</v>
      </c>
      <c r="E100" s="132"/>
      <c r="F100" s="132"/>
      <c r="G100" s="132"/>
      <c r="H100" s="132"/>
      <c r="I100" s="132"/>
      <c r="J100" s="133">
        <f>J139</f>
        <v>0</v>
      </c>
      <c r="L100" s="130"/>
    </row>
    <row r="101" spans="2:65" s="8" customFormat="1" ht="24.9" customHeight="1">
      <c r="B101" s="126"/>
      <c r="D101" s="127" t="s">
        <v>1379</v>
      </c>
      <c r="E101" s="128"/>
      <c r="F101" s="128"/>
      <c r="G101" s="128"/>
      <c r="H101" s="128"/>
      <c r="I101" s="128"/>
      <c r="J101" s="129">
        <f>J140</f>
        <v>0</v>
      </c>
      <c r="L101" s="126"/>
    </row>
    <row r="102" spans="2:65" s="9" customFormat="1" ht="20" customHeight="1">
      <c r="B102" s="130"/>
      <c r="D102" s="131" t="s">
        <v>1380</v>
      </c>
      <c r="E102" s="132"/>
      <c r="F102" s="132"/>
      <c r="G102" s="132"/>
      <c r="H102" s="132"/>
      <c r="I102" s="132"/>
      <c r="J102" s="133">
        <f>J141</f>
        <v>0</v>
      </c>
      <c r="L102" s="130"/>
    </row>
    <row r="103" spans="2:65" s="9" customFormat="1" ht="20" customHeight="1">
      <c r="B103" s="130"/>
      <c r="D103" s="131" t="s">
        <v>1489</v>
      </c>
      <c r="E103" s="132"/>
      <c r="F103" s="132"/>
      <c r="G103" s="132"/>
      <c r="H103" s="132"/>
      <c r="I103" s="132"/>
      <c r="J103" s="133">
        <f>J151</f>
        <v>0</v>
      </c>
      <c r="L103" s="130"/>
    </row>
    <row r="104" spans="2:65" s="8" customFormat="1" ht="24.9" customHeight="1">
      <c r="B104" s="126"/>
      <c r="D104" s="127" t="s">
        <v>1382</v>
      </c>
      <c r="E104" s="128"/>
      <c r="F104" s="128"/>
      <c r="G104" s="128"/>
      <c r="H104" s="128"/>
      <c r="I104" s="128"/>
      <c r="J104" s="129">
        <f>J160</f>
        <v>0</v>
      </c>
      <c r="L104" s="126"/>
    </row>
    <row r="105" spans="2:65" s="8" customFormat="1" ht="24.9" customHeight="1">
      <c r="B105" s="126"/>
      <c r="D105" s="127" t="s">
        <v>2019</v>
      </c>
      <c r="E105" s="128"/>
      <c r="F105" s="128"/>
      <c r="G105" s="128"/>
      <c r="H105" s="128"/>
      <c r="I105" s="128"/>
      <c r="J105" s="129">
        <f>J162</f>
        <v>0</v>
      </c>
      <c r="L105" s="126"/>
    </row>
    <row r="106" spans="2:65" s="1" customFormat="1" ht="21.75" customHeight="1">
      <c r="B106" s="34"/>
      <c r="L106" s="34"/>
    </row>
    <row r="107" spans="2:65" s="1" customFormat="1" ht="6.9" customHeight="1">
      <c r="B107" s="34"/>
      <c r="L107" s="34"/>
    </row>
    <row r="108" spans="2:65" s="1" customFormat="1" ht="29.25" customHeight="1">
      <c r="B108" s="34"/>
      <c r="C108" s="125" t="s">
        <v>142</v>
      </c>
      <c r="J108" s="134">
        <f>ROUND(J109 + J110 + J111 + J112 + J113 + J114,2)</f>
        <v>0</v>
      </c>
      <c r="L108" s="34"/>
      <c r="N108" s="135" t="s">
        <v>35</v>
      </c>
    </row>
    <row r="109" spans="2:65" s="1" customFormat="1" ht="18" customHeight="1">
      <c r="B109" s="136"/>
      <c r="C109" s="137"/>
      <c r="D109" s="232" t="s">
        <v>143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ref="BE109:BE114" si="0">IF(N109="základná",J109,0)</f>
        <v>0</v>
      </c>
      <c r="BF109" s="141">
        <f t="shared" ref="BF109:BF114" si="1">IF(N109="znížená",J109,0)</f>
        <v>0</v>
      </c>
      <c r="BG109" s="141">
        <f t="shared" ref="BG109:BG114" si="2">IF(N109="zákl. prenesená",J109,0)</f>
        <v>0</v>
      </c>
      <c r="BH109" s="141">
        <f t="shared" ref="BH109:BH114" si="3">IF(N109="zníž. prenesená",J109,0)</f>
        <v>0</v>
      </c>
      <c r="BI109" s="141">
        <f t="shared" ref="BI109:BI114" si="4">IF(N109="nulová",J109,0)</f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145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146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147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148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138" t="s">
        <v>149</v>
      </c>
      <c r="E114" s="137"/>
      <c r="F114" s="137"/>
      <c r="G114" s="137"/>
      <c r="H114" s="137"/>
      <c r="I114" s="137"/>
      <c r="J114" s="99">
        <f>ROUND(J32*T114,2)</f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150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>
      <c r="B115" s="34"/>
      <c r="L115" s="34"/>
    </row>
    <row r="116" spans="2:65" s="1" customFormat="1" ht="29.25" customHeight="1">
      <c r="B116" s="34"/>
      <c r="C116" s="105" t="s">
        <v>123</v>
      </c>
      <c r="D116" s="106"/>
      <c r="E116" s="106"/>
      <c r="F116" s="106"/>
      <c r="G116" s="106"/>
      <c r="H116" s="106"/>
      <c r="I116" s="106"/>
      <c r="J116" s="107">
        <f>ROUND(J98+J108,2)</f>
        <v>0</v>
      </c>
      <c r="K116" s="106"/>
      <c r="L116" s="34"/>
    </row>
    <row r="117" spans="2:65" s="1" customFormat="1" ht="6.9" customHeight="1"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34"/>
    </row>
    <row r="121" spans="2:65" s="1" customFormat="1" ht="6.9" customHeight="1"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34"/>
    </row>
    <row r="122" spans="2:65" s="1" customFormat="1" ht="24.9" customHeight="1">
      <c r="B122" s="34"/>
      <c r="C122" s="21" t="s">
        <v>151</v>
      </c>
      <c r="L122" s="34"/>
    </row>
    <row r="123" spans="2:65" s="1" customFormat="1" ht="6.9" customHeight="1">
      <c r="B123" s="34"/>
      <c r="L123" s="34"/>
    </row>
    <row r="124" spans="2:65" s="1" customFormat="1" ht="12" customHeight="1">
      <c r="B124" s="34"/>
      <c r="C124" s="27" t="s">
        <v>14</v>
      </c>
      <c r="L124" s="34"/>
    </row>
    <row r="125" spans="2:65" s="1" customFormat="1" ht="16.5" customHeight="1">
      <c r="B125" s="34"/>
      <c r="E125" s="282" t="str">
        <f>E7</f>
        <v>Športový areál ZŠ Plickova - 1.etapa</v>
      </c>
      <c r="F125" s="283"/>
      <c r="G125" s="283"/>
      <c r="H125" s="283"/>
      <c r="L125" s="34"/>
    </row>
    <row r="126" spans="2:65" ht="12" customHeight="1">
      <c r="B126" s="20"/>
      <c r="C126" s="27" t="s">
        <v>127</v>
      </c>
      <c r="L126" s="20"/>
    </row>
    <row r="127" spans="2:65" s="1" customFormat="1" ht="16.5" customHeight="1">
      <c r="B127" s="34"/>
      <c r="E127" s="282" t="s">
        <v>113</v>
      </c>
      <c r="F127" s="280"/>
      <c r="G127" s="280"/>
      <c r="H127" s="280"/>
      <c r="L127" s="34"/>
    </row>
    <row r="128" spans="2:65" s="1" customFormat="1" ht="12" customHeight="1">
      <c r="B128" s="34"/>
      <c r="C128" s="27" t="s">
        <v>128</v>
      </c>
      <c r="L128" s="34"/>
    </row>
    <row r="129" spans="2:65" s="1" customFormat="1" ht="16.5" customHeight="1">
      <c r="B129" s="34"/>
      <c r="E129" s="254">
        <f>E11</f>
        <v>0</v>
      </c>
      <c r="F129" s="280"/>
      <c r="G129" s="280"/>
      <c r="H129" s="280"/>
      <c r="L129" s="34"/>
    </row>
    <row r="130" spans="2:65" s="1" customFormat="1" ht="6.9" customHeight="1">
      <c r="B130" s="34"/>
      <c r="L130" s="34"/>
    </row>
    <row r="131" spans="2:65" s="1" customFormat="1" ht="12" customHeight="1">
      <c r="B131" s="34"/>
      <c r="C131" s="27" t="s">
        <v>17</v>
      </c>
      <c r="F131" s="25" t="str">
        <f>F14</f>
        <v xml:space="preserve"> </v>
      </c>
      <c r="I131" s="27" t="s">
        <v>19</v>
      </c>
      <c r="J131" s="57">
        <f>IF(J14="","",J14)</f>
        <v>45040</v>
      </c>
      <c r="L131" s="34"/>
    </row>
    <row r="132" spans="2:65" s="1" customFormat="1" ht="6.9" customHeight="1">
      <c r="B132" s="34"/>
      <c r="L132" s="34"/>
    </row>
    <row r="133" spans="2:65" s="1" customFormat="1" ht="15.15" customHeight="1">
      <c r="B133" s="34"/>
      <c r="C133" s="27" t="s">
        <v>20</v>
      </c>
      <c r="F133" s="25" t="str">
        <f>E17</f>
        <v xml:space="preserve"> </v>
      </c>
      <c r="I133" s="27" t="s">
        <v>25</v>
      </c>
      <c r="J133" s="30" t="str">
        <f>E23</f>
        <v xml:space="preserve"> </v>
      </c>
      <c r="L133" s="34"/>
    </row>
    <row r="134" spans="2:65" s="1" customFormat="1" ht="15.15" customHeight="1">
      <c r="B134" s="34"/>
      <c r="C134" s="27" t="s">
        <v>23</v>
      </c>
      <c r="F134" s="25" t="str">
        <f>IF(E20="","",E20)</f>
        <v>Vyplň údaj</v>
      </c>
      <c r="I134" s="27" t="s">
        <v>27</v>
      </c>
      <c r="J134" s="30" t="str">
        <f>E26</f>
        <v xml:space="preserve"> </v>
      </c>
      <c r="L134" s="34"/>
    </row>
    <row r="135" spans="2:65" s="1" customFormat="1" ht="10.4" customHeight="1">
      <c r="B135" s="34"/>
      <c r="L135" s="34"/>
    </row>
    <row r="136" spans="2:65" s="10" customFormat="1" ht="29.25" customHeight="1">
      <c r="B136" s="142"/>
      <c r="C136" s="143" t="s">
        <v>152</v>
      </c>
      <c r="D136" s="144" t="s">
        <v>56</v>
      </c>
      <c r="E136" s="144" t="s">
        <v>52</v>
      </c>
      <c r="F136" s="144" t="s">
        <v>53</v>
      </c>
      <c r="G136" s="144" t="s">
        <v>153</v>
      </c>
      <c r="H136" s="144" t="s">
        <v>154</v>
      </c>
      <c r="I136" s="144" t="s">
        <v>155</v>
      </c>
      <c r="J136" s="145" t="s">
        <v>136</v>
      </c>
      <c r="K136" s="146" t="s">
        <v>156</v>
      </c>
      <c r="L136" s="142"/>
      <c r="M136" s="64" t="s">
        <v>1</v>
      </c>
      <c r="N136" s="65" t="s">
        <v>35</v>
      </c>
      <c r="O136" s="65" t="s">
        <v>157</v>
      </c>
      <c r="P136" s="65" t="s">
        <v>158</v>
      </c>
      <c r="Q136" s="65" t="s">
        <v>159</v>
      </c>
      <c r="R136" s="65" t="s">
        <v>160</v>
      </c>
      <c r="S136" s="65" t="s">
        <v>161</v>
      </c>
      <c r="T136" s="66" t="s">
        <v>162</v>
      </c>
    </row>
    <row r="137" spans="2:65" s="1" customFormat="1" ht="23" customHeight="1">
      <c r="B137" s="34"/>
      <c r="C137" s="69" t="s">
        <v>133</v>
      </c>
      <c r="J137" s="147">
        <f>BK137</f>
        <v>0</v>
      </c>
      <c r="L137" s="34"/>
      <c r="M137" s="67"/>
      <c r="N137" s="58"/>
      <c r="O137" s="58"/>
      <c r="P137" s="148">
        <f>P138+P140+P160+P162</f>
        <v>0</v>
      </c>
      <c r="Q137" s="58"/>
      <c r="R137" s="148">
        <f>R138+R140+R160+R162</f>
        <v>0</v>
      </c>
      <c r="S137" s="58"/>
      <c r="T137" s="149">
        <f>T138+T140+T160+T162</f>
        <v>0</v>
      </c>
      <c r="AT137" s="17" t="s">
        <v>70</v>
      </c>
      <c r="AU137" s="17" t="s">
        <v>138</v>
      </c>
      <c r="BK137" s="150">
        <f>BK138+BK140+BK160+BK162</f>
        <v>0</v>
      </c>
    </row>
    <row r="138" spans="2:65" s="11" customFormat="1" ht="26" customHeight="1">
      <c r="B138" s="151"/>
      <c r="D138" s="152" t="s">
        <v>70</v>
      </c>
      <c r="E138" s="153" t="s">
        <v>163</v>
      </c>
      <c r="F138" s="153" t="s">
        <v>164</v>
      </c>
      <c r="I138" s="154"/>
      <c r="J138" s="155">
        <f>BK138</f>
        <v>0</v>
      </c>
      <c r="L138" s="151"/>
      <c r="M138" s="156"/>
      <c r="P138" s="157">
        <f>P139</f>
        <v>0</v>
      </c>
      <c r="R138" s="157">
        <f>R139</f>
        <v>0</v>
      </c>
      <c r="T138" s="158">
        <f>T139</f>
        <v>0</v>
      </c>
      <c r="AR138" s="152" t="s">
        <v>77</v>
      </c>
      <c r="AT138" s="159" t="s">
        <v>70</v>
      </c>
      <c r="AU138" s="159" t="s">
        <v>71</v>
      </c>
      <c r="AY138" s="152" t="s">
        <v>165</v>
      </c>
      <c r="BK138" s="160">
        <f>BK139</f>
        <v>0</v>
      </c>
    </row>
    <row r="139" spans="2:65" s="11" customFormat="1" ht="23" customHeight="1">
      <c r="B139" s="151"/>
      <c r="D139" s="152" t="s">
        <v>70</v>
      </c>
      <c r="E139" s="161" t="s">
        <v>178</v>
      </c>
      <c r="F139" s="161" t="s">
        <v>354</v>
      </c>
      <c r="I139" s="154"/>
      <c r="J139" s="162">
        <f>BK139</f>
        <v>0</v>
      </c>
      <c r="L139" s="151"/>
      <c r="M139" s="156"/>
      <c r="P139" s="157">
        <v>0</v>
      </c>
      <c r="R139" s="157">
        <v>0</v>
      </c>
      <c r="T139" s="158">
        <v>0</v>
      </c>
      <c r="AR139" s="152" t="s">
        <v>77</v>
      </c>
      <c r="AT139" s="159" t="s">
        <v>70</v>
      </c>
      <c r="AU139" s="159" t="s">
        <v>77</v>
      </c>
      <c r="AY139" s="152" t="s">
        <v>165</v>
      </c>
      <c r="BK139" s="160">
        <v>0</v>
      </c>
    </row>
    <row r="140" spans="2:65" s="11" customFormat="1" ht="26" customHeight="1">
      <c r="B140" s="151"/>
      <c r="D140" s="152" t="s">
        <v>70</v>
      </c>
      <c r="E140" s="153" t="s">
        <v>360</v>
      </c>
      <c r="F140" s="153" t="s">
        <v>1384</v>
      </c>
      <c r="I140" s="154"/>
      <c r="J140" s="155">
        <f>BK140</f>
        <v>0</v>
      </c>
      <c r="L140" s="151"/>
      <c r="M140" s="156"/>
      <c r="P140" s="157">
        <f>P141+P151</f>
        <v>0</v>
      </c>
      <c r="R140" s="157">
        <f>R141+R151</f>
        <v>0</v>
      </c>
      <c r="T140" s="158">
        <f>T141+T151</f>
        <v>0</v>
      </c>
      <c r="AR140" s="152" t="s">
        <v>178</v>
      </c>
      <c r="AT140" s="159" t="s">
        <v>70</v>
      </c>
      <c r="AU140" s="159" t="s">
        <v>71</v>
      </c>
      <c r="AY140" s="152" t="s">
        <v>165</v>
      </c>
      <c r="BK140" s="160">
        <f>BK141+BK151</f>
        <v>0</v>
      </c>
    </row>
    <row r="141" spans="2:65" s="11" customFormat="1" ht="23" customHeight="1">
      <c r="B141" s="151"/>
      <c r="D141" s="152" t="s">
        <v>70</v>
      </c>
      <c r="E141" s="161" t="s">
        <v>1385</v>
      </c>
      <c r="F141" s="161" t="s">
        <v>1386</v>
      </c>
      <c r="I141" s="154"/>
      <c r="J141" s="162">
        <f>BK141</f>
        <v>0</v>
      </c>
      <c r="L141" s="151"/>
      <c r="M141" s="156"/>
      <c r="P141" s="157">
        <f>SUM(P142:P150)</f>
        <v>0</v>
      </c>
      <c r="R141" s="157">
        <f>SUM(R142:R150)</f>
        <v>0</v>
      </c>
      <c r="T141" s="158">
        <f>SUM(T142:T150)</f>
        <v>0</v>
      </c>
      <c r="AR141" s="152" t="s">
        <v>178</v>
      </c>
      <c r="AT141" s="159" t="s">
        <v>70</v>
      </c>
      <c r="AU141" s="159" t="s">
        <v>77</v>
      </c>
      <c r="AY141" s="152" t="s">
        <v>165</v>
      </c>
      <c r="BK141" s="160">
        <f>SUM(BK142:BK150)</f>
        <v>0</v>
      </c>
    </row>
    <row r="142" spans="2:65" s="1" customFormat="1" ht="16.5" customHeight="1">
      <c r="B142" s="136"/>
      <c r="C142" s="163" t="s">
        <v>77</v>
      </c>
      <c r="D142" s="163" t="s">
        <v>167</v>
      </c>
      <c r="E142" s="164" t="s">
        <v>2044</v>
      </c>
      <c r="F142" s="165" t="s">
        <v>2045</v>
      </c>
      <c r="G142" s="166" t="s">
        <v>497</v>
      </c>
      <c r="H142" s="167">
        <v>1</v>
      </c>
      <c r="I142" s="168"/>
      <c r="J142" s="169">
        <f t="shared" ref="J142:J150" si="5">ROUND(I142*H142,2)</f>
        <v>0</v>
      </c>
      <c r="K142" s="170"/>
      <c r="L142" s="34"/>
      <c r="M142" s="171" t="s">
        <v>1</v>
      </c>
      <c r="N142" s="135" t="s">
        <v>37</v>
      </c>
      <c r="P142" s="172">
        <f t="shared" ref="P142:P150" si="6">O142*H142</f>
        <v>0</v>
      </c>
      <c r="Q142" s="172">
        <v>0</v>
      </c>
      <c r="R142" s="172">
        <f t="shared" ref="R142:R150" si="7">Q142*H142</f>
        <v>0</v>
      </c>
      <c r="S142" s="172">
        <v>0</v>
      </c>
      <c r="T142" s="173">
        <f t="shared" ref="T142:T150" si="8">S142*H142</f>
        <v>0</v>
      </c>
      <c r="AR142" s="174" t="s">
        <v>1172</v>
      </c>
      <c r="AT142" s="174" t="s">
        <v>167</v>
      </c>
      <c r="AU142" s="174" t="s">
        <v>82</v>
      </c>
      <c r="AY142" s="17" t="s">
        <v>165</v>
      </c>
      <c r="BE142" s="102">
        <f t="shared" ref="BE142:BE150" si="9">IF(N142="základná",J142,0)</f>
        <v>0</v>
      </c>
      <c r="BF142" s="102">
        <f t="shared" ref="BF142:BF150" si="10">IF(N142="znížená",J142,0)</f>
        <v>0</v>
      </c>
      <c r="BG142" s="102">
        <f t="shared" ref="BG142:BG150" si="11">IF(N142="zákl. prenesená",J142,0)</f>
        <v>0</v>
      </c>
      <c r="BH142" s="102">
        <f t="shared" ref="BH142:BH150" si="12">IF(N142="zníž. prenesená",J142,0)</f>
        <v>0</v>
      </c>
      <c r="BI142" s="102">
        <f t="shared" ref="BI142:BI150" si="13">IF(N142="nulová",J142,0)</f>
        <v>0</v>
      </c>
      <c r="BJ142" s="17" t="s">
        <v>82</v>
      </c>
      <c r="BK142" s="102">
        <f t="shared" ref="BK142:BK150" si="14">ROUND(I142*H142,2)</f>
        <v>0</v>
      </c>
      <c r="BL142" s="17" t="s">
        <v>1172</v>
      </c>
      <c r="BM142" s="174" t="s">
        <v>82</v>
      </c>
    </row>
    <row r="143" spans="2:65" s="1" customFormat="1" ht="24.15" customHeight="1">
      <c r="B143" s="136"/>
      <c r="C143" s="199" t="s">
        <v>82</v>
      </c>
      <c r="D143" s="199" t="s">
        <v>360</v>
      </c>
      <c r="E143" s="200" t="s">
        <v>2046</v>
      </c>
      <c r="F143" s="201" t="s">
        <v>2047</v>
      </c>
      <c r="G143" s="202" t="s">
        <v>497</v>
      </c>
      <c r="H143" s="203">
        <v>1</v>
      </c>
      <c r="I143" s="204"/>
      <c r="J143" s="205">
        <f t="shared" si="5"/>
        <v>0</v>
      </c>
      <c r="K143" s="206"/>
      <c r="L143" s="207"/>
      <c r="M143" s="208" t="s">
        <v>1</v>
      </c>
      <c r="N143" s="209" t="s">
        <v>37</v>
      </c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AR143" s="174" t="s">
        <v>1277</v>
      </c>
      <c r="AT143" s="174" t="s">
        <v>360</v>
      </c>
      <c r="AU143" s="174" t="s">
        <v>82</v>
      </c>
      <c r="AY143" s="17" t="s">
        <v>165</v>
      </c>
      <c r="BE143" s="102">
        <f t="shared" si="9"/>
        <v>0</v>
      </c>
      <c r="BF143" s="102">
        <f t="shared" si="10"/>
        <v>0</v>
      </c>
      <c r="BG143" s="102">
        <f t="shared" si="11"/>
        <v>0</v>
      </c>
      <c r="BH143" s="102">
        <f t="shared" si="12"/>
        <v>0</v>
      </c>
      <c r="BI143" s="102">
        <f t="shared" si="13"/>
        <v>0</v>
      </c>
      <c r="BJ143" s="17" t="s">
        <v>82</v>
      </c>
      <c r="BK143" s="102">
        <f t="shared" si="14"/>
        <v>0</v>
      </c>
      <c r="BL143" s="17" t="s">
        <v>1172</v>
      </c>
      <c r="BM143" s="174" t="s">
        <v>171</v>
      </c>
    </row>
    <row r="144" spans="2:65" s="1" customFormat="1" ht="16.5" customHeight="1">
      <c r="B144" s="136"/>
      <c r="C144" s="163" t="s">
        <v>178</v>
      </c>
      <c r="D144" s="163" t="s">
        <v>167</v>
      </c>
      <c r="E144" s="164" t="s">
        <v>2048</v>
      </c>
      <c r="F144" s="165" t="s">
        <v>2049</v>
      </c>
      <c r="G144" s="166" t="s">
        <v>497</v>
      </c>
      <c r="H144" s="167">
        <v>1</v>
      </c>
      <c r="I144" s="168"/>
      <c r="J144" s="169">
        <f t="shared" si="5"/>
        <v>0</v>
      </c>
      <c r="K144" s="170"/>
      <c r="L144" s="34"/>
      <c r="M144" s="171" t="s">
        <v>1</v>
      </c>
      <c r="N144" s="135" t="s">
        <v>37</v>
      </c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AR144" s="174" t="s">
        <v>1172</v>
      </c>
      <c r="AT144" s="174" t="s">
        <v>167</v>
      </c>
      <c r="AU144" s="174" t="s">
        <v>82</v>
      </c>
      <c r="AY144" s="17" t="s">
        <v>165</v>
      </c>
      <c r="BE144" s="102">
        <f t="shared" si="9"/>
        <v>0</v>
      </c>
      <c r="BF144" s="102">
        <f t="shared" si="10"/>
        <v>0</v>
      </c>
      <c r="BG144" s="102">
        <f t="shared" si="11"/>
        <v>0</v>
      </c>
      <c r="BH144" s="102">
        <f t="shared" si="12"/>
        <v>0</v>
      </c>
      <c r="BI144" s="102">
        <f t="shared" si="13"/>
        <v>0</v>
      </c>
      <c r="BJ144" s="17" t="s">
        <v>82</v>
      </c>
      <c r="BK144" s="102">
        <f t="shared" si="14"/>
        <v>0</v>
      </c>
      <c r="BL144" s="17" t="s">
        <v>1172</v>
      </c>
      <c r="BM144" s="174" t="s">
        <v>194</v>
      </c>
    </row>
    <row r="145" spans="2:65" s="1" customFormat="1" ht="24.15" customHeight="1">
      <c r="B145" s="136"/>
      <c r="C145" s="199" t="s">
        <v>171</v>
      </c>
      <c r="D145" s="199" t="s">
        <v>360</v>
      </c>
      <c r="E145" s="200" t="s">
        <v>2050</v>
      </c>
      <c r="F145" s="201" t="s">
        <v>2051</v>
      </c>
      <c r="G145" s="202" t="s">
        <v>497</v>
      </c>
      <c r="H145" s="203">
        <v>1</v>
      </c>
      <c r="I145" s="204"/>
      <c r="J145" s="205">
        <f t="shared" si="5"/>
        <v>0</v>
      </c>
      <c r="K145" s="206"/>
      <c r="L145" s="207"/>
      <c r="M145" s="208" t="s">
        <v>1</v>
      </c>
      <c r="N145" s="209" t="s">
        <v>37</v>
      </c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AR145" s="174" t="s">
        <v>1277</v>
      </c>
      <c r="AT145" s="174" t="s">
        <v>360</v>
      </c>
      <c r="AU145" s="174" t="s">
        <v>82</v>
      </c>
      <c r="AY145" s="17" t="s">
        <v>165</v>
      </c>
      <c r="BE145" s="102">
        <f t="shared" si="9"/>
        <v>0</v>
      </c>
      <c r="BF145" s="102">
        <f t="shared" si="10"/>
        <v>0</v>
      </c>
      <c r="BG145" s="102">
        <f t="shared" si="11"/>
        <v>0</v>
      </c>
      <c r="BH145" s="102">
        <f t="shared" si="12"/>
        <v>0</v>
      </c>
      <c r="BI145" s="102">
        <f t="shared" si="13"/>
        <v>0</v>
      </c>
      <c r="BJ145" s="17" t="s">
        <v>82</v>
      </c>
      <c r="BK145" s="102">
        <f t="shared" si="14"/>
        <v>0</v>
      </c>
      <c r="BL145" s="17" t="s">
        <v>1172</v>
      </c>
      <c r="BM145" s="174" t="s">
        <v>207</v>
      </c>
    </row>
    <row r="146" spans="2:65" s="1" customFormat="1" ht="21.75" customHeight="1">
      <c r="B146" s="136"/>
      <c r="C146" s="163" t="s">
        <v>190</v>
      </c>
      <c r="D146" s="163" t="s">
        <v>167</v>
      </c>
      <c r="E146" s="164" t="s">
        <v>2052</v>
      </c>
      <c r="F146" s="165" t="s">
        <v>1525</v>
      </c>
      <c r="G146" s="166" t="s">
        <v>181</v>
      </c>
      <c r="H146" s="167">
        <v>100</v>
      </c>
      <c r="I146" s="168"/>
      <c r="J146" s="169">
        <f t="shared" si="5"/>
        <v>0</v>
      </c>
      <c r="K146" s="170"/>
      <c r="L146" s="34"/>
      <c r="M146" s="171" t="s">
        <v>1</v>
      </c>
      <c r="N146" s="135" t="s">
        <v>37</v>
      </c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AR146" s="174" t="s">
        <v>1172</v>
      </c>
      <c r="AT146" s="174" t="s">
        <v>167</v>
      </c>
      <c r="AU146" s="174" t="s">
        <v>82</v>
      </c>
      <c r="AY146" s="17" t="s">
        <v>165</v>
      </c>
      <c r="BE146" s="102">
        <f t="shared" si="9"/>
        <v>0</v>
      </c>
      <c r="BF146" s="102">
        <f t="shared" si="10"/>
        <v>0</v>
      </c>
      <c r="BG146" s="102">
        <f t="shared" si="11"/>
        <v>0</v>
      </c>
      <c r="BH146" s="102">
        <f t="shared" si="12"/>
        <v>0</v>
      </c>
      <c r="BI146" s="102">
        <f t="shared" si="13"/>
        <v>0</v>
      </c>
      <c r="BJ146" s="17" t="s">
        <v>82</v>
      </c>
      <c r="BK146" s="102">
        <f t="shared" si="14"/>
        <v>0</v>
      </c>
      <c r="BL146" s="17" t="s">
        <v>1172</v>
      </c>
      <c r="BM146" s="174" t="s">
        <v>217</v>
      </c>
    </row>
    <row r="147" spans="2:65" s="1" customFormat="1" ht="16.5" customHeight="1">
      <c r="B147" s="136"/>
      <c r="C147" s="199" t="s">
        <v>194</v>
      </c>
      <c r="D147" s="199" t="s">
        <v>360</v>
      </c>
      <c r="E147" s="200" t="s">
        <v>2053</v>
      </c>
      <c r="F147" s="201" t="s">
        <v>1527</v>
      </c>
      <c r="G147" s="202" t="s">
        <v>181</v>
      </c>
      <c r="H147" s="203">
        <v>100</v>
      </c>
      <c r="I147" s="204"/>
      <c r="J147" s="205">
        <f t="shared" si="5"/>
        <v>0</v>
      </c>
      <c r="K147" s="206"/>
      <c r="L147" s="207"/>
      <c r="M147" s="208" t="s">
        <v>1</v>
      </c>
      <c r="N147" s="209" t="s">
        <v>37</v>
      </c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AR147" s="174" t="s">
        <v>1277</v>
      </c>
      <c r="AT147" s="174" t="s">
        <v>360</v>
      </c>
      <c r="AU147" s="174" t="s">
        <v>82</v>
      </c>
      <c r="AY147" s="17" t="s">
        <v>165</v>
      </c>
      <c r="BE147" s="102">
        <f t="shared" si="9"/>
        <v>0</v>
      </c>
      <c r="BF147" s="102">
        <f t="shared" si="10"/>
        <v>0</v>
      </c>
      <c r="BG147" s="102">
        <f t="shared" si="11"/>
        <v>0</v>
      </c>
      <c r="BH147" s="102">
        <f t="shared" si="12"/>
        <v>0</v>
      </c>
      <c r="BI147" s="102">
        <f t="shared" si="13"/>
        <v>0</v>
      </c>
      <c r="BJ147" s="17" t="s">
        <v>82</v>
      </c>
      <c r="BK147" s="102">
        <f t="shared" si="14"/>
        <v>0</v>
      </c>
      <c r="BL147" s="17" t="s">
        <v>1172</v>
      </c>
      <c r="BM147" s="174" t="s">
        <v>225</v>
      </c>
    </row>
    <row r="148" spans="2:65" s="1" customFormat="1" ht="21.75" customHeight="1">
      <c r="B148" s="136"/>
      <c r="C148" s="163" t="s">
        <v>202</v>
      </c>
      <c r="D148" s="163" t="s">
        <v>167</v>
      </c>
      <c r="E148" s="164" t="s">
        <v>2054</v>
      </c>
      <c r="F148" s="165" t="s">
        <v>2055</v>
      </c>
      <c r="G148" s="166" t="s">
        <v>181</v>
      </c>
      <c r="H148" s="167">
        <v>90</v>
      </c>
      <c r="I148" s="168"/>
      <c r="J148" s="169">
        <f t="shared" si="5"/>
        <v>0</v>
      </c>
      <c r="K148" s="170"/>
      <c r="L148" s="34"/>
      <c r="M148" s="171" t="s">
        <v>1</v>
      </c>
      <c r="N148" s="135" t="s">
        <v>37</v>
      </c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AR148" s="174" t="s">
        <v>1172</v>
      </c>
      <c r="AT148" s="174" t="s">
        <v>167</v>
      </c>
      <c r="AU148" s="174" t="s">
        <v>82</v>
      </c>
      <c r="AY148" s="17" t="s">
        <v>165</v>
      </c>
      <c r="BE148" s="102">
        <f t="shared" si="9"/>
        <v>0</v>
      </c>
      <c r="BF148" s="102">
        <f t="shared" si="10"/>
        <v>0</v>
      </c>
      <c r="BG148" s="102">
        <f t="shared" si="11"/>
        <v>0</v>
      </c>
      <c r="BH148" s="102">
        <f t="shared" si="12"/>
        <v>0</v>
      </c>
      <c r="BI148" s="102">
        <f t="shared" si="13"/>
        <v>0</v>
      </c>
      <c r="BJ148" s="17" t="s">
        <v>82</v>
      </c>
      <c r="BK148" s="102">
        <f t="shared" si="14"/>
        <v>0</v>
      </c>
      <c r="BL148" s="17" t="s">
        <v>1172</v>
      </c>
      <c r="BM148" s="174" t="s">
        <v>235</v>
      </c>
    </row>
    <row r="149" spans="2:65" s="1" customFormat="1" ht="16.5" customHeight="1">
      <c r="B149" s="136"/>
      <c r="C149" s="199" t="s">
        <v>207</v>
      </c>
      <c r="D149" s="199" t="s">
        <v>360</v>
      </c>
      <c r="E149" s="200" t="s">
        <v>2056</v>
      </c>
      <c r="F149" s="201" t="s">
        <v>2057</v>
      </c>
      <c r="G149" s="202" t="s">
        <v>181</v>
      </c>
      <c r="H149" s="203">
        <v>90</v>
      </c>
      <c r="I149" s="204"/>
      <c r="J149" s="205">
        <f t="shared" si="5"/>
        <v>0</v>
      </c>
      <c r="K149" s="206"/>
      <c r="L149" s="207"/>
      <c r="M149" s="208" t="s">
        <v>1</v>
      </c>
      <c r="N149" s="209" t="s">
        <v>37</v>
      </c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AR149" s="174" t="s">
        <v>1277</v>
      </c>
      <c r="AT149" s="174" t="s">
        <v>360</v>
      </c>
      <c r="AU149" s="174" t="s">
        <v>82</v>
      </c>
      <c r="AY149" s="17" t="s">
        <v>165</v>
      </c>
      <c r="BE149" s="102">
        <f t="shared" si="9"/>
        <v>0</v>
      </c>
      <c r="BF149" s="102">
        <f t="shared" si="10"/>
        <v>0</v>
      </c>
      <c r="BG149" s="102">
        <f t="shared" si="11"/>
        <v>0</v>
      </c>
      <c r="BH149" s="102">
        <f t="shared" si="12"/>
        <v>0</v>
      </c>
      <c r="BI149" s="102">
        <f t="shared" si="13"/>
        <v>0</v>
      </c>
      <c r="BJ149" s="17" t="s">
        <v>82</v>
      </c>
      <c r="BK149" s="102">
        <f t="shared" si="14"/>
        <v>0</v>
      </c>
      <c r="BL149" s="17" t="s">
        <v>1172</v>
      </c>
      <c r="BM149" s="174" t="s">
        <v>244</v>
      </c>
    </row>
    <row r="150" spans="2:65" s="1" customFormat="1" ht="21.75" customHeight="1">
      <c r="B150" s="136"/>
      <c r="C150" s="199" t="s">
        <v>212</v>
      </c>
      <c r="D150" s="199" t="s">
        <v>360</v>
      </c>
      <c r="E150" s="200" t="s">
        <v>2024</v>
      </c>
      <c r="F150" s="201" t="s">
        <v>2025</v>
      </c>
      <c r="G150" s="202" t="s">
        <v>181</v>
      </c>
      <c r="H150" s="203">
        <v>190</v>
      </c>
      <c r="I150" s="204"/>
      <c r="J150" s="205">
        <f t="shared" si="5"/>
        <v>0</v>
      </c>
      <c r="K150" s="206"/>
      <c r="L150" s="207"/>
      <c r="M150" s="208" t="s">
        <v>1</v>
      </c>
      <c r="N150" s="209" t="s">
        <v>37</v>
      </c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AR150" s="174" t="s">
        <v>1277</v>
      </c>
      <c r="AT150" s="174" t="s">
        <v>360</v>
      </c>
      <c r="AU150" s="174" t="s">
        <v>82</v>
      </c>
      <c r="AY150" s="17" t="s">
        <v>165</v>
      </c>
      <c r="BE150" s="102">
        <f t="shared" si="9"/>
        <v>0</v>
      </c>
      <c r="BF150" s="102">
        <f t="shared" si="10"/>
        <v>0</v>
      </c>
      <c r="BG150" s="102">
        <f t="shared" si="11"/>
        <v>0</v>
      </c>
      <c r="BH150" s="102">
        <f t="shared" si="12"/>
        <v>0</v>
      </c>
      <c r="BI150" s="102">
        <f t="shared" si="13"/>
        <v>0</v>
      </c>
      <c r="BJ150" s="17" t="s">
        <v>82</v>
      </c>
      <c r="BK150" s="102">
        <f t="shared" si="14"/>
        <v>0</v>
      </c>
      <c r="BL150" s="17" t="s">
        <v>1172</v>
      </c>
      <c r="BM150" s="174" t="s">
        <v>350</v>
      </c>
    </row>
    <row r="151" spans="2:65" s="11" customFormat="1" ht="23" customHeight="1">
      <c r="B151" s="151"/>
      <c r="D151" s="152" t="s">
        <v>70</v>
      </c>
      <c r="E151" s="161" t="s">
        <v>1528</v>
      </c>
      <c r="F151" s="161" t="s">
        <v>1529</v>
      </c>
      <c r="I151" s="154"/>
      <c r="J151" s="162">
        <f>BK151</f>
        <v>0</v>
      </c>
      <c r="L151" s="151"/>
      <c r="M151" s="156"/>
      <c r="P151" s="157">
        <f>SUM(P152:P159)</f>
        <v>0</v>
      </c>
      <c r="R151" s="157">
        <f>SUM(R152:R159)</f>
        <v>0</v>
      </c>
      <c r="T151" s="158">
        <f>SUM(T152:T159)</f>
        <v>0</v>
      </c>
      <c r="AR151" s="152" t="s">
        <v>178</v>
      </c>
      <c r="AT151" s="159" t="s">
        <v>70</v>
      </c>
      <c r="AU151" s="159" t="s">
        <v>77</v>
      </c>
      <c r="AY151" s="152" t="s">
        <v>165</v>
      </c>
      <c r="BK151" s="160">
        <f>SUM(BK152:BK159)</f>
        <v>0</v>
      </c>
    </row>
    <row r="152" spans="2:65" s="1" customFormat="1" ht="24.15" customHeight="1">
      <c r="B152" s="136"/>
      <c r="C152" s="163" t="s">
        <v>217</v>
      </c>
      <c r="D152" s="163" t="s">
        <v>167</v>
      </c>
      <c r="E152" s="164" t="s">
        <v>2030</v>
      </c>
      <c r="F152" s="165" t="s">
        <v>2058</v>
      </c>
      <c r="G152" s="166" t="s">
        <v>181</v>
      </c>
      <c r="H152" s="167">
        <v>140</v>
      </c>
      <c r="I152" s="168"/>
      <c r="J152" s="169">
        <f t="shared" ref="J152:J159" si="15">ROUND(I152*H152,2)</f>
        <v>0</v>
      </c>
      <c r="K152" s="170"/>
      <c r="L152" s="34"/>
      <c r="M152" s="171" t="s">
        <v>1</v>
      </c>
      <c r="N152" s="135" t="s">
        <v>37</v>
      </c>
      <c r="P152" s="172">
        <f t="shared" ref="P152:P159" si="16">O152*H152</f>
        <v>0</v>
      </c>
      <c r="Q152" s="172">
        <v>0</v>
      </c>
      <c r="R152" s="172">
        <f t="shared" ref="R152:R159" si="17">Q152*H152</f>
        <v>0</v>
      </c>
      <c r="S152" s="172">
        <v>0</v>
      </c>
      <c r="T152" s="173">
        <f t="shared" ref="T152:T159" si="18">S152*H152</f>
        <v>0</v>
      </c>
      <c r="AR152" s="174" t="s">
        <v>1172</v>
      </c>
      <c r="AT152" s="174" t="s">
        <v>167</v>
      </c>
      <c r="AU152" s="174" t="s">
        <v>82</v>
      </c>
      <c r="AY152" s="17" t="s">
        <v>165</v>
      </c>
      <c r="BE152" s="102">
        <f t="shared" ref="BE152:BE159" si="19">IF(N152="základná",J152,0)</f>
        <v>0</v>
      </c>
      <c r="BF152" s="102">
        <f t="shared" ref="BF152:BF159" si="20">IF(N152="znížená",J152,0)</f>
        <v>0</v>
      </c>
      <c r="BG152" s="102">
        <f t="shared" ref="BG152:BG159" si="21">IF(N152="zákl. prenesená",J152,0)</f>
        <v>0</v>
      </c>
      <c r="BH152" s="102">
        <f t="shared" ref="BH152:BH159" si="22">IF(N152="zníž. prenesená",J152,0)</f>
        <v>0</v>
      </c>
      <c r="BI152" s="102">
        <f t="shared" ref="BI152:BI159" si="23">IF(N152="nulová",J152,0)</f>
        <v>0</v>
      </c>
      <c r="BJ152" s="17" t="s">
        <v>82</v>
      </c>
      <c r="BK152" s="102">
        <f t="shared" ref="BK152:BK159" si="24">ROUND(I152*H152,2)</f>
        <v>0</v>
      </c>
      <c r="BL152" s="17" t="s">
        <v>1172</v>
      </c>
      <c r="BM152" s="174" t="s">
        <v>7</v>
      </c>
    </row>
    <row r="153" spans="2:65" s="1" customFormat="1" ht="24.15" customHeight="1">
      <c r="B153" s="136"/>
      <c r="C153" s="163" t="s">
        <v>221</v>
      </c>
      <c r="D153" s="163" t="s">
        <v>167</v>
      </c>
      <c r="E153" s="164" t="s">
        <v>2059</v>
      </c>
      <c r="F153" s="165" t="s">
        <v>2060</v>
      </c>
      <c r="G153" s="166" t="s">
        <v>181</v>
      </c>
      <c r="H153" s="167">
        <v>140</v>
      </c>
      <c r="I153" s="168"/>
      <c r="J153" s="169">
        <f t="shared" si="15"/>
        <v>0</v>
      </c>
      <c r="K153" s="170"/>
      <c r="L153" s="34"/>
      <c r="M153" s="171" t="s">
        <v>1</v>
      </c>
      <c r="N153" s="135" t="s">
        <v>37</v>
      </c>
      <c r="P153" s="172">
        <f t="shared" si="16"/>
        <v>0</v>
      </c>
      <c r="Q153" s="172">
        <v>0</v>
      </c>
      <c r="R153" s="172">
        <f t="shared" si="17"/>
        <v>0</v>
      </c>
      <c r="S153" s="172">
        <v>0</v>
      </c>
      <c r="T153" s="173">
        <f t="shared" si="18"/>
        <v>0</v>
      </c>
      <c r="AR153" s="174" t="s">
        <v>1172</v>
      </c>
      <c r="AT153" s="174" t="s">
        <v>167</v>
      </c>
      <c r="AU153" s="174" t="s">
        <v>82</v>
      </c>
      <c r="AY153" s="17" t="s">
        <v>165</v>
      </c>
      <c r="BE153" s="102">
        <f t="shared" si="19"/>
        <v>0</v>
      </c>
      <c r="BF153" s="102">
        <f t="shared" si="20"/>
        <v>0</v>
      </c>
      <c r="BG153" s="102">
        <f t="shared" si="21"/>
        <v>0</v>
      </c>
      <c r="BH153" s="102">
        <f t="shared" si="22"/>
        <v>0</v>
      </c>
      <c r="BI153" s="102">
        <f t="shared" si="23"/>
        <v>0</v>
      </c>
      <c r="BJ153" s="17" t="s">
        <v>82</v>
      </c>
      <c r="BK153" s="102">
        <f t="shared" si="24"/>
        <v>0</v>
      </c>
      <c r="BL153" s="17" t="s">
        <v>1172</v>
      </c>
      <c r="BM153" s="174" t="s">
        <v>371</v>
      </c>
    </row>
    <row r="154" spans="2:65" s="1" customFormat="1" ht="33" customHeight="1">
      <c r="B154" s="136"/>
      <c r="C154" s="163" t="s">
        <v>225</v>
      </c>
      <c r="D154" s="163" t="s">
        <v>167</v>
      </c>
      <c r="E154" s="164" t="s">
        <v>2031</v>
      </c>
      <c r="F154" s="165" t="s">
        <v>2032</v>
      </c>
      <c r="G154" s="166" t="s">
        <v>181</v>
      </c>
      <c r="H154" s="167">
        <v>140</v>
      </c>
      <c r="I154" s="168"/>
      <c r="J154" s="169">
        <f t="shared" si="15"/>
        <v>0</v>
      </c>
      <c r="K154" s="170"/>
      <c r="L154" s="34"/>
      <c r="M154" s="171" t="s">
        <v>1</v>
      </c>
      <c r="N154" s="135" t="s">
        <v>37</v>
      </c>
      <c r="P154" s="172">
        <f t="shared" si="16"/>
        <v>0</v>
      </c>
      <c r="Q154" s="172">
        <v>0</v>
      </c>
      <c r="R154" s="172">
        <f t="shared" si="17"/>
        <v>0</v>
      </c>
      <c r="S154" s="172">
        <v>0</v>
      </c>
      <c r="T154" s="173">
        <f t="shared" si="18"/>
        <v>0</v>
      </c>
      <c r="AR154" s="174" t="s">
        <v>1172</v>
      </c>
      <c r="AT154" s="174" t="s">
        <v>167</v>
      </c>
      <c r="AU154" s="174" t="s">
        <v>82</v>
      </c>
      <c r="AY154" s="17" t="s">
        <v>165</v>
      </c>
      <c r="BE154" s="102">
        <f t="shared" si="19"/>
        <v>0</v>
      </c>
      <c r="BF154" s="102">
        <f t="shared" si="20"/>
        <v>0</v>
      </c>
      <c r="BG154" s="102">
        <f t="shared" si="21"/>
        <v>0</v>
      </c>
      <c r="BH154" s="102">
        <f t="shared" si="22"/>
        <v>0</v>
      </c>
      <c r="BI154" s="102">
        <f t="shared" si="23"/>
        <v>0</v>
      </c>
      <c r="BJ154" s="17" t="s">
        <v>82</v>
      </c>
      <c r="BK154" s="102">
        <f t="shared" si="24"/>
        <v>0</v>
      </c>
      <c r="BL154" s="17" t="s">
        <v>1172</v>
      </c>
      <c r="BM154" s="174" t="s">
        <v>384</v>
      </c>
    </row>
    <row r="155" spans="2:65" s="1" customFormat="1" ht="16.5" customHeight="1">
      <c r="B155" s="136"/>
      <c r="C155" s="199" t="s">
        <v>230</v>
      </c>
      <c r="D155" s="199" t="s">
        <v>360</v>
      </c>
      <c r="E155" s="200" t="s">
        <v>1536</v>
      </c>
      <c r="F155" s="201" t="s">
        <v>1537</v>
      </c>
      <c r="G155" s="202" t="s">
        <v>233</v>
      </c>
      <c r="H155" s="203">
        <v>14.56</v>
      </c>
      <c r="I155" s="204"/>
      <c r="J155" s="205">
        <f t="shared" si="15"/>
        <v>0</v>
      </c>
      <c r="K155" s="206"/>
      <c r="L155" s="207"/>
      <c r="M155" s="208" t="s">
        <v>1</v>
      </c>
      <c r="N155" s="209" t="s">
        <v>37</v>
      </c>
      <c r="P155" s="172">
        <f t="shared" si="16"/>
        <v>0</v>
      </c>
      <c r="Q155" s="172">
        <v>0</v>
      </c>
      <c r="R155" s="172">
        <f t="shared" si="17"/>
        <v>0</v>
      </c>
      <c r="S155" s="172">
        <v>0</v>
      </c>
      <c r="T155" s="173">
        <f t="shared" si="18"/>
        <v>0</v>
      </c>
      <c r="AR155" s="174" t="s">
        <v>1277</v>
      </c>
      <c r="AT155" s="174" t="s">
        <v>360</v>
      </c>
      <c r="AU155" s="174" t="s">
        <v>82</v>
      </c>
      <c r="AY155" s="17" t="s">
        <v>165</v>
      </c>
      <c r="BE155" s="102">
        <f t="shared" si="19"/>
        <v>0</v>
      </c>
      <c r="BF155" s="102">
        <f t="shared" si="20"/>
        <v>0</v>
      </c>
      <c r="BG155" s="102">
        <f t="shared" si="21"/>
        <v>0</v>
      </c>
      <c r="BH155" s="102">
        <f t="shared" si="22"/>
        <v>0</v>
      </c>
      <c r="BI155" s="102">
        <f t="shared" si="23"/>
        <v>0</v>
      </c>
      <c r="BJ155" s="17" t="s">
        <v>82</v>
      </c>
      <c r="BK155" s="102">
        <f t="shared" si="24"/>
        <v>0</v>
      </c>
      <c r="BL155" s="17" t="s">
        <v>1172</v>
      </c>
      <c r="BM155" s="174" t="s">
        <v>396</v>
      </c>
    </row>
    <row r="156" spans="2:65" s="1" customFormat="1" ht="24.15" customHeight="1">
      <c r="B156" s="136"/>
      <c r="C156" s="163" t="s">
        <v>235</v>
      </c>
      <c r="D156" s="163" t="s">
        <v>167</v>
      </c>
      <c r="E156" s="164" t="s">
        <v>1538</v>
      </c>
      <c r="F156" s="165" t="s">
        <v>1539</v>
      </c>
      <c r="G156" s="166" t="s">
        <v>181</v>
      </c>
      <c r="H156" s="167">
        <v>140</v>
      </c>
      <c r="I156" s="168"/>
      <c r="J156" s="169">
        <f t="shared" si="15"/>
        <v>0</v>
      </c>
      <c r="K156" s="170"/>
      <c r="L156" s="34"/>
      <c r="M156" s="171" t="s">
        <v>1</v>
      </c>
      <c r="N156" s="135" t="s">
        <v>37</v>
      </c>
      <c r="P156" s="172">
        <f t="shared" si="16"/>
        <v>0</v>
      </c>
      <c r="Q156" s="172">
        <v>0</v>
      </c>
      <c r="R156" s="172">
        <f t="shared" si="17"/>
        <v>0</v>
      </c>
      <c r="S156" s="172">
        <v>0</v>
      </c>
      <c r="T156" s="173">
        <f t="shared" si="18"/>
        <v>0</v>
      </c>
      <c r="AR156" s="174" t="s">
        <v>1172</v>
      </c>
      <c r="AT156" s="174" t="s">
        <v>167</v>
      </c>
      <c r="AU156" s="174" t="s">
        <v>82</v>
      </c>
      <c r="AY156" s="17" t="s">
        <v>165</v>
      </c>
      <c r="BE156" s="102">
        <f t="shared" si="19"/>
        <v>0</v>
      </c>
      <c r="BF156" s="102">
        <f t="shared" si="20"/>
        <v>0</v>
      </c>
      <c r="BG156" s="102">
        <f t="shared" si="21"/>
        <v>0</v>
      </c>
      <c r="BH156" s="102">
        <f t="shared" si="22"/>
        <v>0</v>
      </c>
      <c r="BI156" s="102">
        <f t="shared" si="23"/>
        <v>0</v>
      </c>
      <c r="BJ156" s="17" t="s">
        <v>82</v>
      </c>
      <c r="BK156" s="102">
        <f t="shared" si="24"/>
        <v>0</v>
      </c>
      <c r="BL156" s="17" t="s">
        <v>1172</v>
      </c>
      <c r="BM156" s="174" t="s">
        <v>410</v>
      </c>
    </row>
    <row r="157" spans="2:65" s="1" customFormat="1" ht="24.15" customHeight="1">
      <c r="B157" s="136"/>
      <c r="C157" s="199" t="s">
        <v>240</v>
      </c>
      <c r="D157" s="199" t="s">
        <v>360</v>
      </c>
      <c r="E157" s="200" t="s">
        <v>1540</v>
      </c>
      <c r="F157" s="201" t="s">
        <v>1541</v>
      </c>
      <c r="G157" s="202" t="s">
        <v>181</v>
      </c>
      <c r="H157" s="203">
        <v>140</v>
      </c>
      <c r="I157" s="204"/>
      <c r="J157" s="205">
        <f t="shared" si="15"/>
        <v>0</v>
      </c>
      <c r="K157" s="206"/>
      <c r="L157" s="207"/>
      <c r="M157" s="208" t="s">
        <v>1</v>
      </c>
      <c r="N157" s="209" t="s">
        <v>37</v>
      </c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AR157" s="174" t="s">
        <v>1277</v>
      </c>
      <c r="AT157" s="174" t="s">
        <v>360</v>
      </c>
      <c r="AU157" s="174" t="s">
        <v>82</v>
      </c>
      <c r="AY157" s="17" t="s">
        <v>165</v>
      </c>
      <c r="BE157" s="102">
        <f t="shared" si="19"/>
        <v>0</v>
      </c>
      <c r="BF157" s="102">
        <f t="shared" si="20"/>
        <v>0</v>
      </c>
      <c r="BG157" s="102">
        <f t="shared" si="21"/>
        <v>0</v>
      </c>
      <c r="BH157" s="102">
        <f t="shared" si="22"/>
        <v>0</v>
      </c>
      <c r="BI157" s="102">
        <f t="shared" si="23"/>
        <v>0</v>
      </c>
      <c r="BJ157" s="17" t="s">
        <v>82</v>
      </c>
      <c r="BK157" s="102">
        <f t="shared" si="24"/>
        <v>0</v>
      </c>
      <c r="BL157" s="17" t="s">
        <v>1172</v>
      </c>
      <c r="BM157" s="174" t="s">
        <v>418</v>
      </c>
    </row>
    <row r="158" spans="2:65" s="1" customFormat="1" ht="33" customHeight="1">
      <c r="B158" s="136"/>
      <c r="C158" s="163" t="s">
        <v>244</v>
      </c>
      <c r="D158" s="163" t="s">
        <v>167</v>
      </c>
      <c r="E158" s="164" t="s">
        <v>2033</v>
      </c>
      <c r="F158" s="165" t="s">
        <v>2034</v>
      </c>
      <c r="G158" s="166" t="s">
        <v>181</v>
      </c>
      <c r="H158" s="167">
        <v>140</v>
      </c>
      <c r="I158" s="168"/>
      <c r="J158" s="169">
        <f t="shared" si="15"/>
        <v>0</v>
      </c>
      <c r="K158" s="170"/>
      <c r="L158" s="34"/>
      <c r="M158" s="171" t="s">
        <v>1</v>
      </c>
      <c r="N158" s="135" t="s">
        <v>37</v>
      </c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AR158" s="174" t="s">
        <v>1172</v>
      </c>
      <c r="AT158" s="174" t="s">
        <v>167</v>
      </c>
      <c r="AU158" s="174" t="s">
        <v>82</v>
      </c>
      <c r="AY158" s="17" t="s">
        <v>165</v>
      </c>
      <c r="BE158" s="102">
        <f t="shared" si="19"/>
        <v>0</v>
      </c>
      <c r="BF158" s="102">
        <f t="shared" si="20"/>
        <v>0</v>
      </c>
      <c r="BG158" s="102">
        <f t="shared" si="21"/>
        <v>0</v>
      </c>
      <c r="BH158" s="102">
        <f t="shared" si="22"/>
        <v>0</v>
      </c>
      <c r="BI158" s="102">
        <f t="shared" si="23"/>
        <v>0</v>
      </c>
      <c r="BJ158" s="17" t="s">
        <v>82</v>
      </c>
      <c r="BK158" s="102">
        <f t="shared" si="24"/>
        <v>0</v>
      </c>
      <c r="BL158" s="17" t="s">
        <v>1172</v>
      </c>
      <c r="BM158" s="174" t="s">
        <v>405</v>
      </c>
    </row>
    <row r="159" spans="2:65" s="1" customFormat="1" ht="38" customHeight="1">
      <c r="B159" s="136"/>
      <c r="C159" s="163" t="s">
        <v>249</v>
      </c>
      <c r="D159" s="163" t="s">
        <v>167</v>
      </c>
      <c r="E159" s="164" t="s">
        <v>2035</v>
      </c>
      <c r="F159" s="165" t="s">
        <v>2036</v>
      </c>
      <c r="G159" s="166" t="s">
        <v>170</v>
      </c>
      <c r="H159" s="167">
        <v>96</v>
      </c>
      <c r="I159" s="168"/>
      <c r="J159" s="169">
        <f t="shared" si="15"/>
        <v>0</v>
      </c>
      <c r="K159" s="170"/>
      <c r="L159" s="34"/>
      <c r="M159" s="171" t="s">
        <v>1</v>
      </c>
      <c r="N159" s="135" t="s">
        <v>37</v>
      </c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AR159" s="174" t="s">
        <v>1172</v>
      </c>
      <c r="AT159" s="174" t="s">
        <v>167</v>
      </c>
      <c r="AU159" s="174" t="s">
        <v>82</v>
      </c>
      <c r="AY159" s="17" t="s">
        <v>165</v>
      </c>
      <c r="BE159" s="102">
        <f t="shared" si="19"/>
        <v>0</v>
      </c>
      <c r="BF159" s="102">
        <f t="shared" si="20"/>
        <v>0</v>
      </c>
      <c r="BG159" s="102">
        <f t="shared" si="21"/>
        <v>0</v>
      </c>
      <c r="BH159" s="102">
        <f t="shared" si="22"/>
        <v>0</v>
      </c>
      <c r="BI159" s="102">
        <f t="shared" si="23"/>
        <v>0</v>
      </c>
      <c r="BJ159" s="17" t="s">
        <v>82</v>
      </c>
      <c r="BK159" s="102">
        <f t="shared" si="24"/>
        <v>0</v>
      </c>
      <c r="BL159" s="17" t="s">
        <v>1172</v>
      </c>
      <c r="BM159" s="174" t="s">
        <v>438</v>
      </c>
    </row>
    <row r="160" spans="2:65" s="11" customFormat="1" ht="26" customHeight="1">
      <c r="B160" s="151"/>
      <c r="D160" s="152" t="s">
        <v>70</v>
      </c>
      <c r="E160" s="153" t="s">
        <v>1261</v>
      </c>
      <c r="F160" s="153" t="s">
        <v>1262</v>
      </c>
      <c r="I160" s="154"/>
      <c r="J160" s="155">
        <f>BK160</f>
        <v>0</v>
      </c>
      <c r="L160" s="151"/>
      <c r="M160" s="156"/>
      <c r="P160" s="157">
        <f>P161</f>
        <v>0</v>
      </c>
      <c r="R160" s="157">
        <f>R161</f>
        <v>0</v>
      </c>
      <c r="T160" s="158">
        <f>T161</f>
        <v>0</v>
      </c>
      <c r="AR160" s="152" t="s">
        <v>171</v>
      </c>
      <c r="AT160" s="159" t="s">
        <v>70</v>
      </c>
      <c r="AU160" s="159" t="s">
        <v>71</v>
      </c>
      <c r="AY160" s="152" t="s">
        <v>165</v>
      </c>
      <c r="BK160" s="160">
        <f>BK161</f>
        <v>0</v>
      </c>
    </row>
    <row r="161" spans="2:65" s="1" customFormat="1" ht="33" customHeight="1">
      <c r="B161" s="136"/>
      <c r="C161" s="163" t="s">
        <v>350</v>
      </c>
      <c r="D161" s="163" t="s">
        <v>167</v>
      </c>
      <c r="E161" s="164" t="s">
        <v>1264</v>
      </c>
      <c r="F161" s="165" t="s">
        <v>1265</v>
      </c>
      <c r="G161" s="166" t="s">
        <v>1266</v>
      </c>
      <c r="H161" s="167">
        <v>10</v>
      </c>
      <c r="I161" s="168"/>
      <c r="J161" s="169">
        <f>ROUND(I161*H161,2)</f>
        <v>0</v>
      </c>
      <c r="K161" s="170"/>
      <c r="L161" s="34"/>
      <c r="M161" s="171" t="s">
        <v>1</v>
      </c>
      <c r="N161" s="135" t="s">
        <v>37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AR161" s="174" t="s">
        <v>1267</v>
      </c>
      <c r="AT161" s="174" t="s">
        <v>167</v>
      </c>
      <c r="AU161" s="174" t="s">
        <v>77</v>
      </c>
      <c r="AY161" s="17" t="s">
        <v>165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82</v>
      </c>
      <c r="BK161" s="102">
        <f>ROUND(I161*H161,2)</f>
        <v>0</v>
      </c>
      <c r="BL161" s="17" t="s">
        <v>1267</v>
      </c>
      <c r="BM161" s="174" t="s">
        <v>449</v>
      </c>
    </row>
    <row r="162" spans="2:65" s="11" customFormat="1" ht="26" customHeight="1">
      <c r="B162" s="151"/>
      <c r="D162" s="152" t="s">
        <v>70</v>
      </c>
      <c r="E162" s="153" t="s">
        <v>144</v>
      </c>
      <c r="F162" s="153" t="s">
        <v>2037</v>
      </c>
      <c r="I162" s="154"/>
      <c r="J162" s="155">
        <f>BK162</f>
        <v>0</v>
      </c>
      <c r="L162" s="151"/>
      <c r="M162" s="156"/>
      <c r="P162" s="157">
        <f>SUM(P163:P166)</f>
        <v>0</v>
      </c>
      <c r="R162" s="157">
        <f>SUM(R163:R166)</f>
        <v>0</v>
      </c>
      <c r="T162" s="158">
        <f>SUM(T163:T166)</f>
        <v>0</v>
      </c>
      <c r="AR162" s="152" t="s">
        <v>190</v>
      </c>
      <c r="AT162" s="159" t="s">
        <v>70</v>
      </c>
      <c r="AU162" s="159" t="s">
        <v>71</v>
      </c>
      <c r="AY162" s="152" t="s">
        <v>165</v>
      </c>
      <c r="BK162" s="160">
        <f>SUM(BK163:BK166)</f>
        <v>0</v>
      </c>
    </row>
    <row r="163" spans="2:65" s="1" customFormat="1" ht="33" customHeight="1">
      <c r="B163" s="136"/>
      <c r="C163" s="163" t="s">
        <v>355</v>
      </c>
      <c r="D163" s="163" t="s">
        <v>167</v>
      </c>
      <c r="E163" s="164" t="s">
        <v>2038</v>
      </c>
      <c r="F163" s="165" t="s">
        <v>2039</v>
      </c>
      <c r="G163" s="166" t="s">
        <v>1484</v>
      </c>
      <c r="H163" s="167">
        <v>1</v>
      </c>
      <c r="I163" s="168"/>
      <c r="J163" s="169">
        <f t="shared" ref="J163:J166" si="25">ROUND(I163*H163,2)</f>
        <v>0</v>
      </c>
      <c r="K163" s="170"/>
      <c r="L163" s="34"/>
      <c r="M163" s="171" t="s">
        <v>1</v>
      </c>
      <c r="N163" s="135" t="s">
        <v>37</v>
      </c>
      <c r="P163" s="172">
        <f t="shared" ref="P163:P166" si="26">O163*H163</f>
        <v>0</v>
      </c>
      <c r="Q163" s="172">
        <v>0</v>
      </c>
      <c r="R163" s="172">
        <f t="shared" ref="R163:R166" si="27">Q163*H163</f>
        <v>0</v>
      </c>
      <c r="S163" s="172">
        <v>0</v>
      </c>
      <c r="T163" s="173">
        <f t="shared" ref="T163:T166" si="28">S163*H163</f>
        <v>0</v>
      </c>
      <c r="AR163" s="174" t="s">
        <v>171</v>
      </c>
      <c r="AT163" s="174" t="s">
        <v>167</v>
      </c>
      <c r="AU163" s="174" t="s">
        <v>77</v>
      </c>
      <c r="AY163" s="17" t="s">
        <v>165</v>
      </c>
      <c r="BE163" s="102">
        <f t="shared" ref="BE163:BE166" si="29">IF(N163="základná",J163,0)</f>
        <v>0</v>
      </c>
      <c r="BF163" s="102">
        <f t="shared" ref="BF163:BF166" si="30">IF(N163="znížená",J163,0)</f>
        <v>0</v>
      </c>
      <c r="BG163" s="102">
        <f t="shared" ref="BG163:BG166" si="31">IF(N163="zákl. prenesená",J163,0)</f>
        <v>0</v>
      </c>
      <c r="BH163" s="102">
        <f t="shared" ref="BH163:BH166" si="32">IF(N163="zníž. prenesená",J163,0)</f>
        <v>0</v>
      </c>
      <c r="BI163" s="102">
        <f t="shared" ref="BI163:BI166" si="33">IF(N163="nulová",J163,0)</f>
        <v>0</v>
      </c>
      <c r="BJ163" s="17" t="s">
        <v>82</v>
      </c>
      <c r="BK163" s="102">
        <f t="shared" ref="BK163:BK166" si="34">ROUND(I163*H163,2)</f>
        <v>0</v>
      </c>
      <c r="BL163" s="17" t="s">
        <v>171</v>
      </c>
      <c r="BM163" s="174" t="s">
        <v>461</v>
      </c>
    </row>
    <row r="164" spans="2:65" s="1" customFormat="1" ht="44.25" customHeight="1">
      <c r="B164" s="136"/>
      <c r="C164" s="163" t="s">
        <v>7</v>
      </c>
      <c r="D164" s="163" t="s">
        <v>167</v>
      </c>
      <c r="E164" s="164" t="s">
        <v>2040</v>
      </c>
      <c r="F164" s="165" t="s">
        <v>2041</v>
      </c>
      <c r="G164" s="166" t="s">
        <v>1484</v>
      </c>
      <c r="H164" s="167">
        <v>1</v>
      </c>
      <c r="I164" s="168"/>
      <c r="J164" s="169">
        <f t="shared" si="25"/>
        <v>0</v>
      </c>
      <c r="K164" s="170"/>
      <c r="L164" s="34"/>
      <c r="M164" s="171" t="s">
        <v>1</v>
      </c>
      <c r="N164" s="135" t="s">
        <v>37</v>
      </c>
      <c r="P164" s="172">
        <f t="shared" si="26"/>
        <v>0</v>
      </c>
      <c r="Q164" s="172">
        <v>0</v>
      </c>
      <c r="R164" s="172">
        <f t="shared" si="27"/>
        <v>0</v>
      </c>
      <c r="S164" s="172">
        <v>0</v>
      </c>
      <c r="T164" s="173">
        <f t="shared" si="28"/>
        <v>0</v>
      </c>
      <c r="AR164" s="174" t="s">
        <v>171</v>
      </c>
      <c r="AT164" s="174" t="s">
        <v>167</v>
      </c>
      <c r="AU164" s="174" t="s">
        <v>77</v>
      </c>
      <c r="AY164" s="17" t="s">
        <v>165</v>
      </c>
      <c r="BE164" s="102">
        <f t="shared" si="29"/>
        <v>0</v>
      </c>
      <c r="BF164" s="102">
        <f t="shared" si="30"/>
        <v>0</v>
      </c>
      <c r="BG164" s="102">
        <f t="shared" si="31"/>
        <v>0</v>
      </c>
      <c r="BH164" s="102">
        <f t="shared" si="32"/>
        <v>0</v>
      </c>
      <c r="BI164" s="102">
        <f t="shared" si="33"/>
        <v>0</v>
      </c>
      <c r="BJ164" s="17" t="s">
        <v>82</v>
      </c>
      <c r="BK164" s="102">
        <f t="shared" si="34"/>
        <v>0</v>
      </c>
      <c r="BL164" s="17" t="s">
        <v>171</v>
      </c>
      <c r="BM164" s="174" t="s">
        <v>474</v>
      </c>
    </row>
    <row r="165" spans="2:65" s="1" customFormat="1" ht="24.15" customHeight="1">
      <c r="B165" s="136"/>
      <c r="C165" s="163" t="s">
        <v>366</v>
      </c>
      <c r="D165" s="163" t="s">
        <v>167</v>
      </c>
      <c r="E165" s="164" t="s">
        <v>2042</v>
      </c>
      <c r="F165" s="165" t="s">
        <v>1483</v>
      </c>
      <c r="G165" s="166" t="s">
        <v>1484</v>
      </c>
      <c r="H165" s="167">
        <v>1</v>
      </c>
      <c r="I165" s="168"/>
      <c r="J165" s="169">
        <f t="shared" si="25"/>
        <v>0</v>
      </c>
      <c r="K165" s="170"/>
      <c r="L165" s="34"/>
      <c r="M165" s="171" t="s">
        <v>1</v>
      </c>
      <c r="N165" s="135" t="s">
        <v>37</v>
      </c>
      <c r="P165" s="172">
        <f t="shared" si="26"/>
        <v>0</v>
      </c>
      <c r="Q165" s="172">
        <v>0</v>
      </c>
      <c r="R165" s="172">
        <f t="shared" si="27"/>
        <v>0</v>
      </c>
      <c r="S165" s="172">
        <v>0</v>
      </c>
      <c r="T165" s="173">
        <f t="shared" si="28"/>
        <v>0</v>
      </c>
      <c r="AR165" s="174" t="s">
        <v>171</v>
      </c>
      <c r="AT165" s="174" t="s">
        <v>167</v>
      </c>
      <c r="AU165" s="174" t="s">
        <v>77</v>
      </c>
      <c r="AY165" s="17" t="s">
        <v>165</v>
      </c>
      <c r="BE165" s="102">
        <f t="shared" si="29"/>
        <v>0</v>
      </c>
      <c r="BF165" s="102">
        <f t="shared" si="30"/>
        <v>0</v>
      </c>
      <c r="BG165" s="102">
        <f t="shared" si="31"/>
        <v>0</v>
      </c>
      <c r="BH165" s="102">
        <f t="shared" si="32"/>
        <v>0</v>
      </c>
      <c r="BI165" s="102">
        <f t="shared" si="33"/>
        <v>0</v>
      </c>
      <c r="BJ165" s="17" t="s">
        <v>82</v>
      </c>
      <c r="BK165" s="102">
        <f t="shared" si="34"/>
        <v>0</v>
      </c>
      <c r="BL165" s="17" t="s">
        <v>171</v>
      </c>
      <c r="BM165" s="174" t="s">
        <v>494</v>
      </c>
    </row>
    <row r="166" spans="2:65" s="1" customFormat="1" ht="21.75" customHeight="1">
      <c r="B166" s="136"/>
      <c r="C166" s="163">
        <v>22</v>
      </c>
      <c r="D166" s="163" t="s">
        <v>167</v>
      </c>
      <c r="E166" s="164" t="s">
        <v>2043</v>
      </c>
      <c r="F166" s="165" t="s">
        <v>1488</v>
      </c>
      <c r="G166" s="166" t="s">
        <v>1484</v>
      </c>
      <c r="H166" s="167">
        <v>1</v>
      </c>
      <c r="I166" s="168"/>
      <c r="J166" s="169">
        <f t="shared" si="25"/>
        <v>0</v>
      </c>
      <c r="K166" s="170"/>
      <c r="L166" s="34"/>
      <c r="M166" s="220" t="s">
        <v>1</v>
      </c>
      <c r="N166" s="221" t="s">
        <v>37</v>
      </c>
      <c r="O166" s="222"/>
      <c r="P166" s="223">
        <f t="shared" si="26"/>
        <v>0</v>
      </c>
      <c r="Q166" s="223">
        <v>0</v>
      </c>
      <c r="R166" s="223">
        <f t="shared" si="27"/>
        <v>0</v>
      </c>
      <c r="S166" s="223">
        <v>0</v>
      </c>
      <c r="T166" s="224">
        <f t="shared" si="28"/>
        <v>0</v>
      </c>
      <c r="AR166" s="174" t="s">
        <v>171</v>
      </c>
      <c r="AT166" s="174" t="s">
        <v>167</v>
      </c>
      <c r="AU166" s="174" t="s">
        <v>77</v>
      </c>
      <c r="AY166" s="17" t="s">
        <v>165</v>
      </c>
      <c r="BE166" s="102">
        <f t="shared" si="29"/>
        <v>0</v>
      </c>
      <c r="BF166" s="102">
        <f t="shared" si="30"/>
        <v>0</v>
      </c>
      <c r="BG166" s="102">
        <f t="shared" si="31"/>
        <v>0</v>
      </c>
      <c r="BH166" s="102">
        <f t="shared" si="32"/>
        <v>0</v>
      </c>
      <c r="BI166" s="102">
        <f t="shared" si="33"/>
        <v>0</v>
      </c>
      <c r="BJ166" s="17" t="s">
        <v>82</v>
      </c>
      <c r="BK166" s="102">
        <f t="shared" si="34"/>
        <v>0</v>
      </c>
      <c r="BL166" s="17" t="s">
        <v>171</v>
      </c>
      <c r="BM166" s="174" t="s">
        <v>523</v>
      </c>
    </row>
    <row r="167" spans="2:65" s="12" customFormat="1">
      <c r="B167" s="175"/>
      <c r="C167" s="279" t="s">
        <v>2062</v>
      </c>
      <c r="D167" s="279"/>
      <c r="E167" s="7"/>
      <c r="F167" s="7"/>
      <c r="G167" s="7"/>
      <c r="H167" s="7"/>
      <c r="I167" s="7"/>
      <c r="L167" s="175"/>
      <c r="AT167" s="177"/>
      <c r="AU167" s="177"/>
      <c r="AY167" s="177"/>
    </row>
    <row r="168" spans="2:65" s="12" customFormat="1" ht="23.4" customHeight="1">
      <c r="B168" s="175"/>
      <c r="C168" s="279" t="s">
        <v>2063</v>
      </c>
      <c r="D168" s="279"/>
      <c r="E168" s="279"/>
      <c r="F168" s="279"/>
      <c r="G168" s="279"/>
      <c r="H168" s="279"/>
      <c r="I168" s="279"/>
      <c r="L168" s="175"/>
      <c r="AT168" s="177"/>
      <c r="AU168" s="177"/>
      <c r="AY168" s="177"/>
    </row>
    <row r="169" spans="2:65" s="12" customFormat="1" ht="33" customHeight="1">
      <c r="B169" s="175"/>
      <c r="C169" s="279" t="s">
        <v>2064</v>
      </c>
      <c r="D169" s="279"/>
      <c r="E169" s="279"/>
      <c r="F169" s="279"/>
      <c r="G169" s="279"/>
      <c r="H169" s="279"/>
      <c r="I169" s="279"/>
      <c r="L169" s="175"/>
      <c r="AT169" s="177"/>
      <c r="AU169" s="177"/>
      <c r="AY169" s="177"/>
    </row>
    <row r="170" spans="2:65" s="12" customFormat="1" ht="22.25" customHeight="1">
      <c r="B170" s="175"/>
      <c r="C170" s="279" t="s">
        <v>2065</v>
      </c>
      <c r="D170" s="279"/>
      <c r="E170" s="279"/>
      <c r="F170" s="279"/>
      <c r="G170" s="279"/>
      <c r="H170" s="279"/>
      <c r="I170" s="279"/>
      <c r="L170" s="175"/>
      <c r="AT170" s="177"/>
      <c r="AU170" s="177"/>
      <c r="AY170" s="177"/>
    </row>
    <row r="171" spans="2:65" s="12" customFormat="1" ht="38.4" customHeight="1">
      <c r="B171" s="175"/>
      <c r="C171" s="279" t="s">
        <v>2066</v>
      </c>
      <c r="D171" s="279"/>
      <c r="E171" s="279"/>
      <c r="F171" s="279"/>
      <c r="G171" s="279"/>
      <c r="H171" s="279"/>
      <c r="I171" s="279"/>
      <c r="L171" s="175"/>
      <c r="AT171" s="177"/>
      <c r="AU171" s="177"/>
      <c r="AY171" s="177"/>
    </row>
    <row r="172" spans="2:65" s="12" customFormat="1" ht="28.25" customHeight="1">
      <c r="B172" s="175"/>
      <c r="C172" s="279" t="s">
        <v>2067</v>
      </c>
      <c r="D172" s="279"/>
      <c r="E172" s="279"/>
      <c r="F172" s="279"/>
      <c r="G172" s="279"/>
      <c r="H172" s="279"/>
      <c r="I172" s="279"/>
      <c r="L172" s="175"/>
      <c r="AT172" s="177"/>
      <c r="AU172" s="177"/>
      <c r="AY172" s="177"/>
    </row>
    <row r="173" spans="2:65" s="12" customFormat="1" ht="33" customHeight="1">
      <c r="B173" s="175"/>
      <c r="C173" s="279" t="s">
        <v>2068</v>
      </c>
      <c r="D173" s="279"/>
      <c r="E173" s="279"/>
      <c r="F173" s="279"/>
      <c r="G173" s="279"/>
      <c r="H173" s="279"/>
      <c r="I173" s="279"/>
      <c r="L173" s="175"/>
      <c r="AT173" s="177"/>
      <c r="AU173" s="177"/>
      <c r="AY173" s="177"/>
    </row>
    <row r="174" spans="2:65" s="1" customFormat="1" ht="6.9" customHeight="1"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34"/>
    </row>
  </sheetData>
  <autoFilter ref="C136:K166"/>
  <mergeCells count="24">
    <mergeCell ref="E11:H11"/>
    <mergeCell ref="E20:H20"/>
    <mergeCell ref="E29:H29"/>
    <mergeCell ref="L2:V2"/>
    <mergeCell ref="C167:D167"/>
    <mergeCell ref="E85:H85"/>
    <mergeCell ref="E87:H87"/>
    <mergeCell ref="E89:H89"/>
    <mergeCell ref="D109:F109"/>
    <mergeCell ref="D110:F110"/>
    <mergeCell ref="E7:H7"/>
    <mergeCell ref="E9:H9"/>
    <mergeCell ref="D111:F111"/>
    <mergeCell ref="D112:F112"/>
    <mergeCell ref="D113:F113"/>
    <mergeCell ref="E125:H125"/>
    <mergeCell ref="E127:H127"/>
    <mergeCell ref="C170:I170"/>
    <mergeCell ref="C171:I171"/>
    <mergeCell ref="C172:I172"/>
    <mergeCell ref="C173:I173"/>
    <mergeCell ref="E129:H129"/>
    <mergeCell ref="C168:I168"/>
    <mergeCell ref="C169:I16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9"/>
  <sheetViews>
    <sheetView showGridLines="0" topLeftCell="A168" workbookViewId="0">
      <selection activeCell="C184" sqref="C184:I18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6.66406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83</v>
      </c>
      <c r="AZ2" s="108" t="s">
        <v>124</v>
      </c>
      <c r="BA2" s="108" t="s">
        <v>1</v>
      </c>
      <c r="BB2" s="108" t="s">
        <v>1</v>
      </c>
      <c r="BC2" s="108" t="s">
        <v>125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56" ht="6.9" customHeight="1">
      <c r="B5" s="20"/>
      <c r="L5" s="20"/>
    </row>
    <row r="6" spans="2:56" ht="12" customHeight="1">
      <c r="B6" s="20"/>
      <c r="D6" s="27" t="s">
        <v>14</v>
      </c>
      <c r="L6" s="20"/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56" ht="12" customHeight="1">
      <c r="B8" s="20"/>
      <c r="D8" s="27" t="s">
        <v>127</v>
      </c>
      <c r="L8" s="20"/>
    </row>
    <row r="9" spans="2:56" s="1" customFormat="1" ht="16.5" customHeight="1">
      <c r="B9" s="34"/>
      <c r="E9" s="282" t="s">
        <v>80</v>
      </c>
      <c r="F9" s="280"/>
      <c r="G9" s="280"/>
      <c r="H9" s="280"/>
      <c r="L9" s="34"/>
    </row>
    <row r="10" spans="2:56" s="1" customFormat="1" ht="12" customHeight="1">
      <c r="B10" s="34"/>
      <c r="D10" s="27" t="s">
        <v>128</v>
      </c>
      <c r="L10" s="34"/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J104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ROUND((SUM(BE104:BE111) + SUM(BE133:BE181)),  2)</f>
        <v>0</v>
      </c>
      <c r="G37" s="113"/>
      <c r="H37" s="113"/>
      <c r="I37" s="114">
        <v>0.2</v>
      </c>
      <c r="J37" s="112">
        <f>ROUND(((SUM(BE104:BE111) + SUM(BE133:BE181))*I37),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ROUND((SUM(BF104:BF111) + SUM(BF133:BF181)),  2)</f>
        <v>0</v>
      </c>
      <c r="G38" s="113"/>
      <c r="H38" s="113"/>
      <c r="I38" s="114">
        <v>0.2</v>
      </c>
      <c r="J38" s="112">
        <f>ROUND(((SUM(BF104:BF111) + SUM(BF133:BF181))*I38),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ROUND((SUM(BG104:BG111) + SUM(BG133:BG181)),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ROUND((SUM(BH104:BH111) + SUM(BH133:BH181)),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ROUND((SUM(BI104:BI111) + SUM(BI133:BI181)),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80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J133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J134</f>
        <v>0</v>
      </c>
      <c r="L99" s="126"/>
    </row>
    <row r="100" spans="2:65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J135</f>
        <v>0</v>
      </c>
      <c r="L100" s="130"/>
    </row>
    <row r="101" spans="2:65" s="9" customFormat="1" ht="20" customHeight="1">
      <c r="B101" s="130"/>
      <c r="D101" s="131" t="s">
        <v>141</v>
      </c>
      <c r="E101" s="132"/>
      <c r="F101" s="132"/>
      <c r="G101" s="132"/>
      <c r="H101" s="132"/>
      <c r="I101" s="132"/>
      <c r="J101" s="133">
        <f>J173</f>
        <v>0</v>
      </c>
      <c r="L101" s="130"/>
    </row>
    <row r="102" spans="2:65" s="1" customFormat="1" ht="21.75" customHeight="1">
      <c r="B102" s="34"/>
      <c r="L102" s="34"/>
    </row>
    <row r="103" spans="2:65" s="1" customFormat="1" ht="6.9" customHeight="1">
      <c r="B103" s="34"/>
      <c r="L103" s="34"/>
    </row>
    <row r="104" spans="2:65" s="1" customFormat="1" ht="29.25" customHeight="1">
      <c r="B104" s="34"/>
      <c r="C104" s="125" t="s">
        <v>142</v>
      </c>
      <c r="J104" s="134">
        <f>ROUND(J105 + J106 + J107 + J108 + J109 + J110,2)</f>
        <v>0</v>
      </c>
      <c r="L104" s="34"/>
      <c r="N104" s="135" t="s">
        <v>35</v>
      </c>
    </row>
    <row r="105" spans="2:65" s="1" customFormat="1" ht="18" customHeight="1">
      <c r="B105" s="136"/>
      <c r="C105" s="137"/>
      <c r="D105" s="232" t="s">
        <v>143</v>
      </c>
      <c r="E105" s="281"/>
      <c r="F105" s="281"/>
      <c r="G105" s="137"/>
      <c r="H105" s="137"/>
      <c r="I105" s="137"/>
      <c r="J105" s="99">
        <v>0</v>
      </c>
      <c r="K105" s="137"/>
      <c r="L105" s="136"/>
      <c r="M105" s="137"/>
      <c r="N105" s="139" t="s">
        <v>37</v>
      </c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40" t="s">
        <v>144</v>
      </c>
      <c r="AZ105" s="137"/>
      <c r="BA105" s="137"/>
      <c r="BB105" s="137"/>
      <c r="BC105" s="137"/>
      <c r="BD105" s="137"/>
      <c r="BE105" s="141">
        <f t="shared" ref="BE105:BE110" si="0">IF(N105="základná",J105,0)</f>
        <v>0</v>
      </c>
      <c r="BF105" s="141">
        <f t="shared" ref="BF105:BF110" si="1">IF(N105="znížená",J105,0)</f>
        <v>0</v>
      </c>
      <c r="BG105" s="141">
        <f t="shared" ref="BG105:BG110" si="2">IF(N105="zákl. prenesená",J105,0)</f>
        <v>0</v>
      </c>
      <c r="BH105" s="141">
        <f t="shared" ref="BH105:BH110" si="3">IF(N105="zníž. prenesená",J105,0)</f>
        <v>0</v>
      </c>
      <c r="BI105" s="141">
        <f t="shared" ref="BI105:BI110" si="4">IF(N105="nulová",J105,0)</f>
        <v>0</v>
      </c>
      <c r="BJ105" s="140" t="s">
        <v>82</v>
      </c>
      <c r="BK105" s="137"/>
      <c r="BL105" s="137"/>
      <c r="BM105" s="137"/>
    </row>
    <row r="106" spans="2:65" s="1" customFormat="1" ht="18" customHeight="1">
      <c r="B106" s="136"/>
      <c r="C106" s="137"/>
      <c r="D106" s="232" t="s">
        <v>145</v>
      </c>
      <c r="E106" s="281"/>
      <c r="F106" s="281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144</v>
      </c>
      <c r="AZ106" s="137"/>
      <c r="BA106" s="137"/>
      <c r="BB106" s="137"/>
      <c r="BC106" s="137"/>
      <c r="BD106" s="137"/>
      <c r="BE106" s="141">
        <f t="shared" si="0"/>
        <v>0</v>
      </c>
      <c r="BF106" s="141">
        <f t="shared" si="1"/>
        <v>0</v>
      </c>
      <c r="BG106" s="141">
        <f t="shared" si="2"/>
        <v>0</v>
      </c>
      <c r="BH106" s="141">
        <f t="shared" si="3"/>
        <v>0</v>
      </c>
      <c r="BI106" s="141">
        <f t="shared" si="4"/>
        <v>0</v>
      </c>
      <c r="BJ106" s="140" t="s">
        <v>82</v>
      </c>
      <c r="BK106" s="137"/>
      <c r="BL106" s="137"/>
      <c r="BM106" s="137"/>
    </row>
    <row r="107" spans="2:65" s="1" customFormat="1" ht="18" customHeight="1">
      <c r="B107" s="136"/>
      <c r="C107" s="137"/>
      <c r="D107" s="232" t="s">
        <v>146</v>
      </c>
      <c r="E107" s="281"/>
      <c r="F107" s="281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144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82</v>
      </c>
      <c r="BK107" s="137"/>
      <c r="BL107" s="137"/>
      <c r="BM107" s="137"/>
    </row>
    <row r="108" spans="2:65" s="1" customFormat="1" ht="18" customHeight="1">
      <c r="B108" s="136"/>
      <c r="C108" s="137"/>
      <c r="D108" s="232" t="s">
        <v>147</v>
      </c>
      <c r="E108" s="281"/>
      <c r="F108" s="281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144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82</v>
      </c>
      <c r="BK108" s="137"/>
      <c r="BL108" s="137"/>
      <c r="BM108" s="137"/>
    </row>
    <row r="109" spans="2:65" s="1" customFormat="1" ht="18" customHeight="1">
      <c r="B109" s="136"/>
      <c r="C109" s="137"/>
      <c r="D109" s="232" t="s">
        <v>148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138" t="s">
        <v>149</v>
      </c>
      <c r="E110" s="137"/>
      <c r="F110" s="137"/>
      <c r="G110" s="137"/>
      <c r="H110" s="137"/>
      <c r="I110" s="137"/>
      <c r="J110" s="99">
        <f>ROUND(J32*T110,2)</f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150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>
      <c r="B111" s="34"/>
      <c r="L111" s="34"/>
    </row>
    <row r="112" spans="2:65" s="1" customFormat="1" ht="29.25" customHeight="1">
      <c r="B112" s="34"/>
      <c r="C112" s="105" t="s">
        <v>123</v>
      </c>
      <c r="D112" s="106"/>
      <c r="E112" s="106"/>
      <c r="F112" s="106"/>
      <c r="G112" s="106"/>
      <c r="H112" s="106"/>
      <c r="I112" s="106"/>
      <c r="J112" s="107">
        <f>ROUND(J98+J104,2)</f>
        <v>0</v>
      </c>
      <c r="K112" s="106"/>
      <c r="L112" s="34"/>
    </row>
    <row r="113" spans="2:12" s="1" customFormat="1" ht="6.9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4"/>
    </row>
    <row r="117" spans="2:12" s="1" customFormat="1" ht="6.9" customHeight="1"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34"/>
    </row>
    <row r="118" spans="2:12" s="1" customFormat="1" ht="24.9" customHeight="1">
      <c r="B118" s="34"/>
      <c r="C118" s="21" t="s">
        <v>151</v>
      </c>
      <c r="L118" s="34"/>
    </row>
    <row r="119" spans="2:12" s="1" customFormat="1" ht="6.9" customHeight="1">
      <c r="B119" s="34"/>
      <c r="L119" s="34"/>
    </row>
    <row r="120" spans="2:12" s="1" customFormat="1" ht="12" customHeight="1">
      <c r="B120" s="34"/>
      <c r="C120" s="27" t="s">
        <v>14</v>
      </c>
      <c r="L120" s="34"/>
    </row>
    <row r="121" spans="2:12" s="1" customFormat="1" ht="16.5" customHeight="1">
      <c r="B121" s="34"/>
      <c r="E121" s="282" t="str">
        <f>E7</f>
        <v>Športový areál ZŠ Plickova - 1.etapa</v>
      </c>
      <c r="F121" s="283"/>
      <c r="G121" s="283"/>
      <c r="H121" s="283"/>
      <c r="L121" s="34"/>
    </row>
    <row r="122" spans="2:12" ht="12" customHeight="1">
      <c r="B122" s="20"/>
      <c r="C122" s="27" t="s">
        <v>127</v>
      </c>
      <c r="L122" s="20"/>
    </row>
    <row r="123" spans="2:12" s="1" customFormat="1" ht="16.5" customHeight="1">
      <c r="B123" s="34"/>
      <c r="E123" s="282" t="s">
        <v>80</v>
      </c>
      <c r="F123" s="280"/>
      <c r="G123" s="280"/>
      <c r="H123" s="280"/>
      <c r="L123" s="34"/>
    </row>
    <row r="124" spans="2:12" s="1" customFormat="1" ht="12" customHeight="1">
      <c r="B124" s="34"/>
      <c r="C124" s="27" t="s">
        <v>128</v>
      </c>
      <c r="L124" s="34"/>
    </row>
    <row r="125" spans="2:12" s="1" customFormat="1" ht="16.5" customHeight="1">
      <c r="B125" s="34"/>
      <c r="E125" s="254">
        <f>E11</f>
        <v>0</v>
      </c>
      <c r="F125" s="280"/>
      <c r="G125" s="280"/>
      <c r="H125" s="280"/>
      <c r="L125" s="34"/>
    </row>
    <row r="126" spans="2:12" s="1" customFormat="1" ht="6.9" customHeight="1">
      <c r="B126" s="34"/>
      <c r="L126" s="34"/>
    </row>
    <row r="127" spans="2:12" s="1" customFormat="1" ht="12" customHeight="1">
      <c r="B127" s="34"/>
      <c r="C127" s="27" t="s">
        <v>17</v>
      </c>
      <c r="F127" s="25" t="str">
        <f>F14</f>
        <v>Bratislava-Rača</v>
      </c>
      <c r="I127" s="27" t="s">
        <v>19</v>
      </c>
      <c r="J127" s="57">
        <f>IF(J14="","",J14)</f>
        <v>45040</v>
      </c>
      <c r="L127" s="34"/>
    </row>
    <row r="128" spans="2:12" s="1" customFormat="1" ht="6.9" customHeight="1">
      <c r="B128" s="34"/>
      <c r="L128" s="34"/>
    </row>
    <row r="129" spans="2:65" s="1" customFormat="1" ht="25.65" customHeight="1">
      <c r="B129" s="34"/>
      <c r="C129" s="27" t="s">
        <v>20</v>
      </c>
      <c r="F129" s="25" t="str">
        <f>E17</f>
        <v>Mestská časť Bratislava-Rača</v>
      </c>
      <c r="I129" s="27" t="s">
        <v>25</v>
      </c>
      <c r="J129" s="30" t="str">
        <f>E23</f>
        <v>STECHO construction, s.r.o.</v>
      </c>
      <c r="L129" s="34"/>
    </row>
    <row r="130" spans="2:65" s="1" customFormat="1" ht="15.15" customHeight="1">
      <c r="B130" s="34"/>
      <c r="C130" s="27" t="s">
        <v>23</v>
      </c>
      <c r="F130" s="25" t="str">
        <f>IF(E20="","",E20)</f>
        <v>Vyplň údaj</v>
      </c>
      <c r="I130" s="27" t="s">
        <v>27</v>
      </c>
      <c r="J130" s="30" t="str">
        <f>E26</f>
        <v>Rosoft,s.r.o.</v>
      </c>
      <c r="L130" s="34"/>
    </row>
    <row r="131" spans="2:65" s="1" customFormat="1" ht="10.4" customHeight="1">
      <c r="B131" s="34"/>
      <c r="L131" s="34"/>
    </row>
    <row r="132" spans="2:65" s="10" customFormat="1" ht="29.25" customHeight="1">
      <c r="B132" s="142"/>
      <c r="C132" s="143" t="s">
        <v>152</v>
      </c>
      <c r="D132" s="144" t="s">
        <v>56</v>
      </c>
      <c r="E132" s="144" t="s">
        <v>52</v>
      </c>
      <c r="F132" s="144" t="s">
        <v>53</v>
      </c>
      <c r="G132" s="144" t="s">
        <v>153</v>
      </c>
      <c r="H132" s="144" t="s">
        <v>154</v>
      </c>
      <c r="I132" s="144" t="s">
        <v>155</v>
      </c>
      <c r="J132" s="145" t="s">
        <v>136</v>
      </c>
      <c r="K132" s="146" t="s">
        <v>156</v>
      </c>
      <c r="L132" s="142"/>
      <c r="M132" s="64" t="s">
        <v>1</v>
      </c>
      <c r="N132" s="65" t="s">
        <v>35</v>
      </c>
      <c r="O132" s="65" t="s">
        <v>157</v>
      </c>
      <c r="P132" s="65" t="s">
        <v>158</v>
      </c>
      <c r="Q132" s="65" t="s">
        <v>159</v>
      </c>
      <c r="R132" s="65" t="s">
        <v>160</v>
      </c>
      <c r="S132" s="65" t="s">
        <v>161</v>
      </c>
      <c r="T132" s="66" t="s">
        <v>162</v>
      </c>
    </row>
    <row r="133" spans="2:65" s="1" customFormat="1" ht="23" customHeight="1">
      <c r="B133" s="34"/>
      <c r="C133" s="69" t="s">
        <v>133</v>
      </c>
      <c r="J133" s="147">
        <f>BK133</f>
        <v>0</v>
      </c>
      <c r="L133" s="34"/>
      <c r="M133" s="67"/>
      <c r="N133" s="58"/>
      <c r="O133" s="58"/>
      <c r="P133" s="148">
        <f>P134</f>
        <v>0</v>
      </c>
      <c r="Q133" s="58"/>
      <c r="R133" s="148">
        <f>R134</f>
        <v>0</v>
      </c>
      <c r="S133" s="58"/>
      <c r="T133" s="149">
        <f>T134</f>
        <v>659.80000000000007</v>
      </c>
      <c r="AT133" s="17" t="s">
        <v>70</v>
      </c>
      <c r="AU133" s="17" t="s">
        <v>138</v>
      </c>
      <c r="BK133" s="150">
        <f>BK134</f>
        <v>0</v>
      </c>
    </row>
    <row r="134" spans="2:65" s="11" customFormat="1" ht="26" customHeight="1">
      <c r="B134" s="151"/>
      <c r="D134" s="152" t="s">
        <v>70</v>
      </c>
      <c r="E134" s="153" t="s">
        <v>163</v>
      </c>
      <c r="F134" s="153" t="s">
        <v>164</v>
      </c>
      <c r="I134" s="154"/>
      <c r="J134" s="155">
        <f>BK134</f>
        <v>0</v>
      </c>
      <c r="L134" s="151"/>
      <c r="M134" s="156"/>
      <c r="P134" s="157">
        <f>P135+P173</f>
        <v>0</v>
      </c>
      <c r="R134" s="157">
        <f>R135+R173</f>
        <v>0</v>
      </c>
      <c r="T134" s="158">
        <f>T135+T173</f>
        <v>659.80000000000007</v>
      </c>
      <c r="AR134" s="152" t="s">
        <v>77</v>
      </c>
      <c r="AT134" s="159" t="s">
        <v>70</v>
      </c>
      <c r="AU134" s="159" t="s">
        <v>71</v>
      </c>
      <c r="AY134" s="152" t="s">
        <v>165</v>
      </c>
      <c r="BK134" s="160">
        <f>BK135+BK173</f>
        <v>0</v>
      </c>
    </row>
    <row r="135" spans="2:65" s="11" customFormat="1" ht="23" customHeight="1">
      <c r="B135" s="151"/>
      <c r="D135" s="152" t="s">
        <v>70</v>
      </c>
      <c r="E135" s="161" t="s">
        <v>77</v>
      </c>
      <c r="F135" s="161" t="s">
        <v>166</v>
      </c>
      <c r="I135" s="154"/>
      <c r="J135" s="162">
        <f>BK135</f>
        <v>0</v>
      </c>
      <c r="L135" s="151"/>
      <c r="M135" s="156"/>
      <c r="P135" s="157">
        <f>SUM(P136:P172)</f>
        <v>0</v>
      </c>
      <c r="R135" s="157">
        <f>SUM(R136:R172)</f>
        <v>0</v>
      </c>
      <c r="T135" s="158">
        <f>SUM(T136:T172)</f>
        <v>659.80000000000007</v>
      </c>
      <c r="AR135" s="152" t="s">
        <v>77</v>
      </c>
      <c r="AT135" s="159" t="s">
        <v>70</v>
      </c>
      <c r="AU135" s="159" t="s">
        <v>77</v>
      </c>
      <c r="AY135" s="152" t="s">
        <v>165</v>
      </c>
      <c r="BK135" s="160">
        <f>SUM(BK136:BK172)</f>
        <v>0</v>
      </c>
    </row>
    <row r="136" spans="2:65" s="1" customFormat="1" ht="38" customHeight="1">
      <c r="B136" s="136"/>
      <c r="C136" s="163" t="s">
        <v>77</v>
      </c>
      <c r="D136" s="163" t="s">
        <v>167</v>
      </c>
      <c r="E136" s="164" t="s">
        <v>168</v>
      </c>
      <c r="F136" s="165" t="s">
        <v>169</v>
      </c>
      <c r="G136" s="166" t="s">
        <v>170</v>
      </c>
      <c r="H136" s="167">
        <v>1025</v>
      </c>
      <c r="I136" s="168"/>
      <c r="J136" s="169">
        <f>ROUND(I136*H136,2)</f>
        <v>0</v>
      </c>
      <c r="K136" s="170"/>
      <c r="L136" s="34"/>
      <c r="M136" s="171" t="s">
        <v>1</v>
      </c>
      <c r="N136" s="135" t="s">
        <v>37</v>
      </c>
      <c r="P136" s="172">
        <f>O136*H136</f>
        <v>0</v>
      </c>
      <c r="Q136" s="172">
        <v>0</v>
      </c>
      <c r="R136" s="172">
        <f>Q136*H136</f>
        <v>0</v>
      </c>
      <c r="S136" s="172">
        <v>0.40799999999999997</v>
      </c>
      <c r="T136" s="173">
        <f>S136*H136</f>
        <v>418.2</v>
      </c>
      <c r="AR136" s="174" t="s">
        <v>171</v>
      </c>
      <c r="AT136" s="174" t="s">
        <v>167</v>
      </c>
      <c r="AU136" s="174" t="s">
        <v>82</v>
      </c>
      <c r="AY136" s="17" t="s">
        <v>165</v>
      </c>
      <c r="BE136" s="102">
        <f>IF(N136="základná",J136,0)</f>
        <v>0</v>
      </c>
      <c r="BF136" s="102">
        <f>IF(N136="znížená",J136,0)</f>
        <v>0</v>
      </c>
      <c r="BG136" s="102">
        <f>IF(N136="zákl. prenesená",J136,0)</f>
        <v>0</v>
      </c>
      <c r="BH136" s="102">
        <f>IF(N136="zníž. prenesená",J136,0)</f>
        <v>0</v>
      </c>
      <c r="BI136" s="102">
        <f>IF(N136="nulová",J136,0)</f>
        <v>0</v>
      </c>
      <c r="BJ136" s="17" t="s">
        <v>82</v>
      </c>
      <c r="BK136" s="102">
        <f>ROUND(I136*H136,2)</f>
        <v>0</v>
      </c>
      <c r="BL136" s="17" t="s">
        <v>171</v>
      </c>
      <c r="BM136" s="174" t="s">
        <v>172</v>
      </c>
    </row>
    <row r="137" spans="2:65" s="1" customFormat="1" ht="33" customHeight="1">
      <c r="B137" s="136"/>
      <c r="C137" s="163" t="s">
        <v>82</v>
      </c>
      <c r="D137" s="163" t="s">
        <v>167</v>
      </c>
      <c r="E137" s="164" t="s">
        <v>173</v>
      </c>
      <c r="F137" s="165" t="s">
        <v>174</v>
      </c>
      <c r="G137" s="166" t="s">
        <v>170</v>
      </c>
      <c r="H137" s="167">
        <v>1025</v>
      </c>
      <c r="I137" s="168"/>
      <c r="J137" s="169">
        <f>ROUND(I137*H137,2)</f>
        <v>0</v>
      </c>
      <c r="K137" s="170"/>
      <c r="L137" s="34"/>
      <c r="M137" s="171" t="s">
        <v>1</v>
      </c>
      <c r="N137" s="135" t="s">
        <v>37</v>
      </c>
      <c r="P137" s="172">
        <f>O137*H137</f>
        <v>0</v>
      </c>
      <c r="Q137" s="172">
        <v>0</v>
      </c>
      <c r="R137" s="172">
        <f>Q137*H137</f>
        <v>0</v>
      </c>
      <c r="S137" s="172">
        <v>0.23499999999999999</v>
      </c>
      <c r="T137" s="173">
        <f>S137*H137</f>
        <v>240.875</v>
      </c>
      <c r="AR137" s="174" t="s">
        <v>171</v>
      </c>
      <c r="AT137" s="174" t="s">
        <v>167</v>
      </c>
      <c r="AU137" s="174" t="s">
        <v>82</v>
      </c>
      <c r="AY137" s="17" t="s">
        <v>165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7" t="s">
        <v>82</v>
      </c>
      <c r="BK137" s="102">
        <f>ROUND(I137*H137,2)</f>
        <v>0</v>
      </c>
      <c r="BL137" s="17" t="s">
        <v>171</v>
      </c>
      <c r="BM137" s="174" t="s">
        <v>175</v>
      </c>
    </row>
    <row r="138" spans="2:65" s="12" customFormat="1">
      <c r="B138" s="175"/>
      <c r="D138" s="176" t="s">
        <v>176</v>
      </c>
      <c r="E138" s="177" t="s">
        <v>1</v>
      </c>
      <c r="F138" s="178" t="s">
        <v>177</v>
      </c>
      <c r="H138" s="179">
        <v>1025</v>
      </c>
      <c r="I138" s="180"/>
      <c r="L138" s="175"/>
      <c r="M138" s="181"/>
      <c r="T138" s="182"/>
      <c r="AT138" s="177" t="s">
        <v>176</v>
      </c>
      <c r="AU138" s="177" t="s">
        <v>82</v>
      </c>
      <c r="AV138" s="12" t="s">
        <v>82</v>
      </c>
      <c r="AW138" s="12" t="s">
        <v>26</v>
      </c>
      <c r="AX138" s="12" t="s">
        <v>77</v>
      </c>
      <c r="AY138" s="177" t="s">
        <v>165</v>
      </c>
    </row>
    <row r="139" spans="2:65" s="1" customFormat="1" ht="24.15" customHeight="1">
      <c r="B139" s="136"/>
      <c r="C139" s="163" t="s">
        <v>178</v>
      </c>
      <c r="D139" s="163" t="s">
        <v>167</v>
      </c>
      <c r="E139" s="164" t="s">
        <v>179</v>
      </c>
      <c r="F139" s="165" t="s">
        <v>180</v>
      </c>
      <c r="G139" s="166" t="s">
        <v>181</v>
      </c>
      <c r="H139" s="167">
        <v>5</v>
      </c>
      <c r="I139" s="168"/>
      <c r="J139" s="169">
        <f>ROUND(I139*H139,2)</f>
        <v>0</v>
      </c>
      <c r="K139" s="170"/>
      <c r="L139" s="34"/>
      <c r="M139" s="171" t="s">
        <v>1</v>
      </c>
      <c r="N139" s="135" t="s">
        <v>37</v>
      </c>
      <c r="P139" s="172">
        <f>O139*H139</f>
        <v>0</v>
      </c>
      <c r="Q139" s="172">
        <v>0</v>
      </c>
      <c r="R139" s="172">
        <f>Q139*H139</f>
        <v>0</v>
      </c>
      <c r="S139" s="172">
        <v>0.14499999999999999</v>
      </c>
      <c r="T139" s="173">
        <f>S139*H139</f>
        <v>0.72499999999999998</v>
      </c>
      <c r="AR139" s="174" t="s">
        <v>171</v>
      </c>
      <c r="AT139" s="174" t="s">
        <v>167</v>
      </c>
      <c r="AU139" s="174" t="s">
        <v>82</v>
      </c>
      <c r="AY139" s="17" t="s">
        <v>165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82</v>
      </c>
      <c r="BK139" s="102">
        <f>ROUND(I139*H139,2)</f>
        <v>0</v>
      </c>
      <c r="BL139" s="17" t="s">
        <v>171</v>
      </c>
      <c r="BM139" s="174" t="s">
        <v>182</v>
      </c>
    </row>
    <row r="140" spans="2:65" s="1" customFormat="1" ht="24.15" customHeight="1">
      <c r="B140" s="136"/>
      <c r="C140" s="163" t="s">
        <v>171</v>
      </c>
      <c r="D140" s="163" t="s">
        <v>167</v>
      </c>
      <c r="E140" s="164" t="s">
        <v>183</v>
      </c>
      <c r="F140" s="165" t="s">
        <v>184</v>
      </c>
      <c r="G140" s="166" t="s">
        <v>185</v>
      </c>
      <c r="H140" s="167">
        <v>993.5</v>
      </c>
      <c r="I140" s="168"/>
      <c r="J140" s="169">
        <f>ROUND(I140*H140,2)</f>
        <v>0</v>
      </c>
      <c r="K140" s="170"/>
      <c r="L140" s="34"/>
      <c r="M140" s="171" t="s">
        <v>1</v>
      </c>
      <c r="N140" s="135" t="s">
        <v>37</v>
      </c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AR140" s="174" t="s">
        <v>171</v>
      </c>
      <c r="AT140" s="174" t="s">
        <v>167</v>
      </c>
      <c r="AU140" s="174" t="s">
        <v>82</v>
      </c>
      <c r="AY140" s="17" t="s">
        <v>165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7" t="s">
        <v>82</v>
      </c>
      <c r="BK140" s="102">
        <f>ROUND(I140*H140,2)</f>
        <v>0</v>
      </c>
      <c r="BL140" s="17" t="s">
        <v>171</v>
      </c>
      <c r="BM140" s="174" t="s">
        <v>186</v>
      </c>
    </row>
    <row r="141" spans="2:65" s="13" customFormat="1">
      <c r="B141" s="183"/>
      <c r="D141" s="176" t="s">
        <v>176</v>
      </c>
      <c r="E141" s="184" t="s">
        <v>1</v>
      </c>
      <c r="F141" s="185" t="s">
        <v>187</v>
      </c>
      <c r="H141" s="184" t="s">
        <v>1</v>
      </c>
      <c r="I141" s="186"/>
      <c r="L141" s="183"/>
      <c r="M141" s="187"/>
      <c r="T141" s="188"/>
      <c r="AT141" s="184" t="s">
        <v>176</v>
      </c>
      <c r="AU141" s="184" t="s">
        <v>82</v>
      </c>
      <c r="AV141" s="13" t="s">
        <v>77</v>
      </c>
      <c r="AW141" s="13" t="s">
        <v>26</v>
      </c>
      <c r="AX141" s="13" t="s">
        <v>71</v>
      </c>
      <c r="AY141" s="184" t="s">
        <v>165</v>
      </c>
    </row>
    <row r="142" spans="2:65" s="12" customFormat="1">
      <c r="B142" s="175"/>
      <c r="D142" s="176" t="s">
        <v>176</v>
      </c>
      <c r="E142" s="177" t="s">
        <v>1</v>
      </c>
      <c r="F142" s="178" t="s">
        <v>188</v>
      </c>
      <c r="H142" s="179">
        <v>993.5</v>
      </c>
      <c r="I142" s="180"/>
      <c r="L142" s="175"/>
      <c r="M142" s="181"/>
      <c r="T142" s="182"/>
      <c r="AT142" s="177" t="s">
        <v>176</v>
      </c>
      <c r="AU142" s="177" t="s">
        <v>82</v>
      </c>
      <c r="AV142" s="12" t="s">
        <v>82</v>
      </c>
      <c r="AW142" s="12" t="s">
        <v>26</v>
      </c>
      <c r="AX142" s="12" t="s">
        <v>71</v>
      </c>
      <c r="AY142" s="177" t="s">
        <v>165</v>
      </c>
    </row>
    <row r="143" spans="2:65" s="14" customFormat="1">
      <c r="B143" s="189"/>
      <c r="D143" s="176" t="s">
        <v>176</v>
      </c>
      <c r="E143" s="190" t="s">
        <v>1</v>
      </c>
      <c r="F143" s="191" t="s">
        <v>189</v>
      </c>
      <c r="H143" s="192">
        <v>993.5</v>
      </c>
      <c r="I143" s="193"/>
      <c r="L143" s="189"/>
      <c r="M143" s="194"/>
      <c r="T143" s="195"/>
      <c r="AT143" s="190" t="s">
        <v>176</v>
      </c>
      <c r="AU143" s="190" t="s">
        <v>82</v>
      </c>
      <c r="AV143" s="14" t="s">
        <v>171</v>
      </c>
      <c r="AW143" s="14" t="s">
        <v>26</v>
      </c>
      <c r="AX143" s="14" t="s">
        <v>77</v>
      </c>
      <c r="AY143" s="190" t="s">
        <v>165</v>
      </c>
    </row>
    <row r="144" spans="2:65" s="1" customFormat="1" ht="24.15" customHeight="1">
      <c r="B144" s="136"/>
      <c r="C144" s="163" t="s">
        <v>190</v>
      </c>
      <c r="D144" s="163" t="s">
        <v>167</v>
      </c>
      <c r="E144" s="164" t="s">
        <v>191</v>
      </c>
      <c r="F144" s="165" t="s">
        <v>192</v>
      </c>
      <c r="G144" s="166" t="s">
        <v>185</v>
      </c>
      <c r="H144" s="167">
        <v>993.5</v>
      </c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171</v>
      </c>
      <c r="AT144" s="174" t="s">
        <v>167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171</v>
      </c>
      <c r="BM144" s="174" t="s">
        <v>193</v>
      </c>
    </row>
    <row r="145" spans="2:65" s="1" customFormat="1" ht="24.15" customHeight="1">
      <c r="B145" s="136"/>
      <c r="C145" s="163" t="s">
        <v>194</v>
      </c>
      <c r="D145" s="163" t="s">
        <v>167</v>
      </c>
      <c r="E145" s="164" t="s">
        <v>195</v>
      </c>
      <c r="F145" s="165" t="s">
        <v>196</v>
      </c>
      <c r="G145" s="166" t="s">
        <v>185</v>
      </c>
      <c r="H145" s="167">
        <v>118.556</v>
      </c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171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171</v>
      </c>
      <c r="BM145" s="174" t="s">
        <v>197</v>
      </c>
    </row>
    <row r="146" spans="2:65" s="13" customFormat="1">
      <c r="B146" s="183"/>
      <c r="D146" s="176" t="s">
        <v>176</v>
      </c>
      <c r="E146" s="184" t="s">
        <v>1</v>
      </c>
      <c r="F146" s="185" t="s">
        <v>198</v>
      </c>
      <c r="H146" s="184" t="s">
        <v>1</v>
      </c>
      <c r="I146" s="186"/>
      <c r="L146" s="183"/>
      <c r="M146" s="187"/>
      <c r="T146" s="188"/>
      <c r="AT146" s="184" t="s">
        <v>176</v>
      </c>
      <c r="AU146" s="184" t="s">
        <v>82</v>
      </c>
      <c r="AV146" s="13" t="s">
        <v>77</v>
      </c>
      <c r="AW146" s="13" t="s">
        <v>26</v>
      </c>
      <c r="AX146" s="13" t="s">
        <v>71</v>
      </c>
      <c r="AY146" s="184" t="s">
        <v>165</v>
      </c>
    </row>
    <row r="147" spans="2:65" s="12" customFormat="1">
      <c r="B147" s="175"/>
      <c r="D147" s="176" t="s">
        <v>176</v>
      </c>
      <c r="E147" s="177" t="s">
        <v>1</v>
      </c>
      <c r="F147" s="178" t="s">
        <v>199</v>
      </c>
      <c r="H147" s="179">
        <v>12.356</v>
      </c>
      <c r="I147" s="180"/>
      <c r="L147" s="175"/>
      <c r="M147" s="181"/>
      <c r="T147" s="182"/>
      <c r="AT147" s="177" t="s">
        <v>176</v>
      </c>
      <c r="AU147" s="177" t="s">
        <v>82</v>
      </c>
      <c r="AV147" s="12" t="s">
        <v>82</v>
      </c>
      <c r="AW147" s="12" t="s">
        <v>26</v>
      </c>
      <c r="AX147" s="12" t="s">
        <v>71</v>
      </c>
      <c r="AY147" s="177" t="s">
        <v>165</v>
      </c>
    </row>
    <row r="148" spans="2:65" s="13" customFormat="1">
      <c r="B148" s="183"/>
      <c r="D148" s="176" t="s">
        <v>176</v>
      </c>
      <c r="E148" s="184" t="s">
        <v>1</v>
      </c>
      <c r="F148" s="185" t="s">
        <v>200</v>
      </c>
      <c r="H148" s="184" t="s">
        <v>1</v>
      </c>
      <c r="I148" s="186"/>
      <c r="L148" s="183"/>
      <c r="M148" s="187"/>
      <c r="T148" s="188"/>
      <c r="AT148" s="184" t="s">
        <v>176</v>
      </c>
      <c r="AU148" s="184" t="s">
        <v>82</v>
      </c>
      <c r="AV148" s="13" t="s">
        <v>77</v>
      </c>
      <c r="AW148" s="13" t="s">
        <v>26</v>
      </c>
      <c r="AX148" s="13" t="s">
        <v>71</v>
      </c>
      <c r="AY148" s="184" t="s">
        <v>165</v>
      </c>
    </row>
    <row r="149" spans="2:65" s="12" customFormat="1">
      <c r="B149" s="175"/>
      <c r="D149" s="176" t="s">
        <v>176</v>
      </c>
      <c r="E149" s="177" t="s">
        <v>1</v>
      </c>
      <c r="F149" s="178" t="s">
        <v>201</v>
      </c>
      <c r="H149" s="179">
        <v>106.2</v>
      </c>
      <c r="I149" s="180"/>
      <c r="L149" s="175"/>
      <c r="M149" s="181"/>
      <c r="T149" s="182"/>
      <c r="AT149" s="177" t="s">
        <v>176</v>
      </c>
      <c r="AU149" s="177" t="s">
        <v>82</v>
      </c>
      <c r="AV149" s="12" t="s">
        <v>82</v>
      </c>
      <c r="AW149" s="12" t="s">
        <v>26</v>
      </c>
      <c r="AX149" s="12" t="s">
        <v>71</v>
      </c>
      <c r="AY149" s="177" t="s">
        <v>165</v>
      </c>
    </row>
    <row r="150" spans="2:65" s="14" customFormat="1">
      <c r="B150" s="189"/>
      <c r="D150" s="176" t="s">
        <v>176</v>
      </c>
      <c r="E150" s="190" t="s">
        <v>1</v>
      </c>
      <c r="F150" s="191" t="s">
        <v>189</v>
      </c>
      <c r="H150" s="192">
        <v>118.556</v>
      </c>
      <c r="I150" s="193"/>
      <c r="L150" s="189"/>
      <c r="M150" s="194"/>
      <c r="T150" s="195"/>
      <c r="AT150" s="190" t="s">
        <v>176</v>
      </c>
      <c r="AU150" s="190" t="s">
        <v>82</v>
      </c>
      <c r="AV150" s="14" t="s">
        <v>171</v>
      </c>
      <c r="AW150" s="14" t="s">
        <v>26</v>
      </c>
      <c r="AX150" s="14" t="s">
        <v>77</v>
      </c>
      <c r="AY150" s="190" t="s">
        <v>165</v>
      </c>
    </row>
    <row r="151" spans="2:65" s="1" customFormat="1" ht="38" customHeight="1">
      <c r="B151" s="136"/>
      <c r="C151" s="163" t="s">
        <v>202</v>
      </c>
      <c r="D151" s="163" t="s">
        <v>167</v>
      </c>
      <c r="E151" s="164" t="s">
        <v>203</v>
      </c>
      <c r="F151" s="165" t="s">
        <v>204</v>
      </c>
      <c r="G151" s="166" t="s">
        <v>185</v>
      </c>
      <c r="H151" s="167">
        <v>928.04399999999998</v>
      </c>
      <c r="I151" s="168"/>
      <c r="J151" s="169">
        <f>ROUND(I151*H151,2)</f>
        <v>0</v>
      </c>
      <c r="K151" s="170"/>
      <c r="L151" s="34"/>
      <c r="M151" s="171" t="s">
        <v>1</v>
      </c>
      <c r="N151" s="135" t="s">
        <v>37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AR151" s="174" t="s">
        <v>171</v>
      </c>
      <c r="AT151" s="174" t="s">
        <v>167</v>
      </c>
      <c r="AU151" s="174" t="s">
        <v>82</v>
      </c>
      <c r="AY151" s="17" t="s">
        <v>165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82</v>
      </c>
      <c r="BK151" s="102">
        <f>ROUND(I151*H151,2)</f>
        <v>0</v>
      </c>
      <c r="BL151" s="17" t="s">
        <v>171</v>
      </c>
      <c r="BM151" s="174" t="s">
        <v>205</v>
      </c>
    </row>
    <row r="152" spans="2:65" s="12" customFormat="1">
      <c r="B152" s="175"/>
      <c r="D152" s="176" t="s">
        <v>176</v>
      </c>
      <c r="E152" s="177" t="s">
        <v>1</v>
      </c>
      <c r="F152" s="178" t="s">
        <v>206</v>
      </c>
      <c r="H152" s="179">
        <v>928.04399999999998</v>
      </c>
      <c r="I152" s="180"/>
      <c r="L152" s="175"/>
      <c r="M152" s="181"/>
      <c r="T152" s="182"/>
      <c r="AT152" s="177" t="s">
        <v>176</v>
      </c>
      <c r="AU152" s="177" t="s">
        <v>82</v>
      </c>
      <c r="AV152" s="12" t="s">
        <v>82</v>
      </c>
      <c r="AW152" s="12" t="s">
        <v>26</v>
      </c>
      <c r="AX152" s="12" t="s">
        <v>71</v>
      </c>
      <c r="AY152" s="177" t="s">
        <v>165</v>
      </c>
    </row>
    <row r="153" spans="2:65" s="14" customFormat="1">
      <c r="B153" s="189"/>
      <c r="D153" s="176" t="s">
        <v>176</v>
      </c>
      <c r="E153" s="190" t="s">
        <v>124</v>
      </c>
      <c r="F153" s="191" t="s">
        <v>189</v>
      </c>
      <c r="H153" s="192">
        <v>928.04399999999998</v>
      </c>
      <c r="I153" s="193"/>
      <c r="L153" s="189"/>
      <c r="M153" s="194"/>
      <c r="T153" s="195"/>
      <c r="AT153" s="190" t="s">
        <v>176</v>
      </c>
      <c r="AU153" s="190" t="s">
        <v>82</v>
      </c>
      <c r="AV153" s="14" t="s">
        <v>171</v>
      </c>
      <c r="AW153" s="14" t="s">
        <v>26</v>
      </c>
      <c r="AX153" s="14" t="s">
        <v>77</v>
      </c>
      <c r="AY153" s="190" t="s">
        <v>165</v>
      </c>
    </row>
    <row r="154" spans="2:65" s="1" customFormat="1" ht="44.25" customHeight="1">
      <c r="B154" s="136"/>
      <c r="C154" s="163" t="s">
        <v>207</v>
      </c>
      <c r="D154" s="163" t="s">
        <v>167</v>
      </c>
      <c r="E154" s="164" t="s">
        <v>208</v>
      </c>
      <c r="F154" s="165" t="s">
        <v>209</v>
      </c>
      <c r="G154" s="166" t="s">
        <v>185</v>
      </c>
      <c r="H154" s="167">
        <v>11136.528</v>
      </c>
      <c r="I154" s="168"/>
      <c r="J154" s="169">
        <f>ROUND(I154*H154,2)</f>
        <v>0</v>
      </c>
      <c r="K154" s="170"/>
      <c r="L154" s="34"/>
      <c r="M154" s="171" t="s">
        <v>1</v>
      </c>
      <c r="N154" s="135" t="s">
        <v>37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AR154" s="174" t="s">
        <v>171</v>
      </c>
      <c r="AT154" s="174" t="s">
        <v>167</v>
      </c>
      <c r="AU154" s="174" t="s">
        <v>82</v>
      </c>
      <c r="AY154" s="17" t="s">
        <v>165</v>
      </c>
      <c r="BE154" s="102">
        <f>IF(N154="základná",J154,0)</f>
        <v>0</v>
      </c>
      <c r="BF154" s="102">
        <f>IF(N154="znížená",J154,0)</f>
        <v>0</v>
      </c>
      <c r="BG154" s="102">
        <f>IF(N154="zákl. prenesená",J154,0)</f>
        <v>0</v>
      </c>
      <c r="BH154" s="102">
        <f>IF(N154="zníž. prenesená",J154,0)</f>
        <v>0</v>
      </c>
      <c r="BI154" s="102">
        <f>IF(N154="nulová",J154,0)</f>
        <v>0</v>
      </c>
      <c r="BJ154" s="17" t="s">
        <v>82</v>
      </c>
      <c r="BK154" s="102">
        <f>ROUND(I154*H154,2)</f>
        <v>0</v>
      </c>
      <c r="BL154" s="17" t="s">
        <v>171</v>
      </c>
      <c r="BM154" s="174" t="s">
        <v>210</v>
      </c>
    </row>
    <row r="155" spans="2:65" s="12" customFormat="1">
      <c r="B155" s="175"/>
      <c r="D155" s="176" t="s">
        <v>176</v>
      </c>
      <c r="E155" s="177" t="s">
        <v>1</v>
      </c>
      <c r="F155" s="178" t="s">
        <v>211</v>
      </c>
      <c r="H155" s="179">
        <v>11136.528</v>
      </c>
      <c r="I155" s="180"/>
      <c r="L155" s="175"/>
      <c r="M155" s="181"/>
      <c r="T155" s="182"/>
      <c r="AT155" s="177" t="s">
        <v>176</v>
      </c>
      <c r="AU155" s="177" t="s">
        <v>82</v>
      </c>
      <c r="AV155" s="12" t="s">
        <v>82</v>
      </c>
      <c r="AW155" s="12" t="s">
        <v>26</v>
      </c>
      <c r="AX155" s="12" t="s">
        <v>77</v>
      </c>
      <c r="AY155" s="177" t="s">
        <v>165</v>
      </c>
    </row>
    <row r="156" spans="2:65" s="1" customFormat="1" ht="24.15" customHeight="1">
      <c r="B156" s="136"/>
      <c r="C156" s="163" t="s">
        <v>212</v>
      </c>
      <c r="D156" s="163" t="s">
        <v>167</v>
      </c>
      <c r="E156" s="164" t="s">
        <v>213</v>
      </c>
      <c r="F156" s="165" t="s">
        <v>214</v>
      </c>
      <c r="G156" s="166" t="s">
        <v>185</v>
      </c>
      <c r="H156" s="167">
        <v>53.1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0</v>
      </c>
      <c r="R156" s="172">
        <f>Q156*H156</f>
        <v>0</v>
      </c>
      <c r="S156" s="172">
        <v>0</v>
      </c>
      <c r="T156" s="173">
        <f>S156*H156</f>
        <v>0</v>
      </c>
      <c r="AR156" s="174" t="s">
        <v>171</v>
      </c>
      <c r="AT156" s="174" t="s">
        <v>167</v>
      </c>
      <c r="AU156" s="174" t="s">
        <v>82</v>
      </c>
      <c r="AY156" s="17" t="s">
        <v>165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82</v>
      </c>
      <c r="BK156" s="102">
        <f>ROUND(I156*H156,2)</f>
        <v>0</v>
      </c>
      <c r="BL156" s="17" t="s">
        <v>171</v>
      </c>
      <c r="BM156" s="174" t="s">
        <v>215</v>
      </c>
    </row>
    <row r="157" spans="2:65" s="13" customFormat="1">
      <c r="B157" s="183"/>
      <c r="D157" s="176" t="s">
        <v>176</v>
      </c>
      <c r="E157" s="184" t="s">
        <v>1</v>
      </c>
      <c r="F157" s="185" t="s">
        <v>200</v>
      </c>
      <c r="H157" s="184" t="s">
        <v>1</v>
      </c>
      <c r="I157" s="186"/>
      <c r="L157" s="183"/>
      <c r="M157" s="187"/>
      <c r="T157" s="188"/>
      <c r="AT157" s="184" t="s">
        <v>176</v>
      </c>
      <c r="AU157" s="184" t="s">
        <v>82</v>
      </c>
      <c r="AV157" s="13" t="s">
        <v>77</v>
      </c>
      <c r="AW157" s="13" t="s">
        <v>26</v>
      </c>
      <c r="AX157" s="13" t="s">
        <v>71</v>
      </c>
      <c r="AY157" s="184" t="s">
        <v>165</v>
      </c>
    </row>
    <row r="158" spans="2:65" s="12" customFormat="1">
      <c r="B158" s="175"/>
      <c r="D158" s="176" t="s">
        <v>176</v>
      </c>
      <c r="E158" s="177" t="s">
        <v>1</v>
      </c>
      <c r="F158" s="178" t="s">
        <v>216</v>
      </c>
      <c r="H158" s="179">
        <v>53.1</v>
      </c>
      <c r="I158" s="180"/>
      <c r="L158" s="175"/>
      <c r="M158" s="181"/>
      <c r="T158" s="182"/>
      <c r="AT158" s="177" t="s">
        <v>176</v>
      </c>
      <c r="AU158" s="177" t="s">
        <v>82</v>
      </c>
      <c r="AV158" s="12" t="s">
        <v>82</v>
      </c>
      <c r="AW158" s="12" t="s">
        <v>26</v>
      </c>
      <c r="AX158" s="12" t="s">
        <v>71</v>
      </c>
      <c r="AY158" s="177" t="s">
        <v>165</v>
      </c>
    </row>
    <row r="159" spans="2:65" s="14" customFormat="1">
      <c r="B159" s="189"/>
      <c r="D159" s="176" t="s">
        <v>176</v>
      </c>
      <c r="E159" s="190" t="s">
        <v>1</v>
      </c>
      <c r="F159" s="191" t="s">
        <v>189</v>
      </c>
      <c r="H159" s="192">
        <v>53.1</v>
      </c>
      <c r="I159" s="193"/>
      <c r="L159" s="189"/>
      <c r="M159" s="194"/>
      <c r="T159" s="195"/>
      <c r="AT159" s="190" t="s">
        <v>176</v>
      </c>
      <c r="AU159" s="190" t="s">
        <v>82</v>
      </c>
      <c r="AV159" s="14" t="s">
        <v>171</v>
      </c>
      <c r="AW159" s="14" t="s">
        <v>26</v>
      </c>
      <c r="AX159" s="14" t="s">
        <v>77</v>
      </c>
      <c r="AY159" s="190" t="s">
        <v>165</v>
      </c>
    </row>
    <row r="160" spans="2:65" s="1" customFormat="1" ht="38" customHeight="1">
      <c r="B160" s="136"/>
      <c r="C160" s="163" t="s">
        <v>217</v>
      </c>
      <c r="D160" s="163" t="s">
        <v>167</v>
      </c>
      <c r="E160" s="164" t="s">
        <v>218</v>
      </c>
      <c r="F160" s="165" t="s">
        <v>219</v>
      </c>
      <c r="G160" s="166" t="s">
        <v>185</v>
      </c>
      <c r="H160" s="167">
        <v>53.1</v>
      </c>
      <c r="I160" s="168"/>
      <c r="J160" s="169">
        <f>ROUND(I160*H160,2)</f>
        <v>0</v>
      </c>
      <c r="K160" s="170"/>
      <c r="L160" s="34"/>
      <c r="M160" s="171" t="s">
        <v>1</v>
      </c>
      <c r="N160" s="135" t="s">
        <v>37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AR160" s="174" t="s">
        <v>171</v>
      </c>
      <c r="AT160" s="174" t="s">
        <v>167</v>
      </c>
      <c r="AU160" s="174" t="s">
        <v>82</v>
      </c>
      <c r="AY160" s="17" t="s">
        <v>165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82</v>
      </c>
      <c r="BK160" s="102">
        <f>ROUND(I160*H160,2)</f>
        <v>0</v>
      </c>
      <c r="BL160" s="17" t="s">
        <v>171</v>
      </c>
      <c r="BM160" s="174" t="s">
        <v>220</v>
      </c>
    </row>
    <row r="161" spans="2:65" s="13" customFormat="1">
      <c r="B161" s="183"/>
      <c r="D161" s="176" t="s">
        <v>176</v>
      </c>
      <c r="E161" s="184" t="s">
        <v>1</v>
      </c>
      <c r="F161" s="185" t="s">
        <v>200</v>
      </c>
      <c r="H161" s="184" t="s">
        <v>1</v>
      </c>
      <c r="I161" s="186"/>
      <c r="L161" s="183"/>
      <c r="M161" s="187"/>
      <c r="T161" s="188"/>
      <c r="AT161" s="184" t="s">
        <v>176</v>
      </c>
      <c r="AU161" s="184" t="s">
        <v>82</v>
      </c>
      <c r="AV161" s="13" t="s">
        <v>77</v>
      </c>
      <c r="AW161" s="13" t="s">
        <v>26</v>
      </c>
      <c r="AX161" s="13" t="s">
        <v>71</v>
      </c>
      <c r="AY161" s="184" t="s">
        <v>165</v>
      </c>
    </row>
    <row r="162" spans="2:65" s="12" customFormat="1">
      <c r="B162" s="175"/>
      <c r="D162" s="176" t="s">
        <v>176</v>
      </c>
      <c r="E162" s="177" t="s">
        <v>1</v>
      </c>
      <c r="F162" s="178" t="s">
        <v>216</v>
      </c>
      <c r="H162" s="179">
        <v>53.1</v>
      </c>
      <c r="I162" s="180"/>
      <c r="L162" s="175"/>
      <c r="M162" s="181"/>
      <c r="T162" s="182"/>
      <c r="AT162" s="177" t="s">
        <v>176</v>
      </c>
      <c r="AU162" s="177" t="s">
        <v>82</v>
      </c>
      <c r="AV162" s="12" t="s">
        <v>82</v>
      </c>
      <c r="AW162" s="12" t="s">
        <v>26</v>
      </c>
      <c r="AX162" s="12" t="s">
        <v>71</v>
      </c>
      <c r="AY162" s="177" t="s">
        <v>165</v>
      </c>
    </row>
    <row r="163" spans="2:65" s="14" customFormat="1">
      <c r="B163" s="189"/>
      <c r="D163" s="176" t="s">
        <v>176</v>
      </c>
      <c r="E163" s="190" t="s">
        <v>1</v>
      </c>
      <c r="F163" s="191" t="s">
        <v>189</v>
      </c>
      <c r="H163" s="192">
        <v>53.1</v>
      </c>
      <c r="I163" s="193"/>
      <c r="L163" s="189"/>
      <c r="M163" s="194"/>
      <c r="T163" s="195"/>
      <c r="AT163" s="190" t="s">
        <v>176</v>
      </c>
      <c r="AU163" s="190" t="s">
        <v>82</v>
      </c>
      <c r="AV163" s="14" t="s">
        <v>171</v>
      </c>
      <c r="AW163" s="14" t="s">
        <v>26</v>
      </c>
      <c r="AX163" s="14" t="s">
        <v>77</v>
      </c>
      <c r="AY163" s="190" t="s">
        <v>165</v>
      </c>
    </row>
    <row r="164" spans="2:65" s="1" customFormat="1" ht="16.5" customHeight="1">
      <c r="B164" s="136"/>
      <c r="C164" s="163" t="s">
        <v>221</v>
      </c>
      <c r="D164" s="163" t="s">
        <v>167</v>
      </c>
      <c r="E164" s="164" t="s">
        <v>222</v>
      </c>
      <c r="F164" s="165" t="s">
        <v>223</v>
      </c>
      <c r="G164" s="166" t="s">
        <v>185</v>
      </c>
      <c r="H164" s="167">
        <v>65.456000000000003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171</v>
      </c>
      <c r="AT164" s="174" t="s">
        <v>167</v>
      </c>
      <c r="AU164" s="174" t="s">
        <v>82</v>
      </c>
      <c r="AY164" s="17" t="s">
        <v>165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82</v>
      </c>
      <c r="BK164" s="102">
        <f>ROUND(I164*H164,2)</f>
        <v>0</v>
      </c>
      <c r="BL164" s="17" t="s">
        <v>171</v>
      </c>
      <c r="BM164" s="174" t="s">
        <v>224</v>
      </c>
    </row>
    <row r="165" spans="2:65" s="13" customFormat="1">
      <c r="B165" s="183"/>
      <c r="D165" s="176" t="s">
        <v>176</v>
      </c>
      <c r="E165" s="184" t="s">
        <v>1</v>
      </c>
      <c r="F165" s="185" t="s">
        <v>198</v>
      </c>
      <c r="H165" s="184" t="s">
        <v>1</v>
      </c>
      <c r="I165" s="186"/>
      <c r="L165" s="183"/>
      <c r="M165" s="187"/>
      <c r="T165" s="188"/>
      <c r="AT165" s="184" t="s">
        <v>176</v>
      </c>
      <c r="AU165" s="184" t="s">
        <v>82</v>
      </c>
      <c r="AV165" s="13" t="s">
        <v>77</v>
      </c>
      <c r="AW165" s="13" t="s">
        <v>26</v>
      </c>
      <c r="AX165" s="13" t="s">
        <v>71</v>
      </c>
      <c r="AY165" s="184" t="s">
        <v>165</v>
      </c>
    </row>
    <row r="166" spans="2:65" s="12" customFormat="1">
      <c r="B166" s="175"/>
      <c r="D166" s="176" t="s">
        <v>176</v>
      </c>
      <c r="E166" s="177" t="s">
        <v>1</v>
      </c>
      <c r="F166" s="178" t="s">
        <v>199</v>
      </c>
      <c r="H166" s="179">
        <v>12.356</v>
      </c>
      <c r="I166" s="180"/>
      <c r="L166" s="175"/>
      <c r="M166" s="181"/>
      <c r="T166" s="182"/>
      <c r="AT166" s="177" t="s">
        <v>176</v>
      </c>
      <c r="AU166" s="177" t="s">
        <v>82</v>
      </c>
      <c r="AV166" s="12" t="s">
        <v>82</v>
      </c>
      <c r="AW166" s="12" t="s">
        <v>26</v>
      </c>
      <c r="AX166" s="12" t="s">
        <v>71</v>
      </c>
      <c r="AY166" s="177" t="s">
        <v>165</v>
      </c>
    </row>
    <row r="167" spans="2:65" s="13" customFormat="1">
      <c r="B167" s="183"/>
      <c r="D167" s="176" t="s">
        <v>176</v>
      </c>
      <c r="E167" s="184" t="s">
        <v>1</v>
      </c>
      <c r="F167" s="185" t="s">
        <v>200</v>
      </c>
      <c r="H167" s="184" t="s">
        <v>1</v>
      </c>
      <c r="I167" s="186"/>
      <c r="L167" s="183"/>
      <c r="M167" s="187"/>
      <c r="T167" s="188"/>
      <c r="AT167" s="184" t="s">
        <v>176</v>
      </c>
      <c r="AU167" s="184" t="s">
        <v>82</v>
      </c>
      <c r="AV167" s="13" t="s">
        <v>77</v>
      </c>
      <c r="AW167" s="13" t="s">
        <v>26</v>
      </c>
      <c r="AX167" s="13" t="s">
        <v>71</v>
      </c>
      <c r="AY167" s="184" t="s">
        <v>165</v>
      </c>
    </row>
    <row r="168" spans="2:65" s="12" customFormat="1">
      <c r="B168" s="175"/>
      <c r="D168" s="176" t="s">
        <v>176</v>
      </c>
      <c r="E168" s="177" t="s">
        <v>1</v>
      </c>
      <c r="F168" s="178" t="s">
        <v>216</v>
      </c>
      <c r="H168" s="179">
        <v>53.1</v>
      </c>
      <c r="I168" s="180"/>
      <c r="L168" s="175"/>
      <c r="M168" s="181"/>
      <c r="T168" s="182"/>
      <c r="AT168" s="177" t="s">
        <v>176</v>
      </c>
      <c r="AU168" s="177" t="s">
        <v>82</v>
      </c>
      <c r="AV168" s="12" t="s">
        <v>82</v>
      </c>
      <c r="AW168" s="12" t="s">
        <v>26</v>
      </c>
      <c r="AX168" s="12" t="s">
        <v>71</v>
      </c>
      <c r="AY168" s="177" t="s">
        <v>165</v>
      </c>
    </row>
    <row r="169" spans="2:65" s="14" customFormat="1">
      <c r="B169" s="189"/>
      <c r="D169" s="176" t="s">
        <v>176</v>
      </c>
      <c r="E169" s="190" t="s">
        <v>1</v>
      </c>
      <c r="F169" s="191" t="s">
        <v>189</v>
      </c>
      <c r="H169" s="192">
        <v>65.456000000000003</v>
      </c>
      <c r="I169" s="193"/>
      <c r="L169" s="189"/>
      <c r="M169" s="194"/>
      <c r="T169" s="195"/>
      <c r="AT169" s="190" t="s">
        <v>176</v>
      </c>
      <c r="AU169" s="190" t="s">
        <v>82</v>
      </c>
      <c r="AV169" s="14" t="s">
        <v>171</v>
      </c>
      <c r="AW169" s="14" t="s">
        <v>26</v>
      </c>
      <c r="AX169" s="14" t="s">
        <v>77</v>
      </c>
      <c r="AY169" s="190" t="s">
        <v>165</v>
      </c>
    </row>
    <row r="170" spans="2:65" s="1" customFormat="1" ht="24.15" customHeight="1">
      <c r="B170" s="136"/>
      <c r="C170" s="163" t="s">
        <v>225</v>
      </c>
      <c r="D170" s="163" t="s">
        <v>167</v>
      </c>
      <c r="E170" s="164" t="s">
        <v>226</v>
      </c>
      <c r="F170" s="165" t="s">
        <v>227</v>
      </c>
      <c r="G170" s="166" t="s">
        <v>185</v>
      </c>
      <c r="H170" s="167">
        <v>928.04399999999998</v>
      </c>
      <c r="I170" s="168"/>
      <c r="J170" s="169">
        <f>ROUND(I170*H170,2)</f>
        <v>0</v>
      </c>
      <c r="K170" s="170"/>
      <c r="L170" s="34"/>
      <c r="M170" s="171" t="s">
        <v>1</v>
      </c>
      <c r="N170" s="135" t="s">
        <v>37</v>
      </c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AR170" s="174" t="s">
        <v>171</v>
      </c>
      <c r="AT170" s="174" t="s">
        <v>167</v>
      </c>
      <c r="AU170" s="174" t="s">
        <v>82</v>
      </c>
      <c r="AY170" s="17" t="s">
        <v>165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7" t="s">
        <v>82</v>
      </c>
      <c r="BK170" s="102">
        <f>ROUND(I170*H170,2)</f>
        <v>0</v>
      </c>
      <c r="BL170" s="17" t="s">
        <v>171</v>
      </c>
      <c r="BM170" s="174" t="s">
        <v>228</v>
      </c>
    </row>
    <row r="171" spans="2:65" s="12" customFormat="1">
      <c r="B171" s="175"/>
      <c r="D171" s="176" t="s">
        <v>176</v>
      </c>
      <c r="E171" s="177" t="s">
        <v>1</v>
      </c>
      <c r="F171" s="178" t="s">
        <v>124</v>
      </c>
      <c r="H171" s="179">
        <v>928.04399999999998</v>
      </c>
      <c r="I171" s="180"/>
      <c r="L171" s="175"/>
      <c r="M171" s="181"/>
      <c r="T171" s="182"/>
      <c r="AT171" s="177" t="s">
        <v>176</v>
      </c>
      <c r="AU171" s="177" t="s">
        <v>82</v>
      </c>
      <c r="AV171" s="12" t="s">
        <v>82</v>
      </c>
      <c r="AW171" s="12" t="s">
        <v>26</v>
      </c>
      <c r="AX171" s="12" t="s">
        <v>71</v>
      </c>
      <c r="AY171" s="177" t="s">
        <v>165</v>
      </c>
    </row>
    <row r="172" spans="2:65" s="14" customFormat="1">
      <c r="B172" s="189"/>
      <c r="D172" s="176" t="s">
        <v>176</v>
      </c>
      <c r="E172" s="190" t="s">
        <v>1</v>
      </c>
      <c r="F172" s="191" t="s">
        <v>189</v>
      </c>
      <c r="H172" s="192">
        <v>928.04399999999998</v>
      </c>
      <c r="I172" s="193"/>
      <c r="L172" s="189"/>
      <c r="M172" s="194"/>
      <c r="T172" s="195"/>
      <c r="AT172" s="190" t="s">
        <v>176</v>
      </c>
      <c r="AU172" s="190" t="s">
        <v>82</v>
      </c>
      <c r="AV172" s="14" t="s">
        <v>171</v>
      </c>
      <c r="AW172" s="14" t="s">
        <v>26</v>
      </c>
      <c r="AX172" s="14" t="s">
        <v>77</v>
      </c>
      <c r="AY172" s="190" t="s">
        <v>165</v>
      </c>
    </row>
    <row r="173" spans="2:65" s="11" customFormat="1" ht="23" customHeight="1">
      <c r="B173" s="151"/>
      <c r="D173" s="152" t="s">
        <v>70</v>
      </c>
      <c r="E173" s="161" t="s">
        <v>212</v>
      </c>
      <c r="F173" s="161" t="s">
        <v>229</v>
      </c>
      <c r="I173" s="154"/>
      <c r="J173" s="162">
        <f>BK173</f>
        <v>0</v>
      </c>
      <c r="L173" s="151"/>
      <c r="M173" s="156"/>
      <c r="P173" s="157">
        <f>SUM(P174:P181)</f>
        <v>0</v>
      </c>
      <c r="R173" s="157">
        <f>SUM(R174:R181)</f>
        <v>0</v>
      </c>
      <c r="T173" s="158">
        <f>SUM(T174:T181)</f>
        <v>0</v>
      </c>
      <c r="AR173" s="152" t="s">
        <v>77</v>
      </c>
      <c r="AT173" s="159" t="s">
        <v>70</v>
      </c>
      <c r="AU173" s="159" t="s">
        <v>77</v>
      </c>
      <c r="AY173" s="152" t="s">
        <v>165</v>
      </c>
      <c r="BK173" s="160">
        <f>SUM(BK174:BK181)</f>
        <v>0</v>
      </c>
    </row>
    <row r="174" spans="2:65" s="1" customFormat="1" ht="24.15" customHeight="1">
      <c r="B174" s="136"/>
      <c r="C174" s="163" t="s">
        <v>230</v>
      </c>
      <c r="D174" s="163" t="s">
        <v>167</v>
      </c>
      <c r="E174" s="164" t="s">
        <v>231</v>
      </c>
      <c r="F174" s="165" t="s">
        <v>232</v>
      </c>
      <c r="G174" s="166" t="s">
        <v>233</v>
      </c>
      <c r="H174" s="167">
        <v>659.8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AR174" s="174" t="s">
        <v>171</v>
      </c>
      <c r="AT174" s="174" t="s">
        <v>167</v>
      </c>
      <c r="AU174" s="174" t="s">
        <v>82</v>
      </c>
      <c r="AY174" s="17" t="s">
        <v>165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82</v>
      </c>
      <c r="BK174" s="102">
        <f>ROUND(I174*H174,2)</f>
        <v>0</v>
      </c>
      <c r="BL174" s="17" t="s">
        <v>171</v>
      </c>
      <c r="BM174" s="174" t="s">
        <v>234</v>
      </c>
    </row>
    <row r="175" spans="2:65" s="1" customFormat="1" ht="24.15" customHeight="1">
      <c r="B175" s="136"/>
      <c r="C175" s="163" t="s">
        <v>235</v>
      </c>
      <c r="D175" s="163" t="s">
        <v>167</v>
      </c>
      <c r="E175" s="164" t="s">
        <v>236</v>
      </c>
      <c r="F175" s="165" t="s">
        <v>237</v>
      </c>
      <c r="G175" s="166" t="s">
        <v>233</v>
      </c>
      <c r="H175" s="167">
        <v>9237.2000000000007</v>
      </c>
      <c r="I175" s="168"/>
      <c r="J175" s="169">
        <f>ROUND(I175*H175,2)</f>
        <v>0</v>
      </c>
      <c r="K175" s="170"/>
      <c r="L175" s="34"/>
      <c r="M175" s="171" t="s">
        <v>1</v>
      </c>
      <c r="N175" s="135" t="s">
        <v>37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AR175" s="174" t="s">
        <v>171</v>
      </c>
      <c r="AT175" s="174" t="s">
        <v>167</v>
      </c>
      <c r="AU175" s="174" t="s">
        <v>82</v>
      </c>
      <c r="AY175" s="17" t="s">
        <v>165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7" t="s">
        <v>82</v>
      </c>
      <c r="BK175" s="102">
        <f>ROUND(I175*H175,2)</f>
        <v>0</v>
      </c>
      <c r="BL175" s="17" t="s">
        <v>171</v>
      </c>
      <c r="BM175" s="174" t="s">
        <v>238</v>
      </c>
    </row>
    <row r="176" spans="2:65" s="12" customFormat="1">
      <c r="B176" s="175"/>
      <c r="D176" s="176" t="s">
        <v>176</v>
      </c>
      <c r="F176" s="178" t="s">
        <v>239</v>
      </c>
      <c r="H176" s="179">
        <v>9237.2000000000007</v>
      </c>
      <c r="I176" s="180"/>
      <c r="L176" s="175"/>
      <c r="M176" s="181"/>
      <c r="T176" s="182"/>
      <c r="AT176" s="177" t="s">
        <v>176</v>
      </c>
      <c r="AU176" s="177" t="s">
        <v>82</v>
      </c>
      <c r="AV176" s="12" t="s">
        <v>82</v>
      </c>
      <c r="AW176" s="12" t="s">
        <v>3</v>
      </c>
      <c r="AX176" s="12" t="s">
        <v>77</v>
      </c>
      <c r="AY176" s="177" t="s">
        <v>165</v>
      </c>
    </row>
    <row r="177" spans="2:65" s="1" customFormat="1" ht="24.15" customHeight="1">
      <c r="B177" s="136"/>
      <c r="C177" s="163" t="s">
        <v>240</v>
      </c>
      <c r="D177" s="163" t="s">
        <v>167</v>
      </c>
      <c r="E177" s="164" t="s">
        <v>241</v>
      </c>
      <c r="F177" s="165" t="s">
        <v>242</v>
      </c>
      <c r="G177" s="166" t="s">
        <v>233</v>
      </c>
      <c r="H177" s="167">
        <v>659.8</v>
      </c>
      <c r="I177" s="168"/>
      <c r="J177" s="169">
        <f>ROUND(I177*H177,2)</f>
        <v>0</v>
      </c>
      <c r="K177" s="170"/>
      <c r="L177" s="34"/>
      <c r="M177" s="171" t="s">
        <v>1</v>
      </c>
      <c r="N177" s="135" t="s">
        <v>37</v>
      </c>
      <c r="P177" s="172">
        <f>O177*H177</f>
        <v>0</v>
      </c>
      <c r="Q177" s="172">
        <v>0</v>
      </c>
      <c r="R177" s="172">
        <f>Q177*H177</f>
        <v>0</v>
      </c>
      <c r="S177" s="172">
        <v>0</v>
      </c>
      <c r="T177" s="173">
        <f>S177*H177</f>
        <v>0</v>
      </c>
      <c r="AR177" s="174" t="s">
        <v>171</v>
      </c>
      <c r="AT177" s="174" t="s">
        <v>167</v>
      </c>
      <c r="AU177" s="174" t="s">
        <v>82</v>
      </c>
      <c r="AY177" s="17" t="s">
        <v>165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7" t="s">
        <v>82</v>
      </c>
      <c r="BK177" s="102">
        <f>ROUND(I177*H177,2)</f>
        <v>0</v>
      </c>
      <c r="BL177" s="17" t="s">
        <v>171</v>
      </c>
      <c r="BM177" s="174" t="s">
        <v>243</v>
      </c>
    </row>
    <row r="178" spans="2:65" s="1" customFormat="1" ht="16.5" customHeight="1">
      <c r="B178" s="136"/>
      <c r="C178" s="163" t="s">
        <v>244</v>
      </c>
      <c r="D178" s="163" t="s">
        <v>167</v>
      </c>
      <c r="E178" s="164" t="s">
        <v>245</v>
      </c>
      <c r="F178" s="165" t="s">
        <v>246</v>
      </c>
      <c r="G178" s="166" t="s">
        <v>233</v>
      </c>
      <c r="H178" s="167">
        <v>418.92500000000001</v>
      </c>
      <c r="I178" s="168"/>
      <c r="J178" s="169">
        <f>ROUND(I178*H178,2)</f>
        <v>0</v>
      </c>
      <c r="K178" s="170"/>
      <c r="L178" s="34"/>
      <c r="M178" s="171" t="s">
        <v>1</v>
      </c>
      <c r="N178" s="135" t="s">
        <v>37</v>
      </c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AR178" s="174" t="s">
        <v>171</v>
      </c>
      <c r="AT178" s="174" t="s">
        <v>167</v>
      </c>
      <c r="AU178" s="174" t="s">
        <v>82</v>
      </c>
      <c r="AY178" s="17" t="s">
        <v>165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7" t="s">
        <v>82</v>
      </c>
      <c r="BK178" s="102">
        <f>ROUND(I178*H178,2)</f>
        <v>0</v>
      </c>
      <c r="BL178" s="17" t="s">
        <v>171</v>
      </c>
      <c r="BM178" s="174" t="s">
        <v>247</v>
      </c>
    </row>
    <row r="179" spans="2:65" s="12" customFormat="1">
      <c r="B179" s="175"/>
      <c r="D179" s="176" t="s">
        <v>176</v>
      </c>
      <c r="E179" s="177" t="s">
        <v>1</v>
      </c>
      <c r="F179" s="178" t="s">
        <v>248</v>
      </c>
      <c r="H179" s="179">
        <v>418.92500000000001</v>
      </c>
      <c r="I179" s="180"/>
      <c r="L179" s="175"/>
      <c r="M179" s="181"/>
      <c r="T179" s="182"/>
      <c r="AT179" s="177" t="s">
        <v>176</v>
      </c>
      <c r="AU179" s="177" t="s">
        <v>82</v>
      </c>
      <c r="AV179" s="12" t="s">
        <v>82</v>
      </c>
      <c r="AW179" s="12" t="s">
        <v>26</v>
      </c>
      <c r="AX179" s="12" t="s">
        <v>77</v>
      </c>
      <c r="AY179" s="177" t="s">
        <v>165</v>
      </c>
    </row>
    <row r="180" spans="2:65" s="1" customFormat="1" ht="24.15" customHeight="1">
      <c r="B180" s="136"/>
      <c r="C180" s="163" t="s">
        <v>249</v>
      </c>
      <c r="D180" s="163" t="s">
        <v>167</v>
      </c>
      <c r="E180" s="164" t="s">
        <v>250</v>
      </c>
      <c r="F180" s="165" t="s">
        <v>227</v>
      </c>
      <c r="G180" s="166" t="s">
        <v>233</v>
      </c>
      <c r="H180" s="167">
        <v>240.875</v>
      </c>
      <c r="I180" s="168"/>
      <c r="J180" s="169">
        <f>ROUND(I180*H180,2)</f>
        <v>0</v>
      </c>
      <c r="K180" s="170"/>
      <c r="L180" s="34"/>
      <c r="M180" s="171" t="s">
        <v>1</v>
      </c>
      <c r="N180" s="135" t="s">
        <v>37</v>
      </c>
      <c r="P180" s="172">
        <f>O180*H180</f>
        <v>0</v>
      </c>
      <c r="Q180" s="172">
        <v>0</v>
      </c>
      <c r="R180" s="172">
        <f>Q180*H180</f>
        <v>0</v>
      </c>
      <c r="S180" s="172">
        <v>0</v>
      </c>
      <c r="T180" s="173">
        <f>S180*H180</f>
        <v>0</v>
      </c>
      <c r="AR180" s="174" t="s">
        <v>171</v>
      </c>
      <c r="AT180" s="174" t="s">
        <v>167</v>
      </c>
      <c r="AU180" s="174" t="s">
        <v>82</v>
      </c>
      <c r="AY180" s="17" t="s">
        <v>165</v>
      </c>
      <c r="BE180" s="102">
        <f>IF(N180="základná",J180,0)</f>
        <v>0</v>
      </c>
      <c r="BF180" s="102">
        <f>IF(N180="znížená",J180,0)</f>
        <v>0</v>
      </c>
      <c r="BG180" s="102">
        <f>IF(N180="zákl. prenesená",J180,0)</f>
        <v>0</v>
      </c>
      <c r="BH180" s="102">
        <f>IF(N180="zníž. prenesená",J180,0)</f>
        <v>0</v>
      </c>
      <c r="BI180" s="102">
        <f>IF(N180="nulová",J180,0)</f>
        <v>0</v>
      </c>
      <c r="BJ180" s="17" t="s">
        <v>82</v>
      </c>
      <c r="BK180" s="102">
        <f>ROUND(I180*H180,2)</f>
        <v>0</v>
      </c>
      <c r="BL180" s="17" t="s">
        <v>171</v>
      </c>
      <c r="BM180" s="174" t="s">
        <v>251</v>
      </c>
    </row>
    <row r="181" spans="2:65" s="12" customFormat="1">
      <c r="B181" s="175"/>
      <c r="D181" s="176" t="s">
        <v>176</v>
      </c>
      <c r="E181" s="177" t="s">
        <v>1</v>
      </c>
      <c r="F181" s="178" t="s">
        <v>252</v>
      </c>
      <c r="H181" s="179">
        <v>240.875</v>
      </c>
      <c r="I181" s="180"/>
      <c r="L181" s="175"/>
      <c r="M181" s="196"/>
      <c r="N181" s="197"/>
      <c r="O181" s="197"/>
      <c r="P181" s="197"/>
      <c r="Q181" s="197"/>
      <c r="R181" s="197"/>
      <c r="S181" s="197"/>
      <c r="T181" s="198"/>
      <c r="AT181" s="177" t="s">
        <v>176</v>
      </c>
      <c r="AU181" s="177" t="s">
        <v>82</v>
      </c>
      <c r="AV181" s="12" t="s">
        <v>82</v>
      </c>
      <c r="AW181" s="12" t="s">
        <v>26</v>
      </c>
      <c r="AX181" s="12" t="s">
        <v>77</v>
      </c>
      <c r="AY181" s="177" t="s">
        <v>165</v>
      </c>
    </row>
    <row r="182" spans="2:65" s="12" customFormat="1">
      <c r="B182" s="175"/>
      <c r="C182" s="279" t="s">
        <v>2062</v>
      </c>
      <c r="D182" s="279"/>
      <c r="E182" s="7"/>
      <c r="F182" s="7"/>
      <c r="G182" s="7"/>
      <c r="H182" s="7"/>
      <c r="I182" s="7"/>
      <c r="L182" s="175"/>
      <c r="AT182" s="177"/>
      <c r="AU182" s="177"/>
      <c r="AY182" s="177"/>
    </row>
    <row r="183" spans="2:65" s="12" customFormat="1" ht="23.4" customHeight="1">
      <c r="B183" s="175"/>
      <c r="C183" s="279" t="s">
        <v>2063</v>
      </c>
      <c r="D183" s="279"/>
      <c r="E183" s="279"/>
      <c r="F183" s="279"/>
      <c r="G183" s="279"/>
      <c r="H183" s="279"/>
      <c r="I183" s="279"/>
      <c r="L183" s="175"/>
      <c r="AT183" s="177"/>
      <c r="AU183" s="177"/>
      <c r="AY183" s="177"/>
    </row>
    <row r="184" spans="2:65" s="12" customFormat="1" ht="33" customHeight="1">
      <c r="B184" s="175"/>
      <c r="C184" s="279" t="s">
        <v>2064</v>
      </c>
      <c r="D184" s="279"/>
      <c r="E184" s="279"/>
      <c r="F184" s="279"/>
      <c r="G184" s="279"/>
      <c r="H184" s="279"/>
      <c r="I184" s="279"/>
      <c r="L184" s="175"/>
      <c r="AT184" s="177"/>
      <c r="AU184" s="177"/>
      <c r="AY184" s="177"/>
    </row>
    <row r="185" spans="2:65" s="12" customFormat="1" ht="22.25" customHeight="1">
      <c r="B185" s="175"/>
      <c r="C185" s="279" t="s">
        <v>2065</v>
      </c>
      <c r="D185" s="279"/>
      <c r="E185" s="279"/>
      <c r="F185" s="279"/>
      <c r="G185" s="279"/>
      <c r="H185" s="279"/>
      <c r="I185" s="279"/>
      <c r="L185" s="175"/>
      <c r="AT185" s="177"/>
      <c r="AU185" s="177"/>
      <c r="AY185" s="177"/>
    </row>
    <row r="186" spans="2:65" s="12" customFormat="1" ht="38.4" customHeight="1">
      <c r="B186" s="175"/>
      <c r="C186" s="279" t="s">
        <v>2066</v>
      </c>
      <c r="D186" s="279"/>
      <c r="E186" s="279"/>
      <c r="F186" s="279"/>
      <c r="G186" s="279"/>
      <c r="H186" s="279"/>
      <c r="I186" s="279"/>
      <c r="L186" s="175"/>
      <c r="AT186" s="177"/>
      <c r="AU186" s="177"/>
      <c r="AY186" s="177"/>
    </row>
    <row r="187" spans="2:65" s="12" customFormat="1" ht="28.25" customHeight="1">
      <c r="B187" s="175"/>
      <c r="C187" s="279" t="s">
        <v>2067</v>
      </c>
      <c r="D187" s="279"/>
      <c r="E187" s="279"/>
      <c r="F187" s="279"/>
      <c r="G187" s="279"/>
      <c r="H187" s="279"/>
      <c r="I187" s="279"/>
      <c r="L187" s="175"/>
      <c r="AT187" s="177"/>
      <c r="AU187" s="177"/>
      <c r="AY187" s="177"/>
    </row>
    <row r="188" spans="2:65" s="12" customFormat="1" ht="33" customHeight="1">
      <c r="B188" s="175"/>
      <c r="C188" s="279" t="s">
        <v>2068</v>
      </c>
      <c r="D188" s="279"/>
      <c r="E188" s="279"/>
      <c r="F188" s="279"/>
      <c r="G188" s="279"/>
      <c r="H188" s="279"/>
      <c r="I188" s="279"/>
      <c r="L188" s="175"/>
      <c r="AT188" s="177"/>
      <c r="AU188" s="177"/>
      <c r="AY188" s="177"/>
    </row>
    <row r="189" spans="2:65" s="1" customFormat="1" ht="6.9" customHeight="1"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34"/>
    </row>
  </sheetData>
  <autoFilter ref="C132:K181"/>
  <mergeCells count="24">
    <mergeCell ref="E11:H11"/>
    <mergeCell ref="E20:H20"/>
    <mergeCell ref="E29:H29"/>
    <mergeCell ref="L2:V2"/>
    <mergeCell ref="C182:D182"/>
    <mergeCell ref="E85:H85"/>
    <mergeCell ref="E87:H87"/>
    <mergeCell ref="E89:H89"/>
    <mergeCell ref="D105:F105"/>
    <mergeCell ref="D106:F106"/>
    <mergeCell ref="E7:H7"/>
    <mergeCell ref="E9:H9"/>
    <mergeCell ref="D107:F107"/>
    <mergeCell ref="D108:F108"/>
    <mergeCell ref="D109:F109"/>
    <mergeCell ref="E121:H121"/>
    <mergeCell ref="E123:H123"/>
    <mergeCell ref="C185:I185"/>
    <mergeCell ref="C186:I186"/>
    <mergeCell ref="C187:I187"/>
    <mergeCell ref="C188:I188"/>
    <mergeCell ref="E125:H125"/>
    <mergeCell ref="C183:I183"/>
    <mergeCell ref="C184:I18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60"/>
  <sheetViews>
    <sheetView showGridLines="0" topLeftCell="A338" workbookViewId="0">
      <selection activeCell="C359" sqref="C359:I35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85</v>
      </c>
      <c r="AZ2" s="108" t="s">
        <v>253</v>
      </c>
      <c r="BA2" s="108" t="s">
        <v>1</v>
      </c>
      <c r="BB2" s="108" t="s">
        <v>1</v>
      </c>
      <c r="BC2" s="108" t="s">
        <v>254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255</v>
      </c>
      <c r="BA3" s="108" t="s">
        <v>1</v>
      </c>
      <c r="BB3" s="108" t="s">
        <v>1</v>
      </c>
      <c r="BC3" s="108" t="s">
        <v>256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  <c r="AZ4" s="108" t="s">
        <v>257</v>
      </c>
      <c r="BA4" s="108" t="s">
        <v>1</v>
      </c>
      <c r="BB4" s="108" t="s">
        <v>1</v>
      </c>
      <c r="BC4" s="108" t="s">
        <v>258</v>
      </c>
      <c r="BD4" s="108" t="s">
        <v>82</v>
      </c>
    </row>
    <row r="5" spans="2:56" ht="6.9" customHeight="1">
      <c r="B5" s="20"/>
      <c r="L5" s="20"/>
      <c r="AZ5" s="108" t="s">
        <v>259</v>
      </c>
      <c r="BA5" s="108" t="s">
        <v>1</v>
      </c>
      <c r="BB5" s="108" t="s">
        <v>1</v>
      </c>
      <c r="BC5" s="108" t="s">
        <v>260</v>
      </c>
      <c r="BD5" s="108" t="s">
        <v>82</v>
      </c>
    </row>
    <row r="6" spans="2:56" ht="12" customHeight="1">
      <c r="B6" s="20"/>
      <c r="D6" s="27" t="s">
        <v>14</v>
      </c>
      <c r="L6" s="20"/>
      <c r="AZ6" s="108" t="s">
        <v>261</v>
      </c>
      <c r="BA6" s="108" t="s">
        <v>1</v>
      </c>
      <c r="BB6" s="108" t="s">
        <v>1</v>
      </c>
      <c r="BC6" s="108" t="s">
        <v>262</v>
      </c>
      <c r="BD6" s="108" t="s">
        <v>82</v>
      </c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  <c r="AZ7" s="108" t="s">
        <v>263</v>
      </c>
      <c r="BA7" s="108" t="s">
        <v>1</v>
      </c>
      <c r="BB7" s="108" t="s">
        <v>1</v>
      </c>
      <c r="BC7" s="108" t="s">
        <v>264</v>
      </c>
      <c r="BD7" s="108" t="s">
        <v>82</v>
      </c>
    </row>
    <row r="8" spans="2:56" ht="12" customHeight="1">
      <c r="B8" s="20"/>
      <c r="D8" s="27" t="s">
        <v>127</v>
      </c>
      <c r="L8" s="20"/>
    </row>
    <row r="9" spans="2:56" s="1" customFormat="1" ht="16.5" customHeight="1">
      <c r="B9" s="34"/>
      <c r="E9" s="282" t="s">
        <v>84</v>
      </c>
      <c r="F9" s="280"/>
      <c r="G9" s="280"/>
      <c r="H9" s="280"/>
      <c r="L9" s="34"/>
    </row>
    <row r="10" spans="2:56" s="1" customFormat="1" ht="12" customHeight="1">
      <c r="B10" s="34"/>
      <c r="D10" s="27" t="s">
        <v>128</v>
      </c>
      <c r="L10" s="34"/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J117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ROUND((SUM(BE117:BE124) + SUM(BE146:BE352)),  2)</f>
        <v>0</v>
      </c>
      <c r="G37" s="113"/>
      <c r="H37" s="113"/>
      <c r="I37" s="114">
        <v>0.2</v>
      </c>
      <c r="J37" s="112">
        <f>ROUND(((SUM(BE117:BE124) + SUM(BE146:BE352))*I37),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ROUND((SUM(BF117:BF124) + SUM(BF146:BF352)),  2)</f>
        <v>0</v>
      </c>
      <c r="G38" s="113"/>
      <c r="H38" s="113"/>
      <c r="I38" s="114">
        <v>0.2</v>
      </c>
      <c r="J38" s="112">
        <f>ROUND(((SUM(BF117:BF124) + SUM(BF146:BF352))*I38),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ROUND((SUM(BG117:BG124) + SUM(BG146:BG352)),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ROUND((SUM(BH117:BH124) + SUM(BH146:BH352)),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ROUND((SUM(BI117:BI124) + SUM(BI146:BI352)),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84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47" s="1" customFormat="1" ht="10.4" customHeight="1">
      <c r="B97" s="34"/>
      <c r="L97" s="34"/>
    </row>
    <row r="98" spans="2:47" s="1" customFormat="1" ht="23" customHeight="1">
      <c r="B98" s="34"/>
      <c r="C98" s="125" t="s">
        <v>137</v>
      </c>
      <c r="J98" s="71">
        <f>J146</f>
        <v>0</v>
      </c>
      <c r="L98" s="34"/>
      <c r="AU98" s="17" t="s">
        <v>138</v>
      </c>
    </row>
    <row r="99" spans="2:47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J147</f>
        <v>0</v>
      </c>
      <c r="L99" s="126"/>
    </row>
    <row r="100" spans="2:47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J148</f>
        <v>0</v>
      </c>
      <c r="L100" s="130"/>
    </row>
    <row r="101" spans="2:47" s="9" customFormat="1" ht="20" customHeight="1">
      <c r="B101" s="130"/>
      <c r="D101" s="131" t="s">
        <v>265</v>
      </c>
      <c r="E101" s="132"/>
      <c r="F101" s="132"/>
      <c r="G101" s="132"/>
      <c r="H101" s="132"/>
      <c r="I101" s="132"/>
      <c r="J101" s="133">
        <f>J182</f>
        <v>0</v>
      </c>
      <c r="L101" s="130"/>
    </row>
    <row r="102" spans="2:47" s="9" customFormat="1" ht="20" customHeight="1">
      <c r="B102" s="130"/>
      <c r="D102" s="131" t="s">
        <v>266</v>
      </c>
      <c r="E102" s="132"/>
      <c r="F102" s="132"/>
      <c r="G102" s="132"/>
      <c r="H102" s="132"/>
      <c r="I102" s="132"/>
      <c r="J102" s="133">
        <f>J212</f>
        <v>0</v>
      </c>
      <c r="L102" s="130"/>
    </row>
    <row r="103" spans="2:47" s="9" customFormat="1" ht="20" customHeight="1">
      <c r="B103" s="130"/>
      <c r="D103" s="131" t="s">
        <v>267</v>
      </c>
      <c r="E103" s="132"/>
      <c r="F103" s="132"/>
      <c r="G103" s="132"/>
      <c r="H103" s="132"/>
      <c r="I103" s="132"/>
      <c r="J103" s="133">
        <f>J219</f>
        <v>0</v>
      </c>
      <c r="L103" s="130"/>
    </row>
    <row r="104" spans="2:47" s="9" customFormat="1" ht="20" customHeight="1">
      <c r="B104" s="130"/>
      <c r="D104" s="131" t="s">
        <v>268</v>
      </c>
      <c r="E104" s="132"/>
      <c r="F104" s="132"/>
      <c r="G104" s="132"/>
      <c r="H104" s="132"/>
      <c r="I104" s="132"/>
      <c r="J104" s="133">
        <f>J224</f>
        <v>0</v>
      </c>
      <c r="L104" s="130"/>
    </row>
    <row r="105" spans="2:47" s="9" customFormat="1" ht="20" customHeight="1">
      <c r="B105" s="130"/>
      <c r="D105" s="131" t="s">
        <v>141</v>
      </c>
      <c r="E105" s="132"/>
      <c r="F105" s="132"/>
      <c r="G105" s="132"/>
      <c r="H105" s="132"/>
      <c r="I105" s="132"/>
      <c r="J105" s="133">
        <f>J229</f>
        <v>0</v>
      </c>
      <c r="L105" s="130"/>
    </row>
    <row r="106" spans="2:47" s="9" customFormat="1" ht="20" customHeight="1">
      <c r="B106" s="130"/>
      <c r="D106" s="131" t="s">
        <v>269</v>
      </c>
      <c r="E106" s="132"/>
      <c r="F106" s="132"/>
      <c r="G106" s="132"/>
      <c r="H106" s="132"/>
      <c r="I106" s="132"/>
      <c r="J106" s="133">
        <f>J234</f>
        <v>0</v>
      </c>
      <c r="L106" s="130"/>
    </row>
    <row r="107" spans="2:47" s="8" customFormat="1" ht="24.9" customHeight="1">
      <c r="B107" s="126"/>
      <c r="D107" s="127" t="s">
        <v>270</v>
      </c>
      <c r="E107" s="128"/>
      <c r="F107" s="128"/>
      <c r="G107" s="128"/>
      <c r="H107" s="128"/>
      <c r="I107" s="128"/>
      <c r="J107" s="129">
        <f>J236</f>
        <v>0</v>
      </c>
      <c r="L107" s="126"/>
    </row>
    <row r="108" spans="2:47" s="9" customFormat="1" ht="20" customHeight="1">
      <c r="B108" s="130"/>
      <c r="D108" s="131" t="s">
        <v>271</v>
      </c>
      <c r="E108" s="132"/>
      <c r="F108" s="132"/>
      <c r="G108" s="132"/>
      <c r="H108" s="132"/>
      <c r="I108" s="132"/>
      <c r="J108" s="133">
        <f>J237</f>
        <v>0</v>
      </c>
      <c r="L108" s="130"/>
    </row>
    <row r="109" spans="2:47" s="9" customFormat="1" ht="20" customHeight="1">
      <c r="B109" s="130"/>
      <c r="D109" s="131" t="s">
        <v>272</v>
      </c>
      <c r="E109" s="132"/>
      <c r="F109" s="132"/>
      <c r="G109" s="132"/>
      <c r="H109" s="132"/>
      <c r="I109" s="132"/>
      <c r="J109" s="133">
        <f>J258</f>
        <v>0</v>
      </c>
      <c r="L109" s="130"/>
    </row>
    <row r="110" spans="2:47" s="9" customFormat="1" ht="20" customHeight="1">
      <c r="B110" s="130"/>
      <c r="D110" s="131" t="s">
        <v>273</v>
      </c>
      <c r="E110" s="132"/>
      <c r="F110" s="132"/>
      <c r="G110" s="132"/>
      <c r="H110" s="132"/>
      <c r="I110" s="132"/>
      <c r="J110" s="133">
        <f>J274</f>
        <v>0</v>
      </c>
      <c r="L110" s="130"/>
    </row>
    <row r="111" spans="2:47" s="9" customFormat="1" ht="20" customHeight="1">
      <c r="B111" s="130"/>
      <c r="D111" s="131" t="s">
        <v>274</v>
      </c>
      <c r="E111" s="132"/>
      <c r="F111" s="132"/>
      <c r="G111" s="132"/>
      <c r="H111" s="132"/>
      <c r="I111" s="132"/>
      <c r="J111" s="133">
        <f>J280</f>
        <v>0</v>
      </c>
      <c r="L111" s="130"/>
    </row>
    <row r="112" spans="2:47" s="9" customFormat="1" ht="20" customHeight="1">
      <c r="B112" s="130"/>
      <c r="D112" s="131" t="s">
        <v>275</v>
      </c>
      <c r="E112" s="132"/>
      <c r="F112" s="132"/>
      <c r="G112" s="132"/>
      <c r="H112" s="132"/>
      <c r="I112" s="132"/>
      <c r="J112" s="133">
        <f>J305</f>
        <v>0</v>
      </c>
      <c r="L112" s="130"/>
    </row>
    <row r="113" spans="2:65" s="9" customFormat="1" ht="20" customHeight="1">
      <c r="B113" s="130"/>
      <c r="D113" s="131" t="s">
        <v>276</v>
      </c>
      <c r="E113" s="132"/>
      <c r="F113" s="132"/>
      <c r="G113" s="132"/>
      <c r="H113" s="132"/>
      <c r="I113" s="132"/>
      <c r="J113" s="133">
        <f>J341</f>
        <v>0</v>
      </c>
      <c r="L113" s="130"/>
    </row>
    <row r="114" spans="2:65" s="8" customFormat="1" ht="24.9" customHeight="1">
      <c r="B114" s="126"/>
      <c r="D114" s="127" t="s">
        <v>277</v>
      </c>
      <c r="E114" s="128"/>
      <c r="F114" s="128"/>
      <c r="G114" s="128"/>
      <c r="H114" s="128"/>
      <c r="I114" s="128"/>
      <c r="J114" s="129">
        <f>J349</f>
        <v>0</v>
      </c>
      <c r="L114" s="126"/>
    </row>
    <row r="115" spans="2:65" s="1" customFormat="1" ht="21.75" customHeight="1">
      <c r="B115" s="34"/>
      <c r="L115" s="34"/>
    </row>
    <row r="116" spans="2:65" s="1" customFormat="1" ht="6.9" customHeight="1">
      <c r="B116" s="34"/>
      <c r="L116" s="34"/>
    </row>
    <row r="117" spans="2:65" s="1" customFormat="1" ht="29.25" customHeight="1">
      <c r="B117" s="34"/>
      <c r="C117" s="125" t="s">
        <v>142</v>
      </c>
      <c r="J117" s="134">
        <f>ROUND(J118 + J119 + J120 + J121 + J122 + J123,2)</f>
        <v>0</v>
      </c>
      <c r="L117" s="34"/>
      <c r="N117" s="135" t="s">
        <v>35</v>
      </c>
    </row>
    <row r="118" spans="2:65" s="1" customFormat="1" ht="18" customHeight="1">
      <c r="B118" s="136"/>
      <c r="C118" s="137"/>
      <c r="D118" s="232" t="s">
        <v>143</v>
      </c>
      <c r="E118" s="281"/>
      <c r="F118" s="281"/>
      <c r="G118" s="137"/>
      <c r="H118" s="137"/>
      <c r="I118" s="137"/>
      <c r="J118" s="99"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144</v>
      </c>
      <c r="AZ118" s="137"/>
      <c r="BA118" s="137"/>
      <c r="BB118" s="137"/>
      <c r="BC118" s="137"/>
      <c r="BD118" s="137"/>
      <c r="BE118" s="141">
        <f t="shared" ref="BE118:BE123" si="0">IF(N118="základná",J118,0)</f>
        <v>0</v>
      </c>
      <c r="BF118" s="141">
        <f t="shared" ref="BF118:BF123" si="1">IF(N118="znížená",J118,0)</f>
        <v>0</v>
      </c>
      <c r="BG118" s="141">
        <f t="shared" ref="BG118:BG123" si="2">IF(N118="zákl. prenesená",J118,0)</f>
        <v>0</v>
      </c>
      <c r="BH118" s="141">
        <f t="shared" ref="BH118:BH123" si="3">IF(N118="zníž. prenesená",J118,0)</f>
        <v>0</v>
      </c>
      <c r="BI118" s="141">
        <f t="shared" ref="BI118:BI123" si="4">IF(N118="nulová",J118,0)</f>
        <v>0</v>
      </c>
      <c r="BJ118" s="140" t="s">
        <v>82</v>
      </c>
      <c r="BK118" s="137"/>
      <c r="BL118" s="137"/>
      <c r="BM118" s="137"/>
    </row>
    <row r="119" spans="2:65" s="1" customFormat="1" ht="18" customHeight="1">
      <c r="B119" s="136"/>
      <c r="C119" s="137"/>
      <c r="D119" s="232" t="s">
        <v>145</v>
      </c>
      <c r="E119" s="281"/>
      <c r="F119" s="281"/>
      <c r="G119" s="137"/>
      <c r="H119" s="137"/>
      <c r="I119" s="137"/>
      <c r="J119" s="99">
        <v>0</v>
      </c>
      <c r="K119" s="137"/>
      <c r="L119" s="136"/>
      <c r="M119" s="137"/>
      <c r="N119" s="139" t="s">
        <v>37</v>
      </c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40" t="s">
        <v>144</v>
      </c>
      <c r="AZ119" s="137"/>
      <c r="BA119" s="137"/>
      <c r="BB119" s="137"/>
      <c r="BC119" s="137"/>
      <c r="BD119" s="137"/>
      <c r="BE119" s="141">
        <f t="shared" si="0"/>
        <v>0</v>
      </c>
      <c r="BF119" s="141">
        <f t="shared" si="1"/>
        <v>0</v>
      </c>
      <c r="BG119" s="141">
        <f t="shared" si="2"/>
        <v>0</v>
      </c>
      <c r="BH119" s="141">
        <f t="shared" si="3"/>
        <v>0</v>
      </c>
      <c r="BI119" s="141">
        <f t="shared" si="4"/>
        <v>0</v>
      </c>
      <c r="BJ119" s="140" t="s">
        <v>82</v>
      </c>
      <c r="BK119" s="137"/>
      <c r="BL119" s="137"/>
      <c r="BM119" s="137"/>
    </row>
    <row r="120" spans="2:65" s="1" customFormat="1" ht="18" customHeight="1">
      <c r="B120" s="136"/>
      <c r="C120" s="137"/>
      <c r="D120" s="232" t="s">
        <v>146</v>
      </c>
      <c r="E120" s="281"/>
      <c r="F120" s="281"/>
      <c r="G120" s="137"/>
      <c r="H120" s="137"/>
      <c r="I120" s="137"/>
      <c r="J120" s="99">
        <v>0</v>
      </c>
      <c r="K120" s="137"/>
      <c r="L120" s="136"/>
      <c r="M120" s="137"/>
      <c r="N120" s="139" t="s">
        <v>37</v>
      </c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40" t="s">
        <v>144</v>
      </c>
      <c r="AZ120" s="137"/>
      <c r="BA120" s="137"/>
      <c r="BB120" s="137"/>
      <c r="BC120" s="137"/>
      <c r="BD120" s="137"/>
      <c r="BE120" s="141">
        <f t="shared" si="0"/>
        <v>0</v>
      </c>
      <c r="BF120" s="141">
        <f t="shared" si="1"/>
        <v>0</v>
      </c>
      <c r="BG120" s="141">
        <f t="shared" si="2"/>
        <v>0</v>
      </c>
      <c r="BH120" s="141">
        <f t="shared" si="3"/>
        <v>0</v>
      </c>
      <c r="BI120" s="141">
        <f t="shared" si="4"/>
        <v>0</v>
      </c>
      <c r="BJ120" s="140" t="s">
        <v>82</v>
      </c>
      <c r="BK120" s="137"/>
      <c r="BL120" s="137"/>
      <c r="BM120" s="137"/>
    </row>
    <row r="121" spans="2:65" s="1" customFormat="1" ht="18" customHeight="1">
      <c r="B121" s="136"/>
      <c r="C121" s="137"/>
      <c r="D121" s="232" t="s">
        <v>147</v>
      </c>
      <c r="E121" s="281"/>
      <c r="F121" s="281"/>
      <c r="G121" s="137"/>
      <c r="H121" s="137"/>
      <c r="I121" s="137"/>
      <c r="J121" s="99">
        <v>0</v>
      </c>
      <c r="K121" s="137"/>
      <c r="L121" s="136"/>
      <c r="M121" s="137"/>
      <c r="N121" s="139" t="s">
        <v>37</v>
      </c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40" t="s">
        <v>144</v>
      </c>
      <c r="AZ121" s="137"/>
      <c r="BA121" s="137"/>
      <c r="BB121" s="137"/>
      <c r="BC121" s="137"/>
      <c r="BD121" s="137"/>
      <c r="BE121" s="141">
        <f t="shared" si="0"/>
        <v>0</v>
      </c>
      <c r="BF121" s="141">
        <f t="shared" si="1"/>
        <v>0</v>
      </c>
      <c r="BG121" s="141">
        <f t="shared" si="2"/>
        <v>0</v>
      </c>
      <c r="BH121" s="141">
        <f t="shared" si="3"/>
        <v>0</v>
      </c>
      <c r="BI121" s="141">
        <f t="shared" si="4"/>
        <v>0</v>
      </c>
      <c r="BJ121" s="140" t="s">
        <v>82</v>
      </c>
      <c r="BK121" s="137"/>
      <c r="BL121" s="137"/>
      <c r="BM121" s="137"/>
    </row>
    <row r="122" spans="2:65" s="1" customFormat="1" ht="18" customHeight="1">
      <c r="B122" s="136"/>
      <c r="C122" s="137"/>
      <c r="D122" s="232" t="s">
        <v>148</v>
      </c>
      <c r="E122" s="281"/>
      <c r="F122" s="281"/>
      <c r="G122" s="137"/>
      <c r="H122" s="137"/>
      <c r="I122" s="137"/>
      <c r="J122" s="99">
        <v>0</v>
      </c>
      <c r="K122" s="137"/>
      <c r="L122" s="136"/>
      <c r="M122" s="137"/>
      <c r="N122" s="139" t="s">
        <v>37</v>
      </c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40" t="s">
        <v>144</v>
      </c>
      <c r="AZ122" s="137"/>
      <c r="BA122" s="137"/>
      <c r="BB122" s="137"/>
      <c r="BC122" s="137"/>
      <c r="BD122" s="137"/>
      <c r="BE122" s="141">
        <f t="shared" si="0"/>
        <v>0</v>
      </c>
      <c r="BF122" s="141">
        <f t="shared" si="1"/>
        <v>0</v>
      </c>
      <c r="BG122" s="141">
        <f t="shared" si="2"/>
        <v>0</v>
      </c>
      <c r="BH122" s="141">
        <f t="shared" si="3"/>
        <v>0</v>
      </c>
      <c r="BI122" s="141">
        <f t="shared" si="4"/>
        <v>0</v>
      </c>
      <c r="BJ122" s="140" t="s">
        <v>82</v>
      </c>
      <c r="BK122" s="137"/>
      <c r="BL122" s="137"/>
      <c r="BM122" s="137"/>
    </row>
    <row r="123" spans="2:65" s="1" customFormat="1" ht="18" customHeight="1">
      <c r="B123" s="136"/>
      <c r="C123" s="137"/>
      <c r="D123" s="138" t="s">
        <v>149</v>
      </c>
      <c r="E123" s="137"/>
      <c r="F123" s="137"/>
      <c r="G123" s="137"/>
      <c r="H123" s="137"/>
      <c r="I123" s="137"/>
      <c r="J123" s="99">
        <f>ROUND(J32*T123,2)</f>
        <v>0</v>
      </c>
      <c r="K123" s="137"/>
      <c r="L123" s="136"/>
      <c r="M123" s="137"/>
      <c r="N123" s="139" t="s">
        <v>37</v>
      </c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40" t="s">
        <v>150</v>
      </c>
      <c r="AZ123" s="137"/>
      <c r="BA123" s="137"/>
      <c r="BB123" s="137"/>
      <c r="BC123" s="137"/>
      <c r="BD123" s="137"/>
      <c r="BE123" s="141">
        <f t="shared" si="0"/>
        <v>0</v>
      </c>
      <c r="BF123" s="141">
        <f t="shared" si="1"/>
        <v>0</v>
      </c>
      <c r="BG123" s="141">
        <f t="shared" si="2"/>
        <v>0</v>
      </c>
      <c r="BH123" s="141">
        <f t="shared" si="3"/>
        <v>0</v>
      </c>
      <c r="BI123" s="141">
        <f t="shared" si="4"/>
        <v>0</v>
      </c>
      <c r="BJ123" s="140" t="s">
        <v>82</v>
      </c>
      <c r="BK123" s="137"/>
      <c r="BL123" s="137"/>
      <c r="BM123" s="137"/>
    </row>
    <row r="124" spans="2:65" s="1" customFormat="1">
      <c r="B124" s="34"/>
      <c r="L124" s="34"/>
    </row>
    <row r="125" spans="2:65" s="1" customFormat="1" ht="29.25" customHeight="1">
      <c r="B125" s="34"/>
      <c r="C125" s="105" t="s">
        <v>123</v>
      </c>
      <c r="D125" s="106"/>
      <c r="E125" s="106"/>
      <c r="F125" s="106"/>
      <c r="G125" s="106"/>
      <c r="H125" s="106"/>
      <c r="I125" s="106"/>
      <c r="J125" s="107">
        <f>ROUND(J98+J117,2)</f>
        <v>0</v>
      </c>
      <c r="K125" s="106"/>
      <c r="L125" s="34"/>
    </row>
    <row r="126" spans="2:65" s="1" customFormat="1" ht="6.9" customHeight="1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4"/>
    </row>
    <row r="130" spans="2:12" s="1" customFormat="1" ht="6.9" customHeight="1"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34"/>
    </row>
    <row r="131" spans="2:12" s="1" customFormat="1" ht="24.9" customHeight="1">
      <c r="B131" s="34"/>
      <c r="C131" s="21" t="s">
        <v>151</v>
      </c>
      <c r="L131" s="34"/>
    </row>
    <row r="132" spans="2:12" s="1" customFormat="1" ht="6.9" customHeight="1">
      <c r="B132" s="34"/>
      <c r="L132" s="34"/>
    </row>
    <row r="133" spans="2:12" s="1" customFormat="1" ht="12" customHeight="1">
      <c r="B133" s="34"/>
      <c r="C133" s="27" t="s">
        <v>14</v>
      </c>
      <c r="L133" s="34"/>
    </row>
    <row r="134" spans="2:12" s="1" customFormat="1" ht="16.5" customHeight="1">
      <c r="B134" s="34"/>
      <c r="E134" s="282" t="str">
        <f>E7</f>
        <v>Športový areál ZŠ Plickova - 1.etapa</v>
      </c>
      <c r="F134" s="283"/>
      <c r="G134" s="283"/>
      <c r="H134" s="283"/>
      <c r="L134" s="34"/>
    </row>
    <row r="135" spans="2:12" ht="12" customHeight="1">
      <c r="B135" s="20"/>
      <c r="C135" s="27" t="s">
        <v>127</v>
      </c>
      <c r="L135" s="20"/>
    </row>
    <row r="136" spans="2:12" s="1" customFormat="1" ht="16.5" customHeight="1">
      <c r="B136" s="34"/>
      <c r="E136" s="282" t="s">
        <v>84</v>
      </c>
      <c r="F136" s="280"/>
      <c r="G136" s="280"/>
      <c r="H136" s="280"/>
      <c r="L136" s="34"/>
    </row>
    <row r="137" spans="2:12" s="1" customFormat="1" ht="12" customHeight="1">
      <c r="B137" s="34"/>
      <c r="C137" s="27" t="s">
        <v>128</v>
      </c>
      <c r="L137" s="34"/>
    </row>
    <row r="138" spans="2:12" s="1" customFormat="1" ht="16.5" customHeight="1">
      <c r="B138" s="34"/>
      <c r="E138" s="254">
        <f>E11</f>
        <v>0</v>
      </c>
      <c r="F138" s="280"/>
      <c r="G138" s="280"/>
      <c r="H138" s="280"/>
      <c r="L138" s="34"/>
    </row>
    <row r="139" spans="2:12" s="1" customFormat="1" ht="6.9" customHeight="1">
      <c r="B139" s="34"/>
      <c r="L139" s="34"/>
    </row>
    <row r="140" spans="2:12" s="1" customFormat="1" ht="12" customHeight="1">
      <c r="B140" s="34"/>
      <c r="C140" s="27" t="s">
        <v>17</v>
      </c>
      <c r="F140" s="25" t="str">
        <f>F14</f>
        <v>Bratislava-Rača</v>
      </c>
      <c r="I140" s="27" t="s">
        <v>19</v>
      </c>
      <c r="J140" s="57">
        <f>IF(J14="","",J14)</f>
        <v>45040</v>
      </c>
      <c r="L140" s="34"/>
    </row>
    <row r="141" spans="2:12" s="1" customFormat="1" ht="6.9" customHeight="1">
      <c r="B141" s="34"/>
      <c r="L141" s="34"/>
    </row>
    <row r="142" spans="2:12" s="1" customFormat="1" ht="25.65" customHeight="1">
      <c r="B142" s="34"/>
      <c r="C142" s="27" t="s">
        <v>20</v>
      </c>
      <c r="F142" s="25" t="str">
        <f>E17</f>
        <v>Mestská časť Bratislava-Rača</v>
      </c>
      <c r="I142" s="27" t="s">
        <v>25</v>
      </c>
      <c r="J142" s="30" t="str">
        <f>E23</f>
        <v>STECHO construction, s.r.o.</v>
      </c>
      <c r="L142" s="34"/>
    </row>
    <row r="143" spans="2:12" s="1" customFormat="1" ht="15.15" customHeight="1">
      <c r="B143" s="34"/>
      <c r="C143" s="27" t="s">
        <v>23</v>
      </c>
      <c r="F143" s="25" t="str">
        <f>IF(E20="","",E20)</f>
        <v>Vyplň údaj</v>
      </c>
      <c r="I143" s="27" t="s">
        <v>27</v>
      </c>
      <c r="J143" s="30" t="str">
        <f>E26</f>
        <v>Rosoft,s.r.o.</v>
      </c>
      <c r="L143" s="34"/>
    </row>
    <row r="144" spans="2:12" s="1" customFormat="1" ht="10.4" customHeight="1">
      <c r="B144" s="34"/>
      <c r="L144" s="34"/>
    </row>
    <row r="145" spans="2:65" s="10" customFormat="1" ht="29.25" customHeight="1">
      <c r="B145" s="142"/>
      <c r="C145" s="143" t="s">
        <v>152</v>
      </c>
      <c r="D145" s="144" t="s">
        <v>56</v>
      </c>
      <c r="E145" s="144" t="s">
        <v>52</v>
      </c>
      <c r="F145" s="144" t="s">
        <v>53</v>
      </c>
      <c r="G145" s="144" t="s">
        <v>153</v>
      </c>
      <c r="H145" s="144" t="s">
        <v>154</v>
      </c>
      <c r="I145" s="144" t="s">
        <v>155</v>
      </c>
      <c r="J145" s="145" t="s">
        <v>136</v>
      </c>
      <c r="K145" s="146" t="s">
        <v>156</v>
      </c>
      <c r="L145" s="142"/>
      <c r="M145" s="64" t="s">
        <v>1</v>
      </c>
      <c r="N145" s="65" t="s">
        <v>35</v>
      </c>
      <c r="O145" s="65" t="s">
        <v>157</v>
      </c>
      <c r="P145" s="65" t="s">
        <v>158</v>
      </c>
      <c r="Q145" s="65" t="s">
        <v>159</v>
      </c>
      <c r="R145" s="65" t="s">
        <v>160</v>
      </c>
      <c r="S145" s="65" t="s">
        <v>161</v>
      </c>
      <c r="T145" s="66" t="s">
        <v>162</v>
      </c>
    </row>
    <row r="146" spans="2:65" s="1" customFormat="1" ht="23" customHeight="1">
      <c r="B146" s="34"/>
      <c r="C146" s="69" t="s">
        <v>133</v>
      </c>
      <c r="J146" s="147">
        <f>BK146</f>
        <v>0</v>
      </c>
      <c r="L146" s="34"/>
      <c r="M146" s="67"/>
      <c r="N146" s="58"/>
      <c r="O146" s="58"/>
      <c r="P146" s="148">
        <f>P147+P236+P349</f>
        <v>0</v>
      </c>
      <c r="Q146" s="58"/>
      <c r="R146" s="148">
        <f>R147+R236+R349</f>
        <v>85.127553419999984</v>
      </c>
      <c r="S146" s="58"/>
      <c r="T146" s="149">
        <f>T147+T236+T349</f>
        <v>0</v>
      </c>
      <c r="AT146" s="17" t="s">
        <v>70</v>
      </c>
      <c r="AU146" s="17" t="s">
        <v>138</v>
      </c>
      <c r="BK146" s="150">
        <f>BK147+BK236+BK349</f>
        <v>0</v>
      </c>
    </row>
    <row r="147" spans="2:65" s="11" customFormat="1" ht="26" customHeight="1">
      <c r="B147" s="151"/>
      <c r="D147" s="152" t="s">
        <v>70</v>
      </c>
      <c r="E147" s="153" t="s">
        <v>163</v>
      </c>
      <c r="F147" s="153" t="s">
        <v>164</v>
      </c>
      <c r="I147" s="154"/>
      <c r="J147" s="155">
        <f>BK147</f>
        <v>0</v>
      </c>
      <c r="L147" s="151"/>
      <c r="M147" s="156"/>
      <c r="P147" s="157">
        <f>P148+P182+P212+P219+P224+P229+P234</f>
        <v>0</v>
      </c>
      <c r="R147" s="157">
        <f>R148+R182+R212+R219+R224+R229+R234</f>
        <v>84.02539062999999</v>
      </c>
      <c r="T147" s="158">
        <f>T148+T182+T212+T219+T224+T229+T234</f>
        <v>0</v>
      </c>
      <c r="AR147" s="152" t="s">
        <v>77</v>
      </c>
      <c r="AT147" s="159" t="s">
        <v>70</v>
      </c>
      <c r="AU147" s="159" t="s">
        <v>71</v>
      </c>
      <c r="AY147" s="152" t="s">
        <v>165</v>
      </c>
      <c r="BK147" s="160">
        <f>BK148+BK182+BK212+BK219+BK224+BK229+BK234</f>
        <v>0</v>
      </c>
    </row>
    <row r="148" spans="2:65" s="11" customFormat="1" ht="23" customHeight="1">
      <c r="B148" s="151"/>
      <c r="D148" s="152" t="s">
        <v>70</v>
      </c>
      <c r="E148" s="161" t="s">
        <v>77</v>
      </c>
      <c r="F148" s="161" t="s">
        <v>166</v>
      </c>
      <c r="I148" s="154"/>
      <c r="J148" s="162">
        <f>BK148</f>
        <v>0</v>
      </c>
      <c r="L148" s="151"/>
      <c r="M148" s="156"/>
      <c r="P148" s="157">
        <f>SUM(P149:P181)</f>
        <v>0</v>
      </c>
      <c r="R148" s="157">
        <f>SUM(R149:R181)</f>
        <v>0</v>
      </c>
      <c r="T148" s="158">
        <f>SUM(T149:T181)</f>
        <v>0</v>
      </c>
      <c r="AR148" s="152" t="s">
        <v>77</v>
      </c>
      <c r="AT148" s="159" t="s">
        <v>70</v>
      </c>
      <c r="AU148" s="159" t="s">
        <v>77</v>
      </c>
      <c r="AY148" s="152" t="s">
        <v>165</v>
      </c>
      <c r="BK148" s="160">
        <f>SUM(BK149:BK181)</f>
        <v>0</v>
      </c>
    </row>
    <row r="149" spans="2:65" s="1" customFormat="1" ht="21.75" customHeight="1">
      <c r="B149" s="136"/>
      <c r="C149" s="163" t="s">
        <v>77</v>
      </c>
      <c r="D149" s="163" t="s">
        <v>167</v>
      </c>
      <c r="E149" s="164" t="s">
        <v>278</v>
      </c>
      <c r="F149" s="165" t="s">
        <v>279</v>
      </c>
      <c r="G149" s="166" t="s">
        <v>185</v>
      </c>
      <c r="H149" s="167">
        <v>50.232999999999997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171</v>
      </c>
      <c r="AT149" s="174" t="s">
        <v>167</v>
      </c>
      <c r="AU149" s="174" t="s">
        <v>82</v>
      </c>
      <c r="AY149" s="17" t="s">
        <v>165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82</v>
      </c>
      <c r="BK149" s="102">
        <f>ROUND(I149*H149,2)</f>
        <v>0</v>
      </c>
      <c r="BL149" s="17" t="s">
        <v>171</v>
      </c>
      <c r="BM149" s="174" t="s">
        <v>280</v>
      </c>
    </row>
    <row r="150" spans="2:65" s="13" customFormat="1">
      <c r="B150" s="183"/>
      <c r="D150" s="176" t="s">
        <v>176</v>
      </c>
      <c r="E150" s="184" t="s">
        <v>1</v>
      </c>
      <c r="F150" s="185" t="s">
        <v>281</v>
      </c>
      <c r="H150" s="184" t="s">
        <v>1</v>
      </c>
      <c r="I150" s="186"/>
      <c r="L150" s="183"/>
      <c r="M150" s="187"/>
      <c r="T150" s="188"/>
      <c r="AT150" s="184" t="s">
        <v>176</v>
      </c>
      <c r="AU150" s="184" t="s">
        <v>82</v>
      </c>
      <c r="AV150" s="13" t="s">
        <v>77</v>
      </c>
      <c r="AW150" s="13" t="s">
        <v>26</v>
      </c>
      <c r="AX150" s="13" t="s">
        <v>71</v>
      </c>
      <c r="AY150" s="184" t="s">
        <v>165</v>
      </c>
    </row>
    <row r="151" spans="2:65" s="12" customFormat="1">
      <c r="B151" s="175"/>
      <c r="D151" s="176" t="s">
        <v>176</v>
      </c>
      <c r="E151" s="177" t="s">
        <v>1</v>
      </c>
      <c r="F151" s="178" t="s">
        <v>282</v>
      </c>
      <c r="H151" s="179">
        <v>2.214</v>
      </c>
      <c r="I151" s="180"/>
      <c r="L151" s="175"/>
      <c r="M151" s="181"/>
      <c r="T151" s="182"/>
      <c r="AT151" s="177" t="s">
        <v>176</v>
      </c>
      <c r="AU151" s="177" t="s">
        <v>82</v>
      </c>
      <c r="AV151" s="12" t="s">
        <v>82</v>
      </c>
      <c r="AW151" s="12" t="s">
        <v>26</v>
      </c>
      <c r="AX151" s="12" t="s">
        <v>71</v>
      </c>
      <c r="AY151" s="177" t="s">
        <v>165</v>
      </c>
    </row>
    <row r="152" spans="2:65" s="13" customFormat="1">
      <c r="B152" s="183"/>
      <c r="D152" s="176" t="s">
        <v>176</v>
      </c>
      <c r="E152" s="184" t="s">
        <v>1</v>
      </c>
      <c r="F152" s="185" t="s">
        <v>283</v>
      </c>
      <c r="H152" s="184" t="s">
        <v>1</v>
      </c>
      <c r="I152" s="186"/>
      <c r="L152" s="183"/>
      <c r="M152" s="187"/>
      <c r="T152" s="188"/>
      <c r="AT152" s="184" t="s">
        <v>176</v>
      </c>
      <c r="AU152" s="184" t="s">
        <v>82</v>
      </c>
      <c r="AV152" s="13" t="s">
        <v>77</v>
      </c>
      <c r="AW152" s="13" t="s">
        <v>26</v>
      </c>
      <c r="AX152" s="13" t="s">
        <v>71</v>
      </c>
      <c r="AY152" s="184" t="s">
        <v>165</v>
      </c>
    </row>
    <row r="153" spans="2:65" s="12" customFormat="1">
      <c r="B153" s="175"/>
      <c r="D153" s="176" t="s">
        <v>176</v>
      </c>
      <c r="E153" s="177" t="s">
        <v>1</v>
      </c>
      <c r="F153" s="178" t="s">
        <v>284</v>
      </c>
      <c r="H153" s="179">
        <v>16.2</v>
      </c>
      <c r="I153" s="180"/>
      <c r="L153" s="175"/>
      <c r="M153" s="181"/>
      <c r="T153" s="182"/>
      <c r="AT153" s="177" t="s">
        <v>176</v>
      </c>
      <c r="AU153" s="177" t="s">
        <v>82</v>
      </c>
      <c r="AV153" s="12" t="s">
        <v>82</v>
      </c>
      <c r="AW153" s="12" t="s">
        <v>26</v>
      </c>
      <c r="AX153" s="12" t="s">
        <v>71</v>
      </c>
      <c r="AY153" s="177" t="s">
        <v>165</v>
      </c>
    </row>
    <row r="154" spans="2:65" s="12" customFormat="1">
      <c r="B154" s="175"/>
      <c r="D154" s="176" t="s">
        <v>176</v>
      </c>
      <c r="E154" s="177" t="s">
        <v>1</v>
      </c>
      <c r="F154" s="178" t="s">
        <v>285</v>
      </c>
      <c r="H154" s="179">
        <v>3.4990000000000001</v>
      </c>
      <c r="I154" s="180"/>
      <c r="L154" s="175"/>
      <c r="M154" s="181"/>
      <c r="T154" s="182"/>
      <c r="AT154" s="177" t="s">
        <v>176</v>
      </c>
      <c r="AU154" s="177" t="s">
        <v>82</v>
      </c>
      <c r="AV154" s="12" t="s">
        <v>82</v>
      </c>
      <c r="AW154" s="12" t="s">
        <v>26</v>
      </c>
      <c r="AX154" s="12" t="s">
        <v>71</v>
      </c>
      <c r="AY154" s="177" t="s">
        <v>165</v>
      </c>
    </row>
    <row r="155" spans="2:65" s="13" customFormat="1">
      <c r="B155" s="183"/>
      <c r="D155" s="176" t="s">
        <v>176</v>
      </c>
      <c r="E155" s="184" t="s">
        <v>1</v>
      </c>
      <c r="F155" s="185" t="s">
        <v>286</v>
      </c>
      <c r="H155" s="184" t="s">
        <v>1</v>
      </c>
      <c r="I155" s="186"/>
      <c r="L155" s="183"/>
      <c r="M155" s="187"/>
      <c r="T155" s="188"/>
      <c r="AT155" s="184" t="s">
        <v>176</v>
      </c>
      <c r="AU155" s="184" t="s">
        <v>82</v>
      </c>
      <c r="AV155" s="13" t="s">
        <v>77</v>
      </c>
      <c r="AW155" s="13" t="s">
        <v>26</v>
      </c>
      <c r="AX155" s="13" t="s">
        <v>71</v>
      </c>
      <c r="AY155" s="184" t="s">
        <v>165</v>
      </c>
    </row>
    <row r="156" spans="2:65" s="12" customFormat="1">
      <c r="B156" s="175"/>
      <c r="D156" s="176" t="s">
        <v>176</v>
      </c>
      <c r="E156" s="177" t="s">
        <v>1</v>
      </c>
      <c r="F156" s="178" t="s">
        <v>287</v>
      </c>
      <c r="H156" s="179">
        <v>28.32</v>
      </c>
      <c r="I156" s="180"/>
      <c r="L156" s="175"/>
      <c r="M156" s="181"/>
      <c r="T156" s="182"/>
      <c r="AT156" s="177" t="s">
        <v>176</v>
      </c>
      <c r="AU156" s="177" t="s">
        <v>82</v>
      </c>
      <c r="AV156" s="12" t="s">
        <v>82</v>
      </c>
      <c r="AW156" s="12" t="s">
        <v>26</v>
      </c>
      <c r="AX156" s="12" t="s">
        <v>71</v>
      </c>
      <c r="AY156" s="177" t="s">
        <v>165</v>
      </c>
    </row>
    <row r="157" spans="2:65" s="14" customFormat="1">
      <c r="B157" s="189"/>
      <c r="D157" s="176" t="s">
        <v>176</v>
      </c>
      <c r="E157" s="190" t="s">
        <v>259</v>
      </c>
      <c r="F157" s="191" t="s">
        <v>189</v>
      </c>
      <c r="H157" s="192">
        <v>50.232999999999997</v>
      </c>
      <c r="I157" s="193"/>
      <c r="L157" s="189"/>
      <c r="M157" s="194"/>
      <c r="T157" s="195"/>
      <c r="AT157" s="190" t="s">
        <v>176</v>
      </c>
      <c r="AU157" s="190" t="s">
        <v>82</v>
      </c>
      <c r="AV157" s="14" t="s">
        <v>171</v>
      </c>
      <c r="AW157" s="14" t="s">
        <v>26</v>
      </c>
      <c r="AX157" s="14" t="s">
        <v>77</v>
      </c>
      <c r="AY157" s="190" t="s">
        <v>165</v>
      </c>
    </row>
    <row r="158" spans="2:65" s="1" customFormat="1" ht="24.15" customHeight="1">
      <c r="B158" s="136"/>
      <c r="C158" s="163" t="s">
        <v>82</v>
      </c>
      <c r="D158" s="163" t="s">
        <v>167</v>
      </c>
      <c r="E158" s="164" t="s">
        <v>288</v>
      </c>
      <c r="F158" s="165" t="s">
        <v>289</v>
      </c>
      <c r="G158" s="166" t="s">
        <v>185</v>
      </c>
      <c r="H158" s="167">
        <v>15.07</v>
      </c>
      <c r="I158" s="168"/>
      <c r="J158" s="169">
        <f>ROUND(I158*H158,2)</f>
        <v>0</v>
      </c>
      <c r="K158" s="170"/>
      <c r="L158" s="34"/>
      <c r="M158" s="171" t="s">
        <v>1</v>
      </c>
      <c r="N158" s="135" t="s">
        <v>37</v>
      </c>
      <c r="P158" s="172">
        <f>O158*H158</f>
        <v>0</v>
      </c>
      <c r="Q158" s="172">
        <v>0</v>
      </c>
      <c r="R158" s="172">
        <f>Q158*H158</f>
        <v>0</v>
      </c>
      <c r="S158" s="172">
        <v>0</v>
      </c>
      <c r="T158" s="173">
        <f>S158*H158</f>
        <v>0</v>
      </c>
      <c r="AR158" s="174" t="s">
        <v>171</v>
      </c>
      <c r="AT158" s="174" t="s">
        <v>167</v>
      </c>
      <c r="AU158" s="174" t="s">
        <v>82</v>
      </c>
      <c r="AY158" s="17" t="s">
        <v>165</v>
      </c>
      <c r="BE158" s="102">
        <f>IF(N158="základná",J158,0)</f>
        <v>0</v>
      </c>
      <c r="BF158" s="102">
        <f>IF(N158="znížená",J158,0)</f>
        <v>0</v>
      </c>
      <c r="BG158" s="102">
        <f>IF(N158="zákl. prenesená",J158,0)</f>
        <v>0</v>
      </c>
      <c r="BH158" s="102">
        <f>IF(N158="zníž. prenesená",J158,0)</f>
        <v>0</v>
      </c>
      <c r="BI158" s="102">
        <f>IF(N158="nulová",J158,0)</f>
        <v>0</v>
      </c>
      <c r="BJ158" s="17" t="s">
        <v>82</v>
      </c>
      <c r="BK158" s="102">
        <f>ROUND(I158*H158,2)</f>
        <v>0</v>
      </c>
      <c r="BL158" s="17" t="s">
        <v>171</v>
      </c>
      <c r="BM158" s="174" t="s">
        <v>290</v>
      </c>
    </row>
    <row r="159" spans="2:65" s="12" customFormat="1">
      <c r="B159" s="175"/>
      <c r="D159" s="176" t="s">
        <v>176</v>
      </c>
      <c r="E159" s="177" t="s">
        <v>1</v>
      </c>
      <c r="F159" s="178" t="s">
        <v>291</v>
      </c>
      <c r="H159" s="179">
        <v>15.07</v>
      </c>
      <c r="I159" s="180"/>
      <c r="L159" s="175"/>
      <c r="M159" s="181"/>
      <c r="T159" s="182"/>
      <c r="AT159" s="177" t="s">
        <v>176</v>
      </c>
      <c r="AU159" s="177" t="s">
        <v>82</v>
      </c>
      <c r="AV159" s="12" t="s">
        <v>82</v>
      </c>
      <c r="AW159" s="12" t="s">
        <v>26</v>
      </c>
      <c r="AX159" s="12" t="s">
        <v>71</v>
      </c>
      <c r="AY159" s="177" t="s">
        <v>165</v>
      </c>
    </row>
    <row r="160" spans="2:65" s="14" customFormat="1">
      <c r="B160" s="189"/>
      <c r="D160" s="176" t="s">
        <v>176</v>
      </c>
      <c r="E160" s="190" t="s">
        <v>1</v>
      </c>
      <c r="F160" s="191" t="s">
        <v>189</v>
      </c>
      <c r="H160" s="192">
        <v>15.07</v>
      </c>
      <c r="I160" s="193"/>
      <c r="L160" s="189"/>
      <c r="M160" s="194"/>
      <c r="T160" s="195"/>
      <c r="AT160" s="190" t="s">
        <v>176</v>
      </c>
      <c r="AU160" s="190" t="s">
        <v>82</v>
      </c>
      <c r="AV160" s="14" t="s">
        <v>171</v>
      </c>
      <c r="AW160" s="14" t="s">
        <v>26</v>
      </c>
      <c r="AX160" s="14" t="s">
        <v>77</v>
      </c>
      <c r="AY160" s="190" t="s">
        <v>165</v>
      </c>
    </row>
    <row r="161" spans="2:65" s="1" customFormat="1" ht="24.15" customHeight="1">
      <c r="B161" s="136"/>
      <c r="C161" s="163" t="s">
        <v>178</v>
      </c>
      <c r="D161" s="163" t="s">
        <v>167</v>
      </c>
      <c r="E161" s="164" t="s">
        <v>292</v>
      </c>
      <c r="F161" s="165" t="s">
        <v>293</v>
      </c>
      <c r="G161" s="166" t="s">
        <v>185</v>
      </c>
      <c r="H161" s="167">
        <v>56.64</v>
      </c>
      <c r="I161" s="168"/>
      <c r="J161" s="169">
        <f>ROUND(I161*H161,2)</f>
        <v>0</v>
      </c>
      <c r="K161" s="170"/>
      <c r="L161" s="34"/>
      <c r="M161" s="171" t="s">
        <v>1</v>
      </c>
      <c r="N161" s="135" t="s">
        <v>37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AR161" s="174" t="s">
        <v>171</v>
      </c>
      <c r="AT161" s="174" t="s">
        <v>167</v>
      </c>
      <c r="AU161" s="174" t="s">
        <v>82</v>
      </c>
      <c r="AY161" s="17" t="s">
        <v>165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82</v>
      </c>
      <c r="BK161" s="102">
        <f>ROUND(I161*H161,2)</f>
        <v>0</v>
      </c>
      <c r="BL161" s="17" t="s">
        <v>171</v>
      </c>
      <c r="BM161" s="174" t="s">
        <v>294</v>
      </c>
    </row>
    <row r="162" spans="2:65" s="12" customFormat="1">
      <c r="B162" s="175"/>
      <c r="D162" s="176" t="s">
        <v>176</v>
      </c>
      <c r="E162" s="177" t="s">
        <v>1</v>
      </c>
      <c r="F162" s="178" t="s">
        <v>295</v>
      </c>
      <c r="H162" s="179">
        <v>56.64</v>
      </c>
      <c r="I162" s="180"/>
      <c r="L162" s="175"/>
      <c r="M162" s="181"/>
      <c r="T162" s="182"/>
      <c r="AT162" s="177" t="s">
        <v>176</v>
      </c>
      <c r="AU162" s="177" t="s">
        <v>82</v>
      </c>
      <c r="AV162" s="12" t="s">
        <v>82</v>
      </c>
      <c r="AW162" s="12" t="s">
        <v>26</v>
      </c>
      <c r="AX162" s="12" t="s">
        <v>71</v>
      </c>
      <c r="AY162" s="177" t="s">
        <v>165</v>
      </c>
    </row>
    <row r="163" spans="2:65" s="14" customFormat="1">
      <c r="B163" s="189"/>
      <c r="D163" s="176" t="s">
        <v>176</v>
      </c>
      <c r="E163" s="190" t="s">
        <v>1</v>
      </c>
      <c r="F163" s="191" t="s">
        <v>189</v>
      </c>
      <c r="H163" s="192">
        <v>56.64</v>
      </c>
      <c r="I163" s="193"/>
      <c r="L163" s="189"/>
      <c r="M163" s="194"/>
      <c r="T163" s="195"/>
      <c r="AT163" s="190" t="s">
        <v>176</v>
      </c>
      <c r="AU163" s="190" t="s">
        <v>82</v>
      </c>
      <c r="AV163" s="14" t="s">
        <v>171</v>
      </c>
      <c r="AW163" s="14" t="s">
        <v>26</v>
      </c>
      <c r="AX163" s="14" t="s">
        <v>77</v>
      </c>
      <c r="AY163" s="190" t="s">
        <v>165</v>
      </c>
    </row>
    <row r="164" spans="2:65" s="1" customFormat="1" ht="33" customHeight="1">
      <c r="B164" s="136"/>
      <c r="C164" s="163" t="s">
        <v>171</v>
      </c>
      <c r="D164" s="163" t="s">
        <v>167</v>
      </c>
      <c r="E164" s="164" t="s">
        <v>296</v>
      </c>
      <c r="F164" s="165" t="s">
        <v>297</v>
      </c>
      <c r="G164" s="166" t="s">
        <v>185</v>
      </c>
      <c r="H164" s="167">
        <v>21.913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171</v>
      </c>
      <c r="AT164" s="174" t="s">
        <v>167</v>
      </c>
      <c r="AU164" s="174" t="s">
        <v>82</v>
      </c>
      <c r="AY164" s="17" t="s">
        <v>165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82</v>
      </c>
      <c r="BK164" s="102">
        <f>ROUND(I164*H164,2)</f>
        <v>0</v>
      </c>
      <c r="BL164" s="17" t="s">
        <v>171</v>
      </c>
      <c r="BM164" s="174" t="s">
        <v>298</v>
      </c>
    </row>
    <row r="165" spans="2:65" s="12" customFormat="1">
      <c r="B165" s="175"/>
      <c r="D165" s="176" t="s">
        <v>176</v>
      </c>
      <c r="E165" s="177" t="s">
        <v>1</v>
      </c>
      <c r="F165" s="178" t="s">
        <v>299</v>
      </c>
      <c r="H165" s="179">
        <v>21.913</v>
      </c>
      <c r="I165" s="180"/>
      <c r="L165" s="175"/>
      <c r="M165" s="181"/>
      <c r="T165" s="182"/>
      <c r="AT165" s="177" t="s">
        <v>176</v>
      </c>
      <c r="AU165" s="177" t="s">
        <v>82</v>
      </c>
      <c r="AV165" s="12" t="s">
        <v>82</v>
      </c>
      <c r="AW165" s="12" t="s">
        <v>26</v>
      </c>
      <c r="AX165" s="12" t="s">
        <v>71</v>
      </c>
      <c r="AY165" s="177" t="s">
        <v>165</v>
      </c>
    </row>
    <row r="166" spans="2:65" s="14" customFormat="1">
      <c r="B166" s="189"/>
      <c r="D166" s="176" t="s">
        <v>176</v>
      </c>
      <c r="E166" s="190" t="s">
        <v>263</v>
      </c>
      <c r="F166" s="191" t="s">
        <v>189</v>
      </c>
      <c r="H166" s="192">
        <v>21.913</v>
      </c>
      <c r="I166" s="193"/>
      <c r="L166" s="189"/>
      <c r="M166" s="194"/>
      <c r="T166" s="195"/>
      <c r="AT166" s="190" t="s">
        <v>176</v>
      </c>
      <c r="AU166" s="190" t="s">
        <v>82</v>
      </c>
      <c r="AV166" s="14" t="s">
        <v>171</v>
      </c>
      <c r="AW166" s="14" t="s">
        <v>26</v>
      </c>
      <c r="AX166" s="14" t="s">
        <v>77</v>
      </c>
      <c r="AY166" s="190" t="s">
        <v>165</v>
      </c>
    </row>
    <row r="167" spans="2:65" s="1" customFormat="1" ht="38" customHeight="1">
      <c r="B167" s="136"/>
      <c r="C167" s="163" t="s">
        <v>190</v>
      </c>
      <c r="D167" s="163" t="s">
        <v>167</v>
      </c>
      <c r="E167" s="164" t="s">
        <v>300</v>
      </c>
      <c r="F167" s="165" t="s">
        <v>301</v>
      </c>
      <c r="G167" s="166" t="s">
        <v>185</v>
      </c>
      <c r="H167" s="167">
        <v>262.95600000000002</v>
      </c>
      <c r="I167" s="168"/>
      <c r="J167" s="169">
        <f>ROUND(I167*H167,2)</f>
        <v>0</v>
      </c>
      <c r="K167" s="170"/>
      <c r="L167" s="34"/>
      <c r="M167" s="171" t="s">
        <v>1</v>
      </c>
      <c r="N167" s="135" t="s">
        <v>37</v>
      </c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AR167" s="174" t="s">
        <v>171</v>
      </c>
      <c r="AT167" s="174" t="s">
        <v>167</v>
      </c>
      <c r="AU167" s="174" t="s">
        <v>82</v>
      </c>
      <c r="AY167" s="17" t="s">
        <v>165</v>
      </c>
      <c r="BE167" s="102">
        <f>IF(N167="základná",J167,0)</f>
        <v>0</v>
      </c>
      <c r="BF167" s="102">
        <f>IF(N167="znížená",J167,0)</f>
        <v>0</v>
      </c>
      <c r="BG167" s="102">
        <f>IF(N167="zákl. prenesená",J167,0)</f>
        <v>0</v>
      </c>
      <c r="BH167" s="102">
        <f>IF(N167="zníž. prenesená",J167,0)</f>
        <v>0</v>
      </c>
      <c r="BI167" s="102">
        <f>IF(N167="nulová",J167,0)</f>
        <v>0</v>
      </c>
      <c r="BJ167" s="17" t="s">
        <v>82</v>
      </c>
      <c r="BK167" s="102">
        <f>ROUND(I167*H167,2)</f>
        <v>0</v>
      </c>
      <c r="BL167" s="17" t="s">
        <v>171</v>
      </c>
      <c r="BM167" s="174" t="s">
        <v>302</v>
      </c>
    </row>
    <row r="168" spans="2:65" s="12" customFormat="1">
      <c r="B168" s="175"/>
      <c r="D168" s="176" t="s">
        <v>176</v>
      </c>
      <c r="E168" s="177" t="s">
        <v>1</v>
      </c>
      <c r="F168" s="178" t="s">
        <v>263</v>
      </c>
      <c r="H168" s="179">
        <v>21.913</v>
      </c>
      <c r="I168" s="180"/>
      <c r="L168" s="175"/>
      <c r="M168" s="181"/>
      <c r="T168" s="182"/>
      <c r="AT168" s="177" t="s">
        <v>176</v>
      </c>
      <c r="AU168" s="177" t="s">
        <v>82</v>
      </c>
      <c r="AV168" s="12" t="s">
        <v>82</v>
      </c>
      <c r="AW168" s="12" t="s">
        <v>26</v>
      </c>
      <c r="AX168" s="12" t="s">
        <v>71</v>
      </c>
      <c r="AY168" s="177" t="s">
        <v>165</v>
      </c>
    </row>
    <row r="169" spans="2:65" s="14" customFormat="1">
      <c r="B169" s="189"/>
      <c r="D169" s="176" t="s">
        <v>176</v>
      </c>
      <c r="E169" s="190" t="s">
        <v>1</v>
      </c>
      <c r="F169" s="191" t="s">
        <v>189</v>
      </c>
      <c r="H169" s="192">
        <v>21.913</v>
      </c>
      <c r="I169" s="193"/>
      <c r="L169" s="189"/>
      <c r="M169" s="194"/>
      <c r="T169" s="195"/>
      <c r="AT169" s="190" t="s">
        <v>176</v>
      </c>
      <c r="AU169" s="190" t="s">
        <v>82</v>
      </c>
      <c r="AV169" s="14" t="s">
        <v>171</v>
      </c>
      <c r="AW169" s="14" t="s">
        <v>26</v>
      </c>
      <c r="AX169" s="14" t="s">
        <v>77</v>
      </c>
      <c r="AY169" s="190" t="s">
        <v>165</v>
      </c>
    </row>
    <row r="170" spans="2:65" s="12" customFormat="1">
      <c r="B170" s="175"/>
      <c r="D170" s="176" t="s">
        <v>176</v>
      </c>
      <c r="F170" s="178" t="s">
        <v>303</v>
      </c>
      <c r="H170" s="179">
        <v>262.95600000000002</v>
      </c>
      <c r="I170" s="180"/>
      <c r="L170" s="175"/>
      <c r="M170" s="181"/>
      <c r="T170" s="182"/>
      <c r="AT170" s="177" t="s">
        <v>176</v>
      </c>
      <c r="AU170" s="177" t="s">
        <v>82</v>
      </c>
      <c r="AV170" s="12" t="s">
        <v>82</v>
      </c>
      <c r="AW170" s="12" t="s">
        <v>3</v>
      </c>
      <c r="AX170" s="12" t="s">
        <v>77</v>
      </c>
      <c r="AY170" s="177" t="s">
        <v>165</v>
      </c>
    </row>
    <row r="171" spans="2:65" s="1" customFormat="1" ht="24.15" customHeight="1">
      <c r="B171" s="136"/>
      <c r="C171" s="163" t="s">
        <v>194</v>
      </c>
      <c r="D171" s="163" t="s">
        <v>167</v>
      </c>
      <c r="E171" s="164" t="s">
        <v>304</v>
      </c>
      <c r="F171" s="165" t="s">
        <v>305</v>
      </c>
      <c r="G171" s="166" t="s">
        <v>185</v>
      </c>
      <c r="H171" s="167">
        <v>28.32</v>
      </c>
      <c r="I171" s="168"/>
      <c r="J171" s="169">
        <f>ROUND(I171*H171,2)</f>
        <v>0</v>
      </c>
      <c r="K171" s="170"/>
      <c r="L171" s="34"/>
      <c r="M171" s="171" t="s">
        <v>1</v>
      </c>
      <c r="N171" s="135" t="s">
        <v>37</v>
      </c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AR171" s="174" t="s">
        <v>171</v>
      </c>
      <c r="AT171" s="174" t="s">
        <v>167</v>
      </c>
      <c r="AU171" s="174" t="s">
        <v>82</v>
      </c>
      <c r="AY171" s="17" t="s">
        <v>165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7" t="s">
        <v>82</v>
      </c>
      <c r="BK171" s="102">
        <f>ROUND(I171*H171,2)</f>
        <v>0</v>
      </c>
      <c r="BL171" s="17" t="s">
        <v>171</v>
      </c>
      <c r="BM171" s="174" t="s">
        <v>306</v>
      </c>
    </row>
    <row r="172" spans="2:65" s="12" customFormat="1">
      <c r="B172" s="175"/>
      <c r="D172" s="176" t="s">
        <v>176</v>
      </c>
      <c r="E172" s="177" t="s">
        <v>1</v>
      </c>
      <c r="F172" s="178" t="s">
        <v>261</v>
      </c>
      <c r="H172" s="179">
        <v>28.32</v>
      </c>
      <c r="I172" s="180"/>
      <c r="L172" s="175"/>
      <c r="M172" s="181"/>
      <c r="T172" s="182"/>
      <c r="AT172" s="177" t="s">
        <v>176</v>
      </c>
      <c r="AU172" s="177" t="s">
        <v>82</v>
      </c>
      <c r="AV172" s="12" t="s">
        <v>82</v>
      </c>
      <c r="AW172" s="12" t="s">
        <v>26</v>
      </c>
      <c r="AX172" s="12" t="s">
        <v>77</v>
      </c>
      <c r="AY172" s="177" t="s">
        <v>165</v>
      </c>
    </row>
    <row r="173" spans="2:65" s="1" customFormat="1" ht="16.5" customHeight="1">
      <c r="B173" s="136"/>
      <c r="C173" s="163" t="s">
        <v>202</v>
      </c>
      <c r="D173" s="163" t="s">
        <v>167</v>
      </c>
      <c r="E173" s="164" t="s">
        <v>222</v>
      </c>
      <c r="F173" s="165" t="s">
        <v>223</v>
      </c>
      <c r="G173" s="166" t="s">
        <v>185</v>
      </c>
      <c r="H173" s="167">
        <v>28.32</v>
      </c>
      <c r="I173" s="168"/>
      <c r="J173" s="169">
        <f>ROUND(I173*H173,2)</f>
        <v>0</v>
      </c>
      <c r="K173" s="170"/>
      <c r="L173" s="34"/>
      <c r="M173" s="171" t="s">
        <v>1</v>
      </c>
      <c r="N173" s="135" t="s">
        <v>37</v>
      </c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AR173" s="174" t="s">
        <v>171</v>
      </c>
      <c r="AT173" s="174" t="s">
        <v>167</v>
      </c>
      <c r="AU173" s="174" t="s">
        <v>82</v>
      </c>
      <c r="AY173" s="17" t="s">
        <v>165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7" t="s">
        <v>82</v>
      </c>
      <c r="BK173" s="102">
        <f>ROUND(I173*H173,2)</f>
        <v>0</v>
      </c>
      <c r="BL173" s="17" t="s">
        <v>171</v>
      </c>
      <c r="BM173" s="174" t="s">
        <v>307</v>
      </c>
    </row>
    <row r="174" spans="2:65" s="12" customFormat="1">
      <c r="B174" s="175"/>
      <c r="D174" s="176" t="s">
        <v>176</v>
      </c>
      <c r="E174" s="177" t="s">
        <v>1</v>
      </c>
      <c r="F174" s="178" t="s">
        <v>261</v>
      </c>
      <c r="H174" s="179">
        <v>28.32</v>
      </c>
      <c r="I174" s="180"/>
      <c r="L174" s="175"/>
      <c r="M174" s="181"/>
      <c r="T174" s="182"/>
      <c r="AT174" s="177" t="s">
        <v>176</v>
      </c>
      <c r="AU174" s="177" t="s">
        <v>82</v>
      </c>
      <c r="AV174" s="12" t="s">
        <v>82</v>
      </c>
      <c r="AW174" s="12" t="s">
        <v>26</v>
      </c>
      <c r="AX174" s="12" t="s">
        <v>77</v>
      </c>
      <c r="AY174" s="177" t="s">
        <v>165</v>
      </c>
    </row>
    <row r="175" spans="2:65" s="1" customFormat="1" ht="24.15" customHeight="1">
      <c r="B175" s="136"/>
      <c r="C175" s="163" t="s">
        <v>207</v>
      </c>
      <c r="D175" s="163" t="s">
        <v>167</v>
      </c>
      <c r="E175" s="164" t="s">
        <v>226</v>
      </c>
      <c r="F175" s="165" t="s">
        <v>227</v>
      </c>
      <c r="G175" s="166" t="s">
        <v>185</v>
      </c>
      <c r="H175" s="167">
        <v>21.913</v>
      </c>
      <c r="I175" s="168"/>
      <c r="J175" s="169">
        <f>ROUND(I175*H175,2)</f>
        <v>0</v>
      </c>
      <c r="K175" s="170"/>
      <c r="L175" s="34"/>
      <c r="M175" s="171" t="s">
        <v>1</v>
      </c>
      <c r="N175" s="135" t="s">
        <v>37</v>
      </c>
      <c r="P175" s="172">
        <f>O175*H175</f>
        <v>0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AR175" s="174" t="s">
        <v>171</v>
      </c>
      <c r="AT175" s="174" t="s">
        <v>167</v>
      </c>
      <c r="AU175" s="174" t="s">
        <v>82</v>
      </c>
      <c r="AY175" s="17" t="s">
        <v>165</v>
      </c>
      <c r="BE175" s="102">
        <f>IF(N175="základná",J175,0)</f>
        <v>0</v>
      </c>
      <c r="BF175" s="102">
        <f>IF(N175="znížená",J175,0)</f>
        <v>0</v>
      </c>
      <c r="BG175" s="102">
        <f>IF(N175="zákl. prenesená",J175,0)</f>
        <v>0</v>
      </c>
      <c r="BH175" s="102">
        <f>IF(N175="zníž. prenesená",J175,0)</f>
        <v>0</v>
      </c>
      <c r="BI175" s="102">
        <f>IF(N175="nulová",J175,0)</f>
        <v>0</v>
      </c>
      <c r="BJ175" s="17" t="s">
        <v>82</v>
      </c>
      <c r="BK175" s="102">
        <f>ROUND(I175*H175,2)</f>
        <v>0</v>
      </c>
      <c r="BL175" s="17" t="s">
        <v>171</v>
      </c>
      <c r="BM175" s="174" t="s">
        <v>308</v>
      </c>
    </row>
    <row r="176" spans="2:65" s="12" customFormat="1">
      <c r="B176" s="175"/>
      <c r="D176" s="176" t="s">
        <v>176</v>
      </c>
      <c r="E176" s="177" t="s">
        <v>1</v>
      </c>
      <c r="F176" s="178" t="s">
        <v>263</v>
      </c>
      <c r="H176" s="179">
        <v>21.913</v>
      </c>
      <c r="I176" s="180"/>
      <c r="L176" s="175"/>
      <c r="M176" s="181"/>
      <c r="T176" s="182"/>
      <c r="AT176" s="177" t="s">
        <v>176</v>
      </c>
      <c r="AU176" s="177" t="s">
        <v>82</v>
      </c>
      <c r="AV176" s="12" t="s">
        <v>82</v>
      </c>
      <c r="AW176" s="12" t="s">
        <v>26</v>
      </c>
      <c r="AX176" s="12" t="s">
        <v>71</v>
      </c>
      <c r="AY176" s="177" t="s">
        <v>165</v>
      </c>
    </row>
    <row r="177" spans="2:65" s="14" customFormat="1">
      <c r="B177" s="189"/>
      <c r="D177" s="176" t="s">
        <v>176</v>
      </c>
      <c r="E177" s="190" t="s">
        <v>1</v>
      </c>
      <c r="F177" s="191" t="s">
        <v>189</v>
      </c>
      <c r="H177" s="192">
        <v>21.913</v>
      </c>
      <c r="I177" s="193"/>
      <c r="L177" s="189"/>
      <c r="M177" s="194"/>
      <c r="T177" s="195"/>
      <c r="AT177" s="190" t="s">
        <v>176</v>
      </c>
      <c r="AU177" s="190" t="s">
        <v>82</v>
      </c>
      <c r="AV177" s="14" t="s">
        <v>171</v>
      </c>
      <c r="AW177" s="14" t="s">
        <v>26</v>
      </c>
      <c r="AX177" s="14" t="s">
        <v>77</v>
      </c>
      <c r="AY177" s="190" t="s">
        <v>165</v>
      </c>
    </row>
    <row r="178" spans="2:65" s="1" customFormat="1" ht="24.15" customHeight="1">
      <c r="B178" s="136"/>
      <c r="C178" s="163" t="s">
        <v>212</v>
      </c>
      <c r="D178" s="163" t="s">
        <v>167</v>
      </c>
      <c r="E178" s="164" t="s">
        <v>309</v>
      </c>
      <c r="F178" s="165" t="s">
        <v>310</v>
      </c>
      <c r="G178" s="166" t="s">
        <v>185</v>
      </c>
      <c r="H178" s="167">
        <v>28.32</v>
      </c>
      <c r="I178" s="168"/>
      <c r="J178" s="169">
        <f>ROUND(I178*H178,2)</f>
        <v>0</v>
      </c>
      <c r="K178" s="170"/>
      <c r="L178" s="34"/>
      <c r="M178" s="171" t="s">
        <v>1</v>
      </c>
      <c r="N178" s="135" t="s">
        <v>37</v>
      </c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AR178" s="174" t="s">
        <v>171</v>
      </c>
      <c r="AT178" s="174" t="s">
        <v>167</v>
      </c>
      <c r="AU178" s="174" t="s">
        <v>82</v>
      </c>
      <c r="AY178" s="17" t="s">
        <v>165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7" t="s">
        <v>82</v>
      </c>
      <c r="BK178" s="102">
        <f>ROUND(I178*H178,2)</f>
        <v>0</v>
      </c>
      <c r="BL178" s="17" t="s">
        <v>171</v>
      </c>
      <c r="BM178" s="174" t="s">
        <v>311</v>
      </c>
    </row>
    <row r="179" spans="2:65" s="13" customFormat="1">
      <c r="B179" s="183"/>
      <c r="D179" s="176" t="s">
        <v>176</v>
      </c>
      <c r="E179" s="184" t="s">
        <v>1</v>
      </c>
      <c r="F179" s="185" t="s">
        <v>312</v>
      </c>
      <c r="H179" s="184" t="s">
        <v>1</v>
      </c>
      <c r="I179" s="186"/>
      <c r="L179" s="183"/>
      <c r="M179" s="187"/>
      <c r="T179" s="188"/>
      <c r="AT179" s="184" t="s">
        <v>176</v>
      </c>
      <c r="AU179" s="184" t="s">
        <v>82</v>
      </c>
      <c r="AV179" s="13" t="s">
        <v>77</v>
      </c>
      <c r="AW179" s="13" t="s">
        <v>26</v>
      </c>
      <c r="AX179" s="13" t="s">
        <v>71</v>
      </c>
      <c r="AY179" s="184" t="s">
        <v>165</v>
      </c>
    </row>
    <row r="180" spans="2:65" s="12" customFormat="1">
      <c r="B180" s="175"/>
      <c r="D180" s="176" t="s">
        <v>176</v>
      </c>
      <c r="E180" s="177" t="s">
        <v>1</v>
      </c>
      <c r="F180" s="178" t="s">
        <v>287</v>
      </c>
      <c r="H180" s="179">
        <v>28.32</v>
      </c>
      <c r="I180" s="180"/>
      <c r="L180" s="175"/>
      <c r="M180" s="181"/>
      <c r="T180" s="182"/>
      <c r="AT180" s="177" t="s">
        <v>176</v>
      </c>
      <c r="AU180" s="177" t="s">
        <v>82</v>
      </c>
      <c r="AV180" s="12" t="s">
        <v>82</v>
      </c>
      <c r="AW180" s="12" t="s">
        <v>26</v>
      </c>
      <c r="AX180" s="12" t="s">
        <v>71</v>
      </c>
      <c r="AY180" s="177" t="s">
        <v>165</v>
      </c>
    </row>
    <row r="181" spans="2:65" s="14" customFormat="1">
      <c r="B181" s="189"/>
      <c r="D181" s="176" t="s">
        <v>176</v>
      </c>
      <c r="E181" s="190" t="s">
        <v>261</v>
      </c>
      <c r="F181" s="191" t="s">
        <v>189</v>
      </c>
      <c r="H181" s="192">
        <v>28.32</v>
      </c>
      <c r="I181" s="193"/>
      <c r="L181" s="189"/>
      <c r="M181" s="194"/>
      <c r="T181" s="195"/>
      <c r="AT181" s="190" t="s">
        <v>176</v>
      </c>
      <c r="AU181" s="190" t="s">
        <v>82</v>
      </c>
      <c r="AV181" s="14" t="s">
        <v>171</v>
      </c>
      <c r="AW181" s="14" t="s">
        <v>26</v>
      </c>
      <c r="AX181" s="14" t="s">
        <v>77</v>
      </c>
      <c r="AY181" s="190" t="s">
        <v>165</v>
      </c>
    </row>
    <row r="182" spans="2:65" s="11" customFormat="1" ht="23" customHeight="1">
      <c r="B182" s="151"/>
      <c r="D182" s="152" t="s">
        <v>70</v>
      </c>
      <c r="E182" s="161" t="s">
        <v>82</v>
      </c>
      <c r="F182" s="161" t="s">
        <v>313</v>
      </c>
      <c r="I182" s="154"/>
      <c r="J182" s="162">
        <f>BK182</f>
        <v>0</v>
      </c>
      <c r="L182" s="151"/>
      <c r="M182" s="156"/>
      <c r="P182" s="157">
        <f>SUM(P183:P211)</f>
        <v>0</v>
      </c>
      <c r="R182" s="157">
        <f>SUM(R183:R211)</f>
        <v>46.581934829999994</v>
      </c>
      <c r="T182" s="158">
        <f>SUM(T183:T211)</f>
        <v>0</v>
      </c>
      <c r="AR182" s="152" t="s">
        <v>77</v>
      </c>
      <c r="AT182" s="159" t="s">
        <v>70</v>
      </c>
      <c r="AU182" s="159" t="s">
        <v>77</v>
      </c>
      <c r="AY182" s="152" t="s">
        <v>165</v>
      </c>
      <c r="BK182" s="160">
        <f>SUM(BK183:BK211)</f>
        <v>0</v>
      </c>
    </row>
    <row r="183" spans="2:65" s="1" customFormat="1" ht="33" customHeight="1">
      <c r="B183" s="136"/>
      <c r="C183" s="163" t="s">
        <v>217</v>
      </c>
      <c r="D183" s="163" t="s">
        <v>167</v>
      </c>
      <c r="E183" s="164" t="s">
        <v>314</v>
      </c>
      <c r="F183" s="165" t="s">
        <v>315</v>
      </c>
      <c r="G183" s="166" t="s">
        <v>170</v>
      </c>
      <c r="H183" s="167">
        <v>109.636</v>
      </c>
      <c r="I183" s="168"/>
      <c r="J183" s="169">
        <f>ROUND(I183*H183,2)</f>
        <v>0</v>
      </c>
      <c r="K183" s="170"/>
      <c r="L183" s="34"/>
      <c r="M183" s="171" t="s">
        <v>1</v>
      </c>
      <c r="N183" s="135" t="s">
        <v>37</v>
      </c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AR183" s="174" t="s">
        <v>171</v>
      </c>
      <c r="AT183" s="174" t="s">
        <v>167</v>
      </c>
      <c r="AU183" s="174" t="s">
        <v>82</v>
      </c>
      <c r="AY183" s="17" t="s">
        <v>165</v>
      </c>
      <c r="BE183" s="102">
        <f>IF(N183="základná",J183,0)</f>
        <v>0</v>
      </c>
      <c r="BF183" s="102">
        <f>IF(N183="znížená",J183,0)</f>
        <v>0</v>
      </c>
      <c r="BG183" s="102">
        <f>IF(N183="zákl. prenesená",J183,0)</f>
        <v>0</v>
      </c>
      <c r="BH183" s="102">
        <f>IF(N183="zníž. prenesená",J183,0)</f>
        <v>0</v>
      </c>
      <c r="BI183" s="102">
        <f>IF(N183="nulová",J183,0)</f>
        <v>0</v>
      </c>
      <c r="BJ183" s="17" t="s">
        <v>82</v>
      </c>
      <c r="BK183" s="102">
        <f>ROUND(I183*H183,2)</f>
        <v>0</v>
      </c>
      <c r="BL183" s="17" t="s">
        <v>171</v>
      </c>
      <c r="BM183" s="174" t="s">
        <v>316</v>
      </c>
    </row>
    <row r="184" spans="2:65" s="13" customFormat="1">
      <c r="B184" s="183"/>
      <c r="D184" s="176" t="s">
        <v>176</v>
      </c>
      <c r="E184" s="184" t="s">
        <v>1</v>
      </c>
      <c r="F184" s="185" t="s">
        <v>317</v>
      </c>
      <c r="H184" s="184" t="s">
        <v>1</v>
      </c>
      <c r="I184" s="186"/>
      <c r="L184" s="183"/>
      <c r="M184" s="187"/>
      <c r="T184" s="188"/>
      <c r="AT184" s="184" t="s">
        <v>176</v>
      </c>
      <c r="AU184" s="184" t="s">
        <v>82</v>
      </c>
      <c r="AV184" s="13" t="s">
        <v>77</v>
      </c>
      <c r="AW184" s="13" t="s">
        <v>26</v>
      </c>
      <c r="AX184" s="13" t="s">
        <v>71</v>
      </c>
      <c r="AY184" s="184" t="s">
        <v>165</v>
      </c>
    </row>
    <row r="185" spans="2:65" s="12" customFormat="1">
      <c r="B185" s="175"/>
      <c r="D185" s="176" t="s">
        <v>176</v>
      </c>
      <c r="E185" s="177" t="s">
        <v>1</v>
      </c>
      <c r="F185" s="178" t="s">
        <v>318</v>
      </c>
      <c r="H185" s="179">
        <v>109.636</v>
      </c>
      <c r="I185" s="180"/>
      <c r="L185" s="175"/>
      <c r="M185" s="181"/>
      <c r="T185" s="182"/>
      <c r="AT185" s="177" t="s">
        <v>176</v>
      </c>
      <c r="AU185" s="177" t="s">
        <v>82</v>
      </c>
      <c r="AV185" s="12" t="s">
        <v>82</v>
      </c>
      <c r="AW185" s="12" t="s">
        <v>26</v>
      </c>
      <c r="AX185" s="12" t="s">
        <v>71</v>
      </c>
      <c r="AY185" s="177" t="s">
        <v>165</v>
      </c>
    </row>
    <row r="186" spans="2:65" s="14" customFormat="1">
      <c r="B186" s="189"/>
      <c r="D186" s="176" t="s">
        <v>176</v>
      </c>
      <c r="E186" s="190" t="s">
        <v>1</v>
      </c>
      <c r="F186" s="191" t="s">
        <v>189</v>
      </c>
      <c r="H186" s="192">
        <v>109.636</v>
      </c>
      <c r="I186" s="193"/>
      <c r="L186" s="189"/>
      <c r="M186" s="194"/>
      <c r="T186" s="195"/>
      <c r="AT186" s="190" t="s">
        <v>176</v>
      </c>
      <c r="AU186" s="190" t="s">
        <v>82</v>
      </c>
      <c r="AV186" s="14" t="s">
        <v>171</v>
      </c>
      <c r="AW186" s="14" t="s">
        <v>26</v>
      </c>
      <c r="AX186" s="14" t="s">
        <v>77</v>
      </c>
      <c r="AY186" s="190" t="s">
        <v>165</v>
      </c>
    </row>
    <row r="187" spans="2:65" s="1" customFormat="1" ht="16.5" customHeight="1">
      <c r="B187" s="136"/>
      <c r="C187" s="163" t="s">
        <v>221</v>
      </c>
      <c r="D187" s="163" t="s">
        <v>167</v>
      </c>
      <c r="E187" s="164" t="s">
        <v>319</v>
      </c>
      <c r="F187" s="165" t="s">
        <v>320</v>
      </c>
      <c r="G187" s="166" t="s">
        <v>185</v>
      </c>
      <c r="H187" s="167">
        <v>1.347</v>
      </c>
      <c r="I187" s="168"/>
      <c r="J187" s="169">
        <f>ROUND(I187*H187,2)</f>
        <v>0</v>
      </c>
      <c r="K187" s="170"/>
      <c r="L187" s="34"/>
      <c r="M187" s="171" t="s">
        <v>1</v>
      </c>
      <c r="N187" s="135" t="s">
        <v>37</v>
      </c>
      <c r="P187" s="172">
        <f>O187*H187</f>
        <v>0</v>
      </c>
      <c r="Q187" s="172">
        <v>2.0663999999999998</v>
      </c>
      <c r="R187" s="172">
        <f>Q187*H187</f>
        <v>2.7834407999999997</v>
      </c>
      <c r="S187" s="172">
        <v>0</v>
      </c>
      <c r="T187" s="173">
        <f>S187*H187</f>
        <v>0</v>
      </c>
      <c r="AR187" s="174" t="s">
        <v>171</v>
      </c>
      <c r="AT187" s="174" t="s">
        <v>167</v>
      </c>
      <c r="AU187" s="174" t="s">
        <v>82</v>
      </c>
      <c r="AY187" s="17" t="s">
        <v>165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82</v>
      </c>
      <c r="BK187" s="102">
        <f>ROUND(I187*H187,2)</f>
        <v>0</v>
      </c>
      <c r="BL187" s="17" t="s">
        <v>171</v>
      </c>
      <c r="BM187" s="174" t="s">
        <v>321</v>
      </c>
    </row>
    <row r="188" spans="2:65" s="13" customFormat="1">
      <c r="B188" s="183"/>
      <c r="D188" s="176" t="s">
        <v>176</v>
      </c>
      <c r="E188" s="184" t="s">
        <v>1</v>
      </c>
      <c r="F188" s="185" t="s">
        <v>322</v>
      </c>
      <c r="H188" s="184" t="s">
        <v>1</v>
      </c>
      <c r="I188" s="186"/>
      <c r="L188" s="183"/>
      <c r="M188" s="187"/>
      <c r="T188" s="188"/>
      <c r="AT188" s="184" t="s">
        <v>176</v>
      </c>
      <c r="AU188" s="184" t="s">
        <v>82</v>
      </c>
      <c r="AV188" s="13" t="s">
        <v>77</v>
      </c>
      <c r="AW188" s="13" t="s">
        <v>26</v>
      </c>
      <c r="AX188" s="13" t="s">
        <v>71</v>
      </c>
      <c r="AY188" s="184" t="s">
        <v>165</v>
      </c>
    </row>
    <row r="189" spans="2:65" s="12" customFormat="1">
      <c r="B189" s="175"/>
      <c r="D189" s="176" t="s">
        <v>176</v>
      </c>
      <c r="E189" s="177" t="s">
        <v>1</v>
      </c>
      <c r="F189" s="178" t="s">
        <v>323</v>
      </c>
      <c r="H189" s="179">
        <v>1.347</v>
      </c>
      <c r="I189" s="180"/>
      <c r="L189" s="175"/>
      <c r="M189" s="181"/>
      <c r="T189" s="182"/>
      <c r="AT189" s="177" t="s">
        <v>176</v>
      </c>
      <c r="AU189" s="177" t="s">
        <v>82</v>
      </c>
      <c r="AV189" s="12" t="s">
        <v>82</v>
      </c>
      <c r="AW189" s="12" t="s">
        <v>26</v>
      </c>
      <c r="AX189" s="12" t="s">
        <v>71</v>
      </c>
      <c r="AY189" s="177" t="s">
        <v>165</v>
      </c>
    </row>
    <row r="190" spans="2:65" s="14" customFormat="1">
      <c r="B190" s="189"/>
      <c r="D190" s="176" t="s">
        <v>176</v>
      </c>
      <c r="E190" s="190" t="s">
        <v>1</v>
      </c>
      <c r="F190" s="191" t="s">
        <v>189</v>
      </c>
      <c r="H190" s="192">
        <v>1.347</v>
      </c>
      <c r="I190" s="193"/>
      <c r="L190" s="189"/>
      <c r="M190" s="194"/>
      <c r="T190" s="195"/>
      <c r="AT190" s="190" t="s">
        <v>176</v>
      </c>
      <c r="AU190" s="190" t="s">
        <v>82</v>
      </c>
      <c r="AV190" s="14" t="s">
        <v>171</v>
      </c>
      <c r="AW190" s="14" t="s">
        <v>26</v>
      </c>
      <c r="AX190" s="14" t="s">
        <v>77</v>
      </c>
      <c r="AY190" s="190" t="s">
        <v>165</v>
      </c>
    </row>
    <row r="191" spans="2:65" s="1" customFormat="1" ht="24.15" customHeight="1">
      <c r="B191" s="136"/>
      <c r="C191" s="163" t="s">
        <v>225</v>
      </c>
      <c r="D191" s="163" t="s">
        <v>167</v>
      </c>
      <c r="E191" s="164" t="s">
        <v>324</v>
      </c>
      <c r="F191" s="165" t="s">
        <v>325</v>
      </c>
      <c r="G191" s="166" t="s">
        <v>185</v>
      </c>
      <c r="H191" s="167">
        <v>2.2909999999999999</v>
      </c>
      <c r="I191" s="168"/>
      <c r="J191" s="169">
        <f>ROUND(I191*H191,2)</f>
        <v>0</v>
      </c>
      <c r="K191" s="170"/>
      <c r="L191" s="34"/>
      <c r="M191" s="171" t="s">
        <v>1</v>
      </c>
      <c r="N191" s="135" t="s">
        <v>37</v>
      </c>
      <c r="P191" s="172">
        <f>O191*H191</f>
        <v>0</v>
      </c>
      <c r="Q191" s="172">
        <v>2.4157199999999999</v>
      </c>
      <c r="R191" s="172">
        <f>Q191*H191</f>
        <v>5.5344145199999994</v>
      </c>
      <c r="S191" s="172">
        <v>0</v>
      </c>
      <c r="T191" s="173">
        <f>S191*H191</f>
        <v>0</v>
      </c>
      <c r="AR191" s="174" t="s">
        <v>171</v>
      </c>
      <c r="AT191" s="174" t="s">
        <v>167</v>
      </c>
      <c r="AU191" s="174" t="s">
        <v>82</v>
      </c>
      <c r="AY191" s="17" t="s">
        <v>165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7" t="s">
        <v>82</v>
      </c>
      <c r="BK191" s="102">
        <f>ROUND(I191*H191,2)</f>
        <v>0</v>
      </c>
      <c r="BL191" s="17" t="s">
        <v>171</v>
      </c>
      <c r="BM191" s="174" t="s">
        <v>326</v>
      </c>
    </row>
    <row r="192" spans="2:65" s="12" customFormat="1">
      <c r="B192" s="175"/>
      <c r="D192" s="176" t="s">
        <v>176</v>
      </c>
      <c r="E192" s="177" t="s">
        <v>1</v>
      </c>
      <c r="F192" s="178" t="s">
        <v>327</v>
      </c>
      <c r="H192" s="179">
        <v>2.2909999999999999</v>
      </c>
      <c r="I192" s="180"/>
      <c r="L192" s="175"/>
      <c r="M192" s="181"/>
      <c r="T192" s="182"/>
      <c r="AT192" s="177" t="s">
        <v>176</v>
      </c>
      <c r="AU192" s="177" t="s">
        <v>82</v>
      </c>
      <c r="AV192" s="12" t="s">
        <v>82</v>
      </c>
      <c r="AW192" s="12" t="s">
        <v>26</v>
      </c>
      <c r="AX192" s="12" t="s">
        <v>71</v>
      </c>
      <c r="AY192" s="177" t="s">
        <v>165</v>
      </c>
    </row>
    <row r="193" spans="2:65" s="14" customFormat="1">
      <c r="B193" s="189"/>
      <c r="D193" s="176" t="s">
        <v>176</v>
      </c>
      <c r="E193" s="190" t="s">
        <v>1</v>
      </c>
      <c r="F193" s="191" t="s">
        <v>189</v>
      </c>
      <c r="H193" s="192">
        <v>2.2909999999999999</v>
      </c>
      <c r="I193" s="193"/>
      <c r="L193" s="189"/>
      <c r="M193" s="194"/>
      <c r="T193" s="195"/>
      <c r="AT193" s="190" t="s">
        <v>176</v>
      </c>
      <c r="AU193" s="190" t="s">
        <v>82</v>
      </c>
      <c r="AV193" s="14" t="s">
        <v>171</v>
      </c>
      <c r="AW193" s="14" t="s">
        <v>26</v>
      </c>
      <c r="AX193" s="14" t="s">
        <v>77</v>
      </c>
      <c r="AY193" s="190" t="s">
        <v>165</v>
      </c>
    </row>
    <row r="194" spans="2:65" s="13" customFormat="1">
      <c r="B194" s="183"/>
      <c r="D194" s="176" t="s">
        <v>176</v>
      </c>
      <c r="E194" s="184" t="s">
        <v>1</v>
      </c>
      <c r="F194" s="185" t="s">
        <v>328</v>
      </c>
      <c r="H194" s="184" t="s">
        <v>1</v>
      </c>
      <c r="I194" s="186"/>
      <c r="L194" s="183"/>
      <c r="M194" s="187"/>
      <c r="T194" s="188"/>
      <c r="AT194" s="184" t="s">
        <v>176</v>
      </c>
      <c r="AU194" s="184" t="s">
        <v>82</v>
      </c>
      <c r="AV194" s="13" t="s">
        <v>77</v>
      </c>
      <c r="AW194" s="13" t="s">
        <v>26</v>
      </c>
      <c r="AX194" s="13" t="s">
        <v>71</v>
      </c>
      <c r="AY194" s="184" t="s">
        <v>165</v>
      </c>
    </row>
    <row r="195" spans="2:65" s="1" customFormat="1" ht="21.75" customHeight="1">
      <c r="B195" s="136"/>
      <c r="C195" s="163" t="s">
        <v>230</v>
      </c>
      <c r="D195" s="163" t="s">
        <v>167</v>
      </c>
      <c r="E195" s="164" t="s">
        <v>329</v>
      </c>
      <c r="F195" s="165" t="s">
        <v>330</v>
      </c>
      <c r="G195" s="166" t="s">
        <v>170</v>
      </c>
      <c r="H195" s="167">
        <v>2.82</v>
      </c>
      <c r="I195" s="168"/>
      <c r="J195" s="169">
        <f>ROUND(I195*H195,2)</f>
        <v>0</v>
      </c>
      <c r="K195" s="170"/>
      <c r="L195" s="34"/>
      <c r="M195" s="171" t="s">
        <v>1</v>
      </c>
      <c r="N195" s="135" t="s">
        <v>37</v>
      </c>
      <c r="P195" s="172">
        <f>O195*H195</f>
        <v>0</v>
      </c>
      <c r="Q195" s="172">
        <v>1.6000000000000001E-3</v>
      </c>
      <c r="R195" s="172">
        <f>Q195*H195</f>
        <v>4.5120000000000004E-3</v>
      </c>
      <c r="S195" s="172">
        <v>0</v>
      </c>
      <c r="T195" s="173">
        <f>S195*H195</f>
        <v>0</v>
      </c>
      <c r="AR195" s="174" t="s">
        <v>171</v>
      </c>
      <c r="AT195" s="174" t="s">
        <v>167</v>
      </c>
      <c r="AU195" s="174" t="s">
        <v>82</v>
      </c>
      <c r="AY195" s="17" t="s">
        <v>165</v>
      </c>
      <c r="BE195" s="102">
        <f>IF(N195="základná",J195,0)</f>
        <v>0</v>
      </c>
      <c r="BF195" s="102">
        <f>IF(N195="znížená",J195,0)</f>
        <v>0</v>
      </c>
      <c r="BG195" s="102">
        <f>IF(N195="zákl. prenesená",J195,0)</f>
        <v>0</v>
      </c>
      <c r="BH195" s="102">
        <f>IF(N195="zníž. prenesená",J195,0)</f>
        <v>0</v>
      </c>
      <c r="BI195" s="102">
        <f>IF(N195="nulová",J195,0)</f>
        <v>0</v>
      </c>
      <c r="BJ195" s="17" t="s">
        <v>82</v>
      </c>
      <c r="BK195" s="102">
        <f>ROUND(I195*H195,2)</f>
        <v>0</v>
      </c>
      <c r="BL195" s="17" t="s">
        <v>171</v>
      </c>
      <c r="BM195" s="174" t="s">
        <v>331</v>
      </c>
    </row>
    <row r="196" spans="2:65" s="12" customFormat="1">
      <c r="B196" s="175"/>
      <c r="D196" s="176" t="s">
        <v>176</v>
      </c>
      <c r="E196" s="177" t="s">
        <v>1</v>
      </c>
      <c r="F196" s="178" t="s">
        <v>332</v>
      </c>
      <c r="H196" s="179">
        <v>2.82</v>
      </c>
      <c r="I196" s="180"/>
      <c r="L196" s="175"/>
      <c r="M196" s="181"/>
      <c r="T196" s="182"/>
      <c r="AT196" s="177" t="s">
        <v>176</v>
      </c>
      <c r="AU196" s="177" t="s">
        <v>82</v>
      </c>
      <c r="AV196" s="12" t="s">
        <v>82</v>
      </c>
      <c r="AW196" s="12" t="s">
        <v>26</v>
      </c>
      <c r="AX196" s="12" t="s">
        <v>71</v>
      </c>
      <c r="AY196" s="177" t="s">
        <v>165</v>
      </c>
    </row>
    <row r="197" spans="2:65" s="14" customFormat="1">
      <c r="B197" s="189"/>
      <c r="D197" s="176" t="s">
        <v>176</v>
      </c>
      <c r="E197" s="190" t="s">
        <v>1</v>
      </c>
      <c r="F197" s="191" t="s">
        <v>189</v>
      </c>
      <c r="H197" s="192">
        <v>2.82</v>
      </c>
      <c r="I197" s="193"/>
      <c r="L197" s="189"/>
      <c r="M197" s="194"/>
      <c r="T197" s="195"/>
      <c r="AT197" s="190" t="s">
        <v>176</v>
      </c>
      <c r="AU197" s="190" t="s">
        <v>82</v>
      </c>
      <c r="AV197" s="14" t="s">
        <v>171</v>
      </c>
      <c r="AW197" s="14" t="s">
        <v>26</v>
      </c>
      <c r="AX197" s="14" t="s">
        <v>77</v>
      </c>
      <c r="AY197" s="190" t="s">
        <v>165</v>
      </c>
    </row>
    <row r="198" spans="2:65" s="1" customFormat="1" ht="21.75" customHeight="1">
      <c r="B198" s="136"/>
      <c r="C198" s="163" t="s">
        <v>235</v>
      </c>
      <c r="D198" s="163" t="s">
        <v>167</v>
      </c>
      <c r="E198" s="164" t="s">
        <v>333</v>
      </c>
      <c r="F198" s="165" t="s">
        <v>334</v>
      </c>
      <c r="G198" s="166" t="s">
        <v>170</v>
      </c>
      <c r="H198" s="167">
        <v>2.82</v>
      </c>
      <c r="I198" s="168"/>
      <c r="J198" s="169">
        <f>ROUND(I198*H198,2)</f>
        <v>0</v>
      </c>
      <c r="K198" s="170"/>
      <c r="L198" s="34"/>
      <c r="M198" s="171" t="s">
        <v>1</v>
      </c>
      <c r="N198" s="135" t="s">
        <v>37</v>
      </c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AR198" s="174" t="s">
        <v>171</v>
      </c>
      <c r="AT198" s="174" t="s">
        <v>167</v>
      </c>
      <c r="AU198" s="174" t="s">
        <v>82</v>
      </c>
      <c r="AY198" s="17" t="s">
        <v>165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7" t="s">
        <v>82</v>
      </c>
      <c r="BK198" s="102">
        <f>ROUND(I198*H198,2)</f>
        <v>0</v>
      </c>
      <c r="BL198" s="17" t="s">
        <v>171</v>
      </c>
      <c r="BM198" s="174" t="s">
        <v>335</v>
      </c>
    </row>
    <row r="199" spans="2:65" s="1" customFormat="1" ht="21.75" customHeight="1">
      <c r="B199" s="136"/>
      <c r="C199" s="163" t="s">
        <v>240</v>
      </c>
      <c r="D199" s="163" t="s">
        <v>167</v>
      </c>
      <c r="E199" s="164" t="s">
        <v>336</v>
      </c>
      <c r="F199" s="165" t="s">
        <v>337</v>
      </c>
      <c r="G199" s="166" t="s">
        <v>233</v>
      </c>
      <c r="H199" s="167">
        <v>1.653</v>
      </c>
      <c r="I199" s="168"/>
      <c r="J199" s="169">
        <f>ROUND(I199*H199,2)</f>
        <v>0</v>
      </c>
      <c r="K199" s="170"/>
      <c r="L199" s="34"/>
      <c r="M199" s="171" t="s">
        <v>1</v>
      </c>
      <c r="N199" s="135" t="s">
        <v>37</v>
      </c>
      <c r="P199" s="172">
        <f>O199*H199</f>
        <v>0</v>
      </c>
      <c r="Q199" s="172">
        <v>1.01895</v>
      </c>
      <c r="R199" s="172">
        <f>Q199*H199</f>
        <v>1.68432435</v>
      </c>
      <c r="S199" s="172">
        <v>0</v>
      </c>
      <c r="T199" s="173">
        <f>S199*H199</f>
        <v>0</v>
      </c>
      <c r="AR199" s="174" t="s">
        <v>171</v>
      </c>
      <c r="AT199" s="174" t="s">
        <v>167</v>
      </c>
      <c r="AU199" s="174" t="s">
        <v>82</v>
      </c>
      <c r="AY199" s="17" t="s">
        <v>165</v>
      </c>
      <c r="BE199" s="102">
        <f>IF(N199="základná",J199,0)</f>
        <v>0</v>
      </c>
      <c r="BF199" s="102">
        <f>IF(N199="znížená",J199,0)</f>
        <v>0</v>
      </c>
      <c r="BG199" s="102">
        <f>IF(N199="zákl. prenesená",J199,0)</f>
        <v>0</v>
      </c>
      <c r="BH199" s="102">
        <f>IF(N199="zníž. prenesená",J199,0)</f>
        <v>0</v>
      </c>
      <c r="BI199" s="102">
        <f>IF(N199="nulová",J199,0)</f>
        <v>0</v>
      </c>
      <c r="BJ199" s="17" t="s">
        <v>82</v>
      </c>
      <c r="BK199" s="102">
        <f>ROUND(I199*H199,2)</f>
        <v>0</v>
      </c>
      <c r="BL199" s="17" t="s">
        <v>171</v>
      </c>
      <c r="BM199" s="174" t="s">
        <v>338</v>
      </c>
    </row>
    <row r="200" spans="2:65" s="12" customFormat="1">
      <c r="B200" s="175"/>
      <c r="D200" s="176" t="s">
        <v>176</v>
      </c>
      <c r="E200" s="177" t="s">
        <v>1</v>
      </c>
      <c r="F200" s="178" t="s">
        <v>339</v>
      </c>
      <c r="H200" s="179">
        <v>1.653</v>
      </c>
      <c r="I200" s="180"/>
      <c r="L200" s="175"/>
      <c r="M200" s="181"/>
      <c r="T200" s="182"/>
      <c r="AT200" s="177" t="s">
        <v>176</v>
      </c>
      <c r="AU200" s="177" t="s">
        <v>82</v>
      </c>
      <c r="AV200" s="12" t="s">
        <v>82</v>
      </c>
      <c r="AW200" s="12" t="s">
        <v>26</v>
      </c>
      <c r="AX200" s="12" t="s">
        <v>71</v>
      </c>
      <c r="AY200" s="177" t="s">
        <v>165</v>
      </c>
    </row>
    <row r="201" spans="2:65" s="14" customFormat="1">
      <c r="B201" s="189"/>
      <c r="D201" s="176" t="s">
        <v>176</v>
      </c>
      <c r="E201" s="190" t="s">
        <v>1</v>
      </c>
      <c r="F201" s="191" t="s">
        <v>189</v>
      </c>
      <c r="H201" s="192">
        <v>1.653</v>
      </c>
      <c r="I201" s="193"/>
      <c r="L201" s="189"/>
      <c r="M201" s="194"/>
      <c r="T201" s="195"/>
      <c r="AT201" s="190" t="s">
        <v>176</v>
      </c>
      <c r="AU201" s="190" t="s">
        <v>82</v>
      </c>
      <c r="AV201" s="14" t="s">
        <v>171</v>
      </c>
      <c r="AW201" s="14" t="s">
        <v>26</v>
      </c>
      <c r="AX201" s="14" t="s">
        <v>77</v>
      </c>
      <c r="AY201" s="190" t="s">
        <v>165</v>
      </c>
    </row>
    <row r="202" spans="2:65" s="1" customFormat="1" ht="24.15" customHeight="1">
      <c r="B202" s="136"/>
      <c r="C202" s="163" t="s">
        <v>244</v>
      </c>
      <c r="D202" s="163" t="s">
        <v>167</v>
      </c>
      <c r="E202" s="164" t="s">
        <v>340</v>
      </c>
      <c r="F202" s="165" t="s">
        <v>341</v>
      </c>
      <c r="G202" s="166" t="s">
        <v>185</v>
      </c>
      <c r="H202" s="167">
        <v>15.103</v>
      </c>
      <c r="I202" s="168"/>
      <c r="J202" s="169">
        <f>ROUND(I202*H202,2)</f>
        <v>0</v>
      </c>
      <c r="K202" s="170"/>
      <c r="L202" s="34"/>
      <c r="M202" s="171" t="s">
        <v>1</v>
      </c>
      <c r="N202" s="135" t="s">
        <v>37</v>
      </c>
      <c r="P202" s="172">
        <f>O202*H202</f>
        <v>0</v>
      </c>
      <c r="Q202" s="172">
        <v>2.4157199999999999</v>
      </c>
      <c r="R202" s="172">
        <f>Q202*H202</f>
        <v>36.484619159999994</v>
      </c>
      <c r="S202" s="172">
        <v>0</v>
      </c>
      <c r="T202" s="173">
        <f>S202*H202</f>
        <v>0</v>
      </c>
      <c r="AR202" s="174" t="s">
        <v>171</v>
      </c>
      <c r="AT202" s="174" t="s">
        <v>167</v>
      </c>
      <c r="AU202" s="174" t="s">
        <v>82</v>
      </c>
      <c r="AY202" s="17" t="s">
        <v>165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7" t="s">
        <v>82</v>
      </c>
      <c r="BK202" s="102">
        <f>ROUND(I202*H202,2)</f>
        <v>0</v>
      </c>
      <c r="BL202" s="17" t="s">
        <v>171</v>
      </c>
      <c r="BM202" s="174" t="s">
        <v>342</v>
      </c>
    </row>
    <row r="203" spans="2:65" s="12" customFormat="1">
      <c r="B203" s="175"/>
      <c r="D203" s="176" t="s">
        <v>176</v>
      </c>
      <c r="E203" s="177" t="s">
        <v>1</v>
      </c>
      <c r="F203" s="178" t="s">
        <v>343</v>
      </c>
      <c r="H203" s="179">
        <v>12.42</v>
      </c>
      <c r="I203" s="180"/>
      <c r="L203" s="175"/>
      <c r="M203" s="181"/>
      <c r="T203" s="182"/>
      <c r="AT203" s="177" t="s">
        <v>176</v>
      </c>
      <c r="AU203" s="177" t="s">
        <v>82</v>
      </c>
      <c r="AV203" s="12" t="s">
        <v>82</v>
      </c>
      <c r="AW203" s="12" t="s">
        <v>26</v>
      </c>
      <c r="AX203" s="12" t="s">
        <v>71</v>
      </c>
      <c r="AY203" s="177" t="s">
        <v>165</v>
      </c>
    </row>
    <row r="204" spans="2:65" s="12" customFormat="1">
      <c r="B204" s="175"/>
      <c r="D204" s="176" t="s">
        <v>176</v>
      </c>
      <c r="E204" s="177" t="s">
        <v>1</v>
      </c>
      <c r="F204" s="178" t="s">
        <v>344</v>
      </c>
      <c r="H204" s="179">
        <v>2.6829999999999998</v>
      </c>
      <c r="I204" s="180"/>
      <c r="L204" s="175"/>
      <c r="M204" s="181"/>
      <c r="T204" s="182"/>
      <c r="AT204" s="177" t="s">
        <v>176</v>
      </c>
      <c r="AU204" s="177" t="s">
        <v>82</v>
      </c>
      <c r="AV204" s="12" t="s">
        <v>82</v>
      </c>
      <c r="AW204" s="12" t="s">
        <v>26</v>
      </c>
      <c r="AX204" s="12" t="s">
        <v>71</v>
      </c>
      <c r="AY204" s="177" t="s">
        <v>165</v>
      </c>
    </row>
    <row r="205" spans="2:65" s="14" customFormat="1">
      <c r="B205" s="189"/>
      <c r="D205" s="176" t="s">
        <v>176</v>
      </c>
      <c r="E205" s="190" t="s">
        <v>1</v>
      </c>
      <c r="F205" s="191" t="s">
        <v>189</v>
      </c>
      <c r="H205" s="192">
        <v>15.103</v>
      </c>
      <c r="I205" s="193"/>
      <c r="L205" s="189"/>
      <c r="M205" s="194"/>
      <c r="T205" s="195"/>
      <c r="AT205" s="190" t="s">
        <v>176</v>
      </c>
      <c r="AU205" s="190" t="s">
        <v>82</v>
      </c>
      <c r="AV205" s="14" t="s">
        <v>171</v>
      </c>
      <c r="AW205" s="14" t="s">
        <v>26</v>
      </c>
      <c r="AX205" s="14" t="s">
        <v>77</v>
      </c>
      <c r="AY205" s="190" t="s">
        <v>165</v>
      </c>
    </row>
    <row r="206" spans="2:65" s="13" customFormat="1">
      <c r="B206" s="183"/>
      <c r="D206" s="176" t="s">
        <v>176</v>
      </c>
      <c r="E206" s="184" t="s">
        <v>1</v>
      </c>
      <c r="F206" s="185" t="s">
        <v>328</v>
      </c>
      <c r="H206" s="184" t="s">
        <v>1</v>
      </c>
      <c r="I206" s="186"/>
      <c r="L206" s="183"/>
      <c r="M206" s="187"/>
      <c r="T206" s="188"/>
      <c r="AT206" s="184" t="s">
        <v>176</v>
      </c>
      <c r="AU206" s="184" t="s">
        <v>82</v>
      </c>
      <c r="AV206" s="13" t="s">
        <v>77</v>
      </c>
      <c r="AW206" s="13" t="s">
        <v>26</v>
      </c>
      <c r="AX206" s="13" t="s">
        <v>71</v>
      </c>
      <c r="AY206" s="184" t="s">
        <v>165</v>
      </c>
    </row>
    <row r="207" spans="2:65" s="1" customFormat="1" ht="21.75" customHeight="1">
      <c r="B207" s="136"/>
      <c r="C207" s="163" t="s">
        <v>249</v>
      </c>
      <c r="D207" s="163" t="s">
        <v>167</v>
      </c>
      <c r="E207" s="164" t="s">
        <v>345</v>
      </c>
      <c r="F207" s="165" t="s">
        <v>346</v>
      </c>
      <c r="G207" s="166" t="s">
        <v>170</v>
      </c>
      <c r="H207" s="167">
        <v>56.64</v>
      </c>
      <c r="I207" s="168"/>
      <c r="J207" s="169">
        <f>ROUND(I207*H207,2)</f>
        <v>0</v>
      </c>
      <c r="K207" s="170"/>
      <c r="L207" s="34"/>
      <c r="M207" s="171" t="s">
        <v>1</v>
      </c>
      <c r="N207" s="135" t="s">
        <v>37</v>
      </c>
      <c r="P207" s="172">
        <f>O207*H207</f>
        <v>0</v>
      </c>
      <c r="Q207" s="172">
        <v>1.6000000000000001E-3</v>
      </c>
      <c r="R207" s="172">
        <f>Q207*H207</f>
        <v>9.062400000000001E-2</v>
      </c>
      <c r="S207" s="172">
        <v>0</v>
      </c>
      <c r="T207" s="173">
        <f>S207*H207</f>
        <v>0</v>
      </c>
      <c r="AR207" s="174" t="s">
        <v>171</v>
      </c>
      <c r="AT207" s="174" t="s">
        <v>167</v>
      </c>
      <c r="AU207" s="174" t="s">
        <v>82</v>
      </c>
      <c r="AY207" s="17" t="s">
        <v>165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7" t="s">
        <v>82</v>
      </c>
      <c r="BK207" s="102">
        <f>ROUND(I207*H207,2)</f>
        <v>0</v>
      </c>
      <c r="BL207" s="17" t="s">
        <v>171</v>
      </c>
      <c r="BM207" s="174" t="s">
        <v>347</v>
      </c>
    </row>
    <row r="208" spans="2:65" s="12" customFormat="1">
      <c r="B208" s="175"/>
      <c r="D208" s="176" t="s">
        <v>176</v>
      </c>
      <c r="E208" s="177" t="s">
        <v>1</v>
      </c>
      <c r="F208" s="178" t="s">
        <v>348</v>
      </c>
      <c r="H208" s="179">
        <v>48</v>
      </c>
      <c r="I208" s="180"/>
      <c r="L208" s="175"/>
      <c r="M208" s="181"/>
      <c r="T208" s="182"/>
      <c r="AT208" s="177" t="s">
        <v>176</v>
      </c>
      <c r="AU208" s="177" t="s">
        <v>82</v>
      </c>
      <c r="AV208" s="12" t="s">
        <v>82</v>
      </c>
      <c r="AW208" s="12" t="s">
        <v>26</v>
      </c>
      <c r="AX208" s="12" t="s">
        <v>71</v>
      </c>
      <c r="AY208" s="177" t="s">
        <v>165</v>
      </c>
    </row>
    <row r="209" spans="2:65" s="12" customFormat="1">
      <c r="B209" s="175"/>
      <c r="D209" s="176" t="s">
        <v>176</v>
      </c>
      <c r="E209" s="177" t="s">
        <v>1</v>
      </c>
      <c r="F209" s="178" t="s">
        <v>349</v>
      </c>
      <c r="H209" s="179">
        <v>8.64</v>
      </c>
      <c r="I209" s="180"/>
      <c r="L209" s="175"/>
      <c r="M209" s="181"/>
      <c r="T209" s="182"/>
      <c r="AT209" s="177" t="s">
        <v>176</v>
      </c>
      <c r="AU209" s="177" t="s">
        <v>82</v>
      </c>
      <c r="AV209" s="12" t="s">
        <v>82</v>
      </c>
      <c r="AW209" s="12" t="s">
        <v>26</v>
      </c>
      <c r="AX209" s="12" t="s">
        <v>71</v>
      </c>
      <c r="AY209" s="177" t="s">
        <v>165</v>
      </c>
    </row>
    <row r="210" spans="2:65" s="14" customFormat="1">
      <c r="B210" s="189"/>
      <c r="D210" s="176" t="s">
        <v>176</v>
      </c>
      <c r="E210" s="190" t="s">
        <v>1</v>
      </c>
      <c r="F210" s="191" t="s">
        <v>189</v>
      </c>
      <c r="H210" s="192">
        <v>56.64</v>
      </c>
      <c r="I210" s="193"/>
      <c r="L210" s="189"/>
      <c r="M210" s="194"/>
      <c r="T210" s="195"/>
      <c r="AT210" s="190" t="s">
        <v>176</v>
      </c>
      <c r="AU210" s="190" t="s">
        <v>82</v>
      </c>
      <c r="AV210" s="14" t="s">
        <v>171</v>
      </c>
      <c r="AW210" s="14" t="s">
        <v>26</v>
      </c>
      <c r="AX210" s="14" t="s">
        <v>77</v>
      </c>
      <c r="AY210" s="190" t="s">
        <v>165</v>
      </c>
    </row>
    <row r="211" spans="2:65" s="1" customFormat="1" ht="21.75" customHeight="1">
      <c r="B211" s="136"/>
      <c r="C211" s="163" t="s">
        <v>350</v>
      </c>
      <c r="D211" s="163" t="s">
        <v>167</v>
      </c>
      <c r="E211" s="164" t="s">
        <v>351</v>
      </c>
      <c r="F211" s="165" t="s">
        <v>352</v>
      </c>
      <c r="G211" s="166" t="s">
        <v>170</v>
      </c>
      <c r="H211" s="167">
        <v>56.64</v>
      </c>
      <c r="I211" s="168"/>
      <c r="J211" s="169">
        <f>ROUND(I211*H211,2)</f>
        <v>0</v>
      </c>
      <c r="K211" s="170"/>
      <c r="L211" s="34"/>
      <c r="M211" s="171" t="s">
        <v>1</v>
      </c>
      <c r="N211" s="135" t="s">
        <v>37</v>
      </c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AR211" s="174" t="s">
        <v>171</v>
      </c>
      <c r="AT211" s="174" t="s">
        <v>167</v>
      </c>
      <c r="AU211" s="174" t="s">
        <v>82</v>
      </c>
      <c r="AY211" s="17" t="s">
        <v>165</v>
      </c>
      <c r="BE211" s="102">
        <f>IF(N211="základná",J211,0)</f>
        <v>0</v>
      </c>
      <c r="BF211" s="102">
        <f>IF(N211="znížená",J211,0)</f>
        <v>0</v>
      </c>
      <c r="BG211" s="102">
        <f>IF(N211="zákl. prenesená",J211,0)</f>
        <v>0</v>
      </c>
      <c r="BH211" s="102">
        <f>IF(N211="zníž. prenesená",J211,0)</f>
        <v>0</v>
      </c>
      <c r="BI211" s="102">
        <f>IF(N211="nulová",J211,0)</f>
        <v>0</v>
      </c>
      <c r="BJ211" s="17" t="s">
        <v>82</v>
      </c>
      <c r="BK211" s="102">
        <f>ROUND(I211*H211,2)</f>
        <v>0</v>
      </c>
      <c r="BL211" s="17" t="s">
        <v>171</v>
      </c>
      <c r="BM211" s="174" t="s">
        <v>353</v>
      </c>
    </row>
    <row r="212" spans="2:65" s="11" customFormat="1" ht="23" customHeight="1">
      <c r="B212" s="151"/>
      <c r="D212" s="152" t="s">
        <v>70</v>
      </c>
      <c r="E212" s="161" t="s">
        <v>178</v>
      </c>
      <c r="F212" s="161" t="s">
        <v>354</v>
      </c>
      <c r="I212" s="154"/>
      <c r="J212" s="162">
        <f>BK212</f>
        <v>0</v>
      </c>
      <c r="L212" s="151"/>
      <c r="M212" s="156"/>
      <c r="P212" s="157">
        <f>SUM(P213:P218)</f>
        <v>0</v>
      </c>
      <c r="R212" s="157">
        <f>SUM(R213:R218)</f>
        <v>15.004687200000001</v>
      </c>
      <c r="T212" s="158">
        <f>SUM(T213:T218)</f>
        <v>0</v>
      </c>
      <c r="AR212" s="152" t="s">
        <v>77</v>
      </c>
      <c r="AT212" s="159" t="s">
        <v>70</v>
      </c>
      <c r="AU212" s="159" t="s">
        <v>77</v>
      </c>
      <c r="AY212" s="152" t="s">
        <v>165</v>
      </c>
      <c r="BK212" s="160">
        <f>SUM(BK213:BK218)</f>
        <v>0</v>
      </c>
    </row>
    <row r="213" spans="2:65" s="1" customFormat="1" ht="24.15" customHeight="1">
      <c r="B213" s="136"/>
      <c r="C213" s="163" t="s">
        <v>355</v>
      </c>
      <c r="D213" s="163" t="s">
        <v>167</v>
      </c>
      <c r="E213" s="164" t="s">
        <v>356</v>
      </c>
      <c r="F213" s="165" t="s">
        <v>357</v>
      </c>
      <c r="G213" s="166" t="s">
        <v>233</v>
      </c>
      <c r="H213" s="167">
        <v>13.432</v>
      </c>
      <c r="I213" s="168"/>
      <c r="J213" s="169">
        <f>ROUND(I213*H213,2)</f>
        <v>0</v>
      </c>
      <c r="K213" s="170"/>
      <c r="L213" s="34"/>
      <c r="M213" s="171" t="s">
        <v>1</v>
      </c>
      <c r="N213" s="135" t="s">
        <v>37</v>
      </c>
      <c r="P213" s="172">
        <f>O213*H213</f>
        <v>0</v>
      </c>
      <c r="Q213" s="172">
        <v>1.7100000000000001E-2</v>
      </c>
      <c r="R213" s="172">
        <f>Q213*H213</f>
        <v>0.22968720000000001</v>
      </c>
      <c r="S213" s="172">
        <v>0</v>
      </c>
      <c r="T213" s="173">
        <f>S213*H213</f>
        <v>0</v>
      </c>
      <c r="AR213" s="174" t="s">
        <v>171</v>
      </c>
      <c r="AT213" s="174" t="s">
        <v>167</v>
      </c>
      <c r="AU213" s="174" t="s">
        <v>82</v>
      </c>
      <c r="AY213" s="17" t="s">
        <v>165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7" t="s">
        <v>82</v>
      </c>
      <c r="BK213" s="102">
        <f>ROUND(I213*H213,2)</f>
        <v>0</v>
      </c>
      <c r="BL213" s="17" t="s">
        <v>171</v>
      </c>
      <c r="BM213" s="174" t="s">
        <v>358</v>
      </c>
    </row>
    <row r="214" spans="2:65" s="12" customFormat="1">
      <c r="B214" s="175"/>
      <c r="D214" s="176" t="s">
        <v>176</v>
      </c>
      <c r="E214" s="177" t="s">
        <v>1</v>
      </c>
      <c r="F214" s="178" t="s">
        <v>359</v>
      </c>
      <c r="H214" s="179">
        <v>13.432</v>
      </c>
      <c r="I214" s="180"/>
      <c r="L214" s="175"/>
      <c r="M214" s="181"/>
      <c r="T214" s="182"/>
      <c r="AT214" s="177" t="s">
        <v>176</v>
      </c>
      <c r="AU214" s="177" t="s">
        <v>82</v>
      </c>
      <c r="AV214" s="12" t="s">
        <v>82</v>
      </c>
      <c r="AW214" s="12" t="s">
        <v>26</v>
      </c>
      <c r="AX214" s="12" t="s">
        <v>71</v>
      </c>
      <c r="AY214" s="177" t="s">
        <v>165</v>
      </c>
    </row>
    <row r="215" spans="2:65" s="14" customFormat="1">
      <c r="B215" s="189"/>
      <c r="D215" s="176" t="s">
        <v>176</v>
      </c>
      <c r="E215" s="190" t="s">
        <v>1</v>
      </c>
      <c r="F215" s="191" t="s">
        <v>189</v>
      </c>
      <c r="H215" s="192">
        <v>13.432</v>
      </c>
      <c r="I215" s="193"/>
      <c r="L215" s="189"/>
      <c r="M215" s="194"/>
      <c r="T215" s="195"/>
      <c r="AT215" s="190" t="s">
        <v>176</v>
      </c>
      <c r="AU215" s="190" t="s">
        <v>82</v>
      </c>
      <c r="AV215" s="14" t="s">
        <v>171</v>
      </c>
      <c r="AW215" s="14" t="s">
        <v>26</v>
      </c>
      <c r="AX215" s="14" t="s">
        <v>77</v>
      </c>
      <c r="AY215" s="190" t="s">
        <v>165</v>
      </c>
    </row>
    <row r="216" spans="2:65" s="1" customFormat="1" ht="24.15" customHeight="1">
      <c r="B216" s="136"/>
      <c r="C216" s="199" t="s">
        <v>7</v>
      </c>
      <c r="D216" s="199" t="s">
        <v>360</v>
      </c>
      <c r="E216" s="200" t="s">
        <v>361</v>
      </c>
      <c r="F216" s="201" t="s">
        <v>362</v>
      </c>
      <c r="G216" s="202" t="s">
        <v>233</v>
      </c>
      <c r="H216" s="203">
        <v>14.775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37</v>
      </c>
      <c r="P216" s="172">
        <f>O216*H216</f>
        <v>0</v>
      </c>
      <c r="Q216" s="172">
        <v>1</v>
      </c>
      <c r="R216" s="172">
        <f>Q216*H216</f>
        <v>14.775</v>
      </c>
      <c r="S216" s="172">
        <v>0</v>
      </c>
      <c r="T216" s="173">
        <f>S216*H216</f>
        <v>0</v>
      </c>
      <c r="AR216" s="174" t="s">
        <v>207</v>
      </c>
      <c r="AT216" s="174" t="s">
        <v>360</v>
      </c>
      <c r="AU216" s="174" t="s">
        <v>82</v>
      </c>
      <c r="AY216" s="17" t="s">
        <v>165</v>
      </c>
      <c r="BE216" s="102">
        <f>IF(N216="základná",J216,0)</f>
        <v>0</v>
      </c>
      <c r="BF216" s="102">
        <f>IF(N216="znížená",J216,0)</f>
        <v>0</v>
      </c>
      <c r="BG216" s="102">
        <f>IF(N216="zákl. prenesená",J216,0)</f>
        <v>0</v>
      </c>
      <c r="BH216" s="102">
        <f>IF(N216="zníž. prenesená",J216,0)</f>
        <v>0</v>
      </c>
      <c r="BI216" s="102">
        <f>IF(N216="nulová",J216,0)</f>
        <v>0</v>
      </c>
      <c r="BJ216" s="17" t="s">
        <v>82</v>
      </c>
      <c r="BK216" s="102">
        <f>ROUND(I216*H216,2)</f>
        <v>0</v>
      </c>
      <c r="BL216" s="17" t="s">
        <v>171</v>
      </c>
      <c r="BM216" s="174" t="s">
        <v>363</v>
      </c>
    </row>
    <row r="217" spans="2:65" s="12" customFormat="1">
      <c r="B217" s="175"/>
      <c r="D217" s="176" t="s">
        <v>176</v>
      </c>
      <c r="E217" s="177" t="s">
        <v>1</v>
      </c>
      <c r="F217" s="178" t="s">
        <v>364</v>
      </c>
      <c r="H217" s="179">
        <v>14.775</v>
      </c>
      <c r="I217" s="180"/>
      <c r="L217" s="175"/>
      <c r="M217" s="181"/>
      <c r="T217" s="182"/>
      <c r="AT217" s="177" t="s">
        <v>176</v>
      </c>
      <c r="AU217" s="177" t="s">
        <v>82</v>
      </c>
      <c r="AV217" s="12" t="s">
        <v>82</v>
      </c>
      <c r="AW217" s="12" t="s">
        <v>26</v>
      </c>
      <c r="AX217" s="12" t="s">
        <v>71</v>
      </c>
      <c r="AY217" s="177" t="s">
        <v>165</v>
      </c>
    </row>
    <row r="218" spans="2:65" s="14" customFormat="1">
      <c r="B218" s="189"/>
      <c r="D218" s="176" t="s">
        <v>176</v>
      </c>
      <c r="E218" s="190" t="s">
        <v>1</v>
      </c>
      <c r="F218" s="191" t="s">
        <v>189</v>
      </c>
      <c r="H218" s="192">
        <v>14.775</v>
      </c>
      <c r="I218" s="193"/>
      <c r="L218" s="189"/>
      <c r="M218" s="194"/>
      <c r="T218" s="195"/>
      <c r="AT218" s="190" t="s">
        <v>176</v>
      </c>
      <c r="AU218" s="190" t="s">
        <v>82</v>
      </c>
      <c r="AV218" s="14" t="s">
        <v>171</v>
      </c>
      <c r="AW218" s="14" t="s">
        <v>26</v>
      </c>
      <c r="AX218" s="14" t="s">
        <v>77</v>
      </c>
      <c r="AY218" s="190" t="s">
        <v>165</v>
      </c>
    </row>
    <row r="219" spans="2:65" s="11" customFormat="1" ht="23" customHeight="1">
      <c r="B219" s="151"/>
      <c r="D219" s="152" t="s">
        <v>70</v>
      </c>
      <c r="E219" s="161" t="s">
        <v>190</v>
      </c>
      <c r="F219" s="161" t="s">
        <v>365</v>
      </c>
      <c r="I219" s="154"/>
      <c r="J219" s="162">
        <f>BK219</f>
        <v>0</v>
      </c>
      <c r="L219" s="151"/>
      <c r="M219" s="156"/>
      <c r="P219" s="157">
        <f>SUM(P220:P223)</f>
        <v>0</v>
      </c>
      <c r="R219" s="157">
        <f>SUM(R220:R223)</f>
        <v>21.817564000000001</v>
      </c>
      <c r="T219" s="158">
        <f>SUM(T220:T223)</f>
        <v>0</v>
      </c>
      <c r="AR219" s="152" t="s">
        <v>77</v>
      </c>
      <c r="AT219" s="159" t="s">
        <v>70</v>
      </c>
      <c r="AU219" s="159" t="s">
        <v>77</v>
      </c>
      <c r="AY219" s="152" t="s">
        <v>165</v>
      </c>
      <c r="BK219" s="160">
        <f>SUM(BK220:BK223)</f>
        <v>0</v>
      </c>
    </row>
    <row r="220" spans="2:65" s="1" customFormat="1" ht="24.15" customHeight="1">
      <c r="B220" s="136"/>
      <c r="C220" s="163" t="s">
        <v>366</v>
      </c>
      <c r="D220" s="163" t="s">
        <v>167</v>
      </c>
      <c r="E220" s="164" t="s">
        <v>367</v>
      </c>
      <c r="F220" s="165" t="s">
        <v>368</v>
      </c>
      <c r="G220" s="166" t="s">
        <v>170</v>
      </c>
      <c r="H220" s="167">
        <v>109.636</v>
      </c>
      <c r="I220" s="168"/>
      <c r="J220" s="169">
        <f>ROUND(I220*H220,2)</f>
        <v>0</v>
      </c>
      <c r="K220" s="170"/>
      <c r="L220" s="34"/>
      <c r="M220" s="171" t="s">
        <v>1</v>
      </c>
      <c r="N220" s="135" t="s">
        <v>37</v>
      </c>
      <c r="P220" s="172">
        <f>O220*H220</f>
        <v>0</v>
      </c>
      <c r="Q220" s="172">
        <v>0.19900000000000001</v>
      </c>
      <c r="R220" s="172">
        <f>Q220*H220</f>
        <v>21.817564000000001</v>
      </c>
      <c r="S220" s="172">
        <v>0</v>
      </c>
      <c r="T220" s="173">
        <f>S220*H220</f>
        <v>0</v>
      </c>
      <c r="AR220" s="174" t="s">
        <v>171</v>
      </c>
      <c r="AT220" s="174" t="s">
        <v>167</v>
      </c>
      <c r="AU220" s="174" t="s">
        <v>82</v>
      </c>
      <c r="AY220" s="17" t="s">
        <v>165</v>
      </c>
      <c r="BE220" s="102">
        <f>IF(N220="základná",J220,0)</f>
        <v>0</v>
      </c>
      <c r="BF220" s="102">
        <f>IF(N220="znížená",J220,0)</f>
        <v>0</v>
      </c>
      <c r="BG220" s="102">
        <f>IF(N220="zákl. prenesená",J220,0)</f>
        <v>0</v>
      </c>
      <c r="BH220" s="102">
        <f>IF(N220="zníž. prenesená",J220,0)</f>
        <v>0</v>
      </c>
      <c r="BI220" s="102">
        <f>IF(N220="nulová",J220,0)</f>
        <v>0</v>
      </c>
      <c r="BJ220" s="17" t="s">
        <v>82</v>
      </c>
      <c r="BK220" s="102">
        <f>ROUND(I220*H220,2)</f>
        <v>0</v>
      </c>
      <c r="BL220" s="17" t="s">
        <v>171</v>
      </c>
      <c r="BM220" s="174" t="s">
        <v>369</v>
      </c>
    </row>
    <row r="221" spans="2:65" s="13" customFormat="1">
      <c r="B221" s="183"/>
      <c r="D221" s="176" t="s">
        <v>176</v>
      </c>
      <c r="E221" s="184" t="s">
        <v>1</v>
      </c>
      <c r="F221" s="185" t="s">
        <v>317</v>
      </c>
      <c r="H221" s="184" t="s">
        <v>1</v>
      </c>
      <c r="I221" s="186"/>
      <c r="L221" s="183"/>
      <c r="M221" s="187"/>
      <c r="T221" s="188"/>
      <c r="AT221" s="184" t="s">
        <v>176</v>
      </c>
      <c r="AU221" s="184" t="s">
        <v>82</v>
      </c>
      <c r="AV221" s="13" t="s">
        <v>77</v>
      </c>
      <c r="AW221" s="13" t="s">
        <v>26</v>
      </c>
      <c r="AX221" s="13" t="s">
        <v>71</v>
      </c>
      <c r="AY221" s="184" t="s">
        <v>165</v>
      </c>
    </row>
    <row r="222" spans="2:65" s="12" customFormat="1">
      <c r="B222" s="175"/>
      <c r="D222" s="176" t="s">
        <v>176</v>
      </c>
      <c r="E222" s="177" t="s">
        <v>1</v>
      </c>
      <c r="F222" s="178" t="s">
        <v>318</v>
      </c>
      <c r="H222" s="179">
        <v>109.636</v>
      </c>
      <c r="I222" s="180"/>
      <c r="L222" s="175"/>
      <c r="M222" s="181"/>
      <c r="T222" s="182"/>
      <c r="AT222" s="177" t="s">
        <v>176</v>
      </c>
      <c r="AU222" s="177" t="s">
        <v>82</v>
      </c>
      <c r="AV222" s="12" t="s">
        <v>82</v>
      </c>
      <c r="AW222" s="12" t="s">
        <v>26</v>
      </c>
      <c r="AX222" s="12" t="s">
        <v>71</v>
      </c>
      <c r="AY222" s="177" t="s">
        <v>165</v>
      </c>
    </row>
    <row r="223" spans="2:65" s="14" customFormat="1">
      <c r="B223" s="189"/>
      <c r="D223" s="176" t="s">
        <v>176</v>
      </c>
      <c r="E223" s="190" t="s">
        <v>1</v>
      </c>
      <c r="F223" s="191" t="s">
        <v>189</v>
      </c>
      <c r="H223" s="192">
        <v>109.636</v>
      </c>
      <c r="I223" s="193"/>
      <c r="L223" s="189"/>
      <c r="M223" s="194"/>
      <c r="T223" s="195"/>
      <c r="AT223" s="190" t="s">
        <v>176</v>
      </c>
      <c r="AU223" s="190" t="s">
        <v>82</v>
      </c>
      <c r="AV223" s="14" t="s">
        <v>171</v>
      </c>
      <c r="AW223" s="14" t="s">
        <v>26</v>
      </c>
      <c r="AX223" s="14" t="s">
        <v>77</v>
      </c>
      <c r="AY223" s="190" t="s">
        <v>165</v>
      </c>
    </row>
    <row r="224" spans="2:65" s="11" customFormat="1" ht="23" customHeight="1">
      <c r="B224" s="151"/>
      <c r="D224" s="152" t="s">
        <v>70</v>
      </c>
      <c r="E224" s="161" t="s">
        <v>194</v>
      </c>
      <c r="F224" s="161" t="s">
        <v>370</v>
      </c>
      <c r="I224" s="154"/>
      <c r="J224" s="162">
        <f>BK224</f>
        <v>0</v>
      </c>
      <c r="L224" s="151"/>
      <c r="M224" s="156"/>
      <c r="P224" s="157">
        <f>SUM(P225:P228)</f>
        <v>0</v>
      </c>
      <c r="R224" s="157">
        <f>SUM(R225:R228)</f>
        <v>0.62077199999999999</v>
      </c>
      <c r="T224" s="158">
        <f>SUM(T225:T228)</f>
        <v>0</v>
      </c>
      <c r="AR224" s="152" t="s">
        <v>77</v>
      </c>
      <c r="AT224" s="159" t="s">
        <v>70</v>
      </c>
      <c r="AU224" s="159" t="s">
        <v>77</v>
      </c>
      <c r="AY224" s="152" t="s">
        <v>165</v>
      </c>
      <c r="BK224" s="160">
        <f>SUM(BK225:BK228)</f>
        <v>0</v>
      </c>
    </row>
    <row r="225" spans="2:65" s="1" customFormat="1" ht="16.5" customHeight="1">
      <c r="B225" s="136"/>
      <c r="C225" s="163" t="s">
        <v>371</v>
      </c>
      <c r="D225" s="163" t="s">
        <v>167</v>
      </c>
      <c r="E225" s="164" t="s">
        <v>372</v>
      </c>
      <c r="F225" s="165" t="s">
        <v>373</v>
      </c>
      <c r="G225" s="166" t="s">
        <v>170</v>
      </c>
      <c r="H225" s="167">
        <v>7.16</v>
      </c>
      <c r="I225" s="168"/>
      <c r="J225" s="169">
        <f>ROUND(I225*H225,2)</f>
        <v>0</v>
      </c>
      <c r="K225" s="170"/>
      <c r="L225" s="34"/>
      <c r="M225" s="171" t="s">
        <v>1</v>
      </c>
      <c r="N225" s="135" t="s">
        <v>37</v>
      </c>
      <c r="P225" s="172">
        <f>O225*H225</f>
        <v>0</v>
      </c>
      <c r="Q225" s="172">
        <v>8.6699999999999999E-2</v>
      </c>
      <c r="R225" s="172">
        <f>Q225*H225</f>
        <v>0.62077199999999999</v>
      </c>
      <c r="S225" s="172">
        <v>0</v>
      </c>
      <c r="T225" s="173">
        <f>S225*H225</f>
        <v>0</v>
      </c>
      <c r="AR225" s="174" t="s">
        <v>171</v>
      </c>
      <c r="AT225" s="174" t="s">
        <v>167</v>
      </c>
      <c r="AU225" s="174" t="s">
        <v>82</v>
      </c>
      <c r="AY225" s="17" t="s">
        <v>165</v>
      </c>
      <c r="BE225" s="102">
        <f>IF(N225="základná",J225,0)</f>
        <v>0</v>
      </c>
      <c r="BF225" s="102">
        <f>IF(N225="znížená",J225,0)</f>
        <v>0</v>
      </c>
      <c r="BG225" s="102">
        <f>IF(N225="zákl. prenesená",J225,0)</f>
        <v>0</v>
      </c>
      <c r="BH225" s="102">
        <f>IF(N225="zníž. prenesená",J225,0)</f>
        <v>0</v>
      </c>
      <c r="BI225" s="102">
        <f>IF(N225="nulová",J225,0)</f>
        <v>0</v>
      </c>
      <c r="BJ225" s="17" t="s">
        <v>82</v>
      </c>
      <c r="BK225" s="102">
        <f>ROUND(I225*H225,2)</f>
        <v>0</v>
      </c>
      <c r="BL225" s="17" t="s">
        <v>171</v>
      </c>
      <c r="BM225" s="174" t="s">
        <v>374</v>
      </c>
    </row>
    <row r="226" spans="2:65" s="12" customFormat="1">
      <c r="B226" s="175"/>
      <c r="D226" s="176" t="s">
        <v>176</v>
      </c>
      <c r="E226" s="177" t="s">
        <v>1</v>
      </c>
      <c r="F226" s="178" t="s">
        <v>257</v>
      </c>
      <c r="H226" s="179">
        <v>7.16</v>
      </c>
      <c r="I226" s="180"/>
      <c r="L226" s="175"/>
      <c r="M226" s="181"/>
      <c r="T226" s="182"/>
      <c r="AT226" s="177" t="s">
        <v>176</v>
      </c>
      <c r="AU226" s="177" t="s">
        <v>82</v>
      </c>
      <c r="AV226" s="12" t="s">
        <v>82</v>
      </c>
      <c r="AW226" s="12" t="s">
        <v>26</v>
      </c>
      <c r="AX226" s="12" t="s">
        <v>71</v>
      </c>
      <c r="AY226" s="177" t="s">
        <v>165</v>
      </c>
    </row>
    <row r="227" spans="2:65" s="14" customFormat="1">
      <c r="B227" s="189"/>
      <c r="D227" s="176" t="s">
        <v>176</v>
      </c>
      <c r="E227" s="190" t="s">
        <v>1</v>
      </c>
      <c r="F227" s="191" t="s">
        <v>189</v>
      </c>
      <c r="H227" s="192">
        <v>7.16</v>
      </c>
      <c r="I227" s="193"/>
      <c r="L227" s="189"/>
      <c r="M227" s="194"/>
      <c r="T227" s="195"/>
      <c r="AT227" s="190" t="s">
        <v>176</v>
      </c>
      <c r="AU227" s="190" t="s">
        <v>82</v>
      </c>
      <c r="AV227" s="14" t="s">
        <v>171</v>
      </c>
      <c r="AW227" s="14" t="s">
        <v>26</v>
      </c>
      <c r="AX227" s="14" t="s">
        <v>77</v>
      </c>
      <c r="AY227" s="190" t="s">
        <v>165</v>
      </c>
    </row>
    <row r="228" spans="2:65" s="13" customFormat="1">
      <c r="B228" s="183"/>
      <c r="D228" s="176" t="s">
        <v>176</v>
      </c>
      <c r="E228" s="184" t="s">
        <v>1</v>
      </c>
      <c r="F228" s="185" t="s">
        <v>375</v>
      </c>
      <c r="H228" s="184" t="s">
        <v>1</v>
      </c>
      <c r="I228" s="186"/>
      <c r="L228" s="183"/>
      <c r="M228" s="187"/>
      <c r="T228" s="188"/>
      <c r="AT228" s="184" t="s">
        <v>176</v>
      </c>
      <c r="AU228" s="184" t="s">
        <v>82</v>
      </c>
      <c r="AV228" s="13" t="s">
        <v>77</v>
      </c>
      <c r="AW228" s="13" t="s">
        <v>26</v>
      </c>
      <c r="AX228" s="13" t="s">
        <v>71</v>
      </c>
      <c r="AY228" s="184" t="s">
        <v>165</v>
      </c>
    </row>
    <row r="229" spans="2:65" s="11" customFormat="1" ht="23" customHeight="1">
      <c r="B229" s="151"/>
      <c r="D229" s="152" t="s">
        <v>70</v>
      </c>
      <c r="E229" s="161" t="s">
        <v>212</v>
      </c>
      <c r="F229" s="161" t="s">
        <v>229</v>
      </c>
      <c r="I229" s="154"/>
      <c r="J229" s="162">
        <f>BK229</f>
        <v>0</v>
      </c>
      <c r="L229" s="151"/>
      <c r="M229" s="156"/>
      <c r="P229" s="157">
        <f>SUM(P230:P233)</f>
        <v>0</v>
      </c>
      <c r="R229" s="157">
        <f>SUM(R230:R233)</f>
        <v>4.326E-4</v>
      </c>
      <c r="T229" s="158">
        <f>SUM(T230:T233)</f>
        <v>0</v>
      </c>
      <c r="AR229" s="152" t="s">
        <v>77</v>
      </c>
      <c r="AT229" s="159" t="s">
        <v>70</v>
      </c>
      <c r="AU229" s="159" t="s">
        <v>77</v>
      </c>
      <c r="AY229" s="152" t="s">
        <v>165</v>
      </c>
      <c r="BK229" s="160">
        <f>SUM(BK230:BK233)</f>
        <v>0</v>
      </c>
    </row>
    <row r="230" spans="2:65" s="1" customFormat="1" ht="16.5" customHeight="1">
      <c r="B230" s="136"/>
      <c r="C230" s="163" t="s">
        <v>376</v>
      </c>
      <c r="D230" s="163" t="s">
        <v>167</v>
      </c>
      <c r="E230" s="164" t="s">
        <v>377</v>
      </c>
      <c r="F230" s="165" t="s">
        <v>378</v>
      </c>
      <c r="G230" s="166" t="s">
        <v>170</v>
      </c>
      <c r="H230" s="167">
        <v>8.6519999999999992</v>
      </c>
      <c r="I230" s="168"/>
      <c r="J230" s="169">
        <f>ROUND(I230*H230,2)</f>
        <v>0</v>
      </c>
      <c r="K230" s="170"/>
      <c r="L230" s="34"/>
      <c r="M230" s="171" t="s">
        <v>1</v>
      </c>
      <c r="N230" s="135" t="s">
        <v>37</v>
      </c>
      <c r="P230" s="172">
        <f>O230*H230</f>
        <v>0</v>
      </c>
      <c r="Q230" s="172">
        <v>5.0000000000000002E-5</v>
      </c>
      <c r="R230" s="172">
        <f>Q230*H230</f>
        <v>4.326E-4</v>
      </c>
      <c r="S230" s="172">
        <v>0</v>
      </c>
      <c r="T230" s="173">
        <f>S230*H230</f>
        <v>0</v>
      </c>
      <c r="AR230" s="174" t="s">
        <v>171</v>
      </c>
      <c r="AT230" s="174" t="s">
        <v>167</v>
      </c>
      <c r="AU230" s="174" t="s">
        <v>82</v>
      </c>
      <c r="AY230" s="17" t="s">
        <v>165</v>
      </c>
      <c r="BE230" s="102">
        <f>IF(N230="základná",J230,0)</f>
        <v>0</v>
      </c>
      <c r="BF230" s="102">
        <f>IF(N230="znížená",J230,0)</f>
        <v>0</v>
      </c>
      <c r="BG230" s="102">
        <f>IF(N230="zákl. prenesená",J230,0)</f>
        <v>0</v>
      </c>
      <c r="BH230" s="102">
        <f>IF(N230="zníž. prenesená",J230,0)</f>
        <v>0</v>
      </c>
      <c r="BI230" s="102">
        <f>IF(N230="nulová",J230,0)</f>
        <v>0</v>
      </c>
      <c r="BJ230" s="17" t="s">
        <v>82</v>
      </c>
      <c r="BK230" s="102">
        <f>ROUND(I230*H230,2)</f>
        <v>0</v>
      </c>
      <c r="BL230" s="17" t="s">
        <v>171</v>
      </c>
      <c r="BM230" s="174" t="s">
        <v>379</v>
      </c>
    </row>
    <row r="231" spans="2:65" s="13" customFormat="1">
      <c r="B231" s="183"/>
      <c r="D231" s="176" t="s">
        <v>176</v>
      </c>
      <c r="E231" s="184" t="s">
        <v>1</v>
      </c>
      <c r="F231" s="185" t="s">
        <v>380</v>
      </c>
      <c r="H231" s="184" t="s">
        <v>1</v>
      </c>
      <c r="I231" s="186"/>
      <c r="L231" s="183"/>
      <c r="M231" s="187"/>
      <c r="T231" s="188"/>
      <c r="AT231" s="184" t="s">
        <v>176</v>
      </c>
      <c r="AU231" s="184" t="s">
        <v>82</v>
      </c>
      <c r="AV231" s="13" t="s">
        <v>77</v>
      </c>
      <c r="AW231" s="13" t="s">
        <v>26</v>
      </c>
      <c r="AX231" s="13" t="s">
        <v>71</v>
      </c>
      <c r="AY231" s="184" t="s">
        <v>165</v>
      </c>
    </row>
    <row r="232" spans="2:65" s="12" customFormat="1">
      <c r="B232" s="175"/>
      <c r="D232" s="176" t="s">
        <v>176</v>
      </c>
      <c r="E232" s="177" t="s">
        <v>1</v>
      </c>
      <c r="F232" s="178" t="s">
        <v>381</v>
      </c>
      <c r="H232" s="179">
        <v>8.6519999999999992</v>
      </c>
      <c r="I232" s="180"/>
      <c r="L232" s="175"/>
      <c r="M232" s="181"/>
      <c r="T232" s="182"/>
      <c r="AT232" s="177" t="s">
        <v>176</v>
      </c>
      <c r="AU232" s="177" t="s">
        <v>82</v>
      </c>
      <c r="AV232" s="12" t="s">
        <v>82</v>
      </c>
      <c r="AW232" s="12" t="s">
        <v>26</v>
      </c>
      <c r="AX232" s="12" t="s">
        <v>71</v>
      </c>
      <c r="AY232" s="177" t="s">
        <v>165</v>
      </c>
    </row>
    <row r="233" spans="2:65" s="14" customFormat="1">
      <c r="B233" s="189"/>
      <c r="D233" s="176" t="s">
        <v>176</v>
      </c>
      <c r="E233" s="190" t="s">
        <v>1</v>
      </c>
      <c r="F233" s="191" t="s">
        <v>189</v>
      </c>
      <c r="H233" s="192">
        <v>8.6519999999999992</v>
      </c>
      <c r="I233" s="193"/>
      <c r="L233" s="189"/>
      <c r="M233" s="194"/>
      <c r="T233" s="195"/>
      <c r="AT233" s="190" t="s">
        <v>176</v>
      </c>
      <c r="AU233" s="190" t="s">
        <v>82</v>
      </c>
      <c r="AV233" s="14" t="s">
        <v>171</v>
      </c>
      <c r="AW233" s="14" t="s">
        <v>26</v>
      </c>
      <c r="AX233" s="14" t="s">
        <v>77</v>
      </c>
      <c r="AY233" s="190" t="s">
        <v>165</v>
      </c>
    </row>
    <row r="234" spans="2:65" s="11" customFormat="1" ht="23" customHeight="1">
      <c r="B234" s="151"/>
      <c r="D234" s="152" t="s">
        <v>70</v>
      </c>
      <c r="E234" s="161" t="s">
        <v>382</v>
      </c>
      <c r="F234" s="161" t="s">
        <v>383</v>
      </c>
      <c r="I234" s="154"/>
      <c r="J234" s="162">
        <f>BK234</f>
        <v>0</v>
      </c>
      <c r="L234" s="151"/>
      <c r="M234" s="156"/>
      <c r="P234" s="157">
        <f>P235</f>
        <v>0</v>
      </c>
      <c r="R234" s="157">
        <f>R235</f>
        <v>0</v>
      </c>
      <c r="T234" s="158">
        <f>T235</f>
        <v>0</v>
      </c>
      <c r="AR234" s="152" t="s">
        <v>77</v>
      </c>
      <c r="AT234" s="159" t="s">
        <v>70</v>
      </c>
      <c r="AU234" s="159" t="s">
        <v>77</v>
      </c>
      <c r="AY234" s="152" t="s">
        <v>165</v>
      </c>
      <c r="BK234" s="160">
        <f>BK235</f>
        <v>0</v>
      </c>
    </row>
    <row r="235" spans="2:65" s="1" customFormat="1" ht="24.15" customHeight="1">
      <c r="B235" s="136"/>
      <c r="C235" s="163" t="s">
        <v>384</v>
      </c>
      <c r="D235" s="163" t="s">
        <v>167</v>
      </c>
      <c r="E235" s="164" t="s">
        <v>385</v>
      </c>
      <c r="F235" s="165" t="s">
        <v>386</v>
      </c>
      <c r="G235" s="166" t="s">
        <v>233</v>
      </c>
      <c r="H235" s="167">
        <v>84.025000000000006</v>
      </c>
      <c r="I235" s="168"/>
      <c r="J235" s="169">
        <f>ROUND(I235*H235,2)</f>
        <v>0</v>
      </c>
      <c r="K235" s="170"/>
      <c r="L235" s="34"/>
      <c r="M235" s="171" t="s">
        <v>1</v>
      </c>
      <c r="N235" s="135" t="s">
        <v>37</v>
      </c>
      <c r="P235" s="172">
        <f>O235*H235</f>
        <v>0</v>
      </c>
      <c r="Q235" s="172">
        <v>0</v>
      </c>
      <c r="R235" s="172">
        <f>Q235*H235</f>
        <v>0</v>
      </c>
      <c r="S235" s="172">
        <v>0</v>
      </c>
      <c r="T235" s="173">
        <f>S235*H235</f>
        <v>0</v>
      </c>
      <c r="AR235" s="174" t="s">
        <v>171</v>
      </c>
      <c r="AT235" s="174" t="s">
        <v>167</v>
      </c>
      <c r="AU235" s="174" t="s">
        <v>82</v>
      </c>
      <c r="AY235" s="17" t="s">
        <v>165</v>
      </c>
      <c r="BE235" s="102">
        <f>IF(N235="základná",J235,0)</f>
        <v>0</v>
      </c>
      <c r="BF235" s="102">
        <f>IF(N235="znížená",J235,0)</f>
        <v>0</v>
      </c>
      <c r="BG235" s="102">
        <f>IF(N235="zákl. prenesená",J235,0)</f>
        <v>0</v>
      </c>
      <c r="BH235" s="102">
        <f>IF(N235="zníž. prenesená",J235,0)</f>
        <v>0</v>
      </c>
      <c r="BI235" s="102">
        <f>IF(N235="nulová",J235,0)</f>
        <v>0</v>
      </c>
      <c r="BJ235" s="17" t="s">
        <v>82</v>
      </c>
      <c r="BK235" s="102">
        <f>ROUND(I235*H235,2)</f>
        <v>0</v>
      </c>
      <c r="BL235" s="17" t="s">
        <v>171</v>
      </c>
      <c r="BM235" s="174" t="s">
        <v>387</v>
      </c>
    </row>
    <row r="236" spans="2:65" s="11" customFormat="1" ht="26" customHeight="1">
      <c r="B236" s="151"/>
      <c r="D236" s="152" t="s">
        <v>70</v>
      </c>
      <c r="E236" s="153" t="s">
        <v>388</v>
      </c>
      <c r="F236" s="153" t="s">
        <v>389</v>
      </c>
      <c r="I236" s="154"/>
      <c r="J236" s="155">
        <f>BK236</f>
        <v>0</v>
      </c>
      <c r="L236" s="151"/>
      <c r="M236" s="156"/>
      <c r="P236" s="157">
        <f>P237+P258+P274+P280+P305+P341</f>
        <v>0</v>
      </c>
      <c r="R236" s="157">
        <f>R237+R258+R274+R280+R305+R341</f>
        <v>1.1021627899999999</v>
      </c>
      <c r="T236" s="158">
        <f>T237+T258+T274+T280+T305+T341</f>
        <v>0</v>
      </c>
      <c r="AR236" s="152" t="s">
        <v>82</v>
      </c>
      <c r="AT236" s="159" t="s">
        <v>70</v>
      </c>
      <c r="AU236" s="159" t="s">
        <v>71</v>
      </c>
      <c r="AY236" s="152" t="s">
        <v>165</v>
      </c>
      <c r="BK236" s="160">
        <f>BK237+BK258+BK274+BK280+BK305+BK341</f>
        <v>0</v>
      </c>
    </row>
    <row r="237" spans="2:65" s="11" customFormat="1" ht="23" customHeight="1">
      <c r="B237" s="151"/>
      <c r="D237" s="152" t="s">
        <v>70</v>
      </c>
      <c r="E237" s="161" t="s">
        <v>390</v>
      </c>
      <c r="F237" s="161" t="s">
        <v>391</v>
      </c>
      <c r="I237" s="154"/>
      <c r="J237" s="162">
        <f>BK237</f>
        <v>0</v>
      </c>
      <c r="L237" s="151"/>
      <c r="M237" s="156"/>
      <c r="P237" s="157">
        <f>SUM(P238:P257)</f>
        <v>0</v>
      </c>
      <c r="R237" s="157">
        <f>SUM(R238:R257)</f>
        <v>7.1664260000000007E-2</v>
      </c>
      <c r="T237" s="158">
        <f>SUM(T238:T257)</f>
        <v>0</v>
      </c>
      <c r="AR237" s="152" t="s">
        <v>82</v>
      </c>
      <c r="AT237" s="159" t="s">
        <v>70</v>
      </c>
      <c r="AU237" s="159" t="s">
        <v>77</v>
      </c>
      <c r="AY237" s="152" t="s">
        <v>165</v>
      </c>
      <c r="BK237" s="160">
        <f>SUM(BK238:BK257)</f>
        <v>0</v>
      </c>
    </row>
    <row r="238" spans="2:65" s="1" customFormat="1" ht="24.15" customHeight="1">
      <c r="B238" s="136"/>
      <c r="C238" s="163" t="s">
        <v>392</v>
      </c>
      <c r="D238" s="163" t="s">
        <v>167</v>
      </c>
      <c r="E238" s="164" t="s">
        <v>393</v>
      </c>
      <c r="F238" s="165" t="s">
        <v>394</v>
      </c>
      <c r="G238" s="166" t="s">
        <v>170</v>
      </c>
      <c r="H238" s="167">
        <v>11.069000000000001</v>
      </c>
      <c r="I238" s="168"/>
      <c r="J238" s="169">
        <f>ROUND(I238*H238,2)</f>
        <v>0</v>
      </c>
      <c r="K238" s="170"/>
      <c r="L238" s="34"/>
      <c r="M238" s="171" t="s">
        <v>1</v>
      </c>
      <c r="N238" s="135" t="s">
        <v>37</v>
      </c>
      <c r="P238" s="172">
        <f>O238*H238</f>
        <v>0</v>
      </c>
      <c r="Q238" s="172">
        <v>0</v>
      </c>
      <c r="R238" s="172">
        <f>Q238*H238</f>
        <v>0</v>
      </c>
      <c r="S238" s="172">
        <v>0</v>
      </c>
      <c r="T238" s="173">
        <f>S238*H238</f>
        <v>0</v>
      </c>
      <c r="AR238" s="174" t="s">
        <v>244</v>
      </c>
      <c r="AT238" s="174" t="s">
        <v>167</v>
      </c>
      <c r="AU238" s="174" t="s">
        <v>82</v>
      </c>
      <c r="AY238" s="17" t="s">
        <v>165</v>
      </c>
      <c r="BE238" s="102">
        <f>IF(N238="základná",J238,0)</f>
        <v>0</v>
      </c>
      <c r="BF238" s="102">
        <f>IF(N238="znížená",J238,0)</f>
        <v>0</v>
      </c>
      <c r="BG238" s="102">
        <f>IF(N238="zákl. prenesená",J238,0)</f>
        <v>0</v>
      </c>
      <c r="BH238" s="102">
        <f>IF(N238="zníž. prenesená",J238,0)</f>
        <v>0</v>
      </c>
      <c r="BI238" s="102">
        <f>IF(N238="nulová",J238,0)</f>
        <v>0</v>
      </c>
      <c r="BJ238" s="17" t="s">
        <v>82</v>
      </c>
      <c r="BK238" s="102">
        <f>ROUND(I238*H238,2)</f>
        <v>0</v>
      </c>
      <c r="BL238" s="17" t="s">
        <v>244</v>
      </c>
      <c r="BM238" s="174" t="s">
        <v>395</v>
      </c>
    </row>
    <row r="239" spans="2:65" s="12" customFormat="1">
      <c r="B239" s="175"/>
      <c r="D239" s="176" t="s">
        <v>176</v>
      </c>
      <c r="E239" s="177" t="s">
        <v>1</v>
      </c>
      <c r="F239" s="178" t="s">
        <v>254</v>
      </c>
      <c r="H239" s="179">
        <v>11.069000000000001</v>
      </c>
      <c r="I239" s="180"/>
      <c r="L239" s="175"/>
      <c r="M239" s="181"/>
      <c r="T239" s="182"/>
      <c r="AT239" s="177" t="s">
        <v>176</v>
      </c>
      <c r="AU239" s="177" t="s">
        <v>82</v>
      </c>
      <c r="AV239" s="12" t="s">
        <v>82</v>
      </c>
      <c r="AW239" s="12" t="s">
        <v>26</v>
      </c>
      <c r="AX239" s="12" t="s">
        <v>71</v>
      </c>
      <c r="AY239" s="177" t="s">
        <v>165</v>
      </c>
    </row>
    <row r="240" spans="2:65" s="14" customFormat="1">
      <c r="B240" s="189"/>
      <c r="D240" s="176" t="s">
        <v>176</v>
      </c>
      <c r="E240" s="190" t="s">
        <v>253</v>
      </c>
      <c r="F240" s="191" t="s">
        <v>189</v>
      </c>
      <c r="H240" s="192">
        <v>11.069000000000001</v>
      </c>
      <c r="I240" s="193"/>
      <c r="L240" s="189"/>
      <c r="M240" s="194"/>
      <c r="T240" s="195"/>
      <c r="AT240" s="190" t="s">
        <v>176</v>
      </c>
      <c r="AU240" s="190" t="s">
        <v>82</v>
      </c>
      <c r="AV240" s="14" t="s">
        <v>171</v>
      </c>
      <c r="AW240" s="14" t="s">
        <v>26</v>
      </c>
      <c r="AX240" s="14" t="s">
        <v>77</v>
      </c>
      <c r="AY240" s="190" t="s">
        <v>165</v>
      </c>
    </row>
    <row r="241" spans="2:65" s="1" customFormat="1" ht="24.15" customHeight="1">
      <c r="B241" s="136"/>
      <c r="C241" s="163" t="s">
        <v>396</v>
      </c>
      <c r="D241" s="163" t="s">
        <v>167</v>
      </c>
      <c r="E241" s="164" t="s">
        <v>397</v>
      </c>
      <c r="F241" s="165" t="s">
        <v>398</v>
      </c>
      <c r="G241" s="166" t="s">
        <v>170</v>
      </c>
      <c r="H241" s="167">
        <v>2.5760000000000001</v>
      </c>
      <c r="I241" s="168"/>
      <c r="J241" s="169">
        <f>ROUND(I241*H241,2)</f>
        <v>0</v>
      </c>
      <c r="K241" s="170"/>
      <c r="L241" s="34"/>
      <c r="M241" s="171" t="s">
        <v>1</v>
      </c>
      <c r="N241" s="135" t="s">
        <v>37</v>
      </c>
      <c r="P241" s="172">
        <f>O241*H241</f>
        <v>0</v>
      </c>
      <c r="Q241" s="172">
        <v>0</v>
      </c>
      <c r="R241" s="172">
        <f>Q241*H241</f>
        <v>0</v>
      </c>
      <c r="S241" s="172">
        <v>0</v>
      </c>
      <c r="T241" s="173">
        <f>S241*H241</f>
        <v>0</v>
      </c>
      <c r="AR241" s="174" t="s">
        <v>244</v>
      </c>
      <c r="AT241" s="174" t="s">
        <v>167</v>
      </c>
      <c r="AU241" s="174" t="s">
        <v>82</v>
      </c>
      <c r="AY241" s="17" t="s">
        <v>165</v>
      </c>
      <c r="BE241" s="102">
        <f>IF(N241="základná",J241,0)</f>
        <v>0</v>
      </c>
      <c r="BF241" s="102">
        <f>IF(N241="znížená",J241,0)</f>
        <v>0</v>
      </c>
      <c r="BG241" s="102">
        <f>IF(N241="zákl. prenesená",J241,0)</f>
        <v>0</v>
      </c>
      <c r="BH241" s="102">
        <f>IF(N241="zníž. prenesená",J241,0)</f>
        <v>0</v>
      </c>
      <c r="BI241" s="102">
        <f>IF(N241="nulová",J241,0)</f>
        <v>0</v>
      </c>
      <c r="BJ241" s="17" t="s">
        <v>82</v>
      </c>
      <c r="BK241" s="102">
        <f>ROUND(I241*H241,2)</f>
        <v>0</v>
      </c>
      <c r="BL241" s="17" t="s">
        <v>244</v>
      </c>
      <c r="BM241" s="174" t="s">
        <v>399</v>
      </c>
    </row>
    <row r="242" spans="2:65" s="12" customFormat="1">
      <c r="B242" s="175"/>
      <c r="D242" s="176" t="s">
        <v>176</v>
      </c>
      <c r="E242" s="177" t="s">
        <v>1</v>
      </c>
      <c r="F242" s="178" t="s">
        <v>400</v>
      </c>
      <c r="H242" s="179">
        <v>2.5760000000000001</v>
      </c>
      <c r="I242" s="180"/>
      <c r="L242" s="175"/>
      <c r="M242" s="181"/>
      <c r="T242" s="182"/>
      <c r="AT242" s="177" t="s">
        <v>176</v>
      </c>
      <c r="AU242" s="177" t="s">
        <v>82</v>
      </c>
      <c r="AV242" s="12" t="s">
        <v>82</v>
      </c>
      <c r="AW242" s="12" t="s">
        <v>26</v>
      </c>
      <c r="AX242" s="12" t="s">
        <v>71</v>
      </c>
      <c r="AY242" s="177" t="s">
        <v>165</v>
      </c>
    </row>
    <row r="243" spans="2:65" s="14" customFormat="1">
      <c r="B243" s="189"/>
      <c r="D243" s="176" t="s">
        <v>176</v>
      </c>
      <c r="E243" s="190" t="s">
        <v>255</v>
      </c>
      <c r="F243" s="191" t="s">
        <v>189</v>
      </c>
      <c r="H243" s="192">
        <v>2.5760000000000001</v>
      </c>
      <c r="I243" s="193"/>
      <c r="L243" s="189"/>
      <c r="M243" s="194"/>
      <c r="T243" s="195"/>
      <c r="AT243" s="190" t="s">
        <v>176</v>
      </c>
      <c r="AU243" s="190" t="s">
        <v>82</v>
      </c>
      <c r="AV243" s="14" t="s">
        <v>171</v>
      </c>
      <c r="AW243" s="14" t="s">
        <v>26</v>
      </c>
      <c r="AX243" s="14" t="s">
        <v>77</v>
      </c>
      <c r="AY243" s="190" t="s">
        <v>165</v>
      </c>
    </row>
    <row r="244" spans="2:65" s="1" customFormat="1" ht="24.15" customHeight="1">
      <c r="B244" s="136"/>
      <c r="C244" s="199" t="s">
        <v>401</v>
      </c>
      <c r="D244" s="199" t="s">
        <v>360</v>
      </c>
      <c r="E244" s="200" t="s">
        <v>402</v>
      </c>
      <c r="F244" s="201" t="s">
        <v>403</v>
      </c>
      <c r="G244" s="202" t="s">
        <v>404</v>
      </c>
      <c r="H244" s="203">
        <v>3.411</v>
      </c>
      <c r="I244" s="204"/>
      <c r="J244" s="205">
        <f>ROUND(I244*H244,2)</f>
        <v>0</v>
      </c>
      <c r="K244" s="206"/>
      <c r="L244" s="207"/>
      <c r="M244" s="208" t="s">
        <v>1</v>
      </c>
      <c r="N244" s="209" t="s">
        <v>37</v>
      </c>
      <c r="P244" s="172">
        <f>O244*H244</f>
        <v>0</v>
      </c>
      <c r="Q244" s="172">
        <v>1E-3</v>
      </c>
      <c r="R244" s="172">
        <f>Q244*H244</f>
        <v>3.411E-3</v>
      </c>
      <c r="S244" s="172">
        <v>0</v>
      </c>
      <c r="T244" s="173">
        <f>S244*H244</f>
        <v>0</v>
      </c>
      <c r="AR244" s="174" t="s">
        <v>405</v>
      </c>
      <c r="AT244" s="174" t="s">
        <v>360</v>
      </c>
      <c r="AU244" s="174" t="s">
        <v>82</v>
      </c>
      <c r="AY244" s="17" t="s">
        <v>165</v>
      </c>
      <c r="BE244" s="102">
        <f>IF(N244="základná",J244,0)</f>
        <v>0</v>
      </c>
      <c r="BF244" s="102">
        <f>IF(N244="znížená",J244,0)</f>
        <v>0</v>
      </c>
      <c r="BG244" s="102">
        <f>IF(N244="zákl. prenesená",J244,0)</f>
        <v>0</v>
      </c>
      <c r="BH244" s="102">
        <f>IF(N244="zníž. prenesená",J244,0)</f>
        <v>0</v>
      </c>
      <c r="BI244" s="102">
        <f>IF(N244="nulová",J244,0)</f>
        <v>0</v>
      </c>
      <c r="BJ244" s="17" t="s">
        <v>82</v>
      </c>
      <c r="BK244" s="102">
        <f>ROUND(I244*H244,2)</f>
        <v>0</v>
      </c>
      <c r="BL244" s="17" t="s">
        <v>244</v>
      </c>
      <c r="BM244" s="174" t="s">
        <v>406</v>
      </c>
    </row>
    <row r="245" spans="2:65" s="1" customFormat="1" ht="36">
      <c r="B245" s="34"/>
      <c r="D245" s="176" t="s">
        <v>407</v>
      </c>
      <c r="F245" s="210" t="s">
        <v>408</v>
      </c>
      <c r="I245" s="137"/>
      <c r="L245" s="34"/>
      <c r="M245" s="211"/>
      <c r="T245" s="61"/>
      <c r="AT245" s="17" t="s">
        <v>407</v>
      </c>
      <c r="AU245" s="17" t="s">
        <v>82</v>
      </c>
    </row>
    <row r="246" spans="2:65" s="12" customFormat="1">
      <c r="B246" s="175"/>
      <c r="D246" s="176" t="s">
        <v>176</v>
      </c>
      <c r="E246" s="177" t="s">
        <v>1</v>
      </c>
      <c r="F246" s="178" t="s">
        <v>409</v>
      </c>
      <c r="H246" s="179">
        <v>3.411</v>
      </c>
      <c r="I246" s="180"/>
      <c r="L246" s="175"/>
      <c r="M246" s="181"/>
      <c r="T246" s="182"/>
      <c r="AT246" s="177" t="s">
        <v>176</v>
      </c>
      <c r="AU246" s="177" t="s">
        <v>82</v>
      </c>
      <c r="AV246" s="12" t="s">
        <v>82</v>
      </c>
      <c r="AW246" s="12" t="s">
        <v>26</v>
      </c>
      <c r="AX246" s="12" t="s">
        <v>71</v>
      </c>
      <c r="AY246" s="177" t="s">
        <v>165</v>
      </c>
    </row>
    <row r="247" spans="2:65" s="14" customFormat="1">
      <c r="B247" s="189"/>
      <c r="D247" s="176" t="s">
        <v>176</v>
      </c>
      <c r="E247" s="190" t="s">
        <v>1</v>
      </c>
      <c r="F247" s="191" t="s">
        <v>189</v>
      </c>
      <c r="H247" s="192">
        <v>3.411</v>
      </c>
      <c r="I247" s="193"/>
      <c r="L247" s="189"/>
      <c r="M247" s="194"/>
      <c r="T247" s="195"/>
      <c r="AT247" s="190" t="s">
        <v>176</v>
      </c>
      <c r="AU247" s="190" t="s">
        <v>82</v>
      </c>
      <c r="AV247" s="14" t="s">
        <v>171</v>
      </c>
      <c r="AW247" s="14" t="s">
        <v>26</v>
      </c>
      <c r="AX247" s="14" t="s">
        <v>77</v>
      </c>
      <c r="AY247" s="190" t="s">
        <v>165</v>
      </c>
    </row>
    <row r="248" spans="2:65" s="1" customFormat="1" ht="24.15" customHeight="1">
      <c r="B248" s="136"/>
      <c r="C248" s="163" t="s">
        <v>410</v>
      </c>
      <c r="D248" s="163" t="s">
        <v>167</v>
      </c>
      <c r="E248" s="164" t="s">
        <v>411</v>
      </c>
      <c r="F248" s="165" t="s">
        <v>412</v>
      </c>
      <c r="G248" s="166" t="s">
        <v>170</v>
      </c>
      <c r="H248" s="167">
        <v>11.069000000000001</v>
      </c>
      <c r="I248" s="168"/>
      <c r="J248" s="169">
        <f>ROUND(I248*H248,2)</f>
        <v>0</v>
      </c>
      <c r="K248" s="170"/>
      <c r="L248" s="34"/>
      <c r="M248" s="171" t="s">
        <v>1</v>
      </c>
      <c r="N248" s="135" t="s">
        <v>37</v>
      </c>
      <c r="P248" s="172">
        <f>O248*H248</f>
        <v>0</v>
      </c>
      <c r="Q248" s="172">
        <v>5.4000000000000001E-4</v>
      </c>
      <c r="R248" s="172">
        <f>Q248*H248</f>
        <v>5.9772600000000007E-3</v>
      </c>
      <c r="S248" s="172">
        <v>0</v>
      </c>
      <c r="T248" s="173">
        <f>S248*H248</f>
        <v>0</v>
      </c>
      <c r="AR248" s="174" t="s">
        <v>244</v>
      </c>
      <c r="AT248" s="174" t="s">
        <v>167</v>
      </c>
      <c r="AU248" s="174" t="s">
        <v>82</v>
      </c>
      <c r="AY248" s="17" t="s">
        <v>165</v>
      </c>
      <c r="BE248" s="102">
        <f>IF(N248="základná",J248,0)</f>
        <v>0</v>
      </c>
      <c r="BF248" s="102">
        <f>IF(N248="znížená",J248,0)</f>
        <v>0</v>
      </c>
      <c r="BG248" s="102">
        <f>IF(N248="zákl. prenesená",J248,0)</f>
        <v>0</v>
      </c>
      <c r="BH248" s="102">
        <f>IF(N248="zníž. prenesená",J248,0)</f>
        <v>0</v>
      </c>
      <c r="BI248" s="102">
        <f>IF(N248="nulová",J248,0)</f>
        <v>0</v>
      </c>
      <c r="BJ248" s="17" t="s">
        <v>82</v>
      </c>
      <c r="BK248" s="102">
        <f>ROUND(I248*H248,2)</f>
        <v>0</v>
      </c>
      <c r="BL248" s="17" t="s">
        <v>244</v>
      </c>
      <c r="BM248" s="174" t="s">
        <v>413</v>
      </c>
    </row>
    <row r="249" spans="2:65" s="12" customFormat="1">
      <c r="B249" s="175"/>
      <c r="D249" s="176" t="s">
        <v>176</v>
      </c>
      <c r="E249" s="177" t="s">
        <v>1</v>
      </c>
      <c r="F249" s="178" t="s">
        <v>253</v>
      </c>
      <c r="H249" s="179">
        <v>11.069000000000001</v>
      </c>
      <c r="I249" s="180"/>
      <c r="L249" s="175"/>
      <c r="M249" s="181"/>
      <c r="T249" s="182"/>
      <c r="AT249" s="177" t="s">
        <v>176</v>
      </c>
      <c r="AU249" s="177" t="s">
        <v>82</v>
      </c>
      <c r="AV249" s="12" t="s">
        <v>82</v>
      </c>
      <c r="AW249" s="12" t="s">
        <v>26</v>
      </c>
      <c r="AX249" s="12" t="s">
        <v>71</v>
      </c>
      <c r="AY249" s="177" t="s">
        <v>165</v>
      </c>
    </row>
    <row r="250" spans="2:65" s="14" customFormat="1">
      <c r="B250" s="189"/>
      <c r="D250" s="176" t="s">
        <v>176</v>
      </c>
      <c r="E250" s="190" t="s">
        <v>1</v>
      </c>
      <c r="F250" s="191" t="s">
        <v>189</v>
      </c>
      <c r="H250" s="192">
        <v>11.069000000000001</v>
      </c>
      <c r="I250" s="193"/>
      <c r="L250" s="189"/>
      <c r="M250" s="194"/>
      <c r="T250" s="195"/>
      <c r="AT250" s="190" t="s">
        <v>176</v>
      </c>
      <c r="AU250" s="190" t="s">
        <v>82</v>
      </c>
      <c r="AV250" s="14" t="s">
        <v>171</v>
      </c>
      <c r="AW250" s="14" t="s">
        <v>26</v>
      </c>
      <c r="AX250" s="14" t="s">
        <v>77</v>
      </c>
      <c r="AY250" s="190" t="s">
        <v>165</v>
      </c>
    </row>
    <row r="251" spans="2:65" s="1" customFormat="1" ht="24.15" customHeight="1">
      <c r="B251" s="136"/>
      <c r="C251" s="163" t="s">
        <v>414</v>
      </c>
      <c r="D251" s="163" t="s">
        <v>167</v>
      </c>
      <c r="E251" s="164" t="s">
        <v>415</v>
      </c>
      <c r="F251" s="165" t="s">
        <v>416</v>
      </c>
      <c r="G251" s="166" t="s">
        <v>170</v>
      </c>
      <c r="H251" s="167">
        <v>2.5760000000000001</v>
      </c>
      <c r="I251" s="168"/>
      <c r="J251" s="169">
        <f>ROUND(I251*H251,2)</f>
        <v>0</v>
      </c>
      <c r="K251" s="170"/>
      <c r="L251" s="34"/>
      <c r="M251" s="171" t="s">
        <v>1</v>
      </c>
      <c r="N251" s="135" t="s">
        <v>37</v>
      </c>
      <c r="P251" s="172">
        <f>O251*H251</f>
        <v>0</v>
      </c>
      <c r="Q251" s="172">
        <v>5.4000000000000001E-4</v>
      </c>
      <c r="R251" s="172">
        <f>Q251*H251</f>
        <v>1.3910400000000001E-3</v>
      </c>
      <c r="S251" s="172">
        <v>0</v>
      </c>
      <c r="T251" s="173">
        <f>S251*H251</f>
        <v>0</v>
      </c>
      <c r="AR251" s="174" t="s">
        <v>244</v>
      </c>
      <c r="AT251" s="174" t="s">
        <v>167</v>
      </c>
      <c r="AU251" s="174" t="s">
        <v>82</v>
      </c>
      <c r="AY251" s="17" t="s">
        <v>165</v>
      </c>
      <c r="BE251" s="102">
        <f>IF(N251="základná",J251,0)</f>
        <v>0</v>
      </c>
      <c r="BF251" s="102">
        <f>IF(N251="znížená",J251,0)</f>
        <v>0</v>
      </c>
      <c r="BG251" s="102">
        <f>IF(N251="zákl. prenesená",J251,0)</f>
        <v>0</v>
      </c>
      <c r="BH251" s="102">
        <f>IF(N251="zníž. prenesená",J251,0)</f>
        <v>0</v>
      </c>
      <c r="BI251" s="102">
        <f>IF(N251="nulová",J251,0)</f>
        <v>0</v>
      </c>
      <c r="BJ251" s="17" t="s">
        <v>82</v>
      </c>
      <c r="BK251" s="102">
        <f>ROUND(I251*H251,2)</f>
        <v>0</v>
      </c>
      <c r="BL251" s="17" t="s">
        <v>244</v>
      </c>
      <c r="BM251" s="174" t="s">
        <v>417</v>
      </c>
    </row>
    <row r="252" spans="2:65" s="12" customFormat="1">
      <c r="B252" s="175"/>
      <c r="D252" s="176" t="s">
        <v>176</v>
      </c>
      <c r="E252" s="177" t="s">
        <v>1</v>
      </c>
      <c r="F252" s="178" t="s">
        <v>255</v>
      </c>
      <c r="H252" s="179">
        <v>2.5760000000000001</v>
      </c>
      <c r="I252" s="180"/>
      <c r="L252" s="175"/>
      <c r="M252" s="181"/>
      <c r="T252" s="182"/>
      <c r="AT252" s="177" t="s">
        <v>176</v>
      </c>
      <c r="AU252" s="177" t="s">
        <v>82</v>
      </c>
      <c r="AV252" s="12" t="s">
        <v>82</v>
      </c>
      <c r="AW252" s="12" t="s">
        <v>26</v>
      </c>
      <c r="AX252" s="12" t="s">
        <v>71</v>
      </c>
      <c r="AY252" s="177" t="s">
        <v>165</v>
      </c>
    </row>
    <row r="253" spans="2:65" s="14" customFormat="1">
      <c r="B253" s="189"/>
      <c r="D253" s="176" t="s">
        <v>176</v>
      </c>
      <c r="E253" s="190" t="s">
        <v>1</v>
      </c>
      <c r="F253" s="191" t="s">
        <v>189</v>
      </c>
      <c r="H253" s="192">
        <v>2.5760000000000001</v>
      </c>
      <c r="I253" s="193"/>
      <c r="L253" s="189"/>
      <c r="M253" s="194"/>
      <c r="T253" s="195"/>
      <c r="AT253" s="190" t="s">
        <v>176</v>
      </c>
      <c r="AU253" s="190" t="s">
        <v>82</v>
      </c>
      <c r="AV253" s="14" t="s">
        <v>171</v>
      </c>
      <c r="AW253" s="14" t="s">
        <v>26</v>
      </c>
      <c r="AX253" s="14" t="s">
        <v>77</v>
      </c>
      <c r="AY253" s="190" t="s">
        <v>165</v>
      </c>
    </row>
    <row r="254" spans="2:65" s="1" customFormat="1" ht="16.5" customHeight="1">
      <c r="B254" s="136"/>
      <c r="C254" s="199" t="s">
        <v>418</v>
      </c>
      <c r="D254" s="199" t="s">
        <v>360</v>
      </c>
      <c r="E254" s="200" t="s">
        <v>419</v>
      </c>
      <c r="F254" s="201" t="s">
        <v>420</v>
      </c>
      <c r="G254" s="202" t="s">
        <v>170</v>
      </c>
      <c r="H254" s="203">
        <v>15.692</v>
      </c>
      <c r="I254" s="204"/>
      <c r="J254" s="205">
        <f>ROUND(I254*H254,2)</f>
        <v>0</v>
      </c>
      <c r="K254" s="206"/>
      <c r="L254" s="207"/>
      <c r="M254" s="208" t="s">
        <v>1</v>
      </c>
      <c r="N254" s="209" t="s">
        <v>37</v>
      </c>
      <c r="P254" s="172">
        <f>O254*H254</f>
        <v>0</v>
      </c>
      <c r="Q254" s="172">
        <v>3.8800000000000002E-3</v>
      </c>
      <c r="R254" s="172">
        <f>Q254*H254</f>
        <v>6.0884960000000002E-2</v>
      </c>
      <c r="S254" s="172">
        <v>0</v>
      </c>
      <c r="T254" s="173">
        <f>S254*H254</f>
        <v>0</v>
      </c>
      <c r="AR254" s="174" t="s">
        <v>405</v>
      </c>
      <c r="AT254" s="174" t="s">
        <v>360</v>
      </c>
      <c r="AU254" s="174" t="s">
        <v>82</v>
      </c>
      <c r="AY254" s="17" t="s">
        <v>165</v>
      </c>
      <c r="BE254" s="102">
        <f>IF(N254="základná",J254,0)</f>
        <v>0</v>
      </c>
      <c r="BF254" s="102">
        <f>IF(N254="znížená",J254,0)</f>
        <v>0</v>
      </c>
      <c r="BG254" s="102">
        <f>IF(N254="zákl. prenesená",J254,0)</f>
        <v>0</v>
      </c>
      <c r="BH254" s="102">
        <f>IF(N254="zníž. prenesená",J254,0)</f>
        <v>0</v>
      </c>
      <c r="BI254" s="102">
        <f>IF(N254="nulová",J254,0)</f>
        <v>0</v>
      </c>
      <c r="BJ254" s="17" t="s">
        <v>82</v>
      </c>
      <c r="BK254" s="102">
        <f>ROUND(I254*H254,2)</f>
        <v>0</v>
      </c>
      <c r="BL254" s="17" t="s">
        <v>244</v>
      </c>
      <c r="BM254" s="174" t="s">
        <v>421</v>
      </c>
    </row>
    <row r="255" spans="2:65" s="12" customFormat="1">
      <c r="B255" s="175"/>
      <c r="D255" s="176" t="s">
        <v>176</v>
      </c>
      <c r="E255" s="177" t="s">
        <v>1</v>
      </c>
      <c r="F255" s="178" t="s">
        <v>422</v>
      </c>
      <c r="H255" s="179">
        <v>15.692</v>
      </c>
      <c r="I255" s="180"/>
      <c r="L255" s="175"/>
      <c r="M255" s="181"/>
      <c r="T255" s="182"/>
      <c r="AT255" s="177" t="s">
        <v>176</v>
      </c>
      <c r="AU255" s="177" t="s">
        <v>82</v>
      </c>
      <c r="AV255" s="12" t="s">
        <v>82</v>
      </c>
      <c r="AW255" s="12" t="s">
        <v>26</v>
      </c>
      <c r="AX255" s="12" t="s">
        <v>71</v>
      </c>
      <c r="AY255" s="177" t="s">
        <v>165</v>
      </c>
    </row>
    <row r="256" spans="2:65" s="14" customFormat="1">
      <c r="B256" s="189"/>
      <c r="D256" s="176" t="s">
        <v>176</v>
      </c>
      <c r="E256" s="190" t="s">
        <v>1</v>
      </c>
      <c r="F256" s="191" t="s">
        <v>189</v>
      </c>
      <c r="H256" s="192">
        <v>15.692</v>
      </c>
      <c r="I256" s="193"/>
      <c r="L256" s="189"/>
      <c r="M256" s="194"/>
      <c r="T256" s="195"/>
      <c r="AT256" s="190" t="s">
        <v>176</v>
      </c>
      <c r="AU256" s="190" t="s">
        <v>82</v>
      </c>
      <c r="AV256" s="14" t="s">
        <v>171</v>
      </c>
      <c r="AW256" s="14" t="s">
        <v>26</v>
      </c>
      <c r="AX256" s="14" t="s">
        <v>77</v>
      </c>
      <c r="AY256" s="190" t="s">
        <v>165</v>
      </c>
    </row>
    <row r="257" spans="2:65" s="1" customFormat="1" ht="24.15" customHeight="1">
      <c r="B257" s="136"/>
      <c r="C257" s="163" t="s">
        <v>423</v>
      </c>
      <c r="D257" s="163" t="s">
        <v>167</v>
      </c>
      <c r="E257" s="164" t="s">
        <v>424</v>
      </c>
      <c r="F257" s="165" t="s">
        <v>425</v>
      </c>
      <c r="G257" s="166" t="s">
        <v>426</v>
      </c>
      <c r="H257" s="212"/>
      <c r="I257" s="168"/>
      <c r="J257" s="169">
        <f>ROUND(I257*H257,2)</f>
        <v>0</v>
      </c>
      <c r="K257" s="170"/>
      <c r="L257" s="34"/>
      <c r="M257" s="171" t="s">
        <v>1</v>
      </c>
      <c r="N257" s="135" t="s">
        <v>37</v>
      </c>
      <c r="P257" s="172">
        <f>O257*H257</f>
        <v>0</v>
      </c>
      <c r="Q257" s="172">
        <v>0</v>
      </c>
      <c r="R257" s="172">
        <f>Q257*H257</f>
        <v>0</v>
      </c>
      <c r="S257" s="172">
        <v>0</v>
      </c>
      <c r="T257" s="173">
        <f>S257*H257</f>
        <v>0</v>
      </c>
      <c r="AR257" s="174" t="s">
        <v>244</v>
      </c>
      <c r="AT257" s="174" t="s">
        <v>167</v>
      </c>
      <c r="AU257" s="174" t="s">
        <v>82</v>
      </c>
      <c r="AY257" s="17" t="s">
        <v>165</v>
      </c>
      <c r="BE257" s="102">
        <f>IF(N257="základná",J257,0)</f>
        <v>0</v>
      </c>
      <c r="BF257" s="102">
        <f>IF(N257="znížená",J257,0)</f>
        <v>0</v>
      </c>
      <c r="BG257" s="102">
        <f>IF(N257="zákl. prenesená",J257,0)</f>
        <v>0</v>
      </c>
      <c r="BH257" s="102">
        <f>IF(N257="zníž. prenesená",J257,0)</f>
        <v>0</v>
      </c>
      <c r="BI257" s="102">
        <f>IF(N257="nulová",J257,0)</f>
        <v>0</v>
      </c>
      <c r="BJ257" s="17" t="s">
        <v>82</v>
      </c>
      <c r="BK257" s="102">
        <f>ROUND(I257*H257,2)</f>
        <v>0</v>
      </c>
      <c r="BL257" s="17" t="s">
        <v>244</v>
      </c>
      <c r="BM257" s="174" t="s">
        <v>427</v>
      </c>
    </row>
    <row r="258" spans="2:65" s="11" customFormat="1" ht="23" customHeight="1">
      <c r="B258" s="151"/>
      <c r="D258" s="152" t="s">
        <v>70</v>
      </c>
      <c r="E258" s="161" t="s">
        <v>428</v>
      </c>
      <c r="F258" s="161" t="s">
        <v>429</v>
      </c>
      <c r="I258" s="154"/>
      <c r="J258" s="162">
        <f>BK258</f>
        <v>0</v>
      </c>
      <c r="L258" s="151"/>
      <c r="M258" s="156"/>
      <c r="P258" s="157">
        <f>SUM(P259:P273)</f>
        <v>0</v>
      </c>
      <c r="R258" s="157">
        <f>SUM(R259:R273)</f>
        <v>2.8231880000000001E-2</v>
      </c>
      <c r="T258" s="158">
        <f>SUM(T259:T273)</f>
        <v>0</v>
      </c>
      <c r="AR258" s="152" t="s">
        <v>82</v>
      </c>
      <c r="AT258" s="159" t="s">
        <v>70</v>
      </c>
      <c r="AU258" s="159" t="s">
        <v>77</v>
      </c>
      <c r="AY258" s="152" t="s">
        <v>165</v>
      </c>
      <c r="BK258" s="160">
        <f>SUM(BK259:BK273)</f>
        <v>0</v>
      </c>
    </row>
    <row r="259" spans="2:65" s="1" customFormat="1" ht="16.5" customHeight="1">
      <c r="B259" s="136"/>
      <c r="C259" s="163" t="s">
        <v>405</v>
      </c>
      <c r="D259" s="163" t="s">
        <v>167</v>
      </c>
      <c r="E259" s="164" t="s">
        <v>430</v>
      </c>
      <c r="F259" s="165" t="s">
        <v>431</v>
      </c>
      <c r="G259" s="166" t="s">
        <v>170</v>
      </c>
      <c r="H259" s="167">
        <v>7.16</v>
      </c>
      <c r="I259" s="168"/>
      <c r="J259" s="169">
        <f>ROUND(I259*H259,2)</f>
        <v>0</v>
      </c>
      <c r="K259" s="170"/>
      <c r="L259" s="34"/>
      <c r="M259" s="171" t="s">
        <v>1</v>
      </c>
      <c r="N259" s="135" t="s">
        <v>37</v>
      </c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AR259" s="174" t="s">
        <v>244</v>
      </c>
      <c r="AT259" s="174" t="s">
        <v>167</v>
      </c>
      <c r="AU259" s="174" t="s">
        <v>82</v>
      </c>
      <c r="AY259" s="17" t="s">
        <v>165</v>
      </c>
      <c r="BE259" s="102">
        <f>IF(N259="základná",J259,0)</f>
        <v>0</v>
      </c>
      <c r="BF259" s="102">
        <f>IF(N259="znížená",J259,0)</f>
        <v>0</v>
      </c>
      <c r="BG259" s="102">
        <f>IF(N259="zákl. prenesená",J259,0)</f>
        <v>0</v>
      </c>
      <c r="BH259" s="102">
        <f>IF(N259="zníž. prenesená",J259,0)</f>
        <v>0</v>
      </c>
      <c r="BI259" s="102">
        <f>IF(N259="nulová",J259,0)</f>
        <v>0</v>
      </c>
      <c r="BJ259" s="17" t="s">
        <v>82</v>
      </c>
      <c r="BK259" s="102">
        <f>ROUND(I259*H259,2)</f>
        <v>0</v>
      </c>
      <c r="BL259" s="17" t="s">
        <v>244</v>
      </c>
      <c r="BM259" s="174" t="s">
        <v>432</v>
      </c>
    </row>
    <row r="260" spans="2:65" s="12" customFormat="1">
      <c r="B260" s="175"/>
      <c r="D260" s="176" t="s">
        <v>176</v>
      </c>
      <c r="E260" s="177" t="s">
        <v>1</v>
      </c>
      <c r="F260" s="178" t="s">
        <v>257</v>
      </c>
      <c r="H260" s="179">
        <v>7.16</v>
      </c>
      <c r="I260" s="180"/>
      <c r="L260" s="175"/>
      <c r="M260" s="181"/>
      <c r="T260" s="182"/>
      <c r="AT260" s="177" t="s">
        <v>176</v>
      </c>
      <c r="AU260" s="177" t="s">
        <v>82</v>
      </c>
      <c r="AV260" s="12" t="s">
        <v>82</v>
      </c>
      <c r="AW260" s="12" t="s">
        <v>26</v>
      </c>
      <c r="AX260" s="12" t="s">
        <v>71</v>
      </c>
      <c r="AY260" s="177" t="s">
        <v>165</v>
      </c>
    </row>
    <row r="261" spans="2:65" s="14" customFormat="1">
      <c r="B261" s="189"/>
      <c r="D261" s="176" t="s">
        <v>176</v>
      </c>
      <c r="E261" s="190" t="s">
        <v>1</v>
      </c>
      <c r="F261" s="191" t="s">
        <v>189</v>
      </c>
      <c r="H261" s="192">
        <v>7.16</v>
      </c>
      <c r="I261" s="193"/>
      <c r="L261" s="189"/>
      <c r="M261" s="194"/>
      <c r="T261" s="195"/>
      <c r="AT261" s="190" t="s">
        <v>176</v>
      </c>
      <c r="AU261" s="190" t="s">
        <v>82</v>
      </c>
      <c r="AV261" s="14" t="s">
        <v>171</v>
      </c>
      <c r="AW261" s="14" t="s">
        <v>26</v>
      </c>
      <c r="AX261" s="14" t="s">
        <v>77</v>
      </c>
      <c r="AY261" s="190" t="s">
        <v>165</v>
      </c>
    </row>
    <row r="262" spans="2:65" s="1" customFormat="1" ht="24.15" customHeight="1">
      <c r="B262" s="136"/>
      <c r="C262" s="199" t="s">
        <v>433</v>
      </c>
      <c r="D262" s="199" t="s">
        <v>360</v>
      </c>
      <c r="E262" s="200" t="s">
        <v>434</v>
      </c>
      <c r="F262" s="201" t="s">
        <v>435</v>
      </c>
      <c r="G262" s="202" t="s">
        <v>170</v>
      </c>
      <c r="H262" s="203">
        <v>8.234</v>
      </c>
      <c r="I262" s="204"/>
      <c r="J262" s="205">
        <f>ROUND(I262*H262,2)</f>
        <v>0</v>
      </c>
      <c r="K262" s="206"/>
      <c r="L262" s="207"/>
      <c r="M262" s="208" t="s">
        <v>1</v>
      </c>
      <c r="N262" s="209" t="s">
        <v>37</v>
      </c>
      <c r="P262" s="172">
        <f>O262*H262</f>
        <v>0</v>
      </c>
      <c r="Q262" s="172">
        <v>1E-4</v>
      </c>
      <c r="R262" s="172">
        <f>Q262*H262</f>
        <v>8.2340000000000007E-4</v>
      </c>
      <c r="S262" s="172">
        <v>0</v>
      </c>
      <c r="T262" s="173">
        <f>S262*H262</f>
        <v>0</v>
      </c>
      <c r="AR262" s="174" t="s">
        <v>405</v>
      </c>
      <c r="AT262" s="174" t="s">
        <v>360</v>
      </c>
      <c r="AU262" s="174" t="s">
        <v>82</v>
      </c>
      <c r="AY262" s="17" t="s">
        <v>165</v>
      </c>
      <c r="BE262" s="102">
        <f>IF(N262="základná",J262,0)</f>
        <v>0</v>
      </c>
      <c r="BF262" s="102">
        <f>IF(N262="znížená",J262,0)</f>
        <v>0</v>
      </c>
      <c r="BG262" s="102">
        <f>IF(N262="zákl. prenesená",J262,0)</f>
        <v>0</v>
      </c>
      <c r="BH262" s="102">
        <f>IF(N262="zníž. prenesená",J262,0)</f>
        <v>0</v>
      </c>
      <c r="BI262" s="102">
        <f>IF(N262="nulová",J262,0)</f>
        <v>0</v>
      </c>
      <c r="BJ262" s="17" t="s">
        <v>82</v>
      </c>
      <c r="BK262" s="102">
        <f>ROUND(I262*H262,2)</f>
        <v>0</v>
      </c>
      <c r="BL262" s="17" t="s">
        <v>244</v>
      </c>
      <c r="BM262" s="174" t="s">
        <v>436</v>
      </c>
    </row>
    <row r="263" spans="2:65" s="12" customFormat="1">
      <c r="B263" s="175"/>
      <c r="D263" s="176" t="s">
        <v>176</v>
      </c>
      <c r="E263" s="177" t="s">
        <v>1</v>
      </c>
      <c r="F263" s="178" t="s">
        <v>437</v>
      </c>
      <c r="H263" s="179">
        <v>8.234</v>
      </c>
      <c r="I263" s="180"/>
      <c r="L263" s="175"/>
      <c r="M263" s="181"/>
      <c r="T263" s="182"/>
      <c r="AT263" s="177" t="s">
        <v>176</v>
      </c>
      <c r="AU263" s="177" t="s">
        <v>82</v>
      </c>
      <c r="AV263" s="12" t="s">
        <v>82</v>
      </c>
      <c r="AW263" s="12" t="s">
        <v>26</v>
      </c>
      <c r="AX263" s="12" t="s">
        <v>71</v>
      </c>
      <c r="AY263" s="177" t="s">
        <v>165</v>
      </c>
    </row>
    <row r="264" spans="2:65" s="14" customFormat="1">
      <c r="B264" s="189"/>
      <c r="D264" s="176" t="s">
        <v>176</v>
      </c>
      <c r="E264" s="190" t="s">
        <v>1</v>
      </c>
      <c r="F264" s="191" t="s">
        <v>189</v>
      </c>
      <c r="H264" s="192">
        <v>8.234</v>
      </c>
      <c r="I264" s="193"/>
      <c r="L264" s="189"/>
      <c r="M264" s="194"/>
      <c r="T264" s="195"/>
      <c r="AT264" s="190" t="s">
        <v>176</v>
      </c>
      <c r="AU264" s="190" t="s">
        <v>82</v>
      </c>
      <c r="AV264" s="14" t="s">
        <v>171</v>
      </c>
      <c r="AW264" s="14" t="s">
        <v>26</v>
      </c>
      <c r="AX264" s="14" t="s">
        <v>77</v>
      </c>
      <c r="AY264" s="190" t="s">
        <v>165</v>
      </c>
    </row>
    <row r="265" spans="2:65" s="1" customFormat="1" ht="24.15" customHeight="1">
      <c r="B265" s="136"/>
      <c r="C265" s="163" t="s">
        <v>438</v>
      </c>
      <c r="D265" s="163" t="s">
        <v>167</v>
      </c>
      <c r="E265" s="164" t="s">
        <v>439</v>
      </c>
      <c r="F265" s="165" t="s">
        <v>440</v>
      </c>
      <c r="G265" s="166" t="s">
        <v>170</v>
      </c>
      <c r="H265" s="167">
        <v>7.16</v>
      </c>
      <c r="I265" s="168"/>
      <c r="J265" s="169">
        <f>ROUND(I265*H265,2)</f>
        <v>0</v>
      </c>
      <c r="K265" s="170"/>
      <c r="L265" s="34"/>
      <c r="M265" s="171" t="s">
        <v>1</v>
      </c>
      <c r="N265" s="135" t="s">
        <v>37</v>
      </c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AR265" s="174" t="s">
        <v>244</v>
      </c>
      <c r="AT265" s="174" t="s">
        <v>167</v>
      </c>
      <c r="AU265" s="174" t="s">
        <v>82</v>
      </c>
      <c r="AY265" s="17" t="s">
        <v>165</v>
      </c>
      <c r="BE265" s="102">
        <f>IF(N265="základná",J265,0)</f>
        <v>0</v>
      </c>
      <c r="BF265" s="102">
        <f>IF(N265="znížená",J265,0)</f>
        <v>0</v>
      </c>
      <c r="BG265" s="102">
        <f>IF(N265="zákl. prenesená",J265,0)</f>
        <v>0</v>
      </c>
      <c r="BH265" s="102">
        <f>IF(N265="zníž. prenesená",J265,0)</f>
        <v>0</v>
      </c>
      <c r="BI265" s="102">
        <f>IF(N265="nulová",J265,0)</f>
        <v>0</v>
      </c>
      <c r="BJ265" s="17" t="s">
        <v>82</v>
      </c>
      <c r="BK265" s="102">
        <f>ROUND(I265*H265,2)</f>
        <v>0</v>
      </c>
      <c r="BL265" s="17" t="s">
        <v>244</v>
      </c>
      <c r="BM265" s="174" t="s">
        <v>441</v>
      </c>
    </row>
    <row r="266" spans="2:65" s="13" customFormat="1">
      <c r="B266" s="183"/>
      <c r="D266" s="176" t="s">
        <v>176</v>
      </c>
      <c r="E266" s="184" t="s">
        <v>1</v>
      </c>
      <c r="F266" s="185" t="s">
        <v>442</v>
      </c>
      <c r="H266" s="184" t="s">
        <v>1</v>
      </c>
      <c r="I266" s="186"/>
      <c r="L266" s="183"/>
      <c r="M266" s="187"/>
      <c r="T266" s="188"/>
      <c r="AT266" s="184" t="s">
        <v>176</v>
      </c>
      <c r="AU266" s="184" t="s">
        <v>82</v>
      </c>
      <c r="AV266" s="13" t="s">
        <v>77</v>
      </c>
      <c r="AW266" s="13" t="s">
        <v>26</v>
      </c>
      <c r="AX266" s="13" t="s">
        <v>71</v>
      </c>
      <c r="AY266" s="184" t="s">
        <v>165</v>
      </c>
    </row>
    <row r="267" spans="2:65" s="12" customFormat="1">
      <c r="B267" s="175"/>
      <c r="D267" s="176" t="s">
        <v>176</v>
      </c>
      <c r="E267" s="177" t="s">
        <v>1</v>
      </c>
      <c r="F267" s="178" t="s">
        <v>258</v>
      </c>
      <c r="H267" s="179">
        <v>7.16</v>
      </c>
      <c r="I267" s="180"/>
      <c r="L267" s="175"/>
      <c r="M267" s="181"/>
      <c r="T267" s="182"/>
      <c r="AT267" s="177" t="s">
        <v>176</v>
      </c>
      <c r="AU267" s="177" t="s">
        <v>82</v>
      </c>
      <c r="AV267" s="12" t="s">
        <v>82</v>
      </c>
      <c r="AW267" s="12" t="s">
        <v>26</v>
      </c>
      <c r="AX267" s="12" t="s">
        <v>71</v>
      </c>
      <c r="AY267" s="177" t="s">
        <v>165</v>
      </c>
    </row>
    <row r="268" spans="2:65" s="15" customFormat="1">
      <c r="B268" s="213"/>
      <c r="D268" s="176" t="s">
        <v>176</v>
      </c>
      <c r="E268" s="214" t="s">
        <v>257</v>
      </c>
      <c r="F268" s="215" t="s">
        <v>443</v>
      </c>
      <c r="H268" s="216">
        <v>7.16</v>
      </c>
      <c r="I268" s="217"/>
      <c r="L268" s="213"/>
      <c r="M268" s="218"/>
      <c r="T268" s="219"/>
      <c r="AT268" s="214" t="s">
        <v>176</v>
      </c>
      <c r="AU268" s="214" t="s">
        <v>82</v>
      </c>
      <c r="AV268" s="15" t="s">
        <v>178</v>
      </c>
      <c r="AW268" s="15" t="s">
        <v>26</v>
      </c>
      <c r="AX268" s="15" t="s">
        <v>71</v>
      </c>
      <c r="AY268" s="214" t="s">
        <v>165</v>
      </c>
    </row>
    <row r="269" spans="2:65" s="14" customFormat="1">
      <c r="B269" s="189"/>
      <c r="D269" s="176" t="s">
        <v>176</v>
      </c>
      <c r="E269" s="190" t="s">
        <v>1</v>
      </c>
      <c r="F269" s="191" t="s">
        <v>189</v>
      </c>
      <c r="H269" s="192">
        <v>7.16</v>
      </c>
      <c r="I269" s="193"/>
      <c r="L269" s="189"/>
      <c r="M269" s="194"/>
      <c r="T269" s="195"/>
      <c r="AT269" s="190" t="s">
        <v>176</v>
      </c>
      <c r="AU269" s="190" t="s">
        <v>82</v>
      </c>
      <c r="AV269" s="14" t="s">
        <v>171</v>
      </c>
      <c r="AW269" s="14" t="s">
        <v>26</v>
      </c>
      <c r="AX269" s="14" t="s">
        <v>77</v>
      </c>
      <c r="AY269" s="190" t="s">
        <v>165</v>
      </c>
    </row>
    <row r="270" spans="2:65" s="1" customFormat="1" ht="24.15" customHeight="1">
      <c r="B270" s="136"/>
      <c r="C270" s="199" t="s">
        <v>444</v>
      </c>
      <c r="D270" s="199" t="s">
        <v>360</v>
      </c>
      <c r="E270" s="200" t="s">
        <v>445</v>
      </c>
      <c r="F270" s="201" t="s">
        <v>446</v>
      </c>
      <c r="G270" s="202" t="s">
        <v>170</v>
      </c>
      <c r="H270" s="203">
        <v>7.8760000000000003</v>
      </c>
      <c r="I270" s="204"/>
      <c r="J270" s="205">
        <f>ROUND(I270*H270,2)</f>
        <v>0</v>
      </c>
      <c r="K270" s="206"/>
      <c r="L270" s="207"/>
      <c r="M270" s="208" t="s">
        <v>1</v>
      </c>
      <c r="N270" s="209" t="s">
        <v>37</v>
      </c>
      <c r="P270" s="172">
        <f>O270*H270</f>
        <v>0</v>
      </c>
      <c r="Q270" s="172">
        <v>3.48E-3</v>
      </c>
      <c r="R270" s="172">
        <f>Q270*H270</f>
        <v>2.7408480000000002E-2</v>
      </c>
      <c r="S270" s="172">
        <v>0</v>
      </c>
      <c r="T270" s="173">
        <f>S270*H270</f>
        <v>0</v>
      </c>
      <c r="AR270" s="174" t="s">
        <v>405</v>
      </c>
      <c r="AT270" s="174" t="s">
        <v>360</v>
      </c>
      <c r="AU270" s="174" t="s">
        <v>82</v>
      </c>
      <c r="AY270" s="17" t="s">
        <v>165</v>
      </c>
      <c r="BE270" s="102">
        <f>IF(N270="základná",J270,0)</f>
        <v>0</v>
      </c>
      <c r="BF270" s="102">
        <f>IF(N270="znížená",J270,0)</f>
        <v>0</v>
      </c>
      <c r="BG270" s="102">
        <f>IF(N270="zákl. prenesená",J270,0)</f>
        <v>0</v>
      </c>
      <c r="BH270" s="102">
        <f>IF(N270="zníž. prenesená",J270,0)</f>
        <v>0</v>
      </c>
      <c r="BI270" s="102">
        <f>IF(N270="nulová",J270,0)</f>
        <v>0</v>
      </c>
      <c r="BJ270" s="17" t="s">
        <v>82</v>
      </c>
      <c r="BK270" s="102">
        <f>ROUND(I270*H270,2)</f>
        <v>0</v>
      </c>
      <c r="BL270" s="17" t="s">
        <v>244</v>
      </c>
      <c r="BM270" s="174" t="s">
        <v>447</v>
      </c>
    </row>
    <row r="271" spans="2:65" s="12" customFormat="1">
      <c r="B271" s="175"/>
      <c r="D271" s="176" t="s">
        <v>176</v>
      </c>
      <c r="E271" s="177" t="s">
        <v>1</v>
      </c>
      <c r="F271" s="178" t="s">
        <v>448</v>
      </c>
      <c r="H271" s="179">
        <v>7.8760000000000003</v>
      </c>
      <c r="I271" s="180"/>
      <c r="L271" s="175"/>
      <c r="M271" s="181"/>
      <c r="T271" s="182"/>
      <c r="AT271" s="177" t="s">
        <v>176</v>
      </c>
      <c r="AU271" s="177" t="s">
        <v>82</v>
      </c>
      <c r="AV271" s="12" t="s">
        <v>82</v>
      </c>
      <c r="AW271" s="12" t="s">
        <v>26</v>
      </c>
      <c r="AX271" s="12" t="s">
        <v>71</v>
      </c>
      <c r="AY271" s="177" t="s">
        <v>165</v>
      </c>
    </row>
    <row r="272" spans="2:65" s="14" customFormat="1">
      <c r="B272" s="189"/>
      <c r="D272" s="176" t="s">
        <v>176</v>
      </c>
      <c r="E272" s="190" t="s">
        <v>1</v>
      </c>
      <c r="F272" s="191" t="s">
        <v>189</v>
      </c>
      <c r="H272" s="192">
        <v>7.8760000000000003</v>
      </c>
      <c r="I272" s="193"/>
      <c r="L272" s="189"/>
      <c r="M272" s="194"/>
      <c r="T272" s="195"/>
      <c r="AT272" s="190" t="s">
        <v>176</v>
      </c>
      <c r="AU272" s="190" t="s">
        <v>82</v>
      </c>
      <c r="AV272" s="14" t="s">
        <v>171</v>
      </c>
      <c r="AW272" s="14" t="s">
        <v>26</v>
      </c>
      <c r="AX272" s="14" t="s">
        <v>77</v>
      </c>
      <c r="AY272" s="190" t="s">
        <v>165</v>
      </c>
    </row>
    <row r="273" spans="2:65" s="1" customFormat="1" ht="24.15" customHeight="1">
      <c r="B273" s="136"/>
      <c r="C273" s="163" t="s">
        <v>449</v>
      </c>
      <c r="D273" s="163" t="s">
        <v>167</v>
      </c>
      <c r="E273" s="164" t="s">
        <v>450</v>
      </c>
      <c r="F273" s="165" t="s">
        <v>451</v>
      </c>
      <c r="G273" s="166" t="s">
        <v>426</v>
      </c>
      <c r="H273" s="212"/>
      <c r="I273" s="168"/>
      <c r="J273" s="169">
        <f>ROUND(I273*H273,2)</f>
        <v>0</v>
      </c>
      <c r="K273" s="170"/>
      <c r="L273" s="34"/>
      <c r="M273" s="171" t="s">
        <v>1</v>
      </c>
      <c r="N273" s="135" t="s">
        <v>37</v>
      </c>
      <c r="P273" s="172">
        <f>O273*H273</f>
        <v>0</v>
      </c>
      <c r="Q273" s="172">
        <v>0</v>
      </c>
      <c r="R273" s="172">
        <f>Q273*H273</f>
        <v>0</v>
      </c>
      <c r="S273" s="172">
        <v>0</v>
      </c>
      <c r="T273" s="173">
        <f>S273*H273</f>
        <v>0</v>
      </c>
      <c r="AR273" s="174" t="s">
        <v>244</v>
      </c>
      <c r="AT273" s="174" t="s">
        <v>167</v>
      </c>
      <c r="AU273" s="174" t="s">
        <v>82</v>
      </c>
      <c r="AY273" s="17" t="s">
        <v>165</v>
      </c>
      <c r="BE273" s="102">
        <f>IF(N273="základná",J273,0)</f>
        <v>0</v>
      </c>
      <c r="BF273" s="102">
        <f>IF(N273="znížená",J273,0)</f>
        <v>0</v>
      </c>
      <c r="BG273" s="102">
        <f>IF(N273="zákl. prenesená",J273,0)</f>
        <v>0</v>
      </c>
      <c r="BH273" s="102">
        <f>IF(N273="zníž. prenesená",J273,0)</f>
        <v>0</v>
      </c>
      <c r="BI273" s="102">
        <f>IF(N273="nulová",J273,0)</f>
        <v>0</v>
      </c>
      <c r="BJ273" s="17" t="s">
        <v>82</v>
      </c>
      <c r="BK273" s="102">
        <f>ROUND(I273*H273,2)</f>
        <v>0</v>
      </c>
      <c r="BL273" s="17" t="s">
        <v>244</v>
      </c>
      <c r="BM273" s="174" t="s">
        <v>452</v>
      </c>
    </row>
    <row r="274" spans="2:65" s="11" customFormat="1" ht="23" customHeight="1">
      <c r="B274" s="151"/>
      <c r="D274" s="152" t="s">
        <v>70</v>
      </c>
      <c r="E274" s="161" t="s">
        <v>453</v>
      </c>
      <c r="F274" s="161" t="s">
        <v>454</v>
      </c>
      <c r="I274" s="154"/>
      <c r="J274" s="162">
        <f>BK274</f>
        <v>0</v>
      </c>
      <c r="L274" s="151"/>
      <c r="M274" s="156"/>
      <c r="P274" s="157">
        <f>SUM(P275:P279)</f>
        <v>0</v>
      </c>
      <c r="R274" s="157">
        <f>SUM(R275:R279)</f>
        <v>1.8309180000000001E-2</v>
      </c>
      <c r="T274" s="158">
        <f>SUM(T275:T279)</f>
        <v>0</v>
      </c>
      <c r="AR274" s="152" t="s">
        <v>82</v>
      </c>
      <c r="AT274" s="159" t="s">
        <v>70</v>
      </c>
      <c r="AU274" s="159" t="s">
        <v>77</v>
      </c>
      <c r="AY274" s="152" t="s">
        <v>165</v>
      </c>
      <c r="BK274" s="160">
        <f>SUM(BK275:BK279)</f>
        <v>0</v>
      </c>
    </row>
    <row r="275" spans="2:65" s="1" customFormat="1" ht="38" customHeight="1">
      <c r="B275" s="136"/>
      <c r="C275" s="163" t="s">
        <v>455</v>
      </c>
      <c r="D275" s="163" t="s">
        <v>167</v>
      </c>
      <c r="E275" s="164" t="s">
        <v>456</v>
      </c>
      <c r="F275" s="165" t="s">
        <v>457</v>
      </c>
      <c r="G275" s="166" t="s">
        <v>170</v>
      </c>
      <c r="H275" s="167">
        <v>1.5489999999999999</v>
      </c>
      <c r="I275" s="168"/>
      <c r="J275" s="169">
        <f>ROUND(I275*H275,2)</f>
        <v>0</v>
      </c>
      <c r="K275" s="170"/>
      <c r="L275" s="34"/>
      <c r="M275" s="171" t="s">
        <v>1</v>
      </c>
      <c r="N275" s="135" t="s">
        <v>37</v>
      </c>
      <c r="P275" s="172">
        <f>O275*H275</f>
        <v>0</v>
      </c>
      <c r="Q275" s="172">
        <v>1.1820000000000001E-2</v>
      </c>
      <c r="R275" s="172">
        <f>Q275*H275</f>
        <v>1.8309180000000001E-2</v>
      </c>
      <c r="S275" s="172">
        <v>0</v>
      </c>
      <c r="T275" s="173">
        <f>S275*H275</f>
        <v>0</v>
      </c>
      <c r="AR275" s="174" t="s">
        <v>244</v>
      </c>
      <c r="AT275" s="174" t="s">
        <v>167</v>
      </c>
      <c r="AU275" s="174" t="s">
        <v>82</v>
      </c>
      <c r="AY275" s="17" t="s">
        <v>165</v>
      </c>
      <c r="BE275" s="102">
        <f>IF(N275="základná",J275,0)</f>
        <v>0</v>
      </c>
      <c r="BF275" s="102">
        <f>IF(N275="znížená",J275,0)</f>
        <v>0</v>
      </c>
      <c r="BG275" s="102">
        <f>IF(N275="zákl. prenesená",J275,0)</f>
        <v>0</v>
      </c>
      <c r="BH275" s="102">
        <f>IF(N275="zníž. prenesená",J275,0)</f>
        <v>0</v>
      </c>
      <c r="BI275" s="102">
        <f>IF(N275="nulová",J275,0)</f>
        <v>0</v>
      </c>
      <c r="BJ275" s="17" t="s">
        <v>82</v>
      </c>
      <c r="BK275" s="102">
        <f>ROUND(I275*H275,2)</f>
        <v>0</v>
      </c>
      <c r="BL275" s="17" t="s">
        <v>244</v>
      </c>
      <c r="BM275" s="174" t="s">
        <v>458</v>
      </c>
    </row>
    <row r="276" spans="2:65" s="12" customFormat="1">
      <c r="B276" s="175"/>
      <c r="D276" s="176" t="s">
        <v>176</v>
      </c>
      <c r="E276" s="177" t="s">
        <v>1</v>
      </c>
      <c r="F276" s="178" t="s">
        <v>459</v>
      </c>
      <c r="H276" s="179">
        <v>1.4119999999999999</v>
      </c>
      <c r="I276" s="180"/>
      <c r="L276" s="175"/>
      <c r="M276" s="181"/>
      <c r="T276" s="182"/>
      <c r="AT276" s="177" t="s">
        <v>176</v>
      </c>
      <c r="AU276" s="177" t="s">
        <v>82</v>
      </c>
      <c r="AV276" s="12" t="s">
        <v>82</v>
      </c>
      <c r="AW276" s="12" t="s">
        <v>26</v>
      </c>
      <c r="AX276" s="12" t="s">
        <v>71</v>
      </c>
      <c r="AY276" s="177" t="s">
        <v>165</v>
      </c>
    </row>
    <row r="277" spans="2:65" s="12" customFormat="1">
      <c r="B277" s="175"/>
      <c r="D277" s="176" t="s">
        <v>176</v>
      </c>
      <c r="E277" s="177" t="s">
        <v>1</v>
      </c>
      <c r="F277" s="178" t="s">
        <v>460</v>
      </c>
      <c r="H277" s="179">
        <v>0.13700000000000001</v>
      </c>
      <c r="I277" s="180"/>
      <c r="L277" s="175"/>
      <c r="M277" s="181"/>
      <c r="T277" s="182"/>
      <c r="AT277" s="177" t="s">
        <v>176</v>
      </c>
      <c r="AU277" s="177" t="s">
        <v>82</v>
      </c>
      <c r="AV277" s="12" t="s">
        <v>82</v>
      </c>
      <c r="AW277" s="12" t="s">
        <v>26</v>
      </c>
      <c r="AX277" s="12" t="s">
        <v>71</v>
      </c>
      <c r="AY277" s="177" t="s">
        <v>165</v>
      </c>
    </row>
    <row r="278" spans="2:65" s="14" customFormat="1">
      <c r="B278" s="189"/>
      <c r="D278" s="176" t="s">
        <v>176</v>
      </c>
      <c r="E278" s="190" t="s">
        <v>1</v>
      </c>
      <c r="F278" s="191" t="s">
        <v>189</v>
      </c>
      <c r="H278" s="192">
        <v>1.5489999999999999</v>
      </c>
      <c r="I278" s="193"/>
      <c r="L278" s="189"/>
      <c r="M278" s="194"/>
      <c r="T278" s="195"/>
      <c r="AT278" s="190" t="s">
        <v>176</v>
      </c>
      <c r="AU278" s="190" t="s">
        <v>82</v>
      </c>
      <c r="AV278" s="14" t="s">
        <v>171</v>
      </c>
      <c r="AW278" s="14" t="s">
        <v>26</v>
      </c>
      <c r="AX278" s="14" t="s">
        <v>77</v>
      </c>
      <c r="AY278" s="190" t="s">
        <v>165</v>
      </c>
    </row>
    <row r="279" spans="2:65" s="1" customFormat="1" ht="24.15" customHeight="1">
      <c r="B279" s="136"/>
      <c r="C279" s="163" t="s">
        <v>461</v>
      </c>
      <c r="D279" s="163" t="s">
        <v>167</v>
      </c>
      <c r="E279" s="164" t="s">
        <v>462</v>
      </c>
      <c r="F279" s="165" t="s">
        <v>463</v>
      </c>
      <c r="G279" s="166" t="s">
        <v>426</v>
      </c>
      <c r="H279" s="212"/>
      <c r="I279" s="168"/>
      <c r="J279" s="169">
        <f>ROUND(I279*H279,2)</f>
        <v>0</v>
      </c>
      <c r="K279" s="170"/>
      <c r="L279" s="34"/>
      <c r="M279" s="171" t="s">
        <v>1</v>
      </c>
      <c r="N279" s="135" t="s">
        <v>37</v>
      </c>
      <c r="P279" s="172">
        <f>O279*H279</f>
        <v>0</v>
      </c>
      <c r="Q279" s="172">
        <v>0</v>
      </c>
      <c r="R279" s="172">
        <f>Q279*H279</f>
        <v>0</v>
      </c>
      <c r="S279" s="172">
        <v>0</v>
      </c>
      <c r="T279" s="173">
        <f>S279*H279</f>
        <v>0</v>
      </c>
      <c r="AR279" s="174" t="s">
        <v>244</v>
      </c>
      <c r="AT279" s="174" t="s">
        <v>167</v>
      </c>
      <c r="AU279" s="174" t="s">
        <v>82</v>
      </c>
      <c r="AY279" s="17" t="s">
        <v>165</v>
      </c>
      <c r="BE279" s="102">
        <f>IF(N279="základná",J279,0)</f>
        <v>0</v>
      </c>
      <c r="BF279" s="102">
        <f>IF(N279="znížená",J279,0)</f>
        <v>0</v>
      </c>
      <c r="BG279" s="102">
        <f>IF(N279="zákl. prenesená",J279,0)</f>
        <v>0</v>
      </c>
      <c r="BH279" s="102">
        <f>IF(N279="zníž. prenesená",J279,0)</f>
        <v>0</v>
      </c>
      <c r="BI279" s="102">
        <f>IF(N279="nulová",J279,0)</f>
        <v>0</v>
      </c>
      <c r="BJ279" s="17" t="s">
        <v>82</v>
      </c>
      <c r="BK279" s="102">
        <f>ROUND(I279*H279,2)</f>
        <v>0</v>
      </c>
      <c r="BL279" s="17" t="s">
        <v>244</v>
      </c>
      <c r="BM279" s="174" t="s">
        <v>464</v>
      </c>
    </row>
    <row r="280" spans="2:65" s="11" customFormat="1" ht="23" customHeight="1">
      <c r="B280" s="151"/>
      <c r="D280" s="152" t="s">
        <v>70</v>
      </c>
      <c r="E280" s="161" t="s">
        <v>465</v>
      </c>
      <c r="F280" s="161" t="s">
        <v>466</v>
      </c>
      <c r="I280" s="154"/>
      <c r="J280" s="162">
        <f>BK280</f>
        <v>0</v>
      </c>
      <c r="L280" s="151"/>
      <c r="M280" s="156"/>
      <c r="P280" s="157">
        <f>SUM(P281:P304)</f>
        <v>0</v>
      </c>
      <c r="R280" s="157">
        <f>SUM(R281:R304)</f>
        <v>5.6195699999999999E-3</v>
      </c>
      <c r="T280" s="158">
        <f>SUM(T281:T304)</f>
        <v>0</v>
      </c>
      <c r="AR280" s="152" t="s">
        <v>82</v>
      </c>
      <c r="AT280" s="159" t="s">
        <v>70</v>
      </c>
      <c r="AU280" s="159" t="s">
        <v>77</v>
      </c>
      <c r="AY280" s="152" t="s">
        <v>165</v>
      </c>
      <c r="BK280" s="160">
        <f>SUM(BK281:BK304)</f>
        <v>0</v>
      </c>
    </row>
    <row r="281" spans="2:65" s="1" customFormat="1" ht="44.25" customHeight="1">
      <c r="B281" s="136"/>
      <c r="C281" s="163" t="s">
        <v>467</v>
      </c>
      <c r="D281" s="163" t="s">
        <v>167</v>
      </c>
      <c r="E281" s="164" t="s">
        <v>468</v>
      </c>
      <c r="F281" s="165" t="s">
        <v>469</v>
      </c>
      <c r="G281" s="166" t="s">
        <v>170</v>
      </c>
      <c r="H281" s="167">
        <v>59.24</v>
      </c>
      <c r="I281" s="168"/>
      <c r="J281" s="169">
        <f>ROUND(I281*H281,2)</f>
        <v>0</v>
      </c>
      <c r="K281" s="170"/>
      <c r="L281" s="34"/>
      <c r="M281" s="171" t="s">
        <v>1</v>
      </c>
      <c r="N281" s="135" t="s">
        <v>37</v>
      </c>
      <c r="P281" s="172">
        <f>O281*H281</f>
        <v>0</v>
      </c>
      <c r="Q281" s="172">
        <v>3.0000000000000001E-5</v>
      </c>
      <c r="R281" s="172">
        <f>Q281*H281</f>
        <v>1.7772E-3</v>
      </c>
      <c r="S281" s="172">
        <v>0</v>
      </c>
      <c r="T281" s="173">
        <f>S281*H281</f>
        <v>0</v>
      </c>
      <c r="AR281" s="174" t="s">
        <v>244</v>
      </c>
      <c r="AT281" s="174" t="s">
        <v>167</v>
      </c>
      <c r="AU281" s="174" t="s">
        <v>82</v>
      </c>
      <c r="AY281" s="17" t="s">
        <v>165</v>
      </c>
      <c r="BE281" s="102">
        <f>IF(N281="základná",J281,0)</f>
        <v>0</v>
      </c>
      <c r="BF281" s="102">
        <f>IF(N281="znížená",J281,0)</f>
        <v>0</v>
      </c>
      <c r="BG281" s="102">
        <f>IF(N281="zákl. prenesená",J281,0)</f>
        <v>0</v>
      </c>
      <c r="BH281" s="102">
        <f>IF(N281="zníž. prenesená",J281,0)</f>
        <v>0</v>
      </c>
      <c r="BI281" s="102">
        <f>IF(N281="nulová",J281,0)</f>
        <v>0</v>
      </c>
      <c r="BJ281" s="17" t="s">
        <v>82</v>
      </c>
      <c r="BK281" s="102">
        <f>ROUND(I281*H281,2)</f>
        <v>0</v>
      </c>
      <c r="BL281" s="17" t="s">
        <v>244</v>
      </c>
      <c r="BM281" s="174" t="s">
        <v>470</v>
      </c>
    </row>
    <row r="282" spans="2:65" s="12" customFormat="1">
      <c r="B282" s="175"/>
      <c r="D282" s="176" t="s">
        <v>176</v>
      </c>
      <c r="E282" s="177" t="s">
        <v>1</v>
      </c>
      <c r="F282" s="178" t="s">
        <v>471</v>
      </c>
      <c r="H282" s="179">
        <v>21.12</v>
      </c>
      <c r="I282" s="180"/>
      <c r="L282" s="175"/>
      <c r="M282" s="181"/>
      <c r="T282" s="182"/>
      <c r="AT282" s="177" t="s">
        <v>176</v>
      </c>
      <c r="AU282" s="177" t="s">
        <v>82</v>
      </c>
      <c r="AV282" s="12" t="s">
        <v>82</v>
      </c>
      <c r="AW282" s="12" t="s">
        <v>26</v>
      </c>
      <c r="AX282" s="12" t="s">
        <v>71</v>
      </c>
      <c r="AY282" s="177" t="s">
        <v>165</v>
      </c>
    </row>
    <row r="283" spans="2:65" s="12" customFormat="1">
      <c r="B283" s="175"/>
      <c r="D283" s="176" t="s">
        <v>176</v>
      </c>
      <c r="E283" s="177" t="s">
        <v>1</v>
      </c>
      <c r="F283" s="178" t="s">
        <v>472</v>
      </c>
      <c r="H283" s="179">
        <v>1.58</v>
      </c>
      <c r="I283" s="180"/>
      <c r="L283" s="175"/>
      <c r="M283" s="181"/>
      <c r="T283" s="182"/>
      <c r="AT283" s="177" t="s">
        <v>176</v>
      </c>
      <c r="AU283" s="177" t="s">
        <v>82</v>
      </c>
      <c r="AV283" s="12" t="s">
        <v>82</v>
      </c>
      <c r="AW283" s="12" t="s">
        <v>26</v>
      </c>
      <c r="AX283" s="12" t="s">
        <v>71</v>
      </c>
      <c r="AY283" s="177" t="s">
        <v>165</v>
      </c>
    </row>
    <row r="284" spans="2:65" s="12" customFormat="1">
      <c r="B284" s="175"/>
      <c r="D284" s="176" t="s">
        <v>176</v>
      </c>
      <c r="E284" s="177" t="s">
        <v>1</v>
      </c>
      <c r="F284" s="178" t="s">
        <v>473</v>
      </c>
      <c r="H284" s="179">
        <v>36.54</v>
      </c>
      <c r="I284" s="180"/>
      <c r="L284" s="175"/>
      <c r="M284" s="181"/>
      <c r="T284" s="182"/>
      <c r="AT284" s="177" t="s">
        <v>176</v>
      </c>
      <c r="AU284" s="177" t="s">
        <v>82</v>
      </c>
      <c r="AV284" s="12" t="s">
        <v>82</v>
      </c>
      <c r="AW284" s="12" t="s">
        <v>26</v>
      </c>
      <c r="AX284" s="12" t="s">
        <v>71</v>
      </c>
      <c r="AY284" s="177" t="s">
        <v>165</v>
      </c>
    </row>
    <row r="285" spans="2:65" s="14" customFormat="1">
      <c r="B285" s="189"/>
      <c r="D285" s="176" t="s">
        <v>176</v>
      </c>
      <c r="E285" s="190" t="s">
        <v>1</v>
      </c>
      <c r="F285" s="191" t="s">
        <v>189</v>
      </c>
      <c r="H285" s="192">
        <v>59.24</v>
      </c>
      <c r="I285" s="193"/>
      <c r="L285" s="189"/>
      <c r="M285" s="194"/>
      <c r="T285" s="195"/>
      <c r="AT285" s="190" t="s">
        <v>176</v>
      </c>
      <c r="AU285" s="190" t="s">
        <v>82</v>
      </c>
      <c r="AV285" s="14" t="s">
        <v>171</v>
      </c>
      <c r="AW285" s="14" t="s">
        <v>26</v>
      </c>
      <c r="AX285" s="14" t="s">
        <v>77</v>
      </c>
      <c r="AY285" s="190" t="s">
        <v>165</v>
      </c>
    </row>
    <row r="286" spans="2:65" s="1" customFormat="1" ht="44.25" customHeight="1">
      <c r="B286" s="136"/>
      <c r="C286" s="163" t="s">
        <v>474</v>
      </c>
      <c r="D286" s="163" t="s">
        <v>167</v>
      </c>
      <c r="E286" s="164" t="s">
        <v>475</v>
      </c>
      <c r="F286" s="165" t="s">
        <v>476</v>
      </c>
      <c r="G286" s="166" t="s">
        <v>170</v>
      </c>
      <c r="H286" s="167">
        <v>98.813000000000002</v>
      </c>
      <c r="I286" s="168"/>
      <c r="J286" s="169">
        <f>ROUND(I286*H286,2)</f>
        <v>0</v>
      </c>
      <c r="K286" s="170"/>
      <c r="L286" s="34"/>
      <c r="M286" s="171" t="s">
        <v>1</v>
      </c>
      <c r="N286" s="135" t="s">
        <v>37</v>
      </c>
      <c r="P286" s="172">
        <f>O286*H286</f>
        <v>0</v>
      </c>
      <c r="Q286" s="172">
        <v>3.0000000000000001E-5</v>
      </c>
      <c r="R286" s="172">
        <f>Q286*H286</f>
        <v>2.9643900000000003E-3</v>
      </c>
      <c r="S286" s="172">
        <v>0</v>
      </c>
      <c r="T286" s="173">
        <f>S286*H286</f>
        <v>0</v>
      </c>
      <c r="AR286" s="174" t="s">
        <v>244</v>
      </c>
      <c r="AT286" s="174" t="s">
        <v>167</v>
      </c>
      <c r="AU286" s="174" t="s">
        <v>82</v>
      </c>
      <c r="AY286" s="17" t="s">
        <v>165</v>
      </c>
      <c r="BE286" s="102">
        <f>IF(N286="základná",J286,0)</f>
        <v>0</v>
      </c>
      <c r="BF286" s="102">
        <f>IF(N286="znížená",J286,0)</f>
        <v>0</v>
      </c>
      <c r="BG286" s="102">
        <f>IF(N286="zákl. prenesená",J286,0)</f>
        <v>0</v>
      </c>
      <c r="BH286" s="102">
        <f>IF(N286="zníž. prenesená",J286,0)</f>
        <v>0</v>
      </c>
      <c r="BI286" s="102">
        <f>IF(N286="nulová",J286,0)</f>
        <v>0</v>
      </c>
      <c r="BJ286" s="17" t="s">
        <v>82</v>
      </c>
      <c r="BK286" s="102">
        <f>ROUND(I286*H286,2)</f>
        <v>0</v>
      </c>
      <c r="BL286" s="17" t="s">
        <v>244</v>
      </c>
      <c r="BM286" s="174" t="s">
        <v>477</v>
      </c>
    </row>
    <row r="287" spans="2:65" s="12" customFormat="1">
      <c r="B287" s="175"/>
      <c r="D287" s="176" t="s">
        <v>176</v>
      </c>
      <c r="E287" s="177" t="s">
        <v>1</v>
      </c>
      <c r="F287" s="178" t="s">
        <v>478</v>
      </c>
      <c r="H287" s="179">
        <v>29.568000000000001</v>
      </c>
      <c r="I287" s="180"/>
      <c r="L287" s="175"/>
      <c r="M287" s="181"/>
      <c r="T287" s="182"/>
      <c r="AT287" s="177" t="s">
        <v>176</v>
      </c>
      <c r="AU287" s="177" t="s">
        <v>82</v>
      </c>
      <c r="AV287" s="12" t="s">
        <v>82</v>
      </c>
      <c r="AW287" s="12" t="s">
        <v>26</v>
      </c>
      <c r="AX287" s="12" t="s">
        <v>71</v>
      </c>
      <c r="AY287" s="177" t="s">
        <v>165</v>
      </c>
    </row>
    <row r="288" spans="2:65" s="12" customFormat="1">
      <c r="B288" s="175"/>
      <c r="D288" s="176" t="s">
        <v>176</v>
      </c>
      <c r="E288" s="177" t="s">
        <v>1</v>
      </c>
      <c r="F288" s="178" t="s">
        <v>479</v>
      </c>
      <c r="H288" s="179">
        <v>-3.7679999999999998</v>
      </c>
      <c r="I288" s="180"/>
      <c r="L288" s="175"/>
      <c r="M288" s="181"/>
      <c r="T288" s="182"/>
      <c r="AT288" s="177" t="s">
        <v>176</v>
      </c>
      <c r="AU288" s="177" t="s">
        <v>82</v>
      </c>
      <c r="AV288" s="12" t="s">
        <v>82</v>
      </c>
      <c r="AW288" s="12" t="s">
        <v>26</v>
      </c>
      <c r="AX288" s="12" t="s">
        <v>71</v>
      </c>
      <c r="AY288" s="177" t="s">
        <v>165</v>
      </c>
    </row>
    <row r="289" spans="2:65" s="12" customFormat="1">
      <c r="B289" s="175"/>
      <c r="D289" s="176" t="s">
        <v>176</v>
      </c>
      <c r="E289" s="177" t="s">
        <v>1</v>
      </c>
      <c r="F289" s="178" t="s">
        <v>480</v>
      </c>
      <c r="H289" s="179">
        <v>3.7919999999999998</v>
      </c>
      <c r="I289" s="180"/>
      <c r="L289" s="175"/>
      <c r="M289" s="181"/>
      <c r="T289" s="182"/>
      <c r="AT289" s="177" t="s">
        <v>176</v>
      </c>
      <c r="AU289" s="177" t="s">
        <v>82</v>
      </c>
      <c r="AV289" s="12" t="s">
        <v>82</v>
      </c>
      <c r="AW289" s="12" t="s">
        <v>26</v>
      </c>
      <c r="AX289" s="12" t="s">
        <v>71</v>
      </c>
      <c r="AY289" s="177" t="s">
        <v>165</v>
      </c>
    </row>
    <row r="290" spans="2:65" s="12" customFormat="1">
      <c r="B290" s="175"/>
      <c r="D290" s="176" t="s">
        <v>176</v>
      </c>
      <c r="E290" s="177" t="s">
        <v>1</v>
      </c>
      <c r="F290" s="178" t="s">
        <v>481</v>
      </c>
      <c r="H290" s="179">
        <v>69.221000000000004</v>
      </c>
      <c r="I290" s="180"/>
      <c r="L290" s="175"/>
      <c r="M290" s="181"/>
      <c r="T290" s="182"/>
      <c r="AT290" s="177" t="s">
        <v>176</v>
      </c>
      <c r="AU290" s="177" t="s">
        <v>82</v>
      </c>
      <c r="AV290" s="12" t="s">
        <v>82</v>
      </c>
      <c r="AW290" s="12" t="s">
        <v>26</v>
      </c>
      <c r="AX290" s="12" t="s">
        <v>71</v>
      </c>
      <c r="AY290" s="177" t="s">
        <v>165</v>
      </c>
    </row>
    <row r="291" spans="2:65" s="14" customFormat="1">
      <c r="B291" s="189"/>
      <c r="D291" s="176" t="s">
        <v>176</v>
      </c>
      <c r="E291" s="190" t="s">
        <v>1</v>
      </c>
      <c r="F291" s="191" t="s">
        <v>189</v>
      </c>
      <c r="H291" s="192">
        <v>98.813000000000002</v>
      </c>
      <c r="I291" s="193"/>
      <c r="L291" s="189"/>
      <c r="M291" s="194"/>
      <c r="T291" s="195"/>
      <c r="AT291" s="190" t="s">
        <v>176</v>
      </c>
      <c r="AU291" s="190" t="s">
        <v>82</v>
      </c>
      <c r="AV291" s="14" t="s">
        <v>171</v>
      </c>
      <c r="AW291" s="14" t="s">
        <v>26</v>
      </c>
      <c r="AX291" s="14" t="s">
        <v>77</v>
      </c>
      <c r="AY291" s="190" t="s">
        <v>165</v>
      </c>
    </row>
    <row r="292" spans="2:65" s="1" customFormat="1" ht="44.25" customHeight="1">
      <c r="B292" s="136"/>
      <c r="C292" s="163" t="s">
        <v>482</v>
      </c>
      <c r="D292" s="163" t="s">
        <v>167</v>
      </c>
      <c r="E292" s="164" t="s">
        <v>483</v>
      </c>
      <c r="F292" s="165" t="s">
        <v>484</v>
      </c>
      <c r="G292" s="166" t="s">
        <v>170</v>
      </c>
      <c r="H292" s="167">
        <v>27.265999999999998</v>
      </c>
      <c r="I292" s="168"/>
      <c r="J292" s="169">
        <f>ROUND(I292*H292,2)</f>
        <v>0</v>
      </c>
      <c r="K292" s="170"/>
      <c r="L292" s="34"/>
      <c r="M292" s="171" t="s">
        <v>1</v>
      </c>
      <c r="N292" s="135" t="s">
        <v>37</v>
      </c>
      <c r="P292" s="172">
        <f>O292*H292</f>
        <v>0</v>
      </c>
      <c r="Q292" s="172">
        <v>3.0000000000000001E-5</v>
      </c>
      <c r="R292" s="172">
        <f>Q292*H292</f>
        <v>8.1797999999999994E-4</v>
      </c>
      <c r="S292" s="172">
        <v>0</v>
      </c>
      <c r="T292" s="173">
        <f>S292*H292</f>
        <v>0</v>
      </c>
      <c r="AR292" s="174" t="s">
        <v>244</v>
      </c>
      <c r="AT292" s="174" t="s">
        <v>167</v>
      </c>
      <c r="AU292" s="174" t="s">
        <v>82</v>
      </c>
      <c r="AY292" s="17" t="s">
        <v>165</v>
      </c>
      <c r="BE292" s="102">
        <f>IF(N292="základná",J292,0)</f>
        <v>0</v>
      </c>
      <c r="BF292" s="102">
        <f>IF(N292="znížená",J292,0)</f>
        <v>0</v>
      </c>
      <c r="BG292" s="102">
        <f>IF(N292="zákl. prenesená",J292,0)</f>
        <v>0</v>
      </c>
      <c r="BH292" s="102">
        <f>IF(N292="zníž. prenesená",J292,0)</f>
        <v>0</v>
      </c>
      <c r="BI292" s="102">
        <f>IF(N292="nulová",J292,0)</f>
        <v>0</v>
      </c>
      <c r="BJ292" s="17" t="s">
        <v>82</v>
      </c>
      <c r="BK292" s="102">
        <f>ROUND(I292*H292,2)</f>
        <v>0</v>
      </c>
      <c r="BL292" s="17" t="s">
        <v>244</v>
      </c>
      <c r="BM292" s="174" t="s">
        <v>485</v>
      </c>
    </row>
    <row r="293" spans="2:65" s="13" customFormat="1">
      <c r="B293" s="183"/>
      <c r="D293" s="176" t="s">
        <v>176</v>
      </c>
      <c r="E293" s="184" t="s">
        <v>1</v>
      </c>
      <c r="F293" s="185" t="s">
        <v>486</v>
      </c>
      <c r="H293" s="184" t="s">
        <v>1</v>
      </c>
      <c r="I293" s="186"/>
      <c r="L293" s="183"/>
      <c r="M293" s="187"/>
      <c r="T293" s="188"/>
      <c r="AT293" s="184" t="s">
        <v>176</v>
      </c>
      <c r="AU293" s="184" t="s">
        <v>82</v>
      </c>
      <c r="AV293" s="13" t="s">
        <v>77</v>
      </c>
      <c r="AW293" s="13" t="s">
        <v>26</v>
      </c>
      <c r="AX293" s="13" t="s">
        <v>71</v>
      </c>
      <c r="AY293" s="184" t="s">
        <v>165</v>
      </c>
    </row>
    <row r="294" spans="2:65" s="12" customFormat="1">
      <c r="B294" s="175"/>
      <c r="D294" s="176" t="s">
        <v>176</v>
      </c>
      <c r="E294" s="177" t="s">
        <v>1</v>
      </c>
      <c r="F294" s="178" t="s">
        <v>487</v>
      </c>
      <c r="H294" s="179">
        <v>4.3860000000000001</v>
      </c>
      <c r="I294" s="180"/>
      <c r="L294" s="175"/>
      <c r="M294" s="181"/>
      <c r="T294" s="182"/>
      <c r="AT294" s="177" t="s">
        <v>176</v>
      </c>
      <c r="AU294" s="177" t="s">
        <v>82</v>
      </c>
      <c r="AV294" s="12" t="s">
        <v>82</v>
      </c>
      <c r="AW294" s="12" t="s">
        <v>26</v>
      </c>
      <c r="AX294" s="12" t="s">
        <v>71</v>
      </c>
      <c r="AY294" s="177" t="s">
        <v>165</v>
      </c>
    </row>
    <row r="295" spans="2:65" s="13" customFormat="1">
      <c r="B295" s="183"/>
      <c r="D295" s="176" t="s">
        <v>176</v>
      </c>
      <c r="E295" s="184" t="s">
        <v>1</v>
      </c>
      <c r="F295" s="185" t="s">
        <v>488</v>
      </c>
      <c r="H295" s="184" t="s">
        <v>1</v>
      </c>
      <c r="I295" s="186"/>
      <c r="L295" s="183"/>
      <c r="M295" s="187"/>
      <c r="T295" s="188"/>
      <c r="AT295" s="184" t="s">
        <v>176</v>
      </c>
      <c r="AU295" s="184" t="s">
        <v>82</v>
      </c>
      <c r="AV295" s="13" t="s">
        <v>77</v>
      </c>
      <c r="AW295" s="13" t="s">
        <v>26</v>
      </c>
      <c r="AX295" s="13" t="s">
        <v>71</v>
      </c>
      <c r="AY295" s="184" t="s">
        <v>165</v>
      </c>
    </row>
    <row r="296" spans="2:65" s="12" customFormat="1">
      <c r="B296" s="175"/>
      <c r="D296" s="176" t="s">
        <v>176</v>
      </c>
      <c r="E296" s="177" t="s">
        <v>1</v>
      </c>
      <c r="F296" s="178" t="s">
        <v>489</v>
      </c>
      <c r="H296" s="179">
        <v>10.675000000000001</v>
      </c>
      <c r="I296" s="180"/>
      <c r="L296" s="175"/>
      <c r="M296" s="181"/>
      <c r="T296" s="182"/>
      <c r="AT296" s="177" t="s">
        <v>176</v>
      </c>
      <c r="AU296" s="177" t="s">
        <v>82</v>
      </c>
      <c r="AV296" s="12" t="s">
        <v>82</v>
      </c>
      <c r="AW296" s="12" t="s">
        <v>26</v>
      </c>
      <c r="AX296" s="12" t="s">
        <v>71</v>
      </c>
      <c r="AY296" s="177" t="s">
        <v>165</v>
      </c>
    </row>
    <row r="297" spans="2:65" s="13" customFormat="1">
      <c r="B297" s="183"/>
      <c r="D297" s="176" t="s">
        <v>176</v>
      </c>
      <c r="E297" s="184" t="s">
        <v>1</v>
      </c>
      <c r="F297" s="185" t="s">
        <v>490</v>
      </c>
      <c r="H297" s="184" t="s">
        <v>1</v>
      </c>
      <c r="I297" s="186"/>
      <c r="L297" s="183"/>
      <c r="M297" s="187"/>
      <c r="T297" s="188"/>
      <c r="AT297" s="184" t="s">
        <v>176</v>
      </c>
      <c r="AU297" s="184" t="s">
        <v>82</v>
      </c>
      <c r="AV297" s="13" t="s">
        <v>77</v>
      </c>
      <c r="AW297" s="13" t="s">
        <v>26</v>
      </c>
      <c r="AX297" s="13" t="s">
        <v>71</v>
      </c>
      <c r="AY297" s="184" t="s">
        <v>165</v>
      </c>
    </row>
    <row r="298" spans="2:65" s="12" customFormat="1">
      <c r="B298" s="175"/>
      <c r="D298" s="176" t="s">
        <v>176</v>
      </c>
      <c r="E298" s="177" t="s">
        <v>1</v>
      </c>
      <c r="F298" s="178" t="s">
        <v>491</v>
      </c>
      <c r="H298" s="179">
        <v>7.6050000000000004</v>
      </c>
      <c r="I298" s="180"/>
      <c r="L298" s="175"/>
      <c r="M298" s="181"/>
      <c r="T298" s="182"/>
      <c r="AT298" s="177" t="s">
        <v>176</v>
      </c>
      <c r="AU298" s="177" t="s">
        <v>82</v>
      </c>
      <c r="AV298" s="12" t="s">
        <v>82</v>
      </c>
      <c r="AW298" s="12" t="s">
        <v>26</v>
      </c>
      <c r="AX298" s="12" t="s">
        <v>71</v>
      </c>
      <c r="AY298" s="177" t="s">
        <v>165</v>
      </c>
    </row>
    <row r="299" spans="2:65" s="13" customFormat="1">
      <c r="B299" s="183"/>
      <c r="D299" s="176" t="s">
        <v>176</v>
      </c>
      <c r="E299" s="184" t="s">
        <v>1</v>
      </c>
      <c r="F299" s="185" t="s">
        <v>492</v>
      </c>
      <c r="H299" s="184" t="s">
        <v>1</v>
      </c>
      <c r="I299" s="186"/>
      <c r="L299" s="183"/>
      <c r="M299" s="187"/>
      <c r="T299" s="188"/>
      <c r="AT299" s="184" t="s">
        <v>176</v>
      </c>
      <c r="AU299" s="184" t="s">
        <v>82</v>
      </c>
      <c r="AV299" s="13" t="s">
        <v>77</v>
      </c>
      <c r="AW299" s="13" t="s">
        <v>26</v>
      </c>
      <c r="AX299" s="13" t="s">
        <v>71</v>
      </c>
      <c r="AY299" s="184" t="s">
        <v>165</v>
      </c>
    </row>
    <row r="300" spans="2:65" s="12" customFormat="1">
      <c r="B300" s="175"/>
      <c r="D300" s="176" t="s">
        <v>176</v>
      </c>
      <c r="E300" s="177" t="s">
        <v>1</v>
      </c>
      <c r="F300" s="178" t="s">
        <v>493</v>
      </c>
      <c r="H300" s="179">
        <v>4.5999999999999996</v>
      </c>
      <c r="I300" s="180"/>
      <c r="L300" s="175"/>
      <c r="M300" s="181"/>
      <c r="T300" s="182"/>
      <c r="AT300" s="177" t="s">
        <v>176</v>
      </c>
      <c r="AU300" s="177" t="s">
        <v>82</v>
      </c>
      <c r="AV300" s="12" t="s">
        <v>82</v>
      </c>
      <c r="AW300" s="12" t="s">
        <v>26</v>
      </c>
      <c r="AX300" s="12" t="s">
        <v>71</v>
      </c>
      <c r="AY300" s="177" t="s">
        <v>165</v>
      </c>
    </row>
    <row r="301" spans="2:65" s="14" customFormat="1">
      <c r="B301" s="189"/>
      <c r="D301" s="176" t="s">
        <v>176</v>
      </c>
      <c r="E301" s="190" t="s">
        <v>1</v>
      </c>
      <c r="F301" s="191" t="s">
        <v>189</v>
      </c>
      <c r="H301" s="192">
        <v>27.265999999999998</v>
      </c>
      <c r="I301" s="193"/>
      <c r="L301" s="189"/>
      <c r="M301" s="194"/>
      <c r="T301" s="195"/>
      <c r="AT301" s="190" t="s">
        <v>176</v>
      </c>
      <c r="AU301" s="190" t="s">
        <v>82</v>
      </c>
      <c r="AV301" s="14" t="s">
        <v>171</v>
      </c>
      <c r="AW301" s="14" t="s">
        <v>26</v>
      </c>
      <c r="AX301" s="14" t="s">
        <v>77</v>
      </c>
      <c r="AY301" s="190" t="s">
        <v>165</v>
      </c>
    </row>
    <row r="302" spans="2:65" s="1" customFormat="1" ht="49.25" customHeight="1">
      <c r="B302" s="136"/>
      <c r="C302" s="163" t="s">
        <v>494</v>
      </c>
      <c r="D302" s="163" t="s">
        <v>167</v>
      </c>
      <c r="E302" s="164" t="s">
        <v>495</v>
      </c>
      <c r="F302" s="165" t="s">
        <v>496</v>
      </c>
      <c r="G302" s="166" t="s">
        <v>497</v>
      </c>
      <c r="H302" s="167">
        <v>1</v>
      </c>
      <c r="I302" s="168"/>
      <c r="J302" s="169">
        <f>ROUND(I302*H302,2)</f>
        <v>0</v>
      </c>
      <c r="K302" s="170"/>
      <c r="L302" s="34"/>
      <c r="M302" s="171" t="s">
        <v>1</v>
      </c>
      <c r="N302" s="135" t="s">
        <v>37</v>
      </c>
      <c r="P302" s="172">
        <f>O302*H302</f>
        <v>0</v>
      </c>
      <c r="Q302" s="172">
        <v>3.0000000000000001E-5</v>
      </c>
      <c r="R302" s="172">
        <f>Q302*H302</f>
        <v>3.0000000000000001E-5</v>
      </c>
      <c r="S302" s="172">
        <v>0</v>
      </c>
      <c r="T302" s="173">
        <f>S302*H302</f>
        <v>0</v>
      </c>
      <c r="AR302" s="174" t="s">
        <v>244</v>
      </c>
      <c r="AT302" s="174" t="s">
        <v>167</v>
      </c>
      <c r="AU302" s="174" t="s">
        <v>82</v>
      </c>
      <c r="AY302" s="17" t="s">
        <v>165</v>
      </c>
      <c r="BE302" s="102">
        <f>IF(N302="základná",J302,0)</f>
        <v>0</v>
      </c>
      <c r="BF302" s="102">
        <f>IF(N302="znížená",J302,0)</f>
        <v>0</v>
      </c>
      <c r="BG302" s="102">
        <f>IF(N302="zákl. prenesená",J302,0)</f>
        <v>0</v>
      </c>
      <c r="BH302" s="102">
        <f>IF(N302="zníž. prenesená",J302,0)</f>
        <v>0</v>
      </c>
      <c r="BI302" s="102">
        <f>IF(N302="nulová",J302,0)</f>
        <v>0</v>
      </c>
      <c r="BJ302" s="17" t="s">
        <v>82</v>
      </c>
      <c r="BK302" s="102">
        <f>ROUND(I302*H302,2)</f>
        <v>0</v>
      </c>
      <c r="BL302" s="17" t="s">
        <v>244</v>
      </c>
      <c r="BM302" s="174" t="s">
        <v>498</v>
      </c>
    </row>
    <row r="303" spans="2:65" s="1" customFormat="1" ht="49.25" customHeight="1">
      <c r="B303" s="136"/>
      <c r="C303" s="163" t="s">
        <v>499</v>
      </c>
      <c r="D303" s="163" t="s">
        <v>167</v>
      </c>
      <c r="E303" s="164" t="s">
        <v>500</v>
      </c>
      <c r="F303" s="165" t="s">
        <v>501</v>
      </c>
      <c r="G303" s="166" t="s">
        <v>497</v>
      </c>
      <c r="H303" s="167">
        <v>1</v>
      </c>
      <c r="I303" s="168"/>
      <c r="J303" s="169">
        <f>ROUND(I303*H303,2)</f>
        <v>0</v>
      </c>
      <c r="K303" s="170"/>
      <c r="L303" s="34"/>
      <c r="M303" s="171" t="s">
        <v>1</v>
      </c>
      <c r="N303" s="135" t="s">
        <v>37</v>
      </c>
      <c r="P303" s="172">
        <f>O303*H303</f>
        <v>0</v>
      </c>
      <c r="Q303" s="172">
        <v>3.0000000000000001E-5</v>
      </c>
      <c r="R303" s="172">
        <f>Q303*H303</f>
        <v>3.0000000000000001E-5</v>
      </c>
      <c r="S303" s="172">
        <v>0</v>
      </c>
      <c r="T303" s="173">
        <f>S303*H303</f>
        <v>0</v>
      </c>
      <c r="AR303" s="174" t="s">
        <v>244</v>
      </c>
      <c r="AT303" s="174" t="s">
        <v>167</v>
      </c>
      <c r="AU303" s="174" t="s">
        <v>82</v>
      </c>
      <c r="AY303" s="17" t="s">
        <v>165</v>
      </c>
      <c r="BE303" s="102">
        <f>IF(N303="základná",J303,0)</f>
        <v>0</v>
      </c>
      <c r="BF303" s="102">
        <f>IF(N303="znížená",J303,0)</f>
        <v>0</v>
      </c>
      <c r="BG303" s="102">
        <f>IF(N303="zákl. prenesená",J303,0)</f>
        <v>0</v>
      </c>
      <c r="BH303" s="102">
        <f>IF(N303="zníž. prenesená",J303,0)</f>
        <v>0</v>
      </c>
      <c r="BI303" s="102">
        <f>IF(N303="nulová",J303,0)</f>
        <v>0</v>
      </c>
      <c r="BJ303" s="17" t="s">
        <v>82</v>
      </c>
      <c r="BK303" s="102">
        <f>ROUND(I303*H303,2)</f>
        <v>0</v>
      </c>
      <c r="BL303" s="17" t="s">
        <v>244</v>
      </c>
      <c r="BM303" s="174" t="s">
        <v>502</v>
      </c>
    </row>
    <row r="304" spans="2:65" s="1" customFormat="1" ht="24.15" customHeight="1">
      <c r="B304" s="136"/>
      <c r="C304" s="163" t="s">
        <v>503</v>
      </c>
      <c r="D304" s="163" t="s">
        <v>167</v>
      </c>
      <c r="E304" s="164" t="s">
        <v>504</v>
      </c>
      <c r="F304" s="165" t="s">
        <v>505</v>
      </c>
      <c r="G304" s="166" t="s">
        <v>426</v>
      </c>
      <c r="H304" s="212"/>
      <c r="I304" s="168"/>
      <c r="J304" s="169">
        <f>ROUND(I304*H304,2)</f>
        <v>0</v>
      </c>
      <c r="K304" s="170"/>
      <c r="L304" s="34"/>
      <c r="M304" s="171" t="s">
        <v>1</v>
      </c>
      <c r="N304" s="135" t="s">
        <v>37</v>
      </c>
      <c r="P304" s="172">
        <f>O304*H304</f>
        <v>0</v>
      </c>
      <c r="Q304" s="172">
        <v>0</v>
      </c>
      <c r="R304" s="172">
        <f>Q304*H304</f>
        <v>0</v>
      </c>
      <c r="S304" s="172">
        <v>0</v>
      </c>
      <c r="T304" s="173">
        <f>S304*H304</f>
        <v>0</v>
      </c>
      <c r="AR304" s="174" t="s">
        <v>244</v>
      </c>
      <c r="AT304" s="174" t="s">
        <v>167</v>
      </c>
      <c r="AU304" s="174" t="s">
        <v>82</v>
      </c>
      <c r="AY304" s="17" t="s">
        <v>165</v>
      </c>
      <c r="BE304" s="102">
        <f>IF(N304="základná",J304,0)</f>
        <v>0</v>
      </c>
      <c r="BF304" s="102">
        <f>IF(N304="znížená",J304,0)</f>
        <v>0</v>
      </c>
      <c r="BG304" s="102">
        <f>IF(N304="zákl. prenesená",J304,0)</f>
        <v>0</v>
      </c>
      <c r="BH304" s="102">
        <f>IF(N304="zníž. prenesená",J304,0)</f>
        <v>0</v>
      </c>
      <c r="BI304" s="102">
        <f>IF(N304="nulová",J304,0)</f>
        <v>0</v>
      </c>
      <c r="BJ304" s="17" t="s">
        <v>82</v>
      </c>
      <c r="BK304" s="102">
        <f>ROUND(I304*H304,2)</f>
        <v>0</v>
      </c>
      <c r="BL304" s="17" t="s">
        <v>244</v>
      </c>
      <c r="BM304" s="174" t="s">
        <v>506</v>
      </c>
    </row>
    <row r="305" spans="2:65" s="11" customFormat="1" ht="23" customHeight="1">
      <c r="B305" s="151"/>
      <c r="D305" s="152" t="s">
        <v>70</v>
      </c>
      <c r="E305" s="161" t="s">
        <v>507</v>
      </c>
      <c r="F305" s="161" t="s">
        <v>508</v>
      </c>
      <c r="I305" s="154"/>
      <c r="J305" s="162">
        <f>BK305</f>
        <v>0</v>
      </c>
      <c r="L305" s="151"/>
      <c r="M305" s="156"/>
      <c r="P305" s="157">
        <f>SUM(P306:P340)</f>
        <v>0</v>
      </c>
      <c r="R305" s="157">
        <f>SUM(R306:R340)</f>
        <v>0.83352690000000007</v>
      </c>
      <c r="T305" s="158">
        <f>SUM(T306:T340)</f>
        <v>0</v>
      </c>
      <c r="AR305" s="152" t="s">
        <v>82</v>
      </c>
      <c r="AT305" s="159" t="s">
        <v>70</v>
      </c>
      <c r="AU305" s="159" t="s">
        <v>77</v>
      </c>
      <c r="AY305" s="152" t="s">
        <v>165</v>
      </c>
      <c r="BK305" s="160">
        <f>SUM(BK306:BK340)</f>
        <v>0</v>
      </c>
    </row>
    <row r="306" spans="2:65" s="1" customFormat="1" ht="62.75" customHeight="1">
      <c r="B306" s="136"/>
      <c r="C306" s="163" t="s">
        <v>509</v>
      </c>
      <c r="D306" s="163" t="s">
        <v>167</v>
      </c>
      <c r="E306" s="164" t="s">
        <v>510</v>
      </c>
      <c r="F306" s="165" t="s">
        <v>511</v>
      </c>
      <c r="G306" s="166" t="s">
        <v>497</v>
      </c>
      <c r="H306" s="167">
        <v>1</v>
      </c>
      <c r="I306" s="168"/>
      <c r="J306" s="169">
        <f>ROUND(I306*H306,2)</f>
        <v>0</v>
      </c>
      <c r="K306" s="170"/>
      <c r="L306" s="34"/>
      <c r="M306" s="171" t="s">
        <v>1</v>
      </c>
      <c r="N306" s="135" t="s">
        <v>37</v>
      </c>
      <c r="P306" s="172">
        <f>O306*H306</f>
        <v>0</v>
      </c>
      <c r="Q306" s="172">
        <v>1.7000000000000001E-4</v>
      </c>
      <c r="R306" s="172">
        <f>Q306*H306</f>
        <v>1.7000000000000001E-4</v>
      </c>
      <c r="S306" s="172">
        <v>0</v>
      </c>
      <c r="T306" s="173">
        <f>S306*H306</f>
        <v>0</v>
      </c>
      <c r="AR306" s="174" t="s">
        <v>244</v>
      </c>
      <c r="AT306" s="174" t="s">
        <v>167</v>
      </c>
      <c r="AU306" s="174" t="s">
        <v>82</v>
      </c>
      <c r="AY306" s="17" t="s">
        <v>165</v>
      </c>
      <c r="BE306" s="102">
        <f>IF(N306="základná",J306,0)</f>
        <v>0</v>
      </c>
      <c r="BF306" s="102">
        <f>IF(N306="znížená",J306,0)</f>
        <v>0</v>
      </c>
      <c r="BG306" s="102">
        <f>IF(N306="zákl. prenesená",J306,0)</f>
        <v>0</v>
      </c>
      <c r="BH306" s="102">
        <f>IF(N306="zníž. prenesená",J306,0)</f>
        <v>0</v>
      </c>
      <c r="BI306" s="102">
        <f>IF(N306="nulová",J306,0)</f>
        <v>0</v>
      </c>
      <c r="BJ306" s="17" t="s">
        <v>82</v>
      </c>
      <c r="BK306" s="102">
        <f>ROUND(I306*H306,2)</f>
        <v>0</v>
      </c>
      <c r="BL306" s="17" t="s">
        <v>244</v>
      </c>
      <c r="BM306" s="174" t="s">
        <v>512</v>
      </c>
    </row>
    <row r="307" spans="2:65" s="1" customFormat="1" ht="24.15" customHeight="1">
      <c r="B307" s="136"/>
      <c r="C307" s="163" t="s">
        <v>513</v>
      </c>
      <c r="D307" s="163" t="s">
        <v>167</v>
      </c>
      <c r="E307" s="164" t="s">
        <v>514</v>
      </c>
      <c r="F307" s="165" t="s">
        <v>515</v>
      </c>
      <c r="G307" s="166" t="s">
        <v>497</v>
      </c>
      <c r="H307" s="167">
        <v>21</v>
      </c>
      <c r="I307" s="168"/>
      <c r="J307" s="169">
        <f>ROUND(I307*H307,2)</f>
        <v>0</v>
      </c>
      <c r="K307" s="170"/>
      <c r="L307" s="34"/>
      <c r="M307" s="171" t="s">
        <v>1</v>
      </c>
      <c r="N307" s="135" t="s">
        <v>37</v>
      </c>
      <c r="P307" s="172">
        <f>O307*H307</f>
        <v>0</v>
      </c>
      <c r="Q307" s="172">
        <v>6.9999999999999994E-5</v>
      </c>
      <c r="R307" s="172">
        <f>Q307*H307</f>
        <v>1.47E-3</v>
      </c>
      <c r="S307" s="172">
        <v>0</v>
      </c>
      <c r="T307" s="173">
        <f>S307*H307</f>
        <v>0</v>
      </c>
      <c r="AR307" s="174" t="s">
        <v>244</v>
      </c>
      <c r="AT307" s="174" t="s">
        <v>167</v>
      </c>
      <c r="AU307" s="174" t="s">
        <v>82</v>
      </c>
      <c r="AY307" s="17" t="s">
        <v>165</v>
      </c>
      <c r="BE307" s="102">
        <f>IF(N307="základná",J307,0)</f>
        <v>0</v>
      </c>
      <c r="BF307" s="102">
        <f>IF(N307="znížená",J307,0)</f>
        <v>0</v>
      </c>
      <c r="BG307" s="102">
        <f>IF(N307="zákl. prenesená",J307,0)</f>
        <v>0</v>
      </c>
      <c r="BH307" s="102">
        <f>IF(N307="zníž. prenesená",J307,0)</f>
        <v>0</v>
      </c>
      <c r="BI307" s="102">
        <f>IF(N307="nulová",J307,0)</f>
        <v>0</v>
      </c>
      <c r="BJ307" s="17" t="s">
        <v>82</v>
      </c>
      <c r="BK307" s="102">
        <f>ROUND(I307*H307,2)</f>
        <v>0</v>
      </c>
      <c r="BL307" s="17" t="s">
        <v>244</v>
      </c>
      <c r="BM307" s="174" t="s">
        <v>516</v>
      </c>
    </row>
    <row r="308" spans="2:65" s="13" customFormat="1">
      <c r="B308" s="183"/>
      <c r="D308" s="176" t="s">
        <v>176</v>
      </c>
      <c r="E308" s="184" t="s">
        <v>1</v>
      </c>
      <c r="F308" s="185" t="s">
        <v>517</v>
      </c>
      <c r="H308" s="184" t="s">
        <v>1</v>
      </c>
      <c r="I308" s="186"/>
      <c r="L308" s="183"/>
      <c r="M308" s="187"/>
      <c r="T308" s="188"/>
      <c r="AT308" s="184" t="s">
        <v>176</v>
      </c>
      <c r="AU308" s="184" t="s">
        <v>82</v>
      </c>
      <c r="AV308" s="13" t="s">
        <v>77</v>
      </c>
      <c r="AW308" s="13" t="s">
        <v>26</v>
      </c>
      <c r="AX308" s="13" t="s">
        <v>71</v>
      </c>
      <c r="AY308" s="184" t="s">
        <v>165</v>
      </c>
    </row>
    <row r="309" spans="2:65" s="12" customFormat="1">
      <c r="B309" s="175"/>
      <c r="D309" s="176" t="s">
        <v>176</v>
      </c>
      <c r="E309" s="177" t="s">
        <v>1</v>
      </c>
      <c r="F309" s="178" t="s">
        <v>207</v>
      </c>
      <c r="H309" s="179">
        <v>8</v>
      </c>
      <c r="I309" s="180"/>
      <c r="L309" s="175"/>
      <c r="M309" s="181"/>
      <c r="T309" s="182"/>
      <c r="AT309" s="177" t="s">
        <v>176</v>
      </c>
      <c r="AU309" s="177" t="s">
        <v>82</v>
      </c>
      <c r="AV309" s="12" t="s">
        <v>82</v>
      </c>
      <c r="AW309" s="12" t="s">
        <v>26</v>
      </c>
      <c r="AX309" s="12" t="s">
        <v>71</v>
      </c>
      <c r="AY309" s="177" t="s">
        <v>165</v>
      </c>
    </row>
    <row r="310" spans="2:65" s="13" customFormat="1">
      <c r="B310" s="183"/>
      <c r="D310" s="176" t="s">
        <v>176</v>
      </c>
      <c r="E310" s="184" t="s">
        <v>1</v>
      </c>
      <c r="F310" s="185" t="s">
        <v>518</v>
      </c>
      <c r="H310" s="184" t="s">
        <v>1</v>
      </c>
      <c r="I310" s="186"/>
      <c r="L310" s="183"/>
      <c r="M310" s="187"/>
      <c r="T310" s="188"/>
      <c r="AT310" s="184" t="s">
        <v>176</v>
      </c>
      <c r="AU310" s="184" t="s">
        <v>82</v>
      </c>
      <c r="AV310" s="13" t="s">
        <v>77</v>
      </c>
      <c r="AW310" s="13" t="s">
        <v>26</v>
      </c>
      <c r="AX310" s="13" t="s">
        <v>71</v>
      </c>
      <c r="AY310" s="184" t="s">
        <v>165</v>
      </c>
    </row>
    <row r="311" spans="2:65" s="12" customFormat="1">
      <c r="B311" s="175"/>
      <c r="D311" s="176" t="s">
        <v>176</v>
      </c>
      <c r="E311" s="177" t="s">
        <v>1</v>
      </c>
      <c r="F311" s="178" t="s">
        <v>230</v>
      </c>
      <c r="H311" s="179">
        <v>13</v>
      </c>
      <c r="I311" s="180"/>
      <c r="L311" s="175"/>
      <c r="M311" s="181"/>
      <c r="T311" s="182"/>
      <c r="AT311" s="177" t="s">
        <v>176</v>
      </c>
      <c r="AU311" s="177" t="s">
        <v>82</v>
      </c>
      <c r="AV311" s="12" t="s">
        <v>82</v>
      </c>
      <c r="AW311" s="12" t="s">
        <v>26</v>
      </c>
      <c r="AX311" s="12" t="s">
        <v>71</v>
      </c>
      <c r="AY311" s="177" t="s">
        <v>165</v>
      </c>
    </row>
    <row r="312" spans="2:65" s="14" customFormat="1">
      <c r="B312" s="189"/>
      <c r="D312" s="176" t="s">
        <v>176</v>
      </c>
      <c r="E312" s="190" t="s">
        <v>1</v>
      </c>
      <c r="F312" s="191" t="s">
        <v>189</v>
      </c>
      <c r="H312" s="192">
        <v>21</v>
      </c>
      <c r="I312" s="193"/>
      <c r="L312" s="189"/>
      <c r="M312" s="194"/>
      <c r="T312" s="195"/>
      <c r="AT312" s="190" t="s">
        <v>176</v>
      </c>
      <c r="AU312" s="190" t="s">
        <v>82</v>
      </c>
      <c r="AV312" s="14" t="s">
        <v>171</v>
      </c>
      <c r="AW312" s="14" t="s">
        <v>26</v>
      </c>
      <c r="AX312" s="14" t="s">
        <v>77</v>
      </c>
      <c r="AY312" s="190" t="s">
        <v>165</v>
      </c>
    </row>
    <row r="313" spans="2:65" s="1" customFormat="1" ht="24.15" customHeight="1">
      <c r="B313" s="136"/>
      <c r="C313" s="163" t="s">
        <v>519</v>
      </c>
      <c r="D313" s="163" t="s">
        <v>167</v>
      </c>
      <c r="E313" s="164" t="s">
        <v>520</v>
      </c>
      <c r="F313" s="165" t="s">
        <v>521</v>
      </c>
      <c r="G313" s="166" t="s">
        <v>497</v>
      </c>
      <c r="H313" s="167">
        <v>22</v>
      </c>
      <c r="I313" s="168"/>
      <c r="J313" s="169">
        <f>ROUND(I313*H313,2)</f>
        <v>0</v>
      </c>
      <c r="K313" s="170"/>
      <c r="L313" s="34"/>
      <c r="M313" s="171" t="s">
        <v>1</v>
      </c>
      <c r="N313" s="135" t="s">
        <v>37</v>
      </c>
      <c r="P313" s="172">
        <f>O313*H313</f>
        <v>0</v>
      </c>
      <c r="Q313" s="172">
        <v>6.9999999999999994E-5</v>
      </c>
      <c r="R313" s="172">
        <f>Q313*H313</f>
        <v>1.5399999999999999E-3</v>
      </c>
      <c r="S313" s="172">
        <v>0</v>
      </c>
      <c r="T313" s="173">
        <f>S313*H313</f>
        <v>0</v>
      </c>
      <c r="AR313" s="174" t="s">
        <v>244</v>
      </c>
      <c r="AT313" s="174" t="s">
        <v>167</v>
      </c>
      <c r="AU313" s="174" t="s">
        <v>82</v>
      </c>
      <c r="AY313" s="17" t="s">
        <v>165</v>
      </c>
      <c r="BE313" s="102">
        <f>IF(N313="základná",J313,0)</f>
        <v>0</v>
      </c>
      <c r="BF313" s="102">
        <f>IF(N313="znížená",J313,0)</f>
        <v>0</v>
      </c>
      <c r="BG313" s="102">
        <f>IF(N313="zákl. prenesená",J313,0)</f>
        <v>0</v>
      </c>
      <c r="BH313" s="102">
        <f>IF(N313="zníž. prenesená",J313,0)</f>
        <v>0</v>
      </c>
      <c r="BI313" s="102">
        <f>IF(N313="nulová",J313,0)</f>
        <v>0</v>
      </c>
      <c r="BJ313" s="17" t="s">
        <v>82</v>
      </c>
      <c r="BK313" s="102">
        <f>ROUND(I313*H313,2)</f>
        <v>0</v>
      </c>
      <c r="BL313" s="17" t="s">
        <v>244</v>
      </c>
      <c r="BM313" s="174" t="s">
        <v>522</v>
      </c>
    </row>
    <row r="314" spans="2:65" s="13" customFormat="1">
      <c r="B314" s="183"/>
      <c r="D314" s="176" t="s">
        <v>176</v>
      </c>
      <c r="E314" s="184" t="s">
        <v>1</v>
      </c>
      <c r="F314" s="185" t="s">
        <v>517</v>
      </c>
      <c r="H314" s="184" t="s">
        <v>1</v>
      </c>
      <c r="I314" s="186"/>
      <c r="L314" s="183"/>
      <c r="M314" s="187"/>
      <c r="T314" s="188"/>
      <c r="AT314" s="184" t="s">
        <v>176</v>
      </c>
      <c r="AU314" s="184" t="s">
        <v>82</v>
      </c>
      <c r="AV314" s="13" t="s">
        <v>77</v>
      </c>
      <c r="AW314" s="13" t="s">
        <v>26</v>
      </c>
      <c r="AX314" s="13" t="s">
        <v>71</v>
      </c>
      <c r="AY314" s="184" t="s">
        <v>165</v>
      </c>
    </row>
    <row r="315" spans="2:65" s="12" customFormat="1">
      <c r="B315" s="175"/>
      <c r="D315" s="176" t="s">
        <v>176</v>
      </c>
      <c r="E315" s="177" t="s">
        <v>1</v>
      </c>
      <c r="F315" s="178" t="s">
        <v>207</v>
      </c>
      <c r="H315" s="179">
        <v>8</v>
      </c>
      <c r="I315" s="180"/>
      <c r="L315" s="175"/>
      <c r="M315" s="181"/>
      <c r="T315" s="182"/>
      <c r="AT315" s="177" t="s">
        <v>176</v>
      </c>
      <c r="AU315" s="177" t="s">
        <v>82</v>
      </c>
      <c r="AV315" s="12" t="s">
        <v>82</v>
      </c>
      <c r="AW315" s="12" t="s">
        <v>26</v>
      </c>
      <c r="AX315" s="12" t="s">
        <v>71</v>
      </c>
      <c r="AY315" s="177" t="s">
        <v>165</v>
      </c>
    </row>
    <row r="316" spans="2:65" s="13" customFormat="1">
      <c r="B316" s="183"/>
      <c r="D316" s="176" t="s">
        <v>176</v>
      </c>
      <c r="E316" s="184" t="s">
        <v>1</v>
      </c>
      <c r="F316" s="185" t="s">
        <v>518</v>
      </c>
      <c r="H316" s="184" t="s">
        <v>1</v>
      </c>
      <c r="I316" s="186"/>
      <c r="L316" s="183"/>
      <c r="M316" s="187"/>
      <c r="T316" s="188"/>
      <c r="AT316" s="184" t="s">
        <v>176</v>
      </c>
      <c r="AU316" s="184" t="s">
        <v>82</v>
      </c>
      <c r="AV316" s="13" t="s">
        <v>77</v>
      </c>
      <c r="AW316" s="13" t="s">
        <v>26</v>
      </c>
      <c r="AX316" s="13" t="s">
        <v>71</v>
      </c>
      <c r="AY316" s="184" t="s">
        <v>165</v>
      </c>
    </row>
    <row r="317" spans="2:65" s="12" customFormat="1">
      <c r="B317" s="175"/>
      <c r="D317" s="176" t="s">
        <v>176</v>
      </c>
      <c r="E317" s="177" t="s">
        <v>1</v>
      </c>
      <c r="F317" s="178" t="s">
        <v>235</v>
      </c>
      <c r="H317" s="179">
        <v>14</v>
      </c>
      <c r="I317" s="180"/>
      <c r="L317" s="175"/>
      <c r="M317" s="181"/>
      <c r="T317" s="182"/>
      <c r="AT317" s="177" t="s">
        <v>176</v>
      </c>
      <c r="AU317" s="177" t="s">
        <v>82</v>
      </c>
      <c r="AV317" s="12" t="s">
        <v>82</v>
      </c>
      <c r="AW317" s="12" t="s">
        <v>26</v>
      </c>
      <c r="AX317" s="12" t="s">
        <v>71</v>
      </c>
      <c r="AY317" s="177" t="s">
        <v>165</v>
      </c>
    </row>
    <row r="318" spans="2:65" s="14" customFormat="1">
      <c r="B318" s="189"/>
      <c r="D318" s="176" t="s">
        <v>176</v>
      </c>
      <c r="E318" s="190" t="s">
        <v>1</v>
      </c>
      <c r="F318" s="191" t="s">
        <v>189</v>
      </c>
      <c r="H318" s="192">
        <v>22</v>
      </c>
      <c r="I318" s="193"/>
      <c r="L318" s="189"/>
      <c r="M318" s="194"/>
      <c r="T318" s="195"/>
      <c r="AT318" s="190" t="s">
        <v>176</v>
      </c>
      <c r="AU318" s="190" t="s">
        <v>82</v>
      </c>
      <c r="AV318" s="14" t="s">
        <v>171</v>
      </c>
      <c r="AW318" s="14" t="s">
        <v>26</v>
      </c>
      <c r="AX318" s="14" t="s">
        <v>77</v>
      </c>
      <c r="AY318" s="190" t="s">
        <v>165</v>
      </c>
    </row>
    <row r="319" spans="2:65" s="1" customFormat="1" ht="55.5" customHeight="1">
      <c r="B319" s="136"/>
      <c r="C319" s="163" t="s">
        <v>523</v>
      </c>
      <c r="D319" s="163" t="s">
        <v>167</v>
      </c>
      <c r="E319" s="164" t="s">
        <v>524</v>
      </c>
      <c r="F319" s="165" t="s">
        <v>525</v>
      </c>
      <c r="G319" s="166" t="s">
        <v>404</v>
      </c>
      <c r="H319" s="167">
        <v>1113.1300000000001</v>
      </c>
      <c r="I319" s="168"/>
      <c r="J319" s="169">
        <f>ROUND(I319*H319,2)</f>
        <v>0</v>
      </c>
      <c r="K319" s="170"/>
      <c r="L319" s="34"/>
      <c r="M319" s="171" t="s">
        <v>1</v>
      </c>
      <c r="N319" s="135" t="s">
        <v>37</v>
      </c>
      <c r="P319" s="172">
        <f>O319*H319</f>
        <v>0</v>
      </c>
      <c r="Q319" s="172">
        <v>6.9999999999999994E-5</v>
      </c>
      <c r="R319" s="172">
        <f>Q319*H319</f>
        <v>7.7919100000000005E-2</v>
      </c>
      <c r="S319" s="172">
        <v>0</v>
      </c>
      <c r="T319" s="173">
        <f>S319*H319</f>
        <v>0</v>
      </c>
      <c r="AR319" s="174" t="s">
        <v>244</v>
      </c>
      <c r="AT319" s="174" t="s">
        <v>167</v>
      </c>
      <c r="AU319" s="174" t="s">
        <v>82</v>
      </c>
      <c r="AY319" s="17" t="s">
        <v>165</v>
      </c>
      <c r="BE319" s="102">
        <f>IF(N319="základná",J319,0)</f>
        <v>0</v>
      </c>
      <c r="BF319" s="102">
        <f>IF(N319="znížená",J319,0)</f>
        <v>0</v>
      </c>
      <c r="BG319" s="102">
        <f>IF(N319="zákl. prenesená",J319,0)</f>
        <v>0</v>
      </c>
      <c r="BH319" s="102">
        <f>IF(N319="zníž. prenesená",J319,0)</f>
        <v>0</v>
      </c>
      <c r="BI319" s="102">
        <f>IF(N319="nulová",J319,0)</f>
        <v>0</v>
      </c>
      <c r="BJ319" s="17" t="s">
        <v>82</v>
      </c>
      <c r="BK319" s="102">
        <f>ROUND(I319*H319,2)</f>
        <v>0</v>
      </c>
      <c r="BL319" s="17" t="s">
        <v>244</v>
      </c>
      <c r="BM319" s="174" t="s">
        <v>526</v>
      </c>
    </row>
    <row r="320" spans="2:65" s="12" customFormat="1">
      <c r="B320" s="175"/>
      <c r="D320" s="176" t="s">
        <v>176</v>
      </c>
      <c r="E320" s="177" t="s">
        <v>1</v>
      </c>
      <c r="F320" s="178" t="s">
        <v>527</v>
      </c>
      <c r="H320" s="179">
        <v>1113.1300000000001</v>
      </c>
      <c r="I320" s="180"/>
      <c r="L320" s="175"/>
      <c r="M320" s="181"/>
      <c r="T320" s="182"/>
      <c r="AT320" s="177" t="s">
        <v>176</v>
      </c>
      <c r="AU320" s="177" t="s">
        <v>82</v>
      </c>
      <c r="AV320" s="12" t="s">
        <v>82</v>
      </c>
      <c r="AW320" s="12" t="s">
        <v>26</v>
      </c>
      <c r="AX320" s="12" t="s">
        <v>71</v>
      </c>
      <c r="AY320" s="177" t="s">
        <v>165</v>
      </c>
    </row>
    <row r="321" spans="2:65" s="14" customFormat="1">
      <c r="B321" s="189"/>
      <c r="D321" s="176" t="s">
        <v>176</v>
      </c>
      <c r="E321" s="190" t="s">
        <v>1</v>
      </c>
      <c r="F321" s="191" t="s">
        <v>189</v>
      </c>
      <c r="H321" s="192">
        <v>1113.1300000000001</v>
      </c>
      <c r="I321" s="193"/>
      <c r="L321" s="189"/>
      <c r="M321" s="194"/>
      <c r="T321" s="195"/>
      <c r="AT321" s="190" t="s">
        <v>176</v>
      </c>
      <c r="AU321" s="190" t="s">
        <v>82</v>
      </c>
      <c r="AV321" s="14" t="s">
        <v>171</v>
      </c>
      <c r="AW321" s="14" t="s">
        <v>26</v>
      </c>
      <c r="AX321" s="14" t="s">
        <v>77</v>
      </c>
      <c r="AY321" s="190" t="s">
        <v>165</v>
      </c>
    </row>
    <row r="322" spans="2:65" s="1" customFormat="1" ht="49.25" customHeight="1">
      <c r="B322" s="136"/>
      <c r="C322" s="163" t="s">
        <v>528</v>
      </c>
      <c r="D322" s="163" t="s">
        <v>167</v>
      </c>
      <c r="E322" s="164" t="s">
        <v>529</v>
      </c>
      <c r="F322" s="165" t="s">
        <v>530</v>
      </c>
      <c r="G322" s="166" t="s">
        <v>404</v>
      </c>
      <c r="H322" s="167">
        <v>402.76</v>
      </c>
      <c r="I322" s="168"/>
      <c r="J322" s="169">
        <f>ROUND(I322*H322,2)</f>
        <v>0</v>
      </c>
      <c r="K322" s="170"/>
      <c r="L322" s="34"/>
      <c r="M322" s="171" t="s">
        <v>1</v>
      </c>
      <c r="N322" s="135" t="s">
        <v>37</v>
      </c>
      <c r="P322" s="172">
        <f>O322*H322</f>
        <v>0</v>
      </c>
      <c r="Q322" s="172">
        <v>6.9999999999999994E-5</v>
      </c>
      <c r="R322" s="172">
        <f>Q322*H322</f>
        <v>2.8193199999999998E-2</v>
      </c>
      <c r="S322" s="172">
        <v>0</v>
      </c>
      <c r="T322" s="173">
        <f>S322*H322</f>
        <v>0</v>
      </c>
      <c r="AR322" s="174" t="s">
        <v>244</v>
      </c>
      <c r="AT322" s="174" t="s">
        <v>167</v>
      </c>
      <c r="AU322" s="174" t="s">
        <v>82</v>
      </c>
      <c r="AY322" s="17" t="s">
        <v>165</v>
      </c>
      <c r="BE322" s="102">
        <f>IF(N322="základná",J322,0)</f>
        <v>0</v>
      </c>
      <c r="BF322" s="102">
        <f>IF(N322="znížená",J322,0)</f>
        <v>0</v>
      </c>
      <c r="BG322" s="102">
        <f>IF(N322="zákl. prenesená",J322,0)</f>
        <v>0</v>
      </c>
      <c r="BH322" s="102">
        <f>IF(N322="zníž. prenesená",J322,0)</f>
        <v>0</v>
      </c>
      <c r="BI322" s="102">
        <f>IF(N322="nulová",J322,0)</f>
        <v>0</v>
      </c>
      <c r="BJ322" s="17" t="s">
        <v>82</v>
      </c>
      <c r="BK322" s="102">
        <f>ROUND(I322*H322,2)</f>
        <v>0</v>
      </c>
      <c r="BL322" s="17" t="s">
        <v>244</v>
      </c>
      <c r="BM322" s="174" t="s">
        <v>531</v>
      </c>
    </row>
    <row r="323" spans="2:65" s="12" customFormat="1">
      <c r="B323" s="175"/>
      <c r="D323" s="176" t="s">
        <v>176</v>
      </c>
      <c r="E323" s="177" t="s">
        <v>1</v>
      </c>
      <c r="F323" s="178" t="s">
        <v>532</v>
      </c>
      <c r="H323" s="179">
        <v>402.76</v>
      </c>
      <c r="I323" s="180"/>
      <c r="L323" s="175"/>
      <c r="M323" s="181"/>
      <c r="T323" s="182"/>
      <c r="AT323" s="177" t="s">
        <v>176</v>
      </c>
      <c r="AU323" s="177" t="s">
        <v>82</v>
      </c>
      <c r="AV323" s="12" t="s">
        <v>82</v>
      </c>
      <c r="AW323" s="12" t="s">
        <v>26</v>
      </c>
      <c r="AX323" s="12" t="s">
        <v>71</v>
      </c>
      <c r="AY323" s="177" t="s">
        <v>165</v>
      </c>
    </row>
    <row r="324" spans="2:65" s="14" customFormat="1">
      <c r="B324" s="189"/>
      <c r="D324" s="176" t="s">
        <v>176</v>
      </c>
      <c r="E324" s="190" t="s">
        <v>1</v>
      </c>
      <c r="F324" s="191" t="s">
        <v>189</v>
      </c>
      <c r="H324" s="192">
        <v>402.76</v>
      </c>
      <c r="I324" s="193"/>
      <c r="L324" s="189"/>
      <c r="M324" s="194"/>
      <c r="T324" s="195"/>
      <c r="AT324" s="190" t="s">
        <v>176</v>
      </c>
      <c r="AU324" s="190" t="s">
        <v>82</v>
      </c>
      <c r="AV324" s="14" t="s">
        <v>171</v>
      </c>
      <c r="AW324" s="14" t="s">
        <v>26</v>
      </c>
      <c r="AX324" s="14" t="s">
        <v>77</v>
      </c>
      <c r="AY324" s="190" t="s">
        <v>165</v>
      </c>
    </row>
    <row r="325" spans="2:65" s="1" customFormat="1" ht="24.15" customHeight="1">
      <c r="B325" s="136"/>
      <c r="C325" s="163" t="s">
        <v>533</v>
      </c>
      <c r="D325" s="163" t="s">
        <v>167</v>
      </c>
      <c r="E325" s="164" t="s">
        <v>534</v>
      </c>
      <c r="F325" s="165" t="s">
        <v>535</v>
      </c>
      <c r="G325" s="166" t="s">
        <v>170</v>
      </c>
      <c r="H325" s="167">
        <v>9.4</v>
      </c>
      <c r="I325" s="168"/>
      <c r="J325" s="169">
        <f>ROUND(I325*H325,2)</f>
        <v>0</v>
      </c>
      <c r="K325" s="170"/>
      <c r="L325" s="34"/>
      <c r="M325" s="171" t="s">
        <v>1</v>
      </c>
      <c r="N325" s="135" t="s">
        <v>37</v>
      </c>
      <c r="P325" s="172">
        <f>O325*H325</f>
        <v>0</v>
      </c>
      <c r="Q325" s="172">
        <v>4.4000000000000002E-4</v>
      </c>
      <c r="R325" s="172">
        <f>Q325*H325</f>
        <v>4.1359999999999999E-3</v>
      </c>
      <c r="S325" s="172">
        <v>0</v>
      </c>
      <c r="T325" s="173">
        <f>S325*H325</f>
        <v>0</v>
      </c>
      <c r="AR325" s="174" t="s">
        <v>244</v>
      </c>
      <c r="AT325" s="174" t="s">
        <v>167</v>
      </c>
      <c r="AU325" s="174" t="s">
        <v>82</v>
      </c>
      <c r="AY325" s="17" t="s">
        <v>165</v>
      </c>
      <c r="BE325" s="102">
        <f>IF(N325="základná",J325,0)</f>
        <v>0</v>
      </c>
      <c r="BF325" s="102">
        <f>IF(N325="znížená",J325,0)</f>
        <v>0</v>
      </c>
      <c r="BG325" s="102">
        <f>IF(N325="zákl. prenesená",J325,0)</f>
        <v>0</v>
      </c>
      <c r="BH325" s="102">
        <f>IF(N325="zníž. prenesená",J325,0)</f>
        <v>0</v>
      </c>
      <c r="BI325" s="102">
        <f>IF(N325="nulová",J325,0)</f>
        <v>0</v>
      </c>
      <c r="BJ325" s="17" t="s">
        <v>82</v>
      </c>
      <c r="BK325" s="102">
        <f>ROUND(I325*H325,2)</f>
        <v>0</v>
      </c>
      <c r="BL325" s="17" t="s">
        <v>244</v>
      </c>
      <c r="BM325" s="174" t="s">
        <v>536</v>
      </c>
    </row>
    <row r="326" spans="2:65" s="12" customFormat="1">
      <c r="B326" s="175"/>
      <c r="D326" s="176" t="s">
        <v>176</v>
      </c>
      <c r="E326" s="177" t="s">
        <v>1</v>
      </c>
      <c r="F326" s="178" t="s">
        <v>537</v>
      </c>
      <c r="H326" s="179">
        <v>5.0199999999999996</v>
      </c>
      <c r="I326" s="180"/>
      <c r="L326" s="175"/>
      <c r="M326" s="181"/>
      <c r="T326" s="182"/>
      <c r="AT326" s="177" t="s">
        <v>176</v>
      </c>
      <c r="AU326" s="177" t="s">
        <v>82</v>
      </c>
      <c r="AV326" s="12" t="s">
        <v>82</v>
      </c>
      <c r="AW326" s="12" t="s">
        <v>26</v>
      </c>
      <c r="AX326" s="12" t="s">
        <v>71</v>
      </c>
      <c r="AY326" s="177" t="s">
        <v>165</v>
      </c>
    </row>
    <row r="327" spans="2:65" s="12" customFormat="1">
      <c r="B327" s="175"/>
      <c r="D327" s="176" t="s">
        <v>176</v>
      </c>
      <c r="E327" s="177" t="s">
        <v>1</v>
      </c>
      <c r="F327" s="178" t="s">
        <v>538</v>
      </c>
      <c r="H327" s="179">
        <v>4.38</v>
      </c>
      <c r="I327" s="180"/>
      <c r="L327" s="175"/>
      <c r="M327" s="181"/>
      <c r="T327" s="182"/>
      <c r="AT327" s="177" t="s">
        <v>176</v>
      </c>
      <c r="AU327" s="177" t="s">
        <v>82</v>
      </c>
      <c r="AV327" s="12" t="s">
        <v>82</v>
      </c>
      <c r="AW327" s="12" t="s">
        <v>26</v>
      </c>
      <c r="AX327" s="12" t="s">
        <v>71</v>
      </c>
      <c r="AY327" s="177" t="s">
        <v>165</v>
      </c>
    </row>
    <row r="328" spans="2:65" s="14" customFormat="1">
      <c r="B328" s="189"/>
      <c r="D328" s="176" t="s">
        <v>176</v>
      </c>
      <c r="E328" s="190" t="s">
        <v>1</v>
      </c>
      <c r="F328" s="191" t="s">
        <v>189</v>
      </c>
      <c r="H328" s="192">
        <v>9.4</v>
      </c>
      <c r="I328" s="193"/>
      <c r="L328" s="189"/>
      <c r="M328" s="194"/>
      <c r="T328" s="195"/>
      <c r="AT328" s="190" t="s">
        <v>176</v>
      </c>
      <c r="AU328" s="190" t="s">
        <v>82</v>
      </c>
      <c r="AV328" s="14" t="s">
        <v>171</v>
      </c>
      <c r="AW328" s="14" t="s">
        <v>26</v>
      </c>
      <c r="AX328" s="14" t="s">
        <v>77</v>
      </c>
      <c r="AY328" s="190" t="s">
        <v>165</v>
      </c>
    </row>
    <row r="329" spans="2:65" s="1" customFormat="1" ht="24.15" customHeight="1">
      <c r="B329" s="136"/>
      <c r="C329" s="199" t="s">
        <v>539</v>
      </c>
      <c r="D329" s="199" t="s">
        <v>360</v>
      </c>
      <c r="E329" s="200" t="s">
        <v>540</v>
      </c>
      <c r="F329" s="201" t="s">
        <v>541</v>
      </c>
      <c r="G329" s="202" t="s">
        <v>170</v>
      </c>
      <c r="H329" s="203">
        <v>9.4</v>
      </c>
      <c r="I329" s="204"/>
      <c r="J329" s="205">
        <f>ROUND(I329*H329,2)</f>
        <v>0</v>
      </c>
      <c r="K329" s="206"/>
      <c r="L329" s="207"/>
      <c r="M329" s="208" t="s">
        <v>1</v>
      </c>
      <c r="N329" s="209" t="s">
        <v>37</v>
      </c>
      <c r="P329" s="172">
        <f>O329*H329</f>
        <v>0</v>
      </c>
      <c r="Q329" s="172">
        <v>1.3259999999999999E-2</v>
      </c>
      <c r="R329" s="172">
        <f>Q329*H329</f>
        <v>0.12464399999999999</v>
      </c>
      <c r="S329" s="172">
        <v>0</v>
      </c>
      <c r="T329" s="173">
        <f>S329*H329</f>
        <v>0</v>
      </c>
      <c r="AR329" s="174" t="s">
        <v>405</v>
      </c>
      <c r="AT329" s="174" t="s">
        <v>360</v>
      </c>
      <c r="AU329" s="174" t="s">
        <v>82</v>
      </c>
      <c r="AY329" s="17" t="s">
        <v>165</v>
      </c>
      <c r="BE329" s="102">
        <f>IF(N329="základná",J329,0)</f>
        <v>0</v>
      </c>
      <c r="BF329" s="102">
        <f>IF(N329="znížená",J329,0)</f>
        <v>0</v>
      </c>
      <c r="BG329" s="102">
        <f>IF(N329="zákl. prenesená",J329,0)</f>
        <v>0</v>
      </c>
      <c r="BH329" s="102">
        <f>IF(N329="zníž. prenesená",J329,0)</f>
        <v>0</v>
      </c>
      <c r="BI329" s="102">
        <f>IF(N329="nulová",J329,0)</f>
        <v>0</v>
      </c>
      <c r="BJ329" s="17" t="s">
        <v>82</v>
      </c>
      <c r="BK329" s="102">
        <f>ROUND(I329*H329,2)</f>
        <v>0</v>
      </c>
      <c r="BL329" s="17" t="s">
        <v>244</v>
      </c>
      <c r="BM329" s="174" t="s">
        <v>542</v>
      </c>
    </row>
    <row r="330" spans="2:65" s="12" customFormat="1">
      <c r="B330" s="175"/>
      <c r="D330" s="176" t="s">
        <v>176</v>
      </c>
      <c r="E330" s="177" t="s">
        <v>1</v>
      </c>
      <c r="F330" s="178" t="s">
        <v>543</v>
      </c>
      <c r="H330" s="179">
        <v>9.4</v>
      </c>
      <c r="I330" s="180"/>
      <c r="L330" s="175"/>
      <c r="M330" s="181"/>
      <c r="T330" s="182"/>
      <c r="AT330" s="177" t="s">
        <v>176</v>
      </c>
      <c r="AU330" s="177" t="s">
        <v>82</v>
      </c>
      <c r="AV330" s="12" t="s">
        <v>82</v>
      </c>
      <c r="AW330" s="12" t="s">
        <v>26</v>
      </c>
      <c r="AX330" s="12" t="s">
        <v>71</v>
      </c>
      <c r="AY330" s="177" t="s">
        <v>165</v>
      </c>
    </row>
    <row r="331" spans="2:65" s="14" customFormat="1">
      <c r="B331" s="189"/>
      <c r="D331" s="176" t="s">
        <v>176</v>
      </c>
      <c r="E331" s="190" t="s">
        <v>1</v>
      </c>
      <c r="F331" s="191" t="s">
        <v>189</v>
      </c>
      <c r="H331" s="192">
        <v>9.4</v>
      </c>
      <c r="I331" s="193"/>
      <c r="L331" s="189"/>
      <c r="M331" s="194"/>
      <c r="T331" s="195"/>
      <c r="AT331" s="190" t="s">
        <v>176</v>
      </c>
      <c r="AU331" s="190" t="s">
        <v>82</v>
      </c>
      <c r="AV331" s="14" t="s">
        <v>171</v>
      </c>
      <c r="AW331" s="14" t="s">
        <v>26</v>
      </c>
      <c r="AX331" s="14" t="s">
        <v>77</v>
      </c>
      <c r="AY331" s="190" t="s">
        <v>165</v>
      </c>
    </row>
    <row r="332" spans="2:65" s="1" customFormat="1" ht="24.15" customHeight="1">
      <c r="B332" s="136"/>
      <c r="C332" s="163" t="s">
        <v>544</v>
      </c>
      <c r="D332" s="163" t="s">
        <v>167</v>
      </c>
      <c r="E332" s="164" t="s">
        <v>545</v>
      </c>
      <c r="F332" s="165" t="s">
        <v>546</v>
      </c>
      <c r="G332" s="166" t="s">
        <v>170</v>
      </c>
      <c r="H332" s="167">
        <v>26.702000000000002</v>
      </c>
      <c r="I332" s="168"/>
      <c r="J332" s="169">
        <f>ROUND(I332*H332,2)</f>
        <v>0</v>
      </c>
      <c r="K332" s="170"/>
      <c r="L332" s="34"/>
      <c r="M332" s="171" t="s">
        <v>1</v>
      </c>
      <c r="N332" s="135" t="s">
        <v>37</v>
      </c>
      <c r="P332" s="172">
        <f>O332*H332</f>
        <v>0</v>
      </c>
      <c r="Q332" s="172">
        <v>4.0000000000000002E-4</v>
      </c>
      <c r="R332" s="172">
        <f>Q332*H332</f>
        <v>1.0680800000000001E-2</v>
      </c>
      <c r="S332" s="172">
        <v>0</v>
      </c>
      <c r="T332" s="173">
        <f>S332*H332</f>
        <v>0</v>
      </c>
      <c r="AR332" s="174" t="s">
        <v>244</v>
      </c>
      <c r="AT332" s="174" t="s">
        <v>167</v>
      </c>
      <c r="AU332" s="174" t="s">
        <v>82</v>
      </c>
      <c r="AY332" s="17" t="s">
        <v>165</v>
      </c>
      <c r="BE332" s="102">
        <f>IF(N332="základná",J332,0)</f>
        <v>0</v>
      </c>
      <c r="BF332" s="102">
        <f>IF(N332="znížená",J332,0)</f>
        <v>0</v>
      </c>
      <c r="BG332" s="102">
        <f>IF(N332="zákl. prenesená",J332,0)</f>
        <v>0</v>
      </c>
      <c r="BH332" s="102">
        <f>IF(N332="zníž. prenesená",J332,0)</f>
        <v>0</v>
      </c>
      <c r="BI332" s="102">
        <f>IF(N332="nulová",J332,0)</f>
        <v>0</v>
      </c>
      <c r="BJ332" s="17" t="s">
        <v>82</v>
      </c>
      <c r="BK332" s="102">
        <f>ROUND(I332*H332,2)</f>
        <v>0</v>
      </c>
      <c r="BL332" s="17" t="s">
        <v>244</v>
      </c>
      <c r="BM332" s="174" t="s">
        <v>547</v>
      </c>
    </row>
    <row r="333" spans="2:65" s="12" customFormat="1">
      <c r="B333" s="175"/>
      <c r="D333" s="176" t="s">
        <v>176</v>
      </c>
      <c r="E333" s="177" t="s">
        <v>1</v>
      </c>
      <c r="F333" s="178" t="s">
        <v>548</v>
      </c>
      <c r="H333" s="179">
        <v>16.065000000000001</v>
      </c>
      <c r="I333" s="180"/>
      <c r="L333" s="175"/>
      <c r="M333" s="181"/>
      <c r="T333" s="182"/>
      <c r="AT333" s="177" t="s">
        <v>176</v>
      </c>
      <c r="AU333" s="177" t="s">
        <v>82</v>
      </c>
      <c r="AV333" s="12" t="s">
        <v>82</v>
      </c>
      <c r="AW333" s="12" t="s">
        <v>26</v>
      </c>
      <c r="AX333" s="12" t="s">
        <v>71</v>
      </c>
      <c r="AY333" s="177" t="s">
        <v>165</v>
      </c>
    </row>
    <row r="334" spans="2:65" s="12" customFormat="1">
      <c r="B334" s="175"/>
      <c r="D334" s="176" t="s">
        <v>176</v>
      </c>
      <c r="E334" s="177" t="s">
        <v>1</v>
      </c>
      <c r="F334" s="178" t="s">
        <v>549</v>
      </c>
      <c r="H334" s="179">
        <v>7.5220000000000002</v>
      </c>
      <c r="I334" s="180"/>
      <c r="L334" s="175"/>
      <c r="M334" s="181"/>
      <c r="T334" s="182"/>
      <c r="AT334" s="177" t="s">
        <v>176</v>
      </c>
      <c r="AU334" s="177" t="s">
        <v>82</v>
      </c>
      <c r="AV334" s="12" t="s">
        <v>82</v>
      </c>
      <c r="AW334" s="12" t="s">
        <v>26</v>
      </c>
      <c r="AX334" s="12" t="s">
        <v>71</v>
      </c>
      <c r="AY334" s="177" t="s">
        <v>165</v>
      </c>
    </row>
    <row r="335" spans="2:65" s="12" customFormat="1">
      <c r="B335" s="175"/>
      <c r="D335" s="176" t="s">
        <v>176</v>
      </c>
      <c r="E335" s="177" t="s">
        <v>1</v>
      </c>
      <c r="F335" s="178" t="s">
        <v>550</v>
      </c>
      <c r="H335" s="179">
        <v>3.1150000000000002</v>
      </c>
      <c r="I335" s="180"/>
      <c r="L335" s="175"/>
      <c r="M335" s="181"/>
      <c r="T335" s="182"/>
      <c r="AT335" s="177" t="s">
        <v>176</v>
      </c>
      <c r="AU335" s="177" t="s">
        <v>82</v>
      </c>
      <c r="AV335" s="12" t="s">
        <v>82</v>
      </c>
      <c r="AW335" s="12" t="s">
        <v>26</v>
      </c>
      <c r="AX335" s="12" t="s">
        <v>71</v>
      </c>
      <c r="AY335" s="177" t="s">
        <v>165</v>
      </c>
    </row>
    <row r="336" spans="2:65" s="14" customFormat="1">
      <c r="B336" s="189"/>
      <c r="D336" s="176" t="s">
        <v>176</v>
      </c>
      <c r="E336" s="190" t="s">
        <v>1</v>
      </c>
      <c r="F336" s="191" t="s">
        <v>189</v>
      </c>
      <c r="H336" s="192">
        <v>26.702000000000002</v>
      </c>
      <c r="I336" s="193"/>
      <c r="L336" s="189"/>
      <c r="M336" s="194"/>
      <c r="T336" s="195"/>
      <c r="AT336" s="190" t="s">
        <v>176</v>
      </c>
      <c r="AU336" s="190" t="s">
        <v>82</v>
      </c>
      <c r="AV336" s="14" t="s">
        <v>171</v>
      </c>
      <c r="AW336" s="14" t="s">
        <v>26</v>
      </c>
      <c r="AX336" s="14" t="s">
        <v>77</v>
      </c>
      <c r="AY336" s="190" t="s">
        <v>165</v>
      </c>
    </row>
    <row r="337" spans="2:65" s="1" customFormat="1" ht="33" customHeight="1">
      <c r="B337" s="136"/>
      <c r="C337" s="199" t="s">
        <v>551</v>
      </c>
      <c r="D337" s="199" t="s">
        <v>360</v>
      </c>
      <c r="E337" s="200" t="s">
        <v>552</v>
      </c>
      <c r="F337" s="201" t="s">
        <v>553</v>
      </c>
      <c r="G337" s="202" t="s">
        <v>170</v>
      </c>
      <c r="H337" s="203">
        <v>26.702000000000002</v>
      </c>
      <c r="I337" s="204"/>
      <c r="J337" s="205">
        <f>ROUND(I337*H337,2)</f>
        <v>0</v>
      </c>
      <c r="K337" s="206"/>
      <c r="L337" s="207"/>
      <c r="M337" s="208" t="s">
        <v>1</v>
      </c>
      <c r="N337" s="209" t="s">
        <v>37</v>
      </c>
      <c r="P337" s="172">
        <f>O337*H337</f>
        <v>0</v>
      </c>
      <c r="Q337" s="172">
        <v>2.1899999999999999E-2</v>
      </c>
      <c r="R337" s="172">
        <f>Q337*H337</f>
        <v>0.58477380000000001</v>
      </c>
      <c r="S337" s="172">
        <v>0</v>
      </c>
      <c r="T337" s="173">
        <f>S337*H337</f>
        <v>0</v>
      </c>
      <c r="AR337" s="174" t="s">
        <v>405</v>
      </c>
      <c r="AT337" s="174" t="s">
        <v>360</v>
      </c>
      <c r="AU337" s="174" t="s">
        <v>82</v>
      </c>
      <c r="AY337" s="17" t="s">
        <v>165</v>
      </c>
      <c r="BE337" s="102">
        <f>IF(N337="základná",J337,0)</f>
        <v>0</v>
      </c>
      <c r="BF337" s="102">
        <f>IF(N337="znížená",J337,0)</f>
        <v>0</v>
      </c>
      <c r="BG337" s="102">
        <f>IF(N337="zákl. prenesená",J337,0)</f>
        <v>0</v>
      </c>
      <c r="BH337" s="102">
        <f>IF(N337="zníž. prenesená",J337,0)</f>
        <v>0</v>
      </c>
      <c r="BI337" s="102">
        <f>IF(N337="nulová",J337,0)</f>
        <v>0</v>
      </c>
      <c r="BJ337" s="17" t="s">
        <v>82</v>
      </c>
      <c r="BK337" s="102">
        <f>ROUND(I337*H337,2)</f>
        <v>0</v>
      </c>
      <c r="BL337" s="17" t="s">
        <v>244</v>
      </c>
      <c r="BM337" s="174" t="s">
        <v>554</v>
      </c>
    </row>
    <row r="338" spans="2:65" s="12" customFormat="1">
      <c r="B338" s="175"/>
      <c r="D338" s="176" t="s">
        <v>176</v>
      </c>
      <c r="E338" s="177" t="s">
        <v>1</v>
      </c>
      <c r="F338" s="178" t="s">
        <v>555</v>
      </c>
      <c r="H338" s="179">
        <v>26.702000000000002</v>
      </c>
      <c r="I338" s="180"/>
      <c r="L338" s="175"/>
      <c r="M338" s="181"/>
      <c r="T338" s="182"/>
      <c r="AT338" s="177" t="s">
        <v>176</v>
      </c>
      <c r="AU338" s="177" t="s">
        <v>82</v>
      </c>
      <c r="AV338" s="12" t="s">
        <v>82</v>
      </c>
      <c r="AW338" s="12" t="s">
        <v>26</v>
      </c>
      <c r="AX338" s="12" t="s">
        <v>71</v>
      </c>
      <c r="AY338" s="177" t="s">
        <v>165</v>
      </c>
    </row>
    <row r="339" spans="2:65" s="14" customFormat="1">
      <c r="B339" s="189"/>
      <c r="D339" s="176" t="s">
        <v>176</v>
      </c>
      <c r="E339" s="190" t="s">
        <v>1</v>
      </c>
      <c r="F339" s="191" t="s">
        <v>189</v>
      </c>
      <c r="H339" s="192">
        <v>26.702000000000002</v>
      </c>
      <c r="I339" s="193"/>
      <c r="L339" s="189"/>
      <c r="M339" s="194"/>
      <c r="T339" s="195"/>
      <c r="AT339" s="190" t="s">
        <v>176</v>
      </c>
      <c r="AU339" s="190" t="s">
        <v>82</v>
      </c>
      <c r="AV339" s="14" t="s">
        <v>171</v>
      </c>
      <c r="AW339" s="14" t="s">
        <v>26</v>
      </c>
      <c r="AX339" s="14" t="s">
        <v>77</v>
      </c>
      <c r="AY339" s="190" t="s">
        <v>165</v>
      </c>
    </row>
    <row r="340" spans="2:65" s="1" customFormat="1" ht="24.15" customHeight="1">
      <c r="B340" s="136"/>
      <c r="C340" s="163" t="s">
        <v>556</v>
      </c>
      <c r="D340" s="163" t="s">
        <v>167</v>
      </c>
      <c r="E340" s="164" t="s">
        <v>557</v>
      </c>
      <c r="F340" s="165" t="s">
        <v>558</v>
      </c>
      <c r="G340" s="166" t="s">
        <v>426</v>
      </c>
      <c r="H340" s="212"/>
      <c r="I340" s="168"/>
      <c r="J340" s="169">
        <f>ROUND(I340*H340,2)</f>
        <v>0</v>
      </c>
      <c r="K340" s="170"/>
      <c r="L340" s="34"/>
      <c r="M340" s="171" t="s">
        <v>1</v>
      </c>
      <c r="N340" s="135" t="s">
        <v>37</v>
      </c>
      <c r="P340" s="172">
        <f>O340*H340</f>
        <v>0</v>
      </c>
      <c r="Q340" s="172">
        <v>0</v>
      </c>
      <c r="R340" s="172">
        <f>Q340*H340</f>
        <v>0</v>
      </c>
      <c r="S340" s="172">
        <v>0</v>
      </c>
      <c r="T340" s="173">
        <f>S340*H340</f>
        <v>0</v>
      </c>
      <c r="AR340" s="174" t="s">
        <v>244</v>
      </c>
      <c r="AT340" s="174" t="s">
        <v>167</v>
      </c>
      <c r="AU340" s="174" t="s">
        <v>82</v>
      </c>
      <c r="AY340" s="17" t="s">
        <v>165</v>
      </c>
      <c r="BE340" s="102">
        <f>IF(N340="základná",J340,0)</f>
        <v>0</v>
      </c>
      <c r="BF340" s="102">
        <f>IF(N340="znížená",J340,0)</f>
        <v>0</v>
      </c>
      <c r="BG340" s="102">
        <f>IF(N340="zákl. prenesená",J340,0)</f>
        <v>0</v>
      </c>
      <c r="BH340" s="102">
        <f>IF(N340="zníž. prenesená",J340,0)</f>
        <v>0</v>
      </c>
      <c r="BI340" s="102">
        <f>IF(N340="nulová",J340,0)</f>
        <v>0</v>
      </c>
      <c r="BJ340" s="17" t="s">
        <v>82</v>
      </c>
      <c r="BK340" s="102">
        <f>ROUND(I340*H340,2)</f>
        <v>0</v>
      </c>
      <c r="BL340" s="17" t="s">
        <v>244</v>
      </c>
      <c r="BM340" s="174" t="s">
        <v>559</v>
      </c>
    </row>
    <row r="341" spans="2:65" s="11" customFormat="1" ht="23" customHeight="1">
      <c r="B341" s="151"/>
      <c r="D341" s="152" t="s">
        <v>70</v>
      </c>
      <c r="E341" s="161" t="s">
        <v>560</v>
      </c>
      <c r="F341" s="161" t="s">
        <v>561</v>
      </c>
      <c r="I341" s="154"/>
      <c r="J341" s="162">
        <f>BK341</f>
        <v>0</v>
      </c>
      <c r="L341" s="151"/>
      <c r="M341" s="156"/>
      <c r="P341" s="157">
        <f>SUM(P342:P348)</f>
        <v>0</v>
      </c>
      <c r="R341" s="157">
        <f>SUM(R342:R348)</f>
        <v>0.144811</v>
      </c>
      <c r="T341" s="158">
        <f>SUM(T342:T348)</f>
        <v>0</v>
      </c>
      <c r="AR341" s="152" t="s">
        <v>82</v>
      </c>
      <c r="AT341" s="159" t="s">
        <v>70</v>
      </c>
      <c r="AU341" s="159" t="s">
        <v>77</v>
      </c>
      <c r="AY341" s="152" t="s">
        <v>165</v>
      </c>
      <c r="BK341" s="160">
        <f>SUM(BK342:BK348)</f>
        <v>0</v>
      </c>
    </row>
    <row r="342" spans="2:65" s="1" customFormat="1" ht="33" customHeight="1">
      <c r="B342" s="136"/>
      <c r="C342" s="163" t="s">
        <v>562</v>
      </c>
      <c r="D342" s="163" t="s">
        <v>167</v>
      </c>
      <c r="E342" s="164" t="s">
        <v>563</v>
      </c>
      <c r="F342" s="165" t="s">
        <v>564</v>
      </c>
      <c r="G342" s="166" t="s">
        <v>170</v>
      </c>
      <c r="H342" s="167">
        <v>7.16</v>
      </c>
      <c r="I342" s="168"/>
      <c r="J342" s="169">
        <f>ROUND(I342*H342,2)</f>
        <v>0</v>
      </c>
      <c r="K342" s="170"/>
      <c r="L342" s="34"/>
      <c r="M342" s="171" t="s">
        <v>1</v>
      </c>
      <c r="N342" s="135" t="s">
        <v>37</v>
      </c>
      <c r="P342" s="172">
        <f>O342*H342</f>
        <v>0</v>
      </c>
      <c r="Q342" s="172">
        <v>3.9500000000000004E-3</v>
      </c>
      <c r="R342" s="172">
        <f>Q342*H342</f>
        <v>2.8282000000000005E-2</v>
      </c>
      <c r="S342" s="172">
        <v>0</v>
      </c>
      <c r="T342" s="173">
        <f>S342*H342</f>
        <v>0</v>
      </c>
      <c r="AR342" s="174" t="s">
        <v>244</v>
      </c>
      <c r="AT342" s="174" t="s">
        <v>167</v>
      </c>
      <c r="AU342" s="174" t="s">
        <v>82</v>
      </c>
      <c r="AY342" s="17" t="s">
        <v>165</v>
      </c>
      <c r="BE342" s="102">
        <f>IF(N342="základná",J342,0)</f>
        <v>0</v>
      </c>
      <c r="BF342" s="102">
        <f>IF(N342="znížená",J342,0)</f>
        <v>0</v>
      </c>
      <c r="BG342" s="102">
        <f>IF(N342="zákl. prenesená",J342,0)</f>
        <v>0</v>
      </c>
      <c r="BH342" s="102">
        <f>IF(N342="zníž. prenesená",J342,0)</f>
        <v>0</v>
      </c>
      <c r="BI342" s="102">
        <f>IF(N342="nulová",J342,0)</f>
        <v>0</v>
      </c>
      <c r="BJ342" s="17" t="s">
        <v>82</v>
      </c>
      <c r="BK342" s="102">
        <f>ROUND(I342*H342,2)</f>
        <v>0</v>
      </c>
      <c r="BL342" s="17" t="s">
        <v>244</v>
      </c>
      <c r="BM342" s="174" t="s">
        <v>565</v>
      </c>
    </row>
    <row r="343" spans="2:65" s="12" customFormat="1">
      <c r="B343" s="175"/>
      <c r="D343" s="176" t="s">
        <v>176</v>
      </c>
      <c r="E343" s="177" t="s">
        <v>1</v>
      </c>
      <c r="F343" s="178" t="s">
        <v>257</v>
      </c>
      <c r="H343" s="179">
        <v>7.16</v>
      </c>
      <c r="I343" s="180"/>
      <c r="L343" s="175"/>
      <c r="M343" s="181"/>
      <c r="T343" s="182"/>
      <c r="AT343" s="177" t="s">
        <v>176</v>
      </c>
      <c r="AU343" s="177" t="s">
        <v>82</v>
      </c>
      <c r="AV343" s="12" t="s">
        <v>82</v>
      </c>
      <c r="AW343" s="12" t="s">
        <v>26</v>
      </c>
      <c r="AX343" s="12" t="s">
        <v>71</v>
      </c>
      <c r="AY343" s="177" t="s">
        <v>165</v>
      </c>
    </row>
    <row r="344" spans="2:65" s="14" customFormat="1">
      <c r="B344" s="189"/>
      <c r="D344" s="176" t="s">
        <v>176</v>
      </c>
      <c r="E344" s="190" t="s">
        <v>1</v>
      </c>
      <c r="F344" s="191" t="s">
        <v>189</v>
      </c>
      <c r="H344" s="192">
        <v>7.16</v>
      </c>
      <c r="I344" s="193"/>
      <c r="L344" s="189"/>
      <c r="M344" s="194"/>
      <c r="T344" s="195"/>
      <c r="AT344" s="190" t="s">
        <v>176</v>
      </c>
      <c r="AU344" s="190" t="s">
        <v>82</v>
      </c>
      <c r="AV344" s="14" t="s">
        <v>171</v>
      </c>
      <c r="AW344" s="14" t="s">
        <v>26</v>
      </c>
      <c r="AX344" s="14" t="s">
        <v>77</v>
      </c>
      <c r="AY344" s="190" t="s">
        <v>165</v>
      </c>
    </row>
    <row r="345" spans="2:65" s="1" customFormat="1" ht="21.75" customHeight="1">
      <c r="B345" s="136"/>
      <c r="C345" s="199" t="s">
        <v>566</v>
      </c>
      <c r="D345" s="199" t="s">
        <v>360</v>
      </c>
      <c r="E345" s="200" t="s">
        <v>567</v>
      </c>
      <c r="F345" s="201" t="s">
        <v>568</v>
      </c>
      <c r="G345" s="202" t="s">
        <v>170</v>
      </c>
      <c r="H345" s="203">
        <v>7.5179999999999998</v>
      </c>
      <c r="I345" s="204"/>
      <c r="J345" s="205">
        <f>ROUND(I345*H345,2)</f>
        <v>0</v>
      </c>
      <c r="K345" s="206"/>
      <c r="L345" s="207"/>
      <c r="M345" s="208" t="s">
        <v>1</v>
      </c>
      <c r="N345" s="209" t="s">
        <v>37</v>
      </c>
      <c r="P345" s="172">
        <f>O345*H345</f>
        <v>0</v>
      </c>
      <c r="Q345" s="172">
        <v>1.55E-2</v>
      </c>
      <c r="R345" s="172">
        <f>Q345*H345</f>
        <v>0.11652899999999999</v>
      </c>
      <c r="S345" s="172">
        <v>0</v>
      </c>
      <c r="T345" s="173">
        <f>S345*H345</f>
        <v>0</v>
      </c>
      <c r="AR345" s="174" t="s">
        <v>405</v>
      </c>
      <c r="AT345" s="174" t="s">
        <v>360</v>
      </c>
      <c r="AU345" s="174" t="s">
        <v>82</v>
      </c>
      <c r="AY345" s="17" t="s">
        <v>165</v>
      </c>
      <c r="BE345" s="102">
        <f>IF(N345="základná",J345,0)</f>
        <v>0</v>
      </c>
      <c r="BF345" s="102">
        <f>IF(N345="znížená",J345,0)</f>
        <v>0</v>
      </c>
      <c r="BG345" s="102">
        <f>IF(N345="zákl. prenesená",J345,0)</f>
        <v>0</v>
      </c>
      <c r="BH345" s="102">
        <f>IF(N345="zníž. prenesená",J345,0)</f>
        <v>0</v>
      </c>
      <c r="BI345" s="102">
        <f>IF(N345="nulová",J345,0)</f>
        <v>0</v>
      </c>
      <c r="BJ345" s="17" t="s">
        <v>82</v>
      </c>
      <c r="BK345" s="102">
        <f>ROUND(I345*H345,2)</f>
        <v>0</v>
      </c>
      <c r="BL345" s="17" t="s">
        <v>244</v>
      </c>
      <c r="BM345" s="174" t="s">
        <v>569</v>
      </c>
    </row>
    <row r="346" spans="2:65" s="12" customFormat="1">
      <c r="B346" s="175"/>
      <c r="D346" s="176" t="s">
        <v>176</v>
      </c>
      <c r="E346" s="177" t="s">
        <v>1</v>
      </c>
      <c r="F346" s="178" t="s">
        <v>570</v>
      </c>
      <c r="H346" s="179">
        <v>7.5179999999999998</v>
      </c>
      <c r="I346" s="180"/>
      <c r="L346" s="175"/>
      <c r="M346" s="181"/>
      <c r="T346" s="182"/>
      <c r="AT346" s="177" t="s">
        <v>176</v>
      </c>
      <c r="AU346" s="177" t="s">
        <v>82</v>
      </c>
      <c r="AV346" s="12" t="s">
        <v>82</v>
      </c>
      <c r="AW346" s="12" t="s">
        <v>26</v>
      </c>
      <c r="AX346" s="12" t="s">
        <v>71</v>
      </c>
      <c r="AY346" s="177" t="s">
        <v>165</v>
      </c>
    </row>
    <row r="347" spans="2:65" s="14" customFormat="1">
      <c r="B347" s="189"/>
      <c r="D347" s="176" t="s">
        <v>176</v>
      </c>
      <c r="E347" s="190" t="s">
        <v>1</v>
      </c>
      <c r="F347" s="191" t="s">
        <v>189</v>
      </c>
      <c r="H347" s="192">
        <v>7.5179999999999998</v>
      </c>
      <c r="I347" s="193"/>
      <c r="L347" s="189"/>
      <c r="M347" s="194"/>
      <c r="T347" s="195"/>
      <c r="AT347" s="190" t="s">
        <v>176</v>
      </c>
      <c r="AU347" s="190" t="s">
        <v>82</v>
      </c>
      <c r="AV347" s="14" t="s">
        <v>171</v>
      </c>
      <c r="AW347" s="14" t="s">
        <v>26</v>
      </c>
      <c r="AX347" s="14" t="s">
        <v>77</v>
      </c>
      <c r="AY347" s="190" t="s">
        <v>165</v>
      </c>
    </row>
    <row r="348" spans="2:65" s="1" customFormat="1" ht="24.15" customHeight="1">
      <c r="B348" s="136"/>
      <c r="C348" s="163" t="s">
        <v>571</v>
      </c>
      <c r="D348" s="163" t="s">
        <v>167</v>
      </c>
      <c r="E348" s="164" t="s">
        <v>572</v>
      </c>
      <c r="F348" s="165" t="s">
        <v>573</v>
      </c>
      <c r="G348" s="166" t="s">
        <v>426</v>
      </c>
      <c r="H348" s="212"/>
      <c r="I348" s="168"/>
      <c r="J348" s="169">
        <f>ROUND(I348*H348,2)</f>
        <v>0</v>
      </c>
      <c r="K348" s="170"/>
      <c r="L348" s="34"/>
      <c r="M348" s="171" t="s">
        <v>1</v>
      </c>
      <c r="N348" s="135" t="s">
        <v>37</v>
      </c>
      <c r="P348" s="172">
        <f>O348*H348</f>
        <v>0</v>
      </c>
      <c r="Q348" s="172">
        <v>0</v>
      </c>
      <c r="R348" s="172">
        <f>Q348*H348</f>
        <v>0</v>
      </c>
      <c r="S348" s="172">
        <v>0</v>
      </c>
      <c r="T348" s="173">
        <f>S348*H348</f>
        <v>0</v>
      </c>
      <c r="AR348" s="174" t="s">
        <v>244</v>
      </c>
      <c r="AT348" s="174" t="s">
        <v>167</v>
      </c>
      <c r="AU348" s="174" t="s">
        <v>82</v>
      </c>
      <c r="AY348" s="17" t="s">
        <v>165</v>
      </c>
      <c r="BE348" s="102">
        <f>IF(N348="základná",J348,0)</f>
        <v>0</v>
      </c>
      <c r="BF348" s="102">
        <f>IF(N348="znížená",J348,0)</f>
        <v>0</v>
      </c>
      <c r="BG348" s="102">
        <f>IF(N348="zákl. prenesená",J348,0)</f>
        <v>0</v>
      </c>
      <c r="BH348" s="102">
        <f>IF(N348="zníž. prenesená",J348,0)</f>
        <v>0</v>
      </c>
      <c r="BI348" s="102">
        <f>IF(N348="nulová",J348,0)</f>
        <v>0</v>
      </c>
      <c r="BJ348" s="17" t="s">
        <v>82</v>
      </c>
      <c r="BK348" s="102">
        <f>ROUND(I348*H348,2)</f>
        <v>0</v>
      </c>
      <c r="BL348" s="17" t="s">
        <v>244</v>
      </c>
      <c r="BM348" s="174" t="s">
        <v>574</v>
      </c>
    </row>
    <row r="349" spans="2:65" s="11" customFormat="1" ht="26" customHeight="1">
      <c r="B349" s="151"/>
      <c r="D349" s="152" t="s">
        <v>70</v>
      </c>
      <c r="E349" s="153" t="s">
        <v>575</v>
      </c>
      <c r="F349" s="153" t="s">
        <v>576</v>
      </c>
      <c r="I349" s="154"/>
      <c r="J349" s="155">
        <f>BK349</f>
        <v>0</v>
      </c>
      <c r="L349" s="151"/>
      <c r="M349" s="156"/>
      <c r="P349" s="157">
        <f>SUM(P350:P352)</f>
        <v>0</v>
      </c>
      <c r="R349" s="157">
        <f>SUM(R350:R352)</f>
        <v>0</v>
      </c>
      <c r="T349" s="158">
        <f>SUM(T350:T352)</f>
        <v>0</v>
      </c>
      <c r="AR349" s="152" t="s">
        <v>171</v>
      </c>
      <c r="AT349" s="159" t="s">
        <v>70</v>
      </c>
      <c r="AU349" s="159" t="s">
        <v>71</v>
      </c>
      <c r="AY349" s="152" t="s">
        <v>165</v>
      </c>
      <c r="BK349" s="160">
        <f>SUM(BK350:BK352)</f>
        <v>0</v>
      </c>
    </row>
    <row r="350" spans="2:65" s="1" customFormat="1" ht="38" customHeight="1">
      <c r="B350" s="136"/>
      <c r="C350" s="163" t="s">
        <v>577</v>
      </c>
      <c r="D350" s="163" t="s">
        <v>167</v>
      </c>
      <c r="E350" s="164" t="s">
        <v>578</v>
      </c>
      <c r="F350" s="165" t="s">
        <v>579</v>
      </c>
      <c r="G350" s="166" t="s">
        <v>497</v>
      </c>
      <c r="H350" s="167">
        <v>1</v>
      </c>
      <c r="I350" s="168"/>
      <c r="J350" s="169">
        <f>ROUND(I350*H350,2)</f>
        <v>0</v>
      </c>
      <c r="K350" s="170"/>
      <c r="L350" s="34"/>
      <c r="M350" s="171" t="s">
        <v>1</v>
      </c>
      <c r="N350" s="135" t="s">
        <v>37</v>
      </c>
      <c r="P350" s="172">
        <f>O350*H350</f>
        <v>0</v>
      </c>
      <c r="Q350" s="172">
        <v>0</v>
      </c>
      <c r="R350" s="172">
        <f>Q350*H350</f>
        <v>0</v>
      </c>
      <c r="S350" s="172">
        <v>0</v>
      </c>
      <c r="T350" s="173">
        <f>S350*H350</f>
        <v>0</v>
      </c>
      <c r="AR350" s="174" t="s">
        <v>580</v>
      </c>
      <c r="AT350" s="174" t="s">
        <v>167</v>
      </c>
      <c r="AU350" s="174" t="s">
        <v>77</v>
      </c>
      <c r="AY350" s="17" t="s">
        <v>165</v>
      </c>
      <c r="BE350" s="102">
        <f>IF(N350="základná",J350,0)</f>
        <v>0</v>
      </c>
      <c r="BF350" s="102">
        <f>IF(N350="znížená",J350,0)</f>
        <v>0</v>
      </c>
      <c r="BG350" s="102">
        <f>IF(N350="zákl. prenesená",J350,0)</f>
        <v>0</v>
      </c>
      <c r="BH350" s="102">
        <f>IF(N350="zníž. prenesená",J350,0)</f>
        <v>0</v>
      </c>
      <c r="BI350" s="102">
        <f>IF(N350="nulová",J350,0)</f>
        <v>0</v>
      </c>
      <c r="BJ350" s="17" t="s">
        <v>82</v>
      </c>
      <c r="BK350" s="102">
        <f>ROUND(I350*H350,2)</f>
        <v>0</v>
      </c>
      <c r="BL350" s="17" t="s">
        <v>580</v>
      </c>
      <c r="BM350" s="174" t="s">
        <v>581</v>
      </c>
    </row>
    <row r="351" spans="2:65" s="1" customFormat="1" ht="24.15" customHeight="1">
      <c r="B351" s="136"/>
      <c r="C351" s="163">
        <v>59</v>
      </c>
      <c r="D351" s="163" t="s">
        <v>167</v>
      </c>
      <c r="E351" s="164" t="s">
        <v>584</v>
      </c>
      <c r="F351" s="165" t="s">
        <v>585</v>
      </c>
      <c r="G351" s="166" t="s">
        <v>497</v>
      </c>
      <c r="H351" s="167">
        <v>1</v>
      </c>
      <c r="I351" s="168"/>
      <c r="J351" s="169">
        <f>ROUND(I351*H351,2)</f>
        <v>0</v>
      </c>
      <c r="K351" s="170"/>
      <c r="L351" s="34"/>
      <c r="M351" s="171" t="s">
        <v>1</v>
      </c>
      <c r="N351" s="135" t="s">
        <v>37</v>
      </c>
      <c r="P351" s="172">
        <f>O351*H351</f>
        <v>0</v>
      </c>
      <c r="Q351" s="172">
        <v>0</v>
      </c>
      <c r="R351" s="172">
        <f>Q351*H351</f>
        <v>0</v>
      </c>
      <c r="S351" s="172">
        <v>0</v>
      </c>
      <c r="T351" s="173">
        <f>S351*H351</f>
        <v>0</v>
      </c>
      <c r="AR351" s="174" t="s">
        <v>580</v>
      </c>
      <c r="AT351" s="174" t="s">
        <v>167</v>
      </c>
      <c r="AU351" s="174" t="s">
        <v>77</v>
      </c>
      <c r="AY351" s="17" t="s">
        <v>165</v>
      </c>
      <c r="BE351" s="102">
        <f>IF(N351="základná",J351,0)</f>
        <v>0</v>
      </c>
      <c r="BF351" s="102">
        <f>IF(N351="znížená",J351,0)</f>
        <v>0</v>
      </c>
      <c r="BG351" s="102">
        <f>IF(N351="zákl. prenesená",J351,0)</f>
        <v>0</v>
      </c>
      <c r="BH351" s="102">
        <f>IF(N351="zníž. prenesená",J351,0)</f>
        <v>0</v>
      </c>
      <c r="BI351" s="102">
        <f>IF(N351="nulová",J351,0)</f>
        <v>0</v>
      </c>
      <c r="BJ351" s="17" t="s">
        <v>82</v>
      </c>
      <c r="BK351" s="102">
        <f>ROUND(I351*H351,2)</f>
        <v>0</v>
      </c>
      <c r="BL351" s="17" t="s">
        <v>580</v>
      </c>
      <c r="BM351" s="174" t="s">
        <v>586</v>
      </c>
    </row>
    <row r="352" spans="2:65" s="1" customFormat="1" ht="33" customHeight="1">
      <c r="B352" s="136"/>
      <c r="C352" s="163">
        <v>60</v>
      </c>
      <c r="D352" s="163" t="s">
        <v>167</v>
      </c>
      <c r="E352" s="164" t="s">
        <v>588</v>
      </c>
      <c r="F352" s="165" t="s">
        <v>589</v>
      </c>
      <c r="G352" s="166" t="s">
        <v>497</v>
      </c>
      <c r="H352" s="167">
        <v>1</v>
      </c>
      <c r="I352" s="168"/>
      <c r="J352" s="169">
        <f>ROUND(I352*H352,2)</f>
        <v>0</v>
      </c>
      <c r="K352" s="170"/>
      <c r="L352" s="34"/>
      <c r="M352" s="220" t="s">
        <v>1</v>
      </c>
      <c r="N352" s="221" t="s">
        <v>37</v>
      </c>
      <c r="O352" s="222"/>
      <c r="P352" s="223">
        <f>O352*H352</f>
        <v>0</v>
      </c>
      <c r="Q352" s="223">
        <v>0</v>
      </c>
      <c r="R352" s="223">
        <f>Q352*H352</f>
        <v>0</v>
      </c>
      <c r="S352" s="223">
        <v>0</v>
      </c>
      <c r="T352" s="224">
        <f>S352*H352</f>
        <v>0</v>
      </c>
      <c r="AR352" s="174" t="s">
        <v>580</v>
      </c>
      <c r="AT352" s="174" t="s">
        <v>167</v>
      </c>
      <c r="AU352" s="174" t="s">
        <v>77</v>
      </c>
      <c r="AY352" s="17" t="s">
        <v>165</v>
      </c>
      <c r="BE352" s="102">
        <f>IF(N352="základná",J352,0)</f>
        <v>0</v>
      </c>
      <c r="BF352" s="102">
        <f>IF(N352="znížená",J352,0)</f>
        <v>0</v>
      </c>
      <c r="BG352" s="102">
        <f>IF(N352="zákl. prenesená",J352,0)</f>
        <v>0</v>
      </c>
      <c r="BH352" s="102">
        <f>IF(N352="zníž. prenesená",J352,0)</f>
        <v>0</v>
      </c>
      <c r="BI352" s="102">
        <f>IF(N352="nulová",J352,0)</f>
        <v>0</v>
      </c>
      <c r="BJ352" s="17" t="s">
        <v>82</v>
      </c>
      <c r="BK352" s="102">
        <f>ROUND(I352*H352,2)</f>
        <v>0</v>
      </c>
      <c r="BL352" s="17" t="s">
        <v>580</v>
      </c>
      <c r="BM352" s="174" t="s">
        <v>590</v>
      </c>
    </row>
    <row r="353" spans="2:51" s="12" customFormat="1">
      <c r="B353" s="175"/>
      <c r="C353" s="279" t="s">
        <v>2062</v>
      </c>
      <c r="D353" s="279"/>
      <c r="E353" s="7"/>
      <c r="F353" s="7"/>
      <c r="G353" s="7"/>
      <c r="H353" s="7"/>
      <c r="I353" s="7"/>
      <c r="L353" s="175"/>
      <c r="AT353" s="177"/>
      <c r="AU353" s="177"/>
      <c r="AY353" s="177"/>
    </row>
    <row r="354" spans="2:51" s="12" customFormat="1" ht="23.4" customHeight="1">
      <c r="B354" s="175"/>
      <c r="C354" s="279" t="s">
        <v>2063</v>
      </c>
      <c r="D354" s="279"/>
      <c r="E354" s="279"/>
      <c r="F354" s="279"/>
      <c r="G354" s="279"/>
      <c r="H354" s="279"/>
      <c r="I354" s="279"/>
      <c r="L354" s="175"/>
      <c r="AT354" s="177"/>
      <c r="AU354" s="177"/>
      <c r="AY354" s="177"/>
    </row>
    <row r="355" spans="2:51" s="12" customFormat="1" ht="33" customHeight="1">
      <c r="B355" s="175"/>
      <c r="C355" s="279" t="s">
        <v>2064</v>
      </c>
      <c r="D355" s="279"/>
      <c r="E355" s="279"/>
      <c r="F355" s="279"/>
      <c r="G355" s="279"/>
      <c r="H355" s="279"/>
      <c r="I355" s="279"/>
      <c r="L355" s="175"/>
      <c r="AT355" s="177"/>
      <c r="AU355" s="177"/>
      <c r="AY355" s="177"/>
    </row>
    <row r="356" spans="2:51" s="12" customFormat="1" ht="22.25" customHeight="1">
      <c r="B356" s="175"/>
      <c r="C356" s="279" t="s">
        <v>2065</v>
      </c>
      <c r="D356" s="279"/>
      <c r="E356" s="279"/>
      <c r="F356" s="279"/>
      <c r="G356" s="279"/>
      <c r="H356" s="279"/>
      <c r="I356" s="279"/>
      <c r="L356" s="175"/>
      <c r="AT356" s="177"/>
      <c r="AU356" s="177"/>
      <c r="AY356" s="177"/>
    </row>
    <row r="357" spans="2:51" s="12" customFormat="1" ht="38.4" customHeight="1">
      <c r="B357" s="175"/>
      <c r="C357" s="279" t="s">
        <v>2066</v>
      </c>
      <c r="D357" s="279"/>
      <c r="E357" s="279"/>
      <c r="F357" s="279"/>
      <c r="G357" s="279"/>
      <c r="H357" s="279"/>
      <c r="I357" s="279"/>
      <c r="L357" s="175"/>
      <c r="AT357" s="177"/>
      <c r="AU357" s="177"/>
      <c r="AY357" s="177"/>
    </row>
    <row r="358" spans="2:51" s="12" customFormat="1" ht="28.25" customHeight="1">
      <c r="B358" s="175"/>
      <c r="C358" s="279" t="s">
        <v>2067</v>
      </c>
      <c r="D358" s="279"/>
      <c r="E358" s="279"/>
      <c r="F358" s="279"/>
      <c r="G358" s="279"/>
      <c r="H358" s="279"/>
      <c r="I358" s="279"/>
      <c r="L358" s="175"/>
      <c r="AT358" s="177"/>
      <c r="AU358" s="177"/>
      <c r="AY358" s="177"/>
    </row>
    <row r="359" spans="2:51" s="12" customFormat="1" ht="33" customHeight="1">
      <c r="B359" s="175"/>
      <c r="C359" s="279" t="s">
        <v>2068</v>
      </c>
      <c r="D359" s="279"/>
      <c r="E359" s="279"/>
      <c r="F359" s="279"/>
      <c r="G359" s="279"/>
      <c r="H359" s="279"/>
      <c r="I359" s="279"/>
      <c r="L359" s="175"/>
      <c r="AT359" s="177"/>
      <c r="AU359" s="177"/>
      <c r="AY359" s="177"/>
    </row>
    <row r="360" spans="2:51" s="1" customFormat="1" ht="6.9" customHeight="1">
      <c r="B360" s="49"/>
      <c r="C360" s="50"/>
      <c r="D360" s="50"/>
      <c r="E360" s="50"/>
      <c r="F360" s="50"/>
      <c r="G360" s="50"/>
      <c r="H360" s="50"/>
      <c r="I360" s="50"/>
      <c r="J360" s="50"/>
      <c r="K360" s="50"/>
      <c r="L360" s="34"/>
    </row>
  </sheetData>
  <autoFilter ref="C145:K352"/>
  <mergeCells count="24">
    <mergeCell ref="E11:H11"/>
    <mergeCell ref="E20:H20"/>
    <mergeCell ref="E29:H29"/>
    <mergeCell ref="L2:V2"/>
    <mergeCell ref="C353:D353"/>
    <mergeCell ref="E85:H85"/>
    <mergeCell ref="E87:H87"/>
    <mergeCell ref="E89:H89"/>
    <mergeCell ref="D118:F118"/>
    <mergeCell ref="D119:F119"/>
    <mergeCell ref="E7:H7"/>
    <mergeCell ref="E9:H9"/>
    <mergeCell ref="D120:F120"/>
    <mergeCell ref="D121:F121"/>
    <mergeCell ref="D122:F122"/>
    <mergeCell ref="E134:H134"/>
    <mergeCell ref="E136:H136"/>
    <mergeCell ref="C356:I356"/>
    <mergeCell ref="C357:I357"/>
    <mergeCell ref="C358:I358"/>
    <mergeCell ref="C359:I359"/>
    <mergeCell ref="E138:H138"/>
    <mergeCell ref="C354:I354"/>
    <mergeCell ref="C355:I35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03"/>
  <sheetViews>
    <sheetView showGridLines="0" topLeftCell="A200" workbookViewId="0">
      <selection activeCell="C202" sqref="C202:I20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86</v>
      </c>
      <c r="AZ2" s="108" t="s">
        <v>591</v>
      </c>
      <c r="BA2" s="108" t="s">
        <v>1</v>
      </c>
      <c r="BB2" s="108" t="s">
        <v>1</v>
      </c>
      <c r="BC2" s="108" t="s">
        <v>592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593</v>
      </c>
      <c r="BA3" s="108" t="s">
        <v>1</v>
      </c>
      <c r="BB3" s="108" t="s">
        <v>1</v>
      </c>
      <c r="BC3" s="108" t="s">
        <v>594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  <c r="AZ4" s="108" t="s">
        <v>595</v>
      </c>
      <c r="BA4" s="108" t="s">
        <v>1</v>
      </c>
      <c r="BB4" s="108" t="s">
        <v>1</v>
      </c>
      <c r="BC4" s="108" t="s">
        <v>596</v>
      </c>
      <c r="BD4" s="108" t="s">
        <v>82</v>
      </c>
    </row>
    <row r="5" spans="2:56" ht="6.9" customHeight="1">
      <c r="B5" s="20"/>
      <c r="L5" s="20"/>
      <c r="AZ5" s="108" t="s">
        <v>597</v>
      </c>
      <c r="BA5" s="108" t="s">
        <v>1</v>
      </c>
      <c r="BB5" s="108" t="s">
        <v>1</v>
      </c>
      <c r="BC5" s="108" t="s">
        <v>598</v>
      </c>
      <c r="BD5" s="108" t="s">
        <v>82</v>
      </c>
    </row>
    <row r="6" spans="2:56" ht="12" customHeight="1">
      <c r="B6" s="20"/>
      <c r="D6" s="27" t="s">
        <v>14</v>
      </c>
      <c r="L6" s="20"/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56" ht="12" customHeight="1">
      <c r="B8" s="20"/>
      <c r="D8" s="27" t="s">
        <v>127</v>
      </c>
      <c r="L8" s="20"/>
    </row>
    <row r="9" spans="2:56" s="1" customFormat="1" ht="16.5" customHeight="1">
      <c r="B9" s="34"/>
      <c r="E9" s="282" t="s">
        <v>2069</v>
      </c>
      <c r="F9" s="280"/>
      <c r="G9" s="280"/>
      <c r="H9" s="280"/>
      <c r="L9" s="34"/>
    </row>
    <row r="10" spans="2:56" s="1" customFormat="1" ht="12" customHeight="1">
      <c r="B10" s="34"/>
      <c r="D10" s="27" t="s">
        <v>128</v>
      </c>
      <c r="L10" s="34"/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J109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ROUND((SUM(BE109:BE116) + SUM(BE138:BE195)),  2)</f>
        <v>0</v>
      </c>
      <c r="G37" s="113"/>
      <c r="H37" s="113"/>
      <c r="I37" s="114">
        <v>0.2</v>
      </c>
      <c r="J37" s="112">
        <f>ROUND(((SUM(BE109:BE116) + SUM(BE138:BE195))*I37),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ROUND((SUM(BF109:BF116) + SUM(BF138:BF195)),  2)</f>
        <v>0</v>
      </c>
      <c r="G38" s="113"/>
      <c r="H38" s="113"/>
      <c r="I38" s="114">
        <v>0.2</v>
      </c>
      <c r="J38" s="112">
        <f>ROUND(((SUM(BF109:BF116) + SUM(BF138:BF195))*I38),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ROUND((SUM(BG109:BG116) + SUM(BG138:BG195)),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ROUND((SUM(BH109:BH116) + SUM(BH138:BH195)),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ROUND((SUM(BI109:BI116) + SUM(BI138:BI195)),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2070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J138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J139</f>
        <v>0</v>
      </c>
      <c r="L99" s="126"/>
    </row>
    <row r="100" spans="2:65" s="9" customFormat="1" ht="20" customHeight="1">
      <c r="B100" s="130"/>
      <c r="D100" s="131" t="s">
        <v>265</v>
      </c>
      <c r="E100" s="132"/>
      <c r="F100" s="132"/>
      <c r="G100" s="132"/>
      <c r="H100" s="132"/>
      <c r="I100" s="132"/>
      <c r="J100" s="133">
        <f>J140</f>
        <v>0</v>
      </c>
      <c r="L100" s="130"/>
    </row>
    <row r="101" spans="2:65" s="9" customFormat="1" ht="20" customHeight="1">
      <c r="B101" s="130"/>
      <c r="D101" s="131" t="s">
        <v>267</v>
      </c>
      <c r="E101" s="132"/>
      <c r="F101" s="132"/>
      <c r="G101" s="132"/>
      <c r="H101" s="132"/>
      <c r="I101" s="132"/>
      <c r="J101" s="133">
        <f>J155</f>
        <v>0</v>
      </c>
      <c r="L101" s="130"/>
    </row>
    <row r="102" spans="2:65" s="9" customFormat="1" ht="20" customHeight="1">
      <c r="B102" s="130"/>
      <c r="D102" s="131" t="s">
        <v>269</v>
      </c>
      <c r="E102" s="132"/>
      <c r="F102" s="132"/>
      <c r="G102" s="132"/>
      <c r="H102" s="132"/>
      <c r="I102" s="132"/>
      <c r="J102" s="133">
        <f>J170</f>
        <v>0</v>
      </c>
      <c r="L102" s="130"/>
    </row>
    <row r="103" spans="2:65" s="8" customFormat="1" ht="24.9" customHeight="1">
      <c r="B103" s="126"/>
      <c r="D103" s="127" t="s">
        <v>270</v>
      </c>
      <c r="E103" s="128"/>
      <c r="F103" s="128"/>
      <c r="G103" s="128"/>
      <c r="H103" s="128"/>
      <c r="I103" s="128"/>
      <c r="J103" s="129">
        <f>J172</f>
        <v>0</v>
      </c>
      <c r="L103" s="126"/>
    </row>
    <row r="104" spans="2:65" s="9" customFormat="1" ht="20" customHeight="1">
      <c r="B104" s="130"/>
      <c r="D104" s="131" t="s">
        <v>599</v>
      </c>
      <c r="E104" s="132"/>
      <c r="F104" s="132"/>
      <c r="G104" s="132"/>
      <c r="H104" s="132"/>
      <c r="I104" s="132"/>
      <c r="J104" s="133">
        <f>J173</f>
        <v>0</v>
      </c>
      <c r="L104" s="130"/>
    </row>
    <row r="105" spans="2:65" s="9" customFormat="1" ht="20" customHeight="1">
      <c r="B105" s="130"/>
      <c r="D105" s="131" t="s">
        <v>275</v>
      </c>
      <c r="E105" s="132"/>
      <c r="F105" s="132"/>
      <c r="G105" s="132"/>
      <c r="H105" s="132"/>
      <c r="I105" s="132"/>
      <c r="J105" s="133">
        <f>J185</f>
        <v>0</v>
      </c>
      <c r="L105" s="130"/>
    </row>
    <row r="106" spans="2:65" s="9" customFormat="1" ht="20" customHeight="1">
      <c r="B106" s="130"/>
      <c r="D106" s="131" t="s">
        <v>600</v>
      </c>
      <c r="E106" s="132"/>
      <c r="F106" s="132"/>
      <c r="G106" s="132"/>
      <c r="H106" s="132"/>
      <c r="I106" s="132"/>
      <c r="J106" s="133">
        <f>J191</f>
        <v>0</v>
      </c>
      <c r="L106" s="130"/>
    </row>
    <row r="107" spans="2:65" s="1" customFormat="1" ht="21.75" customHeight="1">
      <c r="B107" s="34"/>
      <c r="L107" s="34"/>
    </row>
    <row r="108" spans="2:65" s="1" customFormat="1" ht="6.9" customHeight="1">
      <c r="B108" s="34"/>
      <c r="L108" s="34"/>
    </row>
    <row r="109" spans="2:65" s="1" customFormat="1" ht="29.25" customHeight="1">
      <c r="B109" s="34"/>
      <c r="C109" s="125" t="s">
        <v>142</v>
      </c>
      <c r="J109" s="134">
        <f>ROUND(J110 + J111 + J112 + J113 + J114 + J115,2)</f>
        <v>0</v>
      </c>
      <c r="L109" s="34"/>
      <c r="N109" s="135" t="s">
        <v>35</v>
      </c>
    </row>
    <row r="110" spans="2:65" s="1" customFormat="1" ht="18" customHeight="1">
      <c r="B110" s="136"/>
      <c r="C110" s="137"/>
      <c r="D110" s="232" t="s">
        <v>143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ref="BE110:BE115" si="0">IF(N110="základná",J110,0)</f>
        <v>0</v>
      </c>
      <c r="BF110" s="141">
        <f t="shared" ref="BF110:BF115" si="1">IF(N110="znížená",J110,0)</f>
        <v>0</v>
      </c>
      <c r="BG110" s="141">
        <f t="shared" ref="BG110:BG115" si="2">IF(N110="zákl. prenesená",J110,0)</f>
        <v>0</v>
      </c>
      <c r="BH110" s="141">
        <f t="shared" ref="BH110:BH115" si="3">IF(N110="zníž. prenesená",J110,0)</f>
        <v>0</v>
      </c>
      <c r="BI110" s="141">
        <f t="shared" ref="BI110:BI115" si="4">IF(N110="nulová",J110,0)</f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145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146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232" t="s">
        <v>147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232" t="s">
        <v>148</v>
      </c>
      <c r="E114" s="281"/>
      <c r="F114" s="281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 ht="18" customHeight="1">
      <c r="B115" s="136"/>
      <c r="C115" s="137"/>
      <c r="D115" s="138" t="s">
        <v>149</v>
      </c>
      <c r="E115" s="137"/>
      <c r="F115" s="137"/>
      <c r="G115" s="137"/>
      <c r="H115" s="137"/>
      <c r="I115" s="137"/>
      <c r="J115" s="99">
        <f>ROUND(J32*T115,2)</f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150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82</v>
      </c>
      <c r="BK115" s="137"/>
      <c r="BL115" s="137"/>
      <c r="BM115" s="137"/>
    </row>
    <row r="116" spans="2:65" s="1" customFormat="1">
      <c r="B116" s="34"/>
      <c r="L116" s="34"/>
    </row>
    <row r="117" spans="2:65" s="1" customFormat="1" ht="29.25" customHeight="1">
      <c r="B117" s="34"/>
      <c r="C117" s="105" t="s">
        <v>123</v>
      </c>
      <c r="D117" s="106"/>
      <c r="E117" s="106"/>
      <c r="F117" s="106"/>
      <c r="G117" s="106"/>
      <c r="H117" s="106"/>
      <c r="I117" s="106"/>
      <c r="J117" s="107">
        <f>ROUND(J98+J109,2)</f>
        <v>0</v>
      </c>
      <c r="K117" s="106"/>
      <c r="L117" s="34"/>
    </row>
    <row r="118" spans="2:65" s="1" customFormat="1" ht="6.9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4"/>
    </row>
    <row r="122" spans="2:65" s="1" customFormat="1" ht="6.9" customHeight="1"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34"/>
    </row>
    <row r="123" spans="2:65" s="1" customFormat="1" ht="24.9" customHeight="1">
      <c r="B123" s="34"/>
      <c r="C123" s="21" t="s">
        <v>151</v>
      </c>
      <c r="L123" s="34"/>
    </row>
    <row r="124" spans="2:65" s="1" customFormat="1" ht="6.9" customHeight="1">
      <c r="B124" s="34"/>
      <c r="L124" s="34"/>
    </row>
    <row r="125" spans="2:65" s="1" customFormat="1" ht="12" customHeight="1">
      <c r="B125" s="34"/>
      <c r="C125" s="27" t="s">
        <v>14</v>
      </c>
      <c r="L125" s="34"/>
    </row>
    <row r="126" spans="2:65" s="1" customFormat="1" ht="16.5" customHeight="1">
      <c r="B126" s="34"/>
      <c r="E126" s="282" t="str">
        <f>E7</f>
        <v>Športový areál ZŠ Plickova - 1.etapa</v>
      </c>
      <c r="F126" s="283"/>
      <c r="G126" s="283"/>
      <c r="H126" s="283"/>
      <c r="L126" s="34"/>
    </row>
    <row r="127" spans="2:65" ht="12" customHeight="1">
      <c r="B127" s="20"/>
      <c r="C127" s="27" t="s">
        <v>127</v>
      </c>
      <c r="L127" s="20"/>
    </row>
    <row r="128" spans="2:65" s="1" customFormat="1" ht="16.5" customHeight="1">
      <c r="B128" s="34"/>
      <c r="E128" s="282" t="s">
        <v>2070</v>
      </c>
      <c r="F128" s="280"/>
      <c r="G128" s="280"/>
      <c r="H128" s="280"/>
      <c r="L128" s="34"/>
    </row>
    <row r="129" spans="2:65" s="1" customFormat="1" ht="12" customHeight="1">
      <c r="B129" s="34"/>
      <c r="C129" s="27" t="s">
        <v>128</v>
      </c>
      <c r="L129" s="34"/>
    </row>
    <row r="130" spans="2:65" s="1" customFormat="1" ht="16.5" customHeight="1">
      <c r="B130" s="34"/>
      <c r="E130" s="254">
        <f>E11</f>
        <v>0</v>
      </c>
      <c r="F130" s="280"/>
      <c r="G130" s="280"/>
      <c r="H130" s="280"/>
      <c r="L130" s="34"/>
    </row>
    <row r="131" spans="2:65" s="1" customFormat="1" ht="6.9" customHeight="1">
      <c r="B131" s="34"/>
      <c r="L131" s="34"/>
    </row>
    <row r="132" spans="2:65" s="1" customFormat="1" ht="12" customHeight="1">
      <c r="B132" s="34"/>
      <c r="C132" s="27" t="s">
        <v>17</v>
      </c>
      <c r="F132" s="25" t="str">
        <f>F14</f>
        <v>Bratislava-Rača</v>
      </c>
      <c r="I132" s="27" t="s">
        <v>19</v>
      </c>
      <c r="J132" s="57">
        <f>IF(J14="","",J14)</f>
        <v>45040</v>
      </c>
      <c r="L132" s="34"/>
    </row>
    <row r="133" spans="2:65" s="1" customFormat="1" ht="6.9" customHeight="1">
      <c r="B133" s="34"/>
      <c r="L133" s="34"/>
    </row>
    <row r="134" spans="2:65" s="1" customFormat="1" ht="25.65" customHeight="1">
      <c r="B134" s="34"/>
      <c r="C134" s="27" t="s">
        <v>20</v>
      </c>
      <c r="F134" s="25" t="str">
        <f>E17</f>
        <v>Mestská časť Bratislava-Rača</v>
      </c>
      <c r="I134" s="27" t="s">
        <v>25</v>
      </c>
      <c r="J134" s="30" t="str">
        <f>E23</f>
        <v>STECHO construction, s.r.o.</v>
      </c>
      <c r="L134" s="34"/>
    </row>
    <row r="135" spans="2:65" s="1" customFormat="1" ht="15.15" customHeight="1">
      <c r="B135" s="34"/>
      <c r="C135" s="27" t="s">
        <v>23</v>
      </c>
      <c r="F135" s="25" t="str">
        <f>IF(E20="","",E20)</f>
        <v>Vyplň údaj</v>
      </c>
      <c r="I135" s="27" t="s">
        <v>27</v>
      </c>
      <c r="J135" s="30" t="str">
        <f>E26</f>
        <v>Rosoft,s.r.o.</v>
      </c>
      <c r="L135" s="34"/>
    </row>
    <row r="136" spans="2:65" s="1" customFormat="1" ht="10.4" customHeight="1">
      <c r="B136" s="34"/>
      <c r="L136" s="34"/>
    </row>
    <row r="137" spans="2:65" s="10" customFormat="1" ht="29.25" customHeight="1">
      <c r="B137" s="142"/>
      <c r="C137" s="143" t="s">
        <v>152</v>
      </c>
      <c r="D137" s="144" t="s">
        <v>56</v>
      </c>
      <c r="E137" s="144" t="s">
        <v>52</v>
      </c>
      <c r="F137" s="144" t="s">
        <v>53</v>
      </c>
      <c r="G137" s="144" t="s">
        <v>153</v>
      </c>
      <c r="H137" s="144" t="s">
        <v>154</v>
      </c>
      <c r="I137" s="144" t="s">
        <v>155</v>
      </c>
      <c r="J137" s="145" t="s">
        <v>136</v>
      </c>
      <c r="K137" s="146" t="s">
        <v>156</v>
      </c>
      <c r="L137" s="142"/>
      <c r="M137" s="64" t="s">
        <v>1</v>
      </c>
      <c r="N137" s="65" t="s">
        <v>35</v>
      </c>
      <c r="O137" s="65" t="s">
        <v>157</v>
      </c>
      <c r="P137" s="65" t="s">
        <v>158</v>
      </c>
      <c r="Q137" s="65" t="s">
        <v>159</v>
      </c>
      <c r="R137" s="65" t="s">
        <v>160</v>
      </c>
      <c r="S137" s="65" t="s">
        <v>161</v>
      </c>
      <c r="T137" s="66" t="s">
        <v>162</v>
      </c>
    </row>
    <row r="138" spans="2:65" s="1" customFormat="1" ht="23" customHeight="1">
      <c r="B138" s="34"/>
      <c r="C138" s="69" t="s">
        <v>133</v>
      </c>
      <c r="J138" s="147">
        <f>J139+J172</f>
        <v>0</v>
      </c>
      <c r="L138" s="34"/>
      <c r="M138" s="67"/>
      <c r="N138" s="58"/>
      <c r="O138" s="58"/>
      <c r="P138" s="148" t="e">
        <f>P139+P172</f>
        <v>#REF!</v>
      </c>
      <c r="Q138" s="58"/>
      <c r="R138" s="148" t="e">
        <f>R139+R172</f>
        <v>#REF!</v>
      </c>
      <c r="S138" s="58"/>
      <c r="T138" s="149" t="e">
        <f>T139+T172</f>
        <v>#REF!</v>
      </c>
      <c r="AT138" s="17" t="s">
        <v>70</v>
      </c>
      <c r="AU138" s="17" t="s">
        <v>138</v>
      </c>
      <c r="BK138" s="150" t="e">
        <f>BK139+BK172</f>
        <v>#REF!</v>
      </c>
    </row>
    <row r="139" spans="2:65" s="11" customFormat="1" ht="26" customHeight="1">
      <c r="B139" s="151"/>
      <c r="D139" s="152" t="s">
        <v>70</v>
      </c>
      <c r="E139" s="153" t="s">
        <v>163</v>
      </c>
      <c r="F139" s="153" t="s">
        <v>164</v>
      </c>
      <c r="I139" s="154"/>
      <c r="J139" s="155">
        <f>J140+J155+J170</f>
        <v>0</v>
      </c>
      <c r="L139" s="151"/>
      <c r="M139" s="156"/>
      <c r="P139" s="157" t="e">
        <f>P140+P155+#REF!+P170</f>
        <v>#REF!</v>
      </c>
      <c r="R139" s="157" t="e">
        <f>R140+R155+#REF!+R170</f>
        <v>#REF!</v>
      </c>
      <c r="T139" s="158" t="e">
        <f>T140+T155+#REF!+T170</f>
        <v>#REF!</v>
      </c>
      <c r="AR139" s="152" t="s">
        <v>77</v>
      </c>
      <c r="AT139" s="159" t="s">
        <v>70</v>
      </c>
      <c r="AU139" s="159" t="s">
        <v>71</v>
      </c>
      <c r="AY139" s="152" t="s">
        <v>165</v>
      </c>
      <c r="BK139" s="160" t="e">
        <f>BK140+BK155+#REF!+BK170</f>
        <v>#REF!</v>
      </c>
    </row>
    <row r="140" spans="2:65" s="11" customFormat="1" ht="23" customHeight="1">
      <c r="B140" s="151"/>
      <c r="D140" s="152" t="s">
        <v>70</v>
      </c>
      <c r="E140" s="161" t="s">
        <v>82</v>
      </c>
      <c r="F140" s="161" t="s">
        <v>313</v>
      </c>
      <c r="I140" s="154"/>
      <c r="J140" s="162">
        <f>BK140</f>
        <v>0</v>
      </c>
      <c r="L140" s="151"/>
      <c r="M140" s="156"/>
      <c r="P140" s="157">
        <f>SUM(P141:P154)</f>
        <v>0</v>
      </c>
      <c r="R140" s="157">
        <f>SUM(R141:R154)</f>
        <v>2.7212399999999998E-2</v>
      </c>
      <c r="T140" s="158">
        <f>SUM(T141:T154)</f>
        <v>0</v>
      </c>
      <c r="AR140" s="152" t="s">
        <v>77</v>
      </c>
      <c r="AT140" s="159" t="s">
        <v>70</v>
      </c>
      <c r="AU140" s="159" t="s">
        <v>77</v>
      </c>
      <c r="AY140" s="152" t="s">
        <v>165</v>
      </c>
      <c r="BK140" s="160">
        <f>SUM(BK141:BK154)</f>
        <v>0</v>
      </c>
    </row>
    <row r="141" spans="2:65" s="1" customFormat="1" ht="33" customHeight="1">
      <c r="B141" s="136"/>
      <c r="C141" s="163" t="s">
        <v>77</v>
      </c>
      <c r="D141" s="163" t="s">
        <v>167</v>
      </c>
      <c r="E141" s="164" t="s">
        <v>314</v>
      </c>
      <c r="F141" s="165" t="s">
        <v>315</v>
      </c>
      <c r="G141" s="166" t="s">
        <v>170</v>
      </c>
      <c r="H141" s="167">
        <v>75.59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171</v>
      </c>
      <c r="AT141" s="174" t="s">
        <v>167</v>
      </c>
      <c r="AU141" s="174" t="s">
        <v>82</v>
      </c>
      <c r="AY141" s="17" t="s">
        <v>165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82</v>
      </c>
      <c r="BK141" s="102">
        <f>ROUND(I141*H141,2)</f>
        <v>0</v>
      </c>
      <c r="BL141" s="17" t="s">
        <v>171</v>
      </c>
      <c r="BM141" s="174" t="s">
        <v>601</v>
      </c>
    </row>
    <row r="142" spans="2:65" s="12" customFormat="1">
      <c r="B142" s="175"/>
      <c r="D142" s="176" t="s">
        <v>176</v>
      </c>
      <c r="E142" s="177" t="s">
        <v>1</v>
      </c>
      <c r="F142" s="178" t="s">
        <v>597</v>
      </c>
      <c r="H142" s="179">
        <v>40.590000000000003</v>
      </c>
      <c r="I142" s="180"/>
      <c r="L142" s="175"/>
      <c r="M142" s="181"/>
      <c r="T142" s="182"/>
      <c r="AT142" s="177" t="s">
        <v>176</v>
      </c>
      <c r="AU142" s="177" t="s">
        <v>82</v>
      </c>
      <c r="AV142" s="12" t="s">
        <v>82</v>
      </c>
      <c r="AW142" s="12" t="s">
        <v>26</v>
      </c>
      <c r="AX142" s="12" t="s">
        <v>71</v>
      </c>
      <c r="AY142" s="177" t="s">
        <v>165</v>
      </c>
    </row>
    <row r="143" spans="2:65" s="13" customFormat="1">
      <c r="B143" s="183"/>
      <c r="D143" s="176" t="s">
        <v>176</v>
      </c>
      <c r="E143" s="184" t="s">
        <v>1</v>
      </c>
      <c r="F143" s="185" t="s">
        <v>602</v>
      </c>
      <c r="H143" s="184" t="s">
        <v>1</v>
      </c>
      <c r="I143" s="186"/>
      <c r="L143" s="183"/>
      <c r="M143" s="187"/>
      <c r="T143" s="188"/>
      <c r="AT143" s="184" t="s">
        <v>176</v>
      </c>
      <c r="AU143" s="184" t="s">
        <v>82</v>
      </c>
      <c r="AV143" s="13" t="s">
        <v>77</v>
      </c>
      <c r="AW143" s="13" t="s">
        <v>26</v>
      </c>
      <c r="AX143" s="13" t="s">
        <v>71</v>
      </c>
      <c r="AY143" s="184" t="s">
        <v>165</v>
      </c>
    </row>
    <row r="144" spans="2:65" s="12" customFormat="1">
      <c r="B144" s="175"/>
      <c r="D144" s="176" t="s">
        <v>176</v>
      </c>
      <c r="E144" s="177" t="s">
        <v>1</v>
      </c>
      <c r="F144" s="178" t="s">
        <v>444</v>
      </c>
      <c r="H144" s="179">
        <v>35</v>
      </c>
      <c r="I144" s="180"/>
      <c r="L144" s="175"/>
      <c r="M144" s="181"/>
      <c r="T144" s="182"/>
      <c r="AT144" s="177" t="s">
        <v>176</v>
      </c>
      <c r="AU144" s="177" t="s">
        <v>82</v>
      </c>
      <c r="AV144" s="12" t="s">
        <v>82</v>
      </c>
      <c r="AW144" s="12" t="s">
        <v>26</v>
      </c>
      <c r="AX144" s="12" t="s">
        <v>71</v>
      </c>
      <c r="AY144" s="177" t="s">
        <v>165</v>
      </c>
    </row>
    <row r="145" spans="2:65" s="14" customFormat="1">
      <c r="B145" s="189"/>
      <c r="D145" s="176" t="s">
        <v>176</v>
      </c>
      <c r="E145" s="190" t="s">
        <v>1</v>
      </c>
      <c r="F145" s="191" t="s">
        <v>189</v>
      </c>
      <c r="H145" s="192">
        <v>75.59</v>
      </c>
      <c r="I145" s="193"/>
      <c r="L145" s="189"/>
      <c r="M145" s="194"/>
      <c r="T145" s="195"/>
      <c r="AT145" s="190" t="s">
        <v>176</v>
      </c>
      <c r="AU145" s="190" t="s">
        <v>82</v>
      </c>
      <c r="AV145" s="14" t="s">
        <v>171</v>
      </c>
      <c r="AW145" s="14" t="s">
        <v>26</v>
      </c>
      <c r="AX145" s="14" t="s">
        <v>77</v>
      </c>
      <c r="AY145" s="190" t="s">
        <v>165</v>
      </c>
    </row>
    <row r="146" spans="2:65" s="1" customFormat="1" ht="24.15" customHeight="1">
      <c r="B146" s="136"/>
      <c r="C146" s="163" t="s">
        <v>82</v>
      </c>
      <c r="D146" s="163" t="s">
        <v>167</v>
      </c>
      <c r="E146" s="164" t="s">
        <v>603</v>
      </c>
      <c r="F146" s="165" t="s">
        <v>604</v>
      </c>
      <c r="G146" s="166" t="s">
        <v>170</v>
      </c>
      <c r="H146" s="167">
        <v>75.59</v>
      </c>
      <c r="I146" s="168"/>
      <c r="J146" s="169">
        <f>ROUND(I146*H146,2)</f>
        <v>0</v>
      </c>
      <c r="K146" s="170"/>
      <c r="L146" s="34"/>
      <c r="M146" s="171" t="s">
        <v>1</v>
      </c>
      <c r="N146" s="135" t="s">
        <v>37</v>
      </c>
      <c r="P146" s="172">
        <f>O146*H146</f>
        <v>0</v>
      </c>
      <c r="Q146" s="172">
        <v>3.0000000000000001E-5</v>
      </c>
      <c r="R146" s="172">
        <f>Q146*H146</f>
        <v>2.2677000000000001E-3</v>
      </c>
      <c r="S146" s="172">
        <v>0</v>
      </c>
      <c r="T146" s="173">
        <f>S146*H146</f>
        <v>0</v>
      </c>
      <c r="AR146" s="174" t="s">
        <v>171</v>
      </c>
      <c r="AT146" s="174" t="s">
        <v>167</v>
      </c>
      <c r="AU146" s="174" t="s">
        <v>82</v>
      </c>
      <c r="AY146" s="17" t="s">
        <v>165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82</v>
      </c>
      <c r="BK146" s="102">
        <f>ROUND(I146*H146,2)</f>
        <v>0</v>
      </c>
      <c r="BL146" s="17" t="s">
        <v>171</v>
      </c>
      <c r="BM146" s="174" t="s">
        <v>605</v>
      </c>
    </row>
    <row r="147" spans="2:65" s="12" customFormat="1">
      <c r="B147" s="175"/>
      <c r="D147" s="176" t="s">
        <v>176</v>
      </c>
      <c r="E147" s="177" t="s">
        <v>1</v>
      </c>
      <c r="F147" s="178" t="s">
        <v>597</v>
      </c>
      <c r="H147" s="179">
        <v>40.590000000000003</v>
      </c>
      <c r="I147" s="180"/>
      <c r="L147" s="175"/>
      <c r="M147" s="181"/>
      <c r="T147" s="182"/>
      <c r="AT147" s="177" t="s">
        <v>176</v>
      </c>
      <c r="AU147" s="177" t="s">
        <v>82</v>
      </c>
      <c r="AV147" s="12" t="s">
        <v>82</v>
      </c>
      <c r="AW147" s="12" t="s">
        <v>26</v>
      </c>
      <c r="AX147" s="12" t="s">
        <v>71</v>
      </c>
      <c r="AY147" s="177" t="s">
        <v>165</v>
      </c>
    </row>
    <row r="148" spans="2:65" s="13" customFormat="1">
      <c r="B148" s="183"/>
      <c r="D148" s="176" t="s">
        <v>176</v>
      </c>
      <c r="E148" s="184" t="s">
        <v>1</v>
      </c>
      <c r="F148" s="185" t="s">
        <v>602</v>
      </c>
      <c r="H148" s="184" t="s">
        <v>1</v>
      </c>
      <c r="I148" s="186"/>
      <c r="L148" s="183"/>
      <c r="M148" s="187"/>
      <c r="T148" s="188"/>
      <c r="AT148" s="184" t="s">
        <v>176</v>
      </c>
      <c r="AU148" s="184" t="s">
        <v>82</v>
      </c>
      <c r="AV148" s="13" t="s">
        <v>77</v>
      </c>
      <c r="AW148" s="13" t="s">
        <v>26</v>
      </c>
      <c r="AX148" s="13" t="s">
        <v>71</v>
      </c>
      <c r="AY148" s="184" t="s">
        <v>165</v>
      </c>
    </row>
    <row r="149" spans="2:65" s="12" customFormat="1">
      <c r="B149" s="175"/>
      <c r="D149" s="176" t="s">
        <v>176</v>
      </c>
      <c r="E149" s="177" t="s">
        <v>1</v>
      </c>
      <c r="F149" s="178" t="s">
        <v>444</v>
      </c>
      <c r="H149" s="179">
        <v>35</v>
      </c>
      <c r="I149" s="180"/>
      <c r="L149" s="175"/>
      <c r="M149" s="181"/>
      <c r="T149" s="182"/>
      <c r="AT149" s="177" t="s">
        <v>176</v>
      </c>
      <c r="AU149" s="177" t="s">
        <v>82</v>
      </c>
      <c r="AV149" s="12" t="s">
        <v>82</v>
      </c>
      <c r="AW149" s="12" t="s">
        <v>26</v>
      </c>
      <c r="AX149" s="12" t="s">
        <v>71</v>
      </c>
      <c r="AY149" s="177" t="s">
        <v>165</v>
      </c>
    </row>
    <row r="150" spans="2:65" s="14" customFormat="1">
      <c r="B150" s="189"/>
      <c r="D150" s="176" t="s">
        <v>176</v>
      </c>
      <c r="E150" s="190" t="s">
        <v>1</v>
      </c>
      <c r="F150" s="191" t="s">
        <v>189</v>
      </c>
      <c r="H150" s="192">
        <v>75.59</v>
      </c>
      <c r="I150" s="193"/>
      <c r="L150" s="189"/>
      <c r="M150" s="194"/>
      <c r="T150" s="195"/>
      <c r="AT150" s="190" t="s">
        <v>176</v>
      </c>
      <c r="AU150" s="190" t="s">
        <v>82</v>
      </c>
      <c r="AV150" s="14" t="s">
        <v>171</v>
      </c>
      <c r="AW150" s="14" t="s">
        <v>26</v>
      </c>
      <c r="AX150" s="14" t="s">
        <v>77</v>
      </c>
      <c r="AY150" s="190" t="s">
        <v>165</v>
      </c>
    </row>
    <row r="151" spans="2:65" s="1" customFormat="1" ht="16.5" customHeight="1">
      <c r="B151" s="136"/>
      <c r="C151" s="199" t="s">
        <v>178</v>
      </c>
      <c r="D151" s="199" t="s">
        <v>360</v>
      </c>
      <c r="E151" s="200" t="s">
        <v>606</v>
      </c>
      <c r="F151" s="201" t="s">
        <v>607</v>
      </c>
      <c r="G151" s="202" t="s">
        <v>170</v>
      </c>
      <c r="H151" s="203">
        <v>83.149000000000001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37</v>
      </c>
      <c r="P151" s="172">
        <f>O151*H151</f>
        <v>0</v>
      </c>
      <c r="Q151" s="172">
        <v>2.9999999999999997E-4</v>
      </c>
      <c r="R151" s="172">
        <f>Q151*H151</f>
        <v>2.4944699999999997E-2</v>
      </c>
      <c r="S151" s="172">
        <v>0</v>
      </c>
      <c r="T151" s="173">
        <f>S151*H151</f>
        <v>0</v>
      </c>
      <c r="AR151" s="174" t="s">
        <v>207</v>
      </c>
      <c r="AT151" s="174" t="s">
        <v>360</v>
      </c>
      <c r="AU151" s="174" t="s">
        <v>82</v>
      </c>
      <c r="AY151" s="17" t="s">
        <v>165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82</v>
      </c>
      <c r="BK151" s="102">
        <f>ROUND(I151*H151,2)</f>
        <v>0</v>
      </c>
      <c r="BL151" s="17" t="s">
        <v>171</v>
      </c>
      <c r="BM151" s="174" t="s">
        <v>608</v>
      </c>
    </row>
    <row r="152" spans="2:65" s="12" customFormat="1">
      <c r="B152" s="175"/>
      <c r="D152" s="176" t="s">
        <v>176</v>
      </c>
      <c r="E152" s="177" t="s">
        <v>1</v>
      </c>
      <c r="F152" s="178" t="s">
        <v>609</v>
      </c>
      <c r="H152" s="179">
        <v>44.649000000000001</v>
      </c>
      <c r="I152" s="180"/>
      <c r="L152" s="175"/>
      <c r="M152" s="181"/>
      <c r="T152" s="182"/>
      <c r="AT152" s="177" t="s">
        <v>176</v>
      </c>
      <c r="AU152" s="177" t="s">
        <v>82</v>
      </c>
      <c r="AV152" s="12" t="s">
        <v>82</v>
      </c>
      <c r="AW152" s="12" t="s">
        <v>26</v>
      </c>
      <c r="AX152" s="12" t="s">
        <v>71</v>
      </c>
      <c r="AY152" s="177" t="s">
        <v>165</v>
      </c>
    </row>
    <row r="153" spans="2:65" s="12" customFormat="1">
      <c r="B153" s="175"/>
      <c r="D153" s="176" t="s">
        <v>176</v>
      </c>
      <c r="E153" s="177" t="s">
        <v>1</v>
      </c>
      <c r="F153" s="178" t="s">
        <v>610</v>
      </c>
      <c r="H153" s="179">
        <v>38.5</v>
      </c>
      <c r="I153" s="180"/>
      <c r="L153" s="175"/>
      <c r="M153" s="181"/>
      <c r="T153" s="182"/>
      <c r="AT153" s="177" t="s">
        <v>176</v>
      </c>
      <c r="AU153" s="177" t="s">
        <v>82</v>
      </c>
      <c r="AV153" s="12" t="s">
        <v>82</v>
      </c>
      <c r="AW153" s="12" t="s">
        <v>26</v>
      </c>
      <c r="AX153" s="12" t="s">
        <v>71</v>
      </c>
      <c r="AY153" s="177" t="s">
        <v>165</v>
      </c>
    </row>
    <row r="154" spans="2:65" s="14" customFormat="1">
      <c r="B154" s="189"/>
      <c r="D154" s="176" t="s">
        <v>176</v>
      </c>
      <c r="E154" s="190" t="s">
        <v>1</v>
      </c>
      <c r="F154" s="191" t="s">
        <v>189</v>
      </c>
      <c r="H154" s="192">
        <v>83.149000000000001</v>
      </c>
      <c r="I154" s="193"/>
      <c r="L154" s="189"/>
      <c r="M154" s="194"/>
      <c r="T154" s="195"/>
      <c r="AT154" s="190" t="s">
        <v>176</v>
      </c>
      <c r="AU154" s="190" t="s">
        <v>82</v>
      </c>
      <c r="AV154" s="14" t="s">
        <v>171</v>
      </c>
      <c r="AW154" s="14" t="s">
        <v>26</v>
      </c>
      <c r="AX154" s="14" t="s">
        <v>77</v>
      </c>
      <c r="AY154" s="190" t="s">
        <v>165</v>
      </c>
    </row>
    <row r="155" spans="2:65" s="11" customFormat="1" ht="23" customHeight="1">
      <c r="B155" s="151"/>
      <c r="D155" s="152" t="s">
        <v>70</v>
      </c>
      <c r="E155" s="161" t="s">
        <v>190</v>
      </c>
      <c r="F155" s="161" t="s">
        <v>365</v>
      </c>
      <c r="I155" s="154"/>
      <c r="J155" s="162">
        <f>BK155</f>
        <v>0</v>
      </c>
      <c r="L155" s="151"/>
      <c r="M155" s="156"/>
      <c r="P155" s="157">
        <f>SUM(P156:P169)</f>
        <v>0</v>
      </c>
      <c r="R155" s="157">
        <f>SUM(R156:R169)</f>
        <v>42.602556</v>
      </c>
      <c r="T155" s="158">
        <f>SUM(T156:T169)</f>
        <v>0</v>
      </c>
      <c r="AR155" s="152" t="s">
        <v>77</v>
      </c>
      <c r="AT155" s="159" t="s">
        <v>70</v>
      </c>
      <c r="AU155" s="159" t="s">
        <v>77</v>
      </c>
      <c r="AY155" s="152" t="s">
        <v>165</v>
      </c>
      <c r="BK155" s="160">
        <f>SUM(BK156:BK169)</f>
        <v>0</v>
      </c>
    </row>
    <row r="156" spans="2:65" s="1" customFormat="1" ht="44.25" customHeight="1">
      <c r="B156" s="136"/>
      <c r="C156" s="163" t="s">
        <v>171</v>
      </c>
      <c r="D156" s="163" t="s">
        <v>167</v>
      </c>
      <c r="E156" s="164" t="s">
        <v>611</v>
      </c>
      <c r="F156" s="165" t="s">
        <v>612</v>
      </c>
      <c r="G156" s="166" t="s">
        <v>170</v>
      </c>
      <c r="H156" s="167">
        <v>35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0.112</v>
      </c>
      <c r="R156" s="172">
        <f>Q156*H156</f>
        <v>3.92</v>
      </c>
      <c r="S156" s="172">
        <v>0</v>
      </c>
      <c r="T156" s="173">
        <f>S156*H156</f>
        <v>0</v>
      </c>
      <c r="AR156" s="174" t="s">
        <v>171</v>
      </c>
      <c r="AT156" s="174" t="s">
        <v>167</v>
      </c>
      <c r="AU156" s="174" t="s">
        <v>82</v>
      </c>
      <c r="AY156" s="17" t="s">
        <v>165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82</v>
      </c>
      <c r="BK156" s="102">
        <f>ROUND(I156*H156,2)</f>
        <v>0</v>
      </c>
      <c r="BL156" s="17" t="s">
        <v>171</v>
      </c>
      <c r="BM156" s="174" t="s">
        <v>613</v>
      </c>
    </row>
    <row r="157" spans="2:65" s="13" customFormat="1">
      <c r="B157" s="183"/>
      <c r="D157" s="176" t="s">
        <v>176</v>
      </c>
      <c r="E157" s="184" t="s">
        <v>1</v>
      </c>
      <c r="F157" s="185" t="s">
        <v>614</v>
      </c>
      <c r="H157" s="184" t="s">
        <v>1</v>
      </c>
      <c r="I157" s="186"/>
      <c r="L157" s="183"/>
      <c r="M157" s="187"/>
      <c r="T157" s="188"/>
      <c r="AT157" s="184" t="s">
        <v>176</v>
      </c>
      <c r="AU157" s="184" t="s">
        <v>82</v>
      </c>
      <c r="AV157" s="13" t="s">
        <v>77</v>
      </c>
      <c r="AW157" s="13" t="s">
        <v>26</v>
      </c>
      <c r="AX157" s="13" t="s">
        <v>71</v>
      </c>
      <c r="AY157" s="184" t="s">
        <v>165</v>
      </c>
    </row>
    <row r="158" spans="2:65" s="12" customFormat="1">
      <c r="B158" s="175"/>
      <c r="D158" s="176" t="s">
        <v>176</v>
      </c>
      <c r="E158" s="177" t="s">
        <v>1</v>
      </c>
      <c r="F158" s="178" t="s">
        <v>444</v>
      </c>
      <c r="H158" s="179">
        <v>35</v>
      </c>
      <c r="I158" s="180"/>
      <c r="L158" s="175"/>
      <c r="M158" s="181"/>
      <c r="T158" s="182"/>
      <c r="AT158" s="177" t="s">
        <v>176</v>
      </c>
      <c r="AU158" s="177" t="s">
        <v>82</v>
      </c>
      <c r="AV158" s="12" t="s">
        <v>82</v>
      </c>
      <c r="AW158" s="12" t="s">
        <v>26</v>
      </c>
      <c r="AX158" s="12" t="s">
        <v>71</v>
      </c>
      <c r="AY158" s="177" t="s">
        <v>165</v>
      </c>
    </row>
    <row r="159" spans="2:65" s="14" customFormat="1">
      <c r="B159" s="189"/>
      <c r="D159" s="176" t="s">
        <v>176</v>
      </c>
      <c r="E159" s="190" t="s">
        <v>1</v>
      </c>
      <c r="F159" s="191" t="s">
        <v>189</v>
      </c>
      <c r="H159" s="192">
        <v>35</v>
      </c>
      <c r="I159" s="193"/>
      <c r="L159" s="189"/>
      <c r="M159" s="194"/>
      <c r="T159" s="195"/>
      <c r="AT159" s="190" t="s">
        <v>176</v>
      </c>
      <c r="AU159" s="190" t="s">
        <v>82</v>
      </c>
      <c r="AV159" s="14" t="s">
        <v>171</v>
      </c>
      <c r="AW159" s="14" t="s">
        <v>26</v>
      </c>
      <c r="AX159" s="14" t="s">
        <v>77</v>
      </c>
      <c r="AY159" s="190" t="s">
        <v>165</v>
      </c>
    </row>
    <row r="160" spans="2:65" s="1" customFormat="1" ht="33" customHeight="1">
      <c r="B160" s="136"/>
      <c r="C160" s="163" t="s">
        <v>190</v>
      </c>
      <c r="D160" s="163" t="s">
        <v>167</v>
      </c>
      <c r="E160" s="164" t="s">
        <v>615</v>
      </c>
      <c r="F160" s="165" t="s">
        <v>616</v>
      </c>
      <c r="G160" s="166" t="s">
        <v>170</v>
      </c>
      <c r="H160" s="167">
        <v>40.590000000000003</v>
      </c>
      <c r="I160" s="168"/>
      <c r="J160" s="169">
        <f>ROUND(I160*H160,2)</f>
        <v>0</v>
      </c>
      <c r="K160" s="170"/>
      <c r="L160" s="34"/>
      <c r="M160" s="171" t="s">
        <v>1</v>
      </c>
      <c r="N160" s="135" t="s">
        <v>37</v>
      </c>
      <c r="P160" s="172">
        <f>O160*H160</f>
        <v>0</v>
      </c>
      <c r="Q160" s="172">
        <v>0.2024</v>
      </c>
      <c r="R160" s="172">
        <f>Q160*H160</f>
        <v>8.2154160000000012</v>
      </c>
      <c r="S160" s="172">
        <v>0</v>
      </c>
      <c r="T160" s="173">
        <f>S160*H160</f>
        <v>0</v>
      </c>
      <c r="AR160" s="174" t="s">
        <v>171</v>
      </c>
      <c r="AT160" s="174" t="s">
        <v>167</v>
      </c>
      <c r="AU160" s="174" t="s">
        <v>82</v>
      </c>
      <c r="AY160" s="17" t="s">
        <v>165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82</v>
      </c>
      <c r="BK160" s="102">
        <f>ROUND(I160*H160,2)</f>
        <v>0</v>
      </c>
      <c r="BL160" s="17" t="s">
        <v>171</v>
      </c>
      <c r="BM160" s="174" t="s">
        <v>617</v>
      </c>
    </row>
    <row r="161" spans="2:65" s="12" customFormat="1">
      <c r="B161" s="175"/>
      <c r="D161" s="176" t="s">
        <v>176</v>
      </c>
      <c r="E161" s="177" t="s">
        <v>1</v>
      </c>
      <c r="F161" s="178" t="s">
        <v>597</v>
      </c>
      <c r="H161" s="179">
        <v>40.590000000000003</v>
      </c>
      <c r="I161" s="180"/>
      <c r="L161" s="175"/>
      <c r="M161" s="181"/>
      <c r="T161" s="182"/>
      <c r="AT161" s="177" t="s">
        <v>176</v>
      </c>
      <c r="AU161" s="177" t="s">
        <v>82</v>
      </c>
      <c r="AV161" s="12" t="s">
        <v>82</v>
      </c>
      <c r="AW161" s="12" t="s">
        <v>26</v>
      </c>
      <c r="AX161" s="12" t="s">
        <v>77</v>
      </c>
      <c r="AY161" s="177" t="s">
        <v>165</v>
      </c>
    </row>
    <row r="162" spans="2:65" s="1" customFormat="1" ht="24.15" customHeight="1">
      <c r="B162" s="136"/>
      <c r="C162" s="163" t="s">
        <v>194</v>
      </c>
      <c r="D162" s="163" t="s">
        <v>167</v>
      </c>
      <c r="E162" s="164" t="s">
        <v>618</v>
      </c>
      <c r="F162" s="165" t="s">
        <v>619</v>
      </c>
      <c r="G162" s="166" t="s">
        <v>170</v>
      </c>
      <c r="H162" s="167">
        <v>40.590000000000003</v>
      </c>
      <c r="I162" s="168"/>
      <c r="J162" s="169">
        <f>ROUND(I162*H162,2)</f>
        <v>0</v>
      </c>
      <c r="K162" s="170"/>
      <c r="L162" s="34"/>
      <c r="M162" s="171" t="s">
        <v>1</v>
      </c>
      <c r="N162" s="135" t="s">
        <v>37</v>
      </c>
      <c r="P162" s="172">
        <f>O162*H162</f>
        <v>0</v>
      </c>
      <c r="Q162" s="172">
        <v>0.39800000000000002</v>
      </c>
      <c r="R162" s="172">
        <f>Q162*H162</f>
        <v>16.154820000000001</v>
      </c>
      <c r="S162" s="172">
        <v>0</v>
      </c>
      <c r="T162" s="173">
        <f>S162*H162</f>
        <v>0</v>
      </c>
      <c r="AR162" s="174" t="s">
        <v>171</v>
      </c>
      <c r="AT162" s="174" t="s">
        <v>167</v>
      </c>
      <c r="AU162" s="174" t="s">
        <v>82</v>
      </c>
      <c r="AY162" s="17" t="s">
        <v>165</v>
      </c>
      <c r="BE162" s="102">
        <f>IF(N162="základná",J162,0)</f>
        <v>0</v>
      </c>
      <c r="BF162" s="102">
        <f>IF(N162="znížená",J162,0)</f>
        <v>0</v>
      </c>
      <c r="BG162" s="102">
        <f>IF(N162="zákl. prenesená",J162,0)</f>
        <v>0</v>
      </c>
      <c r="BH162" s="102">
        <f>IF(N162="zníž. prenesená",J162,0)</f>
        <v>0</v>
      </c>
      <c r="BI162" s="102">
        <f>IF(N162="nulová",J162,0)</f>
        <v>0</v>
      </c>
      <c r="BJ162" s="17" t="s">
        <v>82</v>
      </c>
      <c r="BK162" s="102">
        <f>ROUND(I162*H162,2)</f>
        <v>0</v>
      </c>
      <c r="BL162" s="17" t="s">
        <v>171</v>
      </c>
      <c r="BM162" s="174" t="s">
        <v>620</v>
      </c>
    </row>
    <row r="163" spans="2:65" s="12" customFormat="1">
      <c r="B163" s="175"/>
      <c r="D163" s="176" t="s">
        <v>176</v>
      </c>
      <c r="E163" s="177" t="s">
        <v>597</v>
      </c>
      <c r="F163" s="178" t="s">
        <v>621</v>
      </c>
      <c r="H163" s="179">
        <v>40.590000000000003</v>
      </c>
      <c r="I163" s="180"/>
      <c r="L163" s="175"/>
      <c r="M163" s="181"/>
      <c r="T163" s="182"/>
      <c r="AT163" s="177" t="s">
        <v>176</v>
      </c>
      <c r="AU163" s="177" t="s">
        <v>82</v>
      </c>
      <c r="AV163" s="12" t="s">
        <v>82</v>
      </c>
      <c r="AW163" s="12" t="s">
        <v>26</v>
      </c>
      <c r="AX163" s="12" t="s">
        <v>77</v>
      </c>
      <c r="AY163" s="177" t="s">
        <v>165</v>
      </c>
    </row>
    <row r="164" spans="2:65" s="1" customFormat="1" ht="33" customHeight="1">
      <c r="B164" s="136"/>
      <c r="C164" s="163" t="s">
        <v>202</v>
      </c>
      <c r="D164" s="163" t="s">
        <v>167</v>
      </c>
      <c r="E164" s="164" t="s">
        <v>622</v>
      </c>
      <c r="F164" s="165" t="s">
        <v>623</v>
      </c>
      <c r="G164" s="166" t="s">
        <v>170</v>
      </c>
      <c r="H164" s="167">
        <v>35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0.39800000000000002</v>
      </c>
      <c r="R164" s="172">
        <f>Q164*H164</f>
        <v>13.930000000000001</v>
      </c>
      <c r="S164" s="172">
        <v>0</v>
      </c>
      <c r="T164" s="173">
        <f>S164*H164</f>
        <v>0</v>
      </c>
      <c r="AR164" s="174" t="s">
        <v>171</v>
      </c>
      <c r="AT164" s="174" t="s">
        <v>167</v>
      </c>
      <c r="AU164" s="174" t="s">
        <v>82</v>
      </c>
      <c r="AY164" s="17" t="s">
        <v>165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82</v>
      </c>
      <c r="BK164" s="102">
        <f>ROUND(I164*H164,2)</f>
        <v>0</v>
      </c>
      <c r="BL164" s="17" t="s">
        <v>171</v>
      </c>
      <c r="BM164" s="174" t="s">
        <v>624</v>
      </c>
    </row>
    <row r="165" spans="2:65" s="13" customFormat="1">
      <c r="B165" s="183"/>
      <c r="D165" s="176" t="s">
        <v>176</v>
      </c>
      <c r="E165" s="184" t="s">
        <v>1</v>
      </c>
      <c r="F165" s="185" t="s">
        <v>614</v>
      </c>
      <c r="H165" s="184" t="s">
        <v>1</v>
      </c>
      <c r="I165" s="186"/>
      <c r="L165" s="183"/>
      <c r="M165" s="187"/>
      <c r="T165" s="188"/>
      <c r="AT165" s="184" t="s">
        <v>176</v>
      </c>
      <c r="AU165" s="184" t="s">
        <v>82</v>
      </c>
      <c r="AV165" s="13" t="s">
        <v>77</v>
      </c>
      <c r="AW165" s="13" t="s">
        <v>26</v>
      </c>
      <c r="AX165" s="13" t="s">
        <v>71</v>
      </c>
      <c r="AY165" s="184" t="s">
        <v>165</v>
      </c>
    </row>
    <row r="166" spans="2:65" s="12" customFormat="1">
      <c r="B166" s="175"/>
      <c r="D166" s="176" t="s">
        <v>176</v>
      </c>
      <c r="E166" s="177" t="s">
        <v>1</v>
      </c>
      <c r="F166" s="178" t="s">
        <v>444</v>
      </c>
      <c r="H166" s="179">
        <v>35</v>
      </c>
      <c r="I166" s="180"/>
      <c r="L166" s="175"/>
      <c r="M166" s="181"/>
      <c r="T166" s="182"/>
      <c r="AT166" s="177" t="s">
        <v>176</v>
      </c>
      <c r="AU166" s="177" t="s">
        <v>82</v>
      </c>
      <c r="AV166" s="12" t="s">
        <v>82</v>
      </c>
      <c r="AW166" s="12" t="s">
        <v>26</v>
      </c>
      <c r="AX166" s="12" t="s">
        <v>71</v>
      </c>
      <c r="AY166" s="177" t="s">
        <v>165</v>
      </c>
    </row>
    <row r="167" spans="2:65" s="14" customFormat="1">
      <c r="B167" s="189"/>
      <c r="D167" s="176" t="s">
        <v>176</v>
      </c>
      <c r="E167" s="190" t="s">
        <v>1</v>
      </c>
      <c r="F167" s="191" t="s">
        <v>189</v>
      </c>
      <c r="H167" s="192">
        <v>35</v>
      </c>
      <c r="I167" s="193"/>
      <c r="L167" s="189"/>
      <c r="M167" s="194"/>
      <c r="T167" s="195"/>
      <c r="AT167" s="190" t="s">
        <v>176</v>
      </c>
      <c r="AU167" s="190" t="s">
        <v>82</v>
      </c>
      <c r="AV167" s="14" t="s">
        <v>171</v>
      </c>
      <c r="AW167" s="14" t="s">
        <v>26</v>
      </c>
      <c r="AX167" s="14" t="s">
        <v>77</v>
      </c>
      <c r="AY167" s="190" t="s">
        <v>165</v>
      </c>
    </row>
    <row r="168" spans="2:65" s="1" customFormat="1" ht="44.25" customHeight="1">
      <c r="B168" s="136"/>
      <c r="C168" s="163">
        <v>8</v>
      </c>
      <c r="D168" s="163" t="s">
        <v>167</v>
      </c>
      <c r="E168" s="164" t="s">
        <v>625</v>
      </c>
      <c r="F168" s="165" t="s">
        <v>626</v>
      </c>
      <c r="G168" s="166" t="s">
        <v>170</v>
      </c>
      <c r="H168" s="167">
        <v>36</v>
      </c>
      <c r="I168" s="168"/>
      <c r="J168" s="169">
        <f>ROUND(I168*H168,2)</f>
        <v>0</v>
      </c>
      <c r="K168" s="170"/>
      <c r="L168" s="34"/>
      <c r="M168" s="171" t="s">
        <v>1</v>
      </c>
      <c r="N168" s="135" t="s">
        <v>37</v>
      </c>
      <c r="P168" s="172">
        <f>O168*H168</f>
        <v>0</v>
      </c>
      <c r="Q168" s="172">
        <v>1.0619999999999999E-2</v>
      </c>
      <c r="R168" s="172">
        <f>Q168*H168</f>
        <v>0.38231999999999999</v>
      </c>
      <c r="S168" s="172">
        <v>0</v>
      </c>
      <c r="T168" s="173">
        <f>S168*H168</f>
        <v>0</v>
      </c>
      <c r="AR168" s="174" t="s">
        <v>171</v>
      </c>
      <c r="AT168" s="174" t="s">
        <v>167</v>
      </c>
      <c r="AU168" s="174" t="s">
        <v>82</v>
      </c>
      <c r="AY168" s="17" t="s">
        <v>165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7" t="s">
        <v>82</v>
      </c>
      <c r="BK168" s="102">
        <f>ROUND(I168*H168,2)</f>
        <v>0</v>
      </c>
      <c r="BL168" s="17" t="s">
        <v>171</v>
      </c>
      <c r="BM168" s="174" t="s">
        <v>627</v>
      </c>
    </row>
    <row r="169" spans="2:65" s="12" customFormat="1">
      <c r="B169" s="175"/>
      <c r="D169" s="176" t="s">
        <v>176</v>
      </c>
      <c r="E169" s="177" t="s">
        <v>1</v>
      </c>
      <c r="F169" s="178" t="s">
        <v>628</v>
      </c>
      <c r="H169" s="179">
        <v>36</v>
      </c>
      <c r="I169" s="180"/>
      <c r="L169" s="175"/>
      <c r="M169" s="181"/>
      <c r="T169" s="182"/>
      <c r="AT169" s="177" t="s">
        <v>176</v>
      </c>
      <c r="AU169" s="177" t="s">
        <v>82</v>
      </c>
      <c r="AV169" s="12" t="s">
        <v>82</v>
      </c>
      <c r="AW169" s="12" t="s">
        <v>26</v>
      </c>
      <c r="AX169" s="12" t="s">
        <v>77</v>
      </c>
      <c r="AY169" s="177" t="s">
        <v>165</v>
      </c>
    </row>
    <row r="170" spans="2:65" s="11" customFormat="1" ht="23" customHeight="1">
      <c r="B170" s="151"/>
      <c r="D170" s="152" t="s">
        <v>70</v>
      </c>
      <c r="E170" s="161" t="s">
        <v>382</v>
      </c>
      <c r="F170" s="161" t="s">
        <v>383</v>
      </c>
      <c r="I170" s="154"/>
      <c r="J170" s="162">
        <f>BK170</f>
        <v>0</v>
      </c>
      <c r="L170" s="151"/>
      <c r="M170" s="156"/>
      <c r="P170" s="157">
        <f>P171</f>
        <v>0</v>
      </c>
      <c r="R170" s="157">
        <f>R171</f>
        <v>0</v>
      </c>
      <c r="T170" s="158">
        <f>T171</f>
        <v>0</v>
      </c>
      <c r="AR170" s="152" t="s">
        <v>77</v>
      </c>
      <c r="AT170" s="159" t="s">
        <v>70</v>
      </c>
      <c r="AU170" s="159" t="s">
        <v>77</v>
      </c>
      <c r="AY170" s="152" t="s">
        <v>165</v>
      </c>
      <c r="BK170" s="160">
        <f>BK171</f>
        <v>0</v>
      </c>
    </row>
    <row r="171" spans="2:65" s="1" customFormat="1" ht="33" customHeight="1">
      <c r="B171" s="136"/>
      <c r="C171" s="163">
        <v>9</v>
      </c>
      <c r="D171" s="163" t="s">
        <v>167</v>
      </c>
      <c r="E171" s="164" t="s">
        <v>629</v>
      </c>
      <c r="F171" s="165" t="s">
        <v>630</v>
      </c>
      <c r="G171" s="166" t="s">
        <v>233</v>
      </c>
      <c r="H171" s="167">
        <v>42.63</v>
      </c>
      <c r="I171" s="168"/>
      <c r="J171" s="169">
        <f>ROUND(I171*H171,2)</f>
        <v>0</v>
      </c>
      <c r="K171" s="170"/>
      <c r="L171" s="34"/>
      <c r="M171" s="171" t="s">
        <v>1</v>
      </c>
      <c r="N171" s="135" t="s">
        <v>37</v>
      </c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AR171" s="174" t="s">
        <v>171</v>
      </c>
      <c r="AT171" s="174" t="s">
        <v>167</v>
      </c>
      <c r="AU171" s="174" t="s">
        <v>82</v>
      </c>
      <c r="AY171" s="17" t="s">
        <v>165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7" t="s">
        <v>82</v>
      </c>
      <c r="BK171" s="102">
        <f>ROUND(I171*H171,2)</f>
        <v>0</v>
      </c>
      <c r="BL171" s="17" t="s">
        <v>171</v>
      </c>
      <c r="BM171" s="174" t="s">
        <v>631</v>
      </c>
    </row>
    <row r="172" spans="2:65" s="11" customFormat="1" ht="26" customHeight="1">
      <c r="B172" s="151"/>
      <c r="D172" s="152" t="s">
        <v>70</v>
      </c>
      <c r="E172" s="153" t="s">
        <v>388</v>
      </c>
      <c r="F172" s="153" t="s">
        <v>389</v>
      </c>
      <c r="I172" s="154"/>
      <c r="J172" s="155">
        <f>J173+J185+J191</f>
        <v>0</v>
      </c>
      <c r="L172" s="151"/>
      <c r="M172" s="156"/>
      <c r="P172" s="157" t="e">
        <f>P173+#REF!+P185+P191</f>
        <v>#REF!</v>
      </c>
      <c r="R172" s="157" t="e">
        <f>R173+#REF!+R185+R191</f>
        <v>#REF!</v>
      </c>
      <c r="T172" s="158" t="e">
        <f>T173+#REF!+T185+T191</f>
        <v>#REF!</v>
      </c>
      <c r="AR172" s="152" t="s">
        <v>82</v>
      </c>
      <c r="AT172" s="159" t="s">
        <v>70</v>
      </c>
      <c r="AU172" s="159" t="s">
        <v>71</v>
      </c>
      <c r="AY172" s="152" t="s">
        <v>165</v>
      </c>
      <c r="BK172" s="160" t="e">
        <f>BK173+#REF!+BK185+BK191</f>
        <v>#REF!</v>
      </c>
    </row>
    <row r="173" spans="2:65" s="11" customFormat="1" ht="23" customHeight="1">
      <c r="B173" s="151"/>
      <c r="D173" s="152" t="s">
        <v>70</v>
      </c>
      <c r="E173" s="161" t="s">
        <v>632</v>
      </c>
      <c r="F173" s="161" t="s">
        <v>633</v>
      </c>
      <c r="I173" s="154"/>
      <c r="J173" s="162">
        <f>BK173</f>
        <v>0</v>
      </c>
      <c r="L173" s="151"/>
      <c r="M173" s="156"/>
      <c r="P173" s="157">
        <f>SUM(P174:P184)</f>
        <v>0</v>
      </c>
      <c r="R173" s="157">
        <f>SUM(R174:R184)</f>
        <v>0.41098451000000003</v>
      </c>
      <c r="T173" s="158">
        <f>SUM(T174:T184)</f>
        <v>0</v>
      </c>
      <c r="AR173" s="152" t="s">
        <v>82</v>
      </c>
      <c r="AT173" s="159" t="s">
        <v>70</v>
      </c>
      <c r="AU173" s="159" t="s">
        <v>77</v>
      </c>
      <c r="AY173" s="152" t="s">
        <v>165</v>
      </c>
      <c r="BK173" s="160">
        <f>SUM(BK174:BK184)</f>
        <v>0</v>
      </c>
    </row>
    <row r="174" spans="2:65" s="1" customFormat="1" ht="24.15" customHeight="1">
      <c r="B174" s="136"/>
      <c r="C174" s="163">
        <v>10</v>
      </c>
      <c r="D174" s="163" t="s">
        <v>167</v>
      </c>
      <c r="E174" s="164" t="s">
        <v>634</v>
      </c>
      <c r="F174" s="165" t="s">
        <v>635</v>
      </c>
      <c r="G174" s="166" t="s">
        <v>170</v>
      </c>
      <c r="H174" s="167">
        <v>18.36</v>
      </c>
      <c r="I174" s="168"/>
      <c r="J174" s="169">
        <f>ROUND(I174*H174,2)</f>
        <v>0</v>
      </c>
      <c r="K174" s="170"/>
      <c r="L174" s="34"/>
      <c r="M174" s="171" t="s">
        <v>1</v>
      </c>
      <c r="N174" s="135" t="s">
        <v>37</v>
      </c>
      <c r="P174" s="172">
        <f>O174*H174</f>
        <v>0</v>
      </c>
      <c r="Q174" s="172">
        <v>0</v>
      </c>
      <c r="R174" s="172">
        <f>Q174*H174</f>
        <v>0</v>
      </c>
      <c r="S174" s="172">
        <v>0</v>
      </c>
      <c r="T174" s="173">
        <f>S174*H174</f>
        <v>0</v>
      </c>
      <c r="AR174" s="174" t="s">
        <v>244</v>
      </c>
      <c r="AT174" s="174" t="s">
        <v>167</v>
      </c>
      <c r="AU174" s="174" t="s">
        <v>82</v>
      </c>
      <c r="AY174" s="17" t="s">
        <v>165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82</v>
      </c>
      <c r="BK174" s="102">
        <f>ROUND(I174*H174,2)</f>
        <v>0</v>
      </c>
      <c r="BL174" s="17" t="s">
        <v>244</v>
      </c>
      <c r="BM174" s="174" t="s">
        <v>636</v>
      </c>
    </row>
    <row r="175" spans="2:65" s="12" customFormat="1">
      <c r="B175" s="175"/>
      <c r="D175" s="176" t="s">
        <v>176</v>
      </c>
      <c r="E175" s="177" t="s">
        <v>1</v>
      </c>
      <c r="F175" s="178" t="s">
        <v>637</v>
      </c>
      <c r="H175" s="179">
        <v>18.36</v>
      </c>
      <c r="I175" s="180"/>
      <c r="L175" s="175"/>
      <c r="M175" s="181"/>
      <c r="T175" s="182"/>
      <c r="AT175" s="177" t="s">
        <v>176</v>
      </c>
      <c r="AU175" s="177" t="s">
        <v>82</v>
      </c>
      <c r="AV175" s="12" t="s">
        <v>82</v>
      </c>
      <c r="AW175" s="12" t="s">
        <v>26</v>
      </c>
      <c r="AX175" s="12" t="s">
        <v>77</v>
      </c>
      <c r="AY175" s="177" t="s">
        <v>165</v>
      </c>
    </row>
    <row r="176" spans="2:65" s="1" customFormat="1" ht="16.5" customHeight="1">
      <c r="B176" s="136"/>
      <c r="C176" s="163">
        <v>11</v>
      </c>
      <c r="D176" s="163" t="s">
        <v>167</v>
      </c>
      <c r="E176" s="164" t="s">
        <v>638</v>
      </c>
      <c r="F176" s="165" t="s">
        <v>639</v>
      </c>
      <c r="G176" s="166" t="s">
        <v>497</v>
      </c>
      <c r="H176" s="167">
        <v>8</v>
      </c>
      <c r="I176" s="168"/>
      <c r="J176" s="169">
        <f>ROUND(I176*H176,2)</f>
        <v>0</v>
      </c>
      <c r="K176" s="170"/>
      <c r="L176" s="34"/>
      <c r="M176" s="171" t="s">
        <v>1</v>
      </c>
      <c r="N176" s="135" t="s">
        <v>37</v>
      </c>
      <c r="P176" s="172">
        <f>O176*H176</f>
        <v>0</v>
      </c>
      <c r="Q176" s="172">
        <v>0</v>
      </c>
      <c r="R176" s="172">
        <f>Q176*H176</f>
        <v>0</v>
      </c>
      <c r="S176" s="172">
        <v>0</v>
      </c>
      <c r="T176" s="173">
        <f>S176*H176</f>
        <v>0</v>
      </c>
      <c r="AR176" s="174" t="s">
        <v>244</v>
      </c>
      <c r="AT176" s="174" t="s">
        <v>167</v>
      </c>
      <c r="AU176" s="174" t="s">
        <v>82</v>
      </c>
      <c r="AY176" s="17" t="s">
        <v>165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7" t="s">
        <v>82</v>
      </c>
      <c r="BK176" s="102">
        <f>ROUND(I176*H176,2)</f>
        <v>0</v>
      </c>
      <c r="BL176" s="17" t="s">
        <v>244</v>
      </c>
      <c r="BM176" s="174" t="s">
        <v>640</v>
      </c>
    </row>
    <row r="177" spans="2:65" s="12" customFormat="1">
      <c r="B177" s="175"/>
      <c r="D177" s="176" t="s">
        <v>176</v>
      </c>
      <c r="E177" s="177" t="s">
        <v>1</v>
      </c>
      <c r="F177" s="178" t="s">
        <v>641</v>
      </c>
      <c r="H177" s="179">
        <v>8</v>
      </c>
      <c r="I177" s="180"/>
      <c r="L177" s="175"/>
      <c r="M177" s="181"/>
      <c r="T177" s="182"/>
      <c r="AT177" s="177" t="s">
        <v>176</v>
      </c>
      <c r="AU177" s="177" t="s">
        <v>82</v>
      </c>
      <c r="AV177" s="12" t="s">
        <v>82</v>
      </c>
      <c r="AW177" s="12" t="s">
        <v>26</v>
      </c>
      <c r="AX177" s="12" t="s">
        <v>77</v>
      </c>
      <c r="AY177" s="177" t="s">
        <v>165</v>
      </c>
    </row>
    <row r="178" spans="2:65" s="1" customFormat="1" ht="24.15" customHeight="1">
      <c r="B178" s="136"/>
      <c r="C178" s="163">
        <v>12</v>
      </c>
      <c r="D178" s="163" t="s">
        <v>167</v>
      </c>
      <c r="E178" s="164" t="s">
        <v>642</v>
      </c>
      <c r="F178" s="165" t="s">
        <v>643</v>
      </c>
      <c r="G178" s="166" t="s">
        <v>181</v>
      </c>
      <c r="H178" s="167">
        <v>30.6</v>
      </c>
      <c r="I178" s="168"/>
      <c r="J178" s="169">
        <f>ROUND(I178*H178,2)</f>
        <v>0</v>
      </c>
      <c r="K178" s="170"/>
      <c r="L178" s="34"/>
      <c r="M178" s="171" t="s">
        <v>1</v>
      </c>
      <c r="N178" s="135" t="s">
        <v>37</v>
      </c>
      <c r="P178" s="172">
        <f>O178*H178</f>
        <v>0</v>
      </c>
      <c r="Q178" s="172">
        <v>0</v>
      </c>
      <c r="R178" s="172">
        <f>Q178*H178</f>
        <v>0</v>
      </c>
      <c r="S178" s="172">
        <v>0</v>
      </c>
      <c r="T178" s="173">
        <f>S178*H178</f>
        <v>0</v>
      </c>
      <c r="AR178" s="174" t="s">
        <v>244</v>
      </c>
      <c r="AT178" s="174" t="s">
        <v>167</v>
      </c>
      <c r="AU178" s="174" t="s">
        <v>82</v>
      </c>
      <c r="AY178" s="17" t="s">
        <v>165</v>
      </c>
      <c r="BE178" s="102">
        <f>IF(N178="základná",J178,0)</f>
        <v>0</v>
      </c>
      <c r="BF178" s="102">
        <f>IF(N178="znížená",J178,0)</f>
        <v>0</v>
      </c>
      <c r="BG178" s="102">
        <f>IF(N178="zákl. prenesená",J178,0)</f>
        <v>0</v>
      </c>
      <c r="BH178" s="102">
        <f>IF(N178="zníž. prenesená",J178,0)</f>
        <v>0</v>
      </c>
      <c r="BI178" s="102">
        <f>IF(N178="nulová",J178,0)</f>
        <v>0</v>
      </c>
      <c r="BJ178" s="17" t="s">
        <v>82</v>
      </c>
      <c r="BK178" s="102">
        <f>ROUND(I178*H178,2)</f>
        <v>0</v>
      </c>
      <c r="BL178" s="17" t="s">
        <v>244</v>
      </c>
      <c r="BM178" s="174" t="s">
        <v>644</v>
      </c>
    </row>
    <row r="179" spans="2:65" s="12" customFormat="1">
      <c r="B179" s="175"/>
      <c r="D179" s="176" t="s">
        <v>176</v>
      </c>
      <c r="E179" s="177" t="s">
        <v>591</v>
      </c>
      <c r="F179" s="178" t="s">
        <v>645</v>
      </c>
      <c r="H179" s="179">
        <v>30.6</v>
      </c>
      <c r="I179" s="180"/>
      <c r="L179" s="175"/>
      <c r="M179" s="181"/>
      <c r="T179" s="182"/>
      <c r="AT179" s="177" t="s">
        <v>176</v>
      </c>
      <c r="AU179" s="177" t="s">
        <v>82</v>
      </c>
      <c r="AV179" s="12" t="s">
        <v>82</v>
      </c>
      <c r="AW179" s="12" t="s">
        <v>26</v>
      </c>
      <c r="AX179" s="12" t="s">
        <v>77</v>
      </c>
      <c r="AY179" s="177" t="s">
        <v>165</v>
      </c>
    </row>
    <row r="180" spans="2:65" s="1" customFormat="1" ht="16.5" customHeight="1">
      <c r="B180" s="136"/>
      <c r="C180" s="199">
        <v>13</v>
      </c>
      <c r="D180" s="199" t="s">
        <v>360</v>
      </c>
      <c r="E180" s="200" t="s">
        <v>646</v>
      </c>
      <c r="F180" s="201" t="s">
        <v>647</v>
      </c>
      <c r="G180" s="202" t="s">
        <v>185</v>
      </c>
      <c r="H180" s="203">
        <v>0.74399999999999999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37</v>
      </c>
      <c r="P180" s="172">
        <f>O180*H180</f>
        <v>0</v>
      </c>
      <c r="Q180" s="172">
        <v>0.55000000000000004</v>
      </c>
      <c r="R180" s="172">
        <f>Q180*H180</f>
        <v>0.40920000000000001</v>
      </c>
      <c r="S180" s="172">
        <v>0</v>
      </c>
      <c r="T180" s="173">
        <f>S180*H180</f>
        <v>0</v>
      </c>
      <c r="AR180" s="174" t="s">
        <v>405</v>
      </c>
      <c r="AT180" s="174" t="s">
        <v>360</v>
      </c>
      <c r="AU180" s="174" t="s">
        <v>82</v>
      </c>
      <c r="AY180" s="17" t="s">
        <v>165</v>
      </c>
      <c r="BE180" s="102">
        <f>IF(N180="základná",J180,0)</f>
        <v>0</v>
      </c>
      <c r="BF180" s="102">
        <f>IF(N180="znížená",J180,0)</f>
        <v>0</v>
      </c>
      <c r="BG180" s="102">
        <f>IF(N180="zákl. prenesená",J180,0)</f>
        <v>0</v>
      </c>
      <c r="BH180" s="102">
        <f>IF(N180="zníž. prenesená",J180,0)</f>
        <v>0</v>
      </c>
      <c r="BI180" s="102">
        <f>IF(N180="nulová",J180,0)</f>
        <v>0</v>
      </c>
      <c r="BJ180" s="17" t="s">
        <v>82</v>
      </c>
      <c r="BK180" s="102">
        <f>ROUND(I180*H180,2)</f>
        <v>0</v>
      </c>
      <c r="BL180" s="17" t="s">
        <v>244</v>
      </c>
      <c r="BM180" s="174" t="s">
        <v>648</v>
      </c>
    </row>
    <row r="181" spans="2:65" s="12" customFormat="1">
      <c r="B181" s="175"/>
      <c r="D181" s="176" t="s">
        <v>176</v>
      </c>
      <c r="E181" s="177" t="s">
        <v>593</v>
      </c>
      <c r="F181" s="178" t="s">
        <v>649</v>
      </c>
      <c r="H181" s="179">
        <v>0.74399999999999999</v>
      </c>
      <c r="I181" s="180"/>
      <c r="L181" s="175"/>
      <c r="M181" s="181"/>
      <c r="T181" s="182"/>
      <c r="AT181" s="177" t="s">
        <v>176</v>
      </c>
      <c r="AU181" s="177" t="s">
        <v>82</v>
      </c>
      <c r="AV181" s="12" t="s">
        <v>82</v>
      </c>
      <c r="AW181" s="12" t="s">
        <v>26</v>
      </c>
      <c r="AX181" s="12" t="s">
        <v>77</v>
      </c>
      <c r="AY181" s="177" t="s">
        <v>165</v>
      </c>
    </row>
    <row r="182" spans="2:65" s="1" customFormat="1" ht="24.15" customHeight="1">
      <c r="B182" s="136"/>
      <c r="C182" s="163">
        <v>14</v>
      </c>
      <c r="D182" s="163" t="s">
        <v>167</v>
      </c>
      <c r="E182" s="164" t="s">
        <v>650</v>
      </c>
      <c r="F182" s="165" t="s">
        <v>651</v>
      </c>
      <c r="G182" s="166" t="s">
        <v>185</v>
      </c>
      <c r="H182" s="167">
        <v>0.68899999999999995</v>
      </c>
      <c r="I182" s="168"/>
      <c r="J182" s="169">
        <f>ROUND(I182*H182,2)</f>
        <v>0</v>
      </c>
      <c r="K182" s="170"/>
      <c r="L182" s="34"/>
      <c r="M182" s="171" t="s">
        <v>1</v>
      </c>
      <c r="N182" s="135" t="s">
        <v>37</v>
      </c>
      <c r="P182" s="172">
        <f>O182*H182</f>
        <v>0</v>
      </c>
      <c r="Q182" s="172">
        <v>2.5899999999999999E-3</v>
      </c>
      <c r="R182" s="172">
        <f>Q182*H182</f>
        <v>1.7845099999999998E-3</v>
      </c>
      <c r="S182" s="172">
        <v>0</v>
      </c>
      <c r="T182" s="173">
        <f>S182*H182</f>
        <v>0</v>
      </c>
      <c r="AR182" s="174" t="s">
        <v>244</v>
      </c>
      <c r="AT182" s="174" t="s">
        <v>167</v>
      </c>
      <c r="AU182" s="174" t="s">
        <v>82</v>
      </c>
      <c r="AY182" s="17" t="s">
        <v>165</v>
      </c>
      <c r="BE182" s="102">
        <f>IF(N182="základná",J182,0)</f>
        <v>0</v>
      </c>
      <c r="BF182" s="102">
        <f>IF(N182="znížená",J182,0)</f>
        <v>0</v>
      </c>
      <c r="BG182" s="102">
        <f>IF(N182="zákl. prenesená",J182,0)</f>
        <v>0</v>
      </c>
      <c r="BH182" s="102">
        <f>IF(N182="zníž. prenesená",J182,0)</f>
        <v>0</v>
      </c>
      <c r="BI182" s="102">
        <f>IF(N182="nulová",J182,0)</f>
        <v>0</v>
      </c>
      <c r="BJ182" s="17" t="s">
        <v>82</v>
      </c>
      <c r="BK182" s="102">
        <f>ROUND(I182*H182,2)</f>
        <v>0</v>
      </c>
      <c r="BL182" s="17" t="s">
        <v>244</v>
      </c>
      <c r="BM182" s="174" t="s">
        <v>652</v>
      </c>
    </row>
    <row r="183" spans="2:65" s="12" customFormat="1">
      <c r="B183" s="175"/>
      <c r="D183" s="176" t="s">
        <v>176</v>
      </c>
      <c r="E183" s="177" t="s">
        <v>1</v>
      </c>
      <c r="F183" s="178" t="s">
        <v>653</v>
      </c>
      <c r="H183" s="179">
        <v>0.68899999999999995</v>
      </c>
      <c r="I183" s="180"/>
      <c r="L183" s="175"/>
      <c r="M183" s="181"/>
      <c r="T183" s="182"/>
      <c r="AT183" s="177" t="s">
        <v>176</v>
      </c>
      <c r="AU183" s="177" t="s">
        <v>82</v>
      </c>
      <c r="AV183" s="12" t="s">
        <v>82</v>
      </c>
      <c r="AW183" s="12" t="s">
        <v>26</v>
      </c>
      <c r="AX183" s="12" t="s">
        <v>77</v>
      </c>
      <c r="AY183" s="177" t="s">
        <v>165</v>
      </c>
    </row>
    <row r="184" spans="2:65" s="1" customFormat="1" ht="24.15" customHeight="1">
      <c r="B184" s="136"/>
      <c r="C184" s="163">
        <v>15</v>
      </c>
      <c r="D184" s="163" t="s">
        <v>167</v>
      </c>
      <c r="E184" s="164" t="s">
        <v>654</v>
      </c>
      <c r="F184" s="165" t="s">
        <v>655</v>
      </c>
      <c r="G184" s="166" t="s">
        <v>426</v>
      </c>
      <c r="H184" s="212"/>
      <c r="I184" s="168"/>
      <c r="J184" s="169">
        <f>ROUND(I184*H184,2)</f>
        <v>0</v>
      </c>
      <c r="K184" s="170"/>
      <c r="L184" s="34"/>
      <c r="M184" s="171" t="s">
        <v>1</v>
      </c>
      <c r="N184" s="135" t="s">
        <v>37</v>
      </c>
      <c r="P184" s="172">
        <f>O184*H184</f>
        <v>0</v>
      </c>
      <c r="Q184" s="172">
        <v>0</v>
      </c>
      <c r="R184" s="172">
        <f>Q184*H184</f>
        <v>0</v>
      </c>
      <c r="S184" s="172">
        <v>0</v>
      </c>
      <c r="T184" s="173">
        <f>S184*H184</f>
        <v>0</v>
      </c>
      <c r="AR184" s="174" t="s">
        <v>244</v>
      </c>
      <c r="AT184" s="174" t="s">
        <v>167</v>
      </c>
      <c r="AU184" s="174" t="s">
        <v>82</v>
      </c>
      <c r="AY184" s="17" t="s">
        <v>165</v>
      </c>
      <c r="BE184" s="102">
        <f>IF(N184="základná",J184,0)</f>
        <v>0</v>
      </c>
      <c r="BF184" s="102">
        <f>IF(N184="znížená",J184,0)</f>
        <v>0</v>
      </c>
      <c r="BG184" s="102">
        <f>IF(N184="zákl. prenesená",J184,0)</f>
        <v>0</v>
      </c>
      <c r="BH184" s="102">
        <f>IF(N184="zníž. prenesená",J184,0)</f>
        <v>0</v>
      </c>
      <c r="BI184" s="102">
        <f>IF(N184="nulová",J184,0)</f>
        <v>0</v>
      </c>
      <c r="BJ184" s="17" t="s">
        <v>82</v>
      </c>
      <c r="BK184" s="102">
        <f>ROUND(I184*H184,2)</f>
        <v>0</v>
      </c>
      <c r="BL184" s="17" t="s">
        <v>244</v>
      </c>
      <c r="BM184" s="174" t="s">
        <v>656</v>
      </c>
    </row>
    <row r="185" spans="2:65" s="11" customFormat="1" ht="23" customHeight="1">
      <c r="B185" s="151"/>
      <c r="D185" s="152" t="s">
        <v>70</v>
      </c>
      <c r="E185" s="161" t="s">
        <v>507</v>
      </c>
      <c r="F185" s="161" t="s">
        <v>508</v>
      </c>
      <c r="I185" s="154"/>
      <c r="J185" s="162">
        <f>BK185</f>
        <v>0</v>
      </c>
      <c r="L185" s="151"/>
      <c r="M185" s="156"/>
      <c r="P185" s="157">
        <f>SUM(P186:P190)</f>
        <v>0</v>
      </c>
      <c r="R185" s="157">
        <f>SUM(R186:R190)</f>
        <v>4.2500000000000003E-3</v>
      </c>
      <c r="T185" s="158">
        <f>SUM(T186:T190)</f>
        <v>0</v>
      </c>
      <c r="AR185" s="152" t="s">
        <v>82</v>
      </c>
      <c r="AT185" s="159" t="s">
        <v>70</v>
      </c>
      <c r="AU185" s="159" t="s">
        <v>77</v>
      </c>
      <c r="AY185" s="152" t="s">
        <v>165</v>
      </c>
      <c r="BK185" s="160">
        <f>SUM(BK186:BK190)</f>
        <v>0</v>
      </c>
    </row>
    <row r="186" spans="2:65" s="1" customFormat="1" ht="38" customHeight="1">
      <c r="B186" s="136"/>
      <c r="C186" s="163">
        <v>16</v>
      </c>
      <c r="D186" s="163" t="s">
        <v>167</v>
      </c>
      <c r="E186" s="164" t="s">
        <v>657</v>
      </c>
      <c r="F186" s="165" t="s">
        <v>658</v>
      </c>
      <c r="G186" s="166" t="s">
        <v>181</v>
      </c>
      <c r="H186" s="167">
        <v>25</v>
      </c>
      <c r="I186" s="168"/>
      <c r="J186" s="169">
        <f>ROUND(I186*H186,2)</f>
        <v>0</v>
      </c>
      <c r="K186" s="170"/>
      <c r="L186" s="34"/>
      <c r="M186" s="171" t="s">
        <v>1</v>
      </c>
      <c r="N186" s="135" t="s">
        <v>37</v>
      </c>
      <c r="P186" s="172">
        <f>O186*H186</f>
        <v>0</v>
      </c>
      <c r="Q186" s="172">
        <v>1.7000000000000001E-4</v>
      </c>
      <c r="R186" s="172">
        <f>Q186*H186</f>
        <v>4.2500000000000003E-3</v>
      </c>
      <c r="S186" s="172">
        <v>0</v>
      </c>
      <c r="T186" s="173">
        <f>S186*H186</f>
        <v>0</v>
      </c>
      <c r="AR186" s="174" t="s">
        <v>244</v>
      </c>
      <c r="AT186" s="174" t="s">
        <v>167</v>
      </c>
      <c r="AU186" s="174" t="s">
        <v>82</v>
      </c>
      <c r="AY186" s="17" t="s">
        <v>165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7" t="s">
        <v>82</v>
      </c>
      <c r="BK186" s="102">
        <f>ROUND(I186*H186,2)</f>
        <v>0</v>
      </c>
      <c r="BL186" s="17" t="s">
        <v>244</v>
      </c>
      <c r="BM186" s="174" t="s">
        <v>659</v>
      </c>
    </row>
    <row r="187" spans="2:65" s="13" customFormat="1">
      <c r="B187" s="183"/>
      <c r="D187" s="176" t="s">
        <v>176</v>
      </c>
      <c r="E187" s="184" t="s">
        <v>1</v>
      </c>
      <c r="F187" s="185" t="s">
        <v>660</v>
      </c>
      <c r="H187" s="184" t="s">
        <v>1</v>
      </c>
      <c r="I187" s="186"/>
      <c r="L187" s="183"/>
      <c r="M187" s="187"/>
      <c r="T187" s="188"/>
      <c r="AT187" s="184" t="s">
        <v>176</v>
      </c>
      <c r="AU187" s="184" t="s">
        <v>82</v>
      </c>
      <c r="AV187" s="13" t="s">
        <v>77</v>
      </c>
      <c r="AW187" s="13" t="s">
        <v>26</v>
      </c>
      <c r="AX187" s="13" t="s">
        <v>71</v>
      </c>
      <c r="AY187" s="184" t="s">
        <v>165</v>
      </c>
    </row>
    <row r="188" spans="2:65" s="12" customFormat="1">
      <c r="B188" s="175"/>
      <c r="D188" s="176" t="s">
        <v>176</v>
      </c>
      <c r="E188" s="177" t="s">
        <v>1</v>
      </c>
      <c r="F188" s="178" t="s">
        <v>392</v>
      </c>
      <c r="H188" s="179">
        <v>25</v>
      </c>
      <c r="I188" s="180"/>
      <c r="L188" s="175"/>
      <c r="M188" s="181"/>
      <c r="T188" s="182"/>
      <c r="AT188" s="177" t="s">
        <v>176</v>
      </c>
      <c r="AU188" s="177" t="s">
        <v>82</v>
      </c>
      <c r="AV188" s="12" t="s">
        <v>82</v>
      </c>
      <c r="AW188" s="12" t="s">
        <v>26</v>
      </c>
      <c r="AX188" s="12" t="s">
        <v>71</v>
      </c>
      <c r="AY188" s="177" t="s">
        <v>165</v>
      </c>
    </row>
    <row r="189" spans="2:65" s="14" customFormat="1">
      <c r="B189" s="189"/>
      <c r="D189" s="176" t="s">
        <v>176</v>
      </c>
      <c r="E189" s="190" t="s">
        <v>1</v>
      </c>
      <c r="F189" s="191" t="s">
        <v>189</v>
      </c>
      <c r="H189" s="192">
        <v>25</v>
      </c>
      <c r="I189" s="193"/>
      <c r="L189" s="189"/>
      <c r="M189" s="194"/>
      <c r="T189" s="195"/>
      <c r="AT189" s="190" t="s">
        <v>176</v>
      </c>
      <c r="AU189" s="190" t="s">
        <v>82</v>
      </c>
      <c r="AV189" s="14" t="s">
        <v>171</v>
      </c>
      <c r="AW189" s="14" t="s">
        <v>26</v>
      </c>
      <c r="AX189" s="14" t="s">
        <v>77</v>
      </c>
      <c r="AY189" s="190" t="s">
        <v>165</v>
      </c>
    </row>
    <row r="190" spans="2:65" s="1" customFormat="1" ht="24.15" customHeight="1">
      <c r="B190" s="136"/>
      <c r="C190" s="163">
        <v>17</v>
      </c>
      <c r="D190" s="163" t="s">
        <v>167</v>
      </c>
      <c r="E190" s="164" t="s">
        <v>557</v>
      </c>
      <c r="F190" s="165" t="s">
        <v>558</v>
      </c>
      <c r="G190" s="166" t="s">
        <v>426</v>
      </c>
      <c r="H190" s="212"/>
      <c r="I190" s="168"/>
      <c r="J190" s="169">
        <f>ROUND(I190*H190,2)</f>
        <v>0</v>
      </c>
      <c r="K190" s="170"/>
      <c r="L190" s="34"/>
      <c r="M190" s="171" t="s">
        <v>1</v>
      </c>
      <c r="N190" s="135" t="s">
        <v>37</v>
      </c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AR190" s="174" t="s">
        <v>244</v>
      </c>
      <c r="AT190" s="174" t="s">
        <v>167</v>
      </c>
      <c r="AU190" s="174" t="s">
        <v>82</v>
      </c>
      <c r="AY190" s="17" t="s">
        <v>165</v>
      </c>
      <c r="BE190" s="102">
        <f>IF(N190="základná",J190,0)</f>
        <v>0</v>
      </c>
      <c r="BF190" s="102">
        <f>IF(N190="znížená",J190,0)</f>
        <v>0</v>
      </c>
      <c r="BG190" s="102">
        <f>IF(N190="zákl. prenesená",J190,0)</f>
        <v>0</v>
      </c>
      <c r="BH190" s="102">
        <f>IF(N190="zníž. prenesená",J190,0)</f>
        <v>0</v>
      </c>
      <c r="BI190" s="102">
        <f>IF(N190="nulová",J190,0)</f>
        <v>0</v>
      </c>
      <c r="BJ190" s="17" t="s">
        <v>82</v>
      </c>
      <c r="BK190" s="102">
        <f>ROUND(I190*H190,2)</f>
        <v>0</v>
      </c>
      <c r="BL190" s="17" t="s">
        <v>244</v>
      </c>
      <c r="BM190" s="174" t="s">
        <v>661</v>
      </c>
    </row>
    <row r="191" spans="2:65" s="11" customFormat="1" ht="23" customHeight="1">
      <c r="B191" s="151"/>
      <c r="D191" s="152" t="s">
        <v>70</v>
      </c>
      <c r="E191" s="161" t="s">
        <v>662</v>
      </c>
      <c r="F191" s="161" t="s">
        <v>663</v>
      </c>
      <c r="I191" s="154"/>
      <c r="J191" s="162">
        <f>BK191</f>
        <v>0</v>
      </c>
      <c r="L191" s="151"/>
      <c r="M191" s="156"/>
      <c r="P191" s="157">
        <f>SUM(P192:P195)</f>
        <v>0</v>
      </c>
      <c r="R191" s="157">
        <f>SUM(R192:R195)</f>
        <v>1.8972000000000001E-3</v>
      </c>
      <c r="T191" s="158">
        <f>SUM(T192:T195)</f>
        <v>0</v>
      </c>
      <c r="AR191" s="152" t="s">
        <v>82</v>
      </c>
      <c r="AT191" s="159" t="s">
        <v>70</v>
      </c>
      <c r="AU191" s="159" t="s">
        <v>77</v>
      </c>
      <c r="AY191" s="152" t="s">
        <v>165</v>
      </c>
      <c r="BK191" s="160">
        <f>SUM(BK192:BK195)</f>
        <v>0</v>
      </c>
    </row>
    <row r="192" spans="2:65" s="1" customFormat="1" ht="16.5" customHeight="1">
      <c r="B192" s="136"/>
      <c r="C192" s="163">
        <v>18</v>
      </c>
      <c r="D192" s="163" t="s">
        <v>167</v>
      </c>
      <c r="E192" s="164" t="s">
        <v>664</v>
      </c>
      <c r="F192" s="165" t="s">
        <v>665</v>
      </c>
      <c r="G192" s="166" t="s">
        <v>170</v>
      </c>
      <c r="H192" s="167">
        <v>7.65</v>
      </c>
      <c r="I192" s="168"/>
      <c r="J192" s="169">
        <f>ROUND(I192*H192,2)</f>
        <v>0</v>
      </c>
      <c r="K192" s="170"/>
      <c r="L192" s="34"/>
      <c r="M192" s="171" t="s">
        <v>1</v>
      </c>
      <c r="N192" s="135" t="s">
        <v>37</v>
      </c>
      <c r="P192" s="172">
        <f>O192*H192</f>
        <v>0</v>
      </c>
      <c r="Q192" s="172">
        <v>2.2000000000000001E-4</v>
      </c>
      <c r="R192" s="172">
        <f>Q192*H192</f>
        <v>1.683E-3</v>
      </c>
      <c r="S192" s="172">
        <v>0</v>
      </c>
      <c r="T192" s="173">
        <f>S192*H192</f>
        <v>0</v>
      </c>
      <c r="AR192" s="174" t="s">
        <v>244</v>
      </c>
      <c r="AT192" s="174" t="s">
        <v>167</v>
      </c>
      <c r="AU192" s="174" t="s">
        <v>82</v>
      </c>
      <c r="AY192" s="17" t="s">
        <v>165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7" t="s">
        <v>82</v>
      </c>
      <c r="BK192" s="102">
        <f>ROUND(I192*H192,2)</f>
        <v>0</v>
      </c>
      <c r="BL192" s="17" t="s">
        <v>244</v>
      </c>
      <c r="BM192" s="174" t="s">
        <v>666</v>
      </c>
    </row>
    <row r="193" spans="2:65" s="12" customFormat="1">
      <c r="B193" s="175"/>
      <c r="D193" s="176" t="s">
        <v>176</v>
      </c>
      <c r="E193" s="177" t="s">
        <v>1</v>
      </c>
      <c r="F193" s="178" t="s">
        <v>667</v>
      </c>
      <c r="H193" s="179">
        <v>7.65</v>
      </c>
      <c r="I193" s="180"/>
      <c r="L193" s="175"/>
      <c r="M193" s="181"/>
      <c r="T193" s="182"/>
      <c r="AT193" s="177" t="s">
        <v>176</v>
      </c>
      <c r="AU193" s="177" t="s">
        <v>82</v>
      </c>
      <c r="AV193" s="12" t="s">
        <v>82</v>
      </c>
      <c r="AW193" s="12" t="s">
        <v>26</v>
      </c>
      <c r="AX193" s="12" t="s">
        <v>77</v>
      </c>
      <c r="AY193" s="177" t="s">
        <v>165</v>
      </c>
    </row>
    <row r="194" spans="2:65" s="1" customFormat="1" ht="24.15" customHeight="1">
      <c r="B194" s="136"/>
      <c r="C194" s="163">
        <v>19</v>
      </c>
      <c r="D194" s="163" t="s">
        <v>167</v>
      </c>
      <c r="E194" s="164" t="s">
        <v>668</v>
      </c>
      <c r="F194" s="165" t="s">
        <v>669</v>
      </c>
      <c r="G194" s="166" t="s">
        <v>170</v>
      </c>
      <c r="H194" s="167">
        <v>10.71</v>
      </c>
      <c r="I194" s="168"/>
      <c r="J194" s="169">
        <f>ROUND(I194*H194,2)</f>
        <v>0</v>
      </c>
      <c r="K194" s="170"/>
      <c r="L194" s="34"/>
      <c r="M194" s="171" t="s">
        <v>1</v>
      </c>
      <c r="N194" s="135" t="s">
        <v>37</v>
      </c>
      <c r="P194" s="172">
        <f>O194*H194</f>
        <v>0</v>
      </c>
      <c r="Q194" s="172">
        <v>2.0000000000000002E-5</v>
      </c>
      <c r="R194" s="172">
        <f>Q194*H194</f>
        <v>2.1420000000000003E-4</v>
      </c>
      <c r="S194" s="172">
        <v>0</v>
      </c>
      <c r="T194" s="173">
        <f>S194*H194</f>
        <v>0</v>
      </c>
      <c r="AR194" s="174" t="s">
        <v>244</v>
      </c>
      <c r="AT194" s="174" t="s">
        <v>167</v>
      </c>
      <c r="AU194" s="174" t="s">
        <v>82</v>
      </c>
      <c r="AY194" s="17" t="s">
        <v>165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7" t="s">
        <v>82</v>
      </c>
      <c r="BK194" s="102">
        <f>ROUND(I194*H194,2)</f>
        <v>0</v>
      </c>
      <c r="BL194" s="17" t="s">
        <v>244</v>
      </c>
      <c r="BM194" s="174" t="s">
        <v>670</v>
      </c>
    </row>
    <row r="195" spans="2:65" s="12" customFormat="1">
      <c r="B195" s="175"/>
      <c r="D195" s="176" t="s">
        <v>176</v>
      </c>
      <c r="E195" s="177" t="s">
        <v>671</v>
      </c>
      <c r="F195" s="178" t="s">
        <v>672</v>
      </c>
      <c r="H195" s="179">
        <v>10.71</v>
      </c>
      <c r="I195" s="180"/>
      <c r="L195" s="175"/>
      <c r="M195" s="196"/>
      <c r="N195" s="197"/>
      <c r="O195" s="197"/>
      <c r="P195" s="197"/>
      <c r="Q195" s="197"/>
      <c r="R195" s="197"/>
      <c r="S195" s="197"/>
      <c r="T195" s="198"/>
      <c r="AT195" s="177" t="s">
        <v>176</v>
      </c>
      <c r="AU195" s="177" t="s">
        <v>82</v>
      </c>
      <c r="AV195" s="12" t="s">
        <v>82</v>
      </c>
      <c r="AW195" s="12" t="s">
        <v>26</v>
      </c>
      <c r="AX195" s="12" t="s">
        <v>77</v>
      </c>
      <c r="AY195" s="177" t="s">
        <v>165</v>
      </c>
    </row>
    <row r="196" spans="2:65" s="12" customFormat="1">
      <c r="B196" s="175"/>
      <c r="C196" s="279" t="s">
        <v>2062</v>
      </c>
      <c r="D196" s="279"/>
      <c r="E196" s="7"/>
      <c r="F196" s="7"/>
      <c r="G196" s="7"/>
      <c r="H196" s="7"/>
      <c r="I196" s="7"/>
      <c r="L196" s="175"/>
      <c r="AT196" s="177"/>
      <c r="AU196" s="177"/>
      <c r="AY196" s="177"/>
    </row>
    <row r="197" spans="2:65" s="12" customFormat="1" ht="23.4" customHeight="1">
      <c r="B197" s="175"/>
      <c r="C197" s="279" t="s">
        <v>2063</v>
      </c>
      <c r="D197" s="279"/>
      <c r="E197" s="279"/>
      <c r="F197" s="279"/>
      <c r="G197" s="279"/>
      <c r="H197" s="279"/>
      <c r="I197" s="279"/>
      <c r="L197" s="175"/>
      <c r="AT197" s="177"/>
      <c r="AU197" s="177"/>
      <c r="AY197" s="177"/>
    </row>
    <row r="198" spans="2:65" s="12" customFormat="1" ht="33" customHeight="1">
      <c r="B198" s="175"/>
      <c r="C198" s="279" t="s">
        <v>2064</v>
      </c>
      <c r="D198" s="279"/>
      <c r="E198" s="279"/>
      <c r="F198" s="279"/>
      <c r="G198" s="279"/>
      <c r="H198" s="279"/>
      <c r="I198" s="279"/>
      <c r="L198" s="175"/>
      <c r="AT198" s="177"/>
      <c r="AU198" s="177"/>
      <c r="AY198" s="177"/>
    </row>
    <row r="199" spans="2:65" s="12" customFormat="1" ht="22.25" customHeight="1">
      <c r="B199" s="175"/>
      <c r="C199" s="279" t="s">
        <v>2065</v>
      </c>
      <c r="D199" s="279"/>
      <c r="E199" s="279"/>
      <c r="F199" s="279"/>
      <c r="G199" s="279"/>
      <c r="H199" s="279"/>
      <c r="I199" s="279"/>
      <c r="L199" s="175"/>
      <c r="AT199" s="177"/>
      <c r="AU199" s="177"/>
      <c r="AY199" s="177"/>
    </row>
    <row r="200" spans="2:65" s="12" customFormat="1" ht="38.4" customHeight="1">
      <c r="B200" s="175"/>
      <c r="C200" s="279" t="s">
        <v>2066</v>
      </c>
      <c r="D200" s="279"/>
      <c r="E200" s="279"/>
      <c r="F200" s="279"/>
      <c r="G200" s="279"/>
      <c r="H200" s="279"/>
      <c r="I200" s="279"/>
      <c r="L200" s="175"/>
      <c r="AT200" s="177"/>
      <c r="AU200" s="177"/>
      <c r="AY200" s="177"/>
    </row>
    <row r="201" spans="2:65" s="12" customFormat="1" ht="28.25" customHeight="1">
      <c r="B201" s="175"/>
      <c r="C201" s="279" t="s">
        <v>2067</v>
      </c>
      <c r="D201" s="279"/>
      <c r="E201" s="279"/>
      <c r="F201" s="279"/>
      <c r="G201" s="279"/>
      <c r="H201" s="279"/>
      <c r="I201" s="279"/>
      <c r="L201" s="175"/>
      <c r="AT201" s="177"/>
      <c r="AU201" s="177"/>
      <c r="AY201" s="177"/>
    </row>
    <row r="202" spans="2:65" s="12" customFormat="1" ht="33" customHeight="1">
      <c r="B202" s="175"/>
      <c r="C202" s="279" t="s">
        <v>2068</v>
      </c>
      <c r="D202" s="279"/>
      <c r="E202" s="279"/>
      <c r="F202" s="279"/>
      <c r="G202" s="279"/>
      <c r="H202" s="279"/>
      <c r="I202" s="279"/>
      <c r="L202" s="175"/>
      <c r="AT202" s="177"/>
      <c r="AU202" s="177"/>
      <c r="AY202" s="177"/>
    </row>
    <row r="203" spans="2:65" s="1" customFormat="1" ht="6.9" customHeight="1"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34"/>
    </row>
  </sheetData>
  <autoFilter ref="C137:K195"/>
  <mergeCells count="24">
    <mergeCell ref="E11:H11"/>
    <mergeCell ref="E20:H20"/>
    <mergeCell ref="E29:H29"/>
    <mergeCell ref="L2:V2"/>
    <mergeCell ref="C196:D196"/>
    <mergeCell ref="E85:H85"/>
    <mergeCell ref="E87:H87"/>
    <mergeCell ref="E89:H89"/>
    <mergeCell ref="D110:F110"/>
    <mergeCell ref="D111:F111"/>
    <mergeCell ref="E7:H7"/>
    <mergeCell ref="E9:H9"/>
    <mergeCell ref="D112:F112"/>
    <mergeCell ref="D113:F113"/>
    <mergeCell ref="D114:F114"/>
    <mergeCell ref="E126:H126"/>
    <mergeCell ref="E128:H128"/>
    <mergeCell ref="C199:I199"/>
    <mergeCell ref="C200:I200"/>
    <mergeCell ref="C201:I201"/>
    <mergeCell ref="C202:I202"/>
    <mergeCell ref="E130:H130"/>
    <mergeCell ref="C197:I197"/>
    <mergeCell ref="C198:I19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08"/>
  <sheetViews>
    <sheetView showGridLines="0" topLeftCell="A292" workbookViewId="0">
      <selection activeCell="C307" sqref="C307:I30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88</v>
      </c>
      <c r="AZ2" s="108" t="s">
        <v>673</v>
      </c>
      <c r="BA2" s="108" t="s">
        <v>1</v>
      </c>
      <c r="BB2" s="108" t="s">
        <v>1</v>
      </c>
      <c r="BC2" s="108" t="s">
        <v>674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675</v>
      </c>
      <c r="BA3" s="108" t="s">
        <v>1</v>
      </c>
      <c r="BB3" s="108" t="s">
        <v>1</v>
      </c>
      <c r="BC3" s="108" t="s">
        <v>676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  <c r="AZ4" s="108" t="s">
        <v>253</v>
      </c>
      <c r="BA4" s="108" t="s">
        <v>1</v>
      </c>
      <c r="BB4" s="108" t="s">
        <v>1</v>
      </c>
      <c r="BC4" s="108" t="s">
        <v>677</v>
      </c>
      <c r="BD4" s="108" t="s">
        <v>82</v>
      </c>
    </row>
    <row r="5" spans="2:56" ht="6.9" customHeight="1">
      <c r="B5" s="20"/>
      <c r="L5" s="20"/>
      <c r="AZ5" s="108" t="s">
        <v>255</v>
      </c>
      <c r="BA5" s="108" t="s">
        <v>1</v>
      </c>
      <c r="BB5" s="108" t="s">
        <v>1</v>
      </c>
      <c r="BC5" s="108" t="s">
        <v>678</v>
      </c>
      <c r="BD5" s="108" t="s">
        <v>82</v>
      </c>
    </row>
    <row r="6" spans="2:56" ht="12" customHeight="1">
      <c r="B6" s="20"/>
      <c r="D6" s="27" t="s">
        <v>14</v>
      </c>
      <c r="L6" s="20"/>
      <c r="AZ6" s="108" t="s">
        <v>679</v>
      </c>
      <c r="BA6" s="108" t="s">
        <v>1</v>
      </c>
      <c r="BB6" s="108" t="s">
        <v>1</v>
      </c>
      <c r="BC6" s="108" t="s">
        <v>680</v>
      </c>
      <c r="BD6" s="108" t="s">
        <v>82</v>
      </c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  <c r="AZ7" s="108" t="s">
        <v>263</v>
      </c>
      <c r="BA7" s="108" t="s">
        <v>1</v>
      </c>
      <c r="BB7" s="108" t="s">
        <v>1</v>
      </c>
      <c r="BC7" s="108" t="s">
        <v>681</v>
      </c>
      <c r="BD7" s="108" t="s">
        <v>82</v>
      </c>
    </row>
    <row r="8" spans="2:56" ht="12" customHeight="1">
      <c r="B8" s="20"/>
      <c r="D8" s="27" t="s">
        <v>127</v>
      </c>
      <c r="L8" s="20"/>
      <c r="AZ8" s="108" t="s">
        <v>682</v>
      </c>
      <c r="BA8" s="108" t="s">
        <v>1</v>
      </c>
      <c r="BB8" s="108" t="s">
        <v>1</v>
      </c>
      <c r="BC8" s="108" t="s">
        <v>683</v>
      </c>
      <c r="BD8" s="108" t="s">
        <v>82</v>
      </c>
    </row>
    <row r="9" spans="2:56" s="1" customFormat="1" ht="16.5" customHeight="1">
      <c r="B9" s="34"/>
      <c r="E9" s="282" t="s">
        <v>87</v>
      </c>
      <c r="F9" s="280"/>
      <c r="G9" s="280"/>
      <c r="H9" s="280"/>
      <c r="L9" s="34"/>
      <c r="AZ9" s="108" t="s">
        <v>684</v>
      </c>
      <c r="BA9" s="108" t="s">
        <v>1</v>
      </c>
      <c r="BB9" s="108" t="s">
        <v>1</v>
      </c>
      <c r="BC9" s="108" t="s">
        <v>685</v>
      </c>
      <c r="BD9" s="108" t="s">
        <v>82</v>
      </c>
    </row>
    <row r="10" spans="2:56" s="1" customFormat="1" ht="12" customHeight="1">
      <c r="B10" s="34"/>
      <c r="D10" s="27" t="s">
        <v>128</v>
      </c>
      <c r="L10" s="34"/>
      <c r="AZ10" s="108" t="s">
        <v>686</v>
      </c>
      <c r="BA10" s="108" t="s">
        <v>1</v>
      </c>
      <c r="BB10" s="108" t="s">
        <v>1</v>
      </c>
      <c r="BC10" s="108" t="s">
        <v>687</v>
      </c>
      <c r="BD10" s="108" t="s">
        <v>82</v>
      </c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J113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ROUND((SUM(BE113:BE120) + SUM(BE142:BE300)),  2)</f>
        <v>0</v>
      </c>
      <c r="G37" s="113"/>
      <c r="H37" s="113"/>
      <c r="I37" s="114">
        <v>0.2</v>
      </c>
      <c r="J37" s="112">
        <f>ROUND(((SUM(BE113:BE120) + SUM(BE142:BE300))*I37),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ROUND((SUM(BF113:BF120) + SUM(BF142:BF300)),  2)</f>
        <v>0</v>
      </c>
      <c r="G38" s="113"/>
      <c r="H38" s="113"/>
      <c r="I38" s="114">
        <v>0.2</v>
      </c>
      <c r="J38" s="112">
        <f>ROUND(((SUM(BF113:BF120) + SUM(BF142:BF300))*I38),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ROUND((SUM(BG113:BG120) + SUM(BG142:BG300)),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ROUND((SUM(BH113:BH120) + SUM(BH142:BH300)),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ROUND((SUM(BI113:BI120) + SUM(BI142:BI300)),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87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47" s="1" customFormat="1" ht="10.4" customHeight="1">
      <c r="B97" s="34"/>
      <c r="L97" s="34"/>
    </row>
    <row r="98" spans="2:47" s="1" customFormat="1" ht="23" customHeight="1">
      <c r="B98" s="34"/>
      <c r="C98" s="125" t="s">
        <v>137</v>
      </c>
      <c r="J98" s="71">
        <f>J142</f>
        <v>0</v>
      </c>
      <c r="L98" s="34"/>
      <c r="AU98" s="17" t="s">
        <v>138</v>
      </c>
    </row>
    <row r="99" spans="2:47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J143</f>
        <v>0</v>
      </c>
      <c r="L99" s="126"/>
    </row>
    <row r="100" spans="2:47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J144</f>
        <v>0</v>
      </c>
      <c r="L100" s="130"/>
    </row>
    <row r="101" spans="2:47" s="9" customFormat="1" ht="20" customHeight="1">
      <c r="B101" s="130"/>
      <c r="D101" s="131" t="s">
        <v>265</v>
      </c>
      <c r="E101" s="132"/>
      <c r="F101" s="132"/>
      <c r="G101" s="132"/>
      <c r="H101" s="132"/>
      <c r="I101" s="132"/>
      <c r="J101" s="133">
        <f>J167</f>
        <v>0</v>
      </c>
      <c r="L101" s="130"/>
    </row>
    <row r="102" spans="2:47" s="9" customFormat="1" ht="20" customHeight="1">
      <c r="B102" s="130"/>
      <c r="D102" s="131" t="s">
        <v>266</v>
      </c>
      <c r="E102" s="132"/>
      <c r="F102" s="132"/>
      <c r="G102" s="132"/>
      <c r="H102" s="132"/>
      <c r="I102" s="132"/>
      <c r="J102" s="133">
        <f>J209</f>
        <v>0</v>
      </c>
      <c r="L102" s="130"/>
    </row>
    <row r="103" spans="2:47" s="9" customFormat="1" ht="20" customHeight="1">
      <c r="B103" s="130"/>
      <c r="D103" s="131" t="s">
        <v>688</v>
      </c>
      <c r="E103" s="132"/>
      <c r="F103" s="132"/>
      <c r="G103" s="132"/>
      <c r="H103" s="132"/>
      <c r="I103" s="132"/>
      <c r="J103" s="133">
        <f>J217</f>
        <v>0</v>
      </c>
      <c r="L103" s="130"/>
    </row>
    <row r="104" spans="2:47" s="9" customFormat="1" ht="20" customHeight="1">
      <c r="B104" s="130"/>
      <c r="D104" s="131" t="s">
        <v>267</v>
      </c>
      <c r="E104" s="132"/>
      <c r="F104" s="132"/>
      <c r="G104" s="132"/>
      <c r="H104" s="132"/>
      <c r="I104" s="132"/>
      <c r="J104" s="133">
        <f>J231</f>
        <v>0</v>
      </c>
      <c r="L104" s="130"/>
    </row>
    <row r="105" spans="2:47" s="9" customFormat="1" ht="20" customHeight="1">
      <c r="B105" s="130"/>
      <c r="D105" s="131" t="s">
        <v>269</v>
      </c>
      <c r="E105" s="132"/>
      <c r="F105" s="132"/>
      <c r="G105" s="132"/>
      <c r="H105" s="132"/>
      <c r="I105" s="132"/>
      <c r="J105" s="133">
        <f>J237</f>
        <v>0</v>
      </c>
      <c r="L105" s="130"/>
    </row>
    <row r="106" spans="2:47" s="8" customFormat="1" ht="24.9" customHeight="1">
      <c r="B106" s="126"/>
      <c r="D106" s="127" t="s">
        <v>270</v>
      </c>
      <c r="E106" s="128"/>
      <c r="F106" s="128"/>
      <c r="G106" s="128"/>
      <c r="H106" s="128"/>
      <c r="I106" s="128"/>
      <c r="J106" s="129">
        <f>J239</f>
        <v>0</v>
      </c>
      <c r="L106" s="126"/>
    </row>
    <row r="107" spans="2:47" s="9" customFormat="1" ht="20" customHeight="1">
      <c r="B107" s="130"/>
      <c r="D107" s="131" t="s">
        <v>271</v>
      </c>
      <c r="E107" s="132"/>
      <c r="F107" s="132"/>
      <c r="G107" s="132"/>
      <c r="H107" s="132"/>
      <c r="I107" s="132"/>
      <c r="J107" s="133">
        <f>J240</f>
        <v>0</v>
      </c>
      <c r="L107" s="130"/>
    </row>
    <row r="108" spans="2:47" s="9" customFormat="1" ht="20" customHeight="1">
      <c r="B108" s="130"/>
      <c r="D108" s="131" t="s">
        <v>274</v>
      </c>
      <c r="E108" s="132"/>
      <c r="F108" s="132"/>
      <c r="G108" s="132"/>
      <c r="H108" s="132"/>
      <c r="I108" s="132"/>
      <c r="J108" s="133">
        <f>J278</f>
        <v>0</v>
      </c>
      <c r="L108" s="130"/>
    </row>
    <row r="109" spans="2:47" s="9" customFormat="1" ht="20" customHeight="1">
      <c r="B109" s="130"/>
      <c r="D109" s="131" t="s">
        <v>275</v>
      </c>
      <c r="E109" s="132"/>
      <c r="F109" s="132"/>
      <c r="G109" s="132"/>
      <c r="H109" s="132"/>
      <c r="I109" s="132"/>
      <c r="J109" s="133">
        <f>J281</f>
        <v>0</v>
      </c>
      <c r="L109" s="130"/>
    </row>
    <row r="110" spans="2:47" s="9" customFormat="1" ht="20" customHeight="1">
      <c r="B110" s="130"/>
      <c r="D110" s="131" t="s">
        <v>689</v>
      </c>
      <c r="E110" s="132"/>
      <c r="F110" s="132"/>
      <c r="G110" s="132"/>
      <c r="H110" s="132"/>
      <c r="I110" s="132"/>
      <c r="J110" s="133">
        <f>J285</f>
        <v>0</v>
      </c>
      <c r="L110" s="130"/>
    </row>
    <row r="111" spans="2:47" s="1" customFormat="1" ht="21.75" customHeight="1">
      <c r="B111" s="34"/>
      <c r="L111" s="34"/>
    </row>
    <row r="112" spans="2:47" s="1" customFormat="1" ht="6.9" customHeight="1">
      <c r="B112" s="34"/>
      <c r="L112" s="34"/>
    </row>
    <row r="113" spans="2:65" s="1" customFormat="1" ht="29.25" customHeight="1">
      <c r="B113" s="34"/>
      <c r="C113" s="125" t="s">
        <v>142</v>
      </c>
      <c r="J113" s="134">
        <f>ROUND(J114 + J115 + J116 + J117 + J118 + J119,2)</f>
        <v>0</v>
      </c>
      <c r="L113" s="34"/>
      <c r="N113" s="135" t="s">
        <v>35</v>
      </c>
    </row>
    <row r="114" spans="2:65" s="1" customFormat="1" ht="18" customHeight="1">
      <c r="B114" s="136"/>
      <c r="C114" s="137"/>
      <c r="D114" s="232" t="s">
        <v>143</v>
      </c>
      <c r="E114" s="281"/>
      <c r="F114" s="281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ref="BE114:BE119" si="0">IF(N114="základná",J114,0)</f>
        <v>0</v>
      </c>
      <c r="BF114" s="141">
        <f t="shared" ref="BF114:BF119" si="1">IF(N114="znížená",J114,0)</f>
        <v>0</v>
      </c>
      <c r="BG114" s="141">
        <f t="shared" ref="BG114:BG119" si="2">IF(N114="zákl. prenesená",J114,0)</f>
        <v>0</v>
      </c>
      <c r="BH114" s="141">
        <f t="shared" ref="BH114:BH119" si="3">IF(N114="zníž. prenesená",J114,0)</f>
        <v>0</v>
      </c>
      <c r="BI114" s="141">
        <f t="shared" ref="BI114:BI119" si="4">IF(N114="nulová",J114,0)</f>
        <v>0</v>
      </c>
      <c r="BJ114" s="140" t="s">
        <v>82</v>
      </c>
      <c r="BK114" s="137"/>
      <c r="BL114" s="137"/>
      <c r="BM114" s="137"/>
    </row>
    <row r="115" spans="2:65" s="1" customFormat="1" ht="18" customHeight="1">
      <c r="B115" s="136"/>
      <c r="C115" s="137"/>
      <c r="D115" s="232" t="s">
        <v>145</v>
      </c>
      <c r="E115" s="281"/>
      <c r="F115" s="281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144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82</v>
      </c>
      <c r="BK115" s="137"/>
      <c r="BL115" s="137"/>
      <c r="BM115" s="137"/>
    </row>
    <row r="116" spans="2:65" s="1" customFormat="1" ht="18" customHeight="1">
      <c r="B116" s="136"/>
      <c r="C116" s="137"/>
      <c r="D116" s="232" t="s">
        <v>146</v>
      </c>
      <c r="E116" s="281"/>
      <c r="F116" s="281"/>
      <c r="G116" s="137"/>
      <c r="H116" s="137"/>
      <c r="I116" s="137"/>
      <c r="J116" s="99"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144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82</v>
      </c>
      <c r="BK116" s="137"/>
      <c r="BL116" s="137"/>
      <c r="BM116" s="137"/>
    </row>
    <row r="117" spans="2:65" s="1" customFormat="1" ht="18" customHeight="1">
      <c r="B117" s="136"/>
      <c r="C117" s="137"/>
      <c r="D117" s="232" t="s">
        <v>147</v>
      </c>
      <c r="E117" s="281"/>
      <c r="F117" s="281"/>
      <c r="G117" s="137"/>
      <c r="H117" s="137"/>
      <c r="I117" s="137"/>
      <c r="J117" s="99">
        <v>0</v>
      </c>
      <c r="K117" s="137"/>
      <c r="L117" s="136"/>
      <c r="M117" s="137"/>
      <c r="N117" s="139" t="s">
        <v>37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40" t="s">
        <v>144</v>
      </c>
      <c r="AZ117" s="137"/>
      <c r="BA117" s="137"/>
      <c r="BB117" s="137"/>
      <c r="BC117" s="137"/>
      <c r="BD117" s="137"/>
      <c r="BE117" s="141">
        <f t="shared" si="0"/>
        <v>0</v>
      </c>
      <c r="BF117" s="141">
        <f t="shared" si="1"/>
        <v>0</v>
      </c>
      <c r="BG117" s="141">
        <f t="shared" si="2"/>
        <v>0</v>
      </c>
      <c r="BH117" s="141">
        <f t="shared" si="3"/>
        <v>0</v>
      </c>
      <c r="BI117" s="141">
        <f t="shared" si="4"/>
        <v>0</v>
      </c>
      <c r="BJ117" s="140" t="s">
        <v>82</v>
      </c>
      <c r="BK117" s="137"/>
      <c r="BL117" s="137"/>
      <c r="BM117" s="137"/>
    </row>
    <row r="118" spans="2:65" s="1" customFormat="1" ht="18" customHeight="1">
      <c r="B118" s="136"/>
      <c r="C118" s="137"/>
      <c r="D118" s="232" t="s">
        <v>148</v>
      </c>
      <c r="E118" s="281"/>
      <c r="F118" s="281"/>
      <c r="G118" s="137"/>
      <c r="H118" s="137"/>
      <c r="I118" s="137"/>
      <c r="J118" s="99"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144</v>
      </c>
      <c r="AZ118" s="137"/>
      <c r="BA118" s="137"/>
      <c r="BB118" s="137"/>
      <c r="BC118" s="137"/>
      <c r="BD118" s="137"/>
      <c r="BE118" s="141">
        <f t="shared" si="0"/>
        <v>0</v>
      </c>
      <c r="BF118" s="141">
        <f t="shared" si="1"/>
        <v>0</v>
      </c>
      <c r="BG118" s="141">
        <f t="shared" si="2"/>
        <v>0</v>
      </c>
      <c r="BH118" s="141">
        <f t="shared" si="3"/>
        <v>0</v>
      </c>
      <c r="BI118" s="141">
        <f t="shared" si="4"/>
        <v>0</v>
      </c>
      <c r="BJ118" s="140" t="s">
        <v>82</v>
      </c>
      <c r="BK118" s="137"/>
      <c r="BL118" s="137"/>
      <c r="BM118" s="137"/>
    </row>
    <row r="119" spans="2:65" s="1" customFormat="1" ht="18" customHeight="1">
      <c r="B119" s="136"/>
      <c r="C119" s="137"/>
      <c r="D119" s="138" t="s">
        <v>149</v>
      </c>
      <c r="E119" s="137"/>
      <c r="F119" s="137"/>
      <c r="G119" s="137"/>
      <c r="H119" s="137"/>
      <c r="I119" s="137"/>
      <c r="J119" s="99">
        <f>ROUND(J32*T119,2)</f>
        <v>0</v>
      </c>
      <c r="K119" s="137"/>
      <c r="L119" s="136"/>
      <c r="M119" s="137"/>
      <c r="N119" s="139" t="s">
        <v>37</v>
      </c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40" t="s">
        <v>150</v>
      </c>
      <c r="AZ119" s="137"/>
      <c r="BA119" s="137"/>
      <c r="BB119" s="137"/>
      <c r="BC119" s="137"/>
      <c r="BD119" s="137"/>
      <c r="BE119" s="141">
        <f t="shared" si="0"/>
        <v>0</v>
      </c>
      <c r="BF119" s="141">
        <f t="shared" si="1"/>
        <v>0</v>
      </c>
      <c r="BG119" s="141">
        <f t="shared" si="2"/>
        <v>0</v>
      </c>
      <c r="BH119" s="141">
        <f t="shared" si="3"/>
        <v>0</v>
      </c>
      <c r="BI119" s="141">
        <f t="shared" si="4"/>
        <v>0</v>
      </c>
      <c r="BJ119" s="140" t="s">
        <v>82</v>
      </c>
      <c r="BK119" s="137"/>
      <c r="BL119" s="137"/>
      <c r="BM119" s="137"/>
    </row>
    <row r="120" spans="2:65" s="1" customFormat="1">
      <c r="B120" s="34"/>
      <c r="L120" s="34"/>
    </row>
    <row r="121" spans="2:65" s="1" customFormat="1" ht="29.25" customHeight="1">
      <c r="B121" s="34"/>
      <c r="C121" s="105" t="s">
        <v>123</v>
      </c>
      <c r="D121" s="106"/>
      <c r="E121" s="106"/>
      <c r="F121" s="106"/>
      <c r="G121" s="106"/>
      <c r="H121" s="106"/>
      <c r="I121" s="106"/>
      <c r="J121" s="107">
        <f>ROUND(J98+J113,2)</f>
        <v>0</v>
      </c>
      <c r="K121" s="106"/>
      <c r="L121" s="34"/>
    </row>
    <row r="122" spans="2:65" s="1" customFormat="1" ht="6.9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34"/>
    </row>
    <row r="126" spans="2:65" s="1" customFormat="1" ht="6.9" customHeight="1">
      <c r="B126" s="51"/>
      <c r="C126" s="52"/>
      <c r="D126" s="52"/>
      <c r="E126" s="52"/>
      <c r="F126" s="52"/>
      <c r="G126" s="52"/>
      <c r="H126" s="52"/>
      <c r="I126" s="52"/>
      <c r="J126" s="52"/>
      <c r="K126" s="52"/>
      <c r="L126" s="34"/>
    </row>
    <row r="127" spans="2:65" s="1" customFormat="1" ht="24.9" customHeight="1">
      <c r="B127" s="34"/>
      <c r="C127" s="21" t="s">
        <v>151</v>
      </c>
      <c r="L127" s="34"/>
    </row>
    <row r="128" spans="2:65" s="1" customFormat="1" ht="6.9" customHeight="1">
      <c r="B128" s="34"/>
      <c r="L128" s="34"/>
    </row>
    <row r="129" spans="2:63" s="1" customFormat="1" ht="12" customHeight="1">
      <c r="B129" s="34"/>
      <c r="C129" s="27" t="s">
        <v>14</v>
      </c>
      <c r="L129" s="34"/>
    </row>
    <row r="130" spans="2:63" s="1" customFormat="1" ht="16.5" customHeight="1">
      <c r="B130" s="34"/>
      <c r="E130" s="282" t="str">
        <f>E7</f>
        <v>Športový areál ZŠ Plickova - 1.etapa</v>
      </c>
      <c r="F130" s="283"/>
      <c r="G130" s="283"/>
      <c r="H130" s="283"/>
      <c r="L130" s="34"/>
    </row>
    <row r="131" spans="2:63" ht="12" customHeight="1">
      <c r="B131" s="20"/>
      <c r="C131" s="27" t="s">
        <v>127</v>
      </c>
      <c r="L131" s="20"/>
    </row>
    <row r="132" spans="2:63" s="1" customFormat="1" ht="16.5" customHeight="1">
      <c r="B132" s="34"/>
      <c r="E132" s="282" t="s">
        <v>87</v>
      </c>
      <c r="F132" s="280"/>
      <c r="G132" s="280"/>
      <c r="H132" s="280"/>
      <c r="L132" s="34"/>
    </row>
    <row r="133" spans="2:63" s="1" customFormat="1" ht="12" customHeight="1">
      <c r="B133" s="34"/>
      <c r="C133" s="27" t="s">
        <v>128</v>
      </c>
      <c r="L133" s="34"/>
    </row>
    <row r="134" spans="2:63" s="1" customFormat="1" ht="16.5" customHeight="1">
      <c r="B134" s="34"/>
      <c r="E134" s="254">
        <f>E11</f>
        <v>0</v>
      </c>
      <c r="F134" s="280"/>
      <c r="G134" s="280"/>
      <c r="H134" s="280"/>
      <c r="L134" s="34"/>
    </row>
    <row r="135" spans="2:63" s="1" customFormat="1" ht="6.9" customHeight="1">
      <c r="B135" s="34"/>
      <c r="L135" s="34"/>
    </row>
    <row r="136" spans="2:63" s="1" customFormat="1" ht="12" customHeight="1">
      <c r="B136" s="34"/>
      <c r="C136" s="27" t="s">
        <v>17</v>
      </c>
      <c r="F136" s="25" t="str">
        <f>F14</f>
        <v>Bratislava-Rača</v>
      </c>
      <c r="I136" s="27" t="s">
        <v>19</v>
      </c>
      <c r="J136" s="57">
        <f>IF(J14="","",J14)</f>
        <v>45040</v>
      </c>
      <c r="L136" s="34"/>
    </row>
    <row r="137" spans="2:63" s="1" customFormat="1" ht="6.9" customHeight="1">
      <c r="B137" s="34"/>
      <c r="L137" s="34"/>
    </row>
    <row r="138" spans="2:63" s="1" customFormat="1" ht="25.65" customHeight="1">
      <c r="B138" s="34"/>
      <c r="C138" s="27" t="s">
        <v>20</v>
      </c>
      <c r="F138" s="25" t="str">
        <f>E17</f>
        <v>Mestská časť Bratislava-Rača</v>
      </c>
      <c r="I138" s="27" t="s">
        <v>25</v>
      </c>
      <c r="J138" s="30" t="str">
        <f>E23</f>
        <v>STECHO construction, s.r.o.</v>
      </c>
      <c r="L138" s="34"/>
    </row>
    <row r="139" spans="2:63" s="1" customFormat="1" ht="15.15" customHeight="1">
      <c r="B139" s="34"/>
      <c r="C139" s="27" t="s">
        <v>23</v>
      </c>
      <c r="F139" s="25" t="str">
        <f>IF(E20="","",E20)</f>
        <v>Vyplň údaj</v>
      </c>
      <c r="I139" s="27" t="s">
        <v>27</v>
      </c>
      <c r="J139" s="30" t="str">
        <f>E26</f>
        <v>Rosoft,s.r.o.</v>
      </c>
      <c r="L139" s="34"/>
    </row>
    <row r="140" spans="2:63" s="1" customFormat="1" ht="10.4" customHeight="1">
      <c r="B140" s="34"/>
      <c r="L140" s="34"/>
    </row>
    <row r="141" spans="2:63" s="10" customFormat="1" ht="29.25" customHeight="1">
      <c r="B141" s="142"/>
      <c r="C141" s="143" t="s">
        <v>152</v>
      </c>
      <c r="D141" s="144" t="s">
        <v>56</v>
      </c>
      <c r="E141" s="144" t="s">
        <v>52</v>
      </c>
      <c r="F141" s="144" t="s">
        <v>53</v>
      </c>
      <c r="G141" s="144" t="s">
        <v>153</v>
      </c>
      <c r="H141" s="144" t="s">
        <v>154</v>
      </c>
      <c r="I141" s="144" t="s">
        <v>155</v>
      </c>
      <c r="J141" s="145" t="s">
        <v>136</v>
      </c>
      <c r="K141" s="146" t="s">
        <v>156</v>
      </c>
      <c r="L141" s="142"/>
      <c r="M141" s="64" t="s">
        <v>1</v>
      </c>
      <c r="N141" s="65" t="s">
        <v>35</v>
      </c>
      <c r="O141" s="65" t="s">
        <v>157</v>
      </c>
      <c r="P141" s="65" t="s">
        <v>158</v>
      </c>
      <c r="Q141" s="65" t="s">
        <v>159</v>
      </c>
      <c r="R141" s="65" t="s">
        <v>160</v>
      </c>
      <c r="S141" s="65" t="s">
        <v>161</v>
      </c>
      <c r="T141" s="66" t="s">
        <v>162</v>
      </c>
    </row>
    <row r="142" spans="2:63" s="1" customFormat="1" ht="23" customHeight="1">
      <c r="B142" s="34"/>
      <c r="C142" s="69" t="s">
        <v>133</v>
      </c>
      <c r="J142" s="147">
        <f>BK142</f>
        <v>0</v>
      </c>
      <c r="L142" s="34"/>
      <c r="M142" s="67"/>
      <c r="N142" s="58"/>
      <c r="O142" s="58"/>
      <c r="P142" s="148">
        <f>P143+P239</f>
        <v>0</v>
      </c>
      <c r="Q142" s="58"/>
      <c r="R142" s="148">
        <f>R143+R239</f>
        <v>39.280040839999991</v>
      </c>
      <c r="S142" s="58"/>
      <c r="T142" s="149">
        <f>T143+T239</f>
        <v>0</v>
      </c>
      <c r="AT142" s="17" t="s">
        <v>70</v>
      </c>
      <c r="AU142" s="17" t="s">
        <v>138</v>
      </c>
      <c r="BK142" s="150">
        <f>BK143+BK239</f>
        <v>0</v>
      </c>
    </row>
    <row r="143" spans="2:63" s="11" customFormat="1" ht="26" customHeight="1">
      <c r="B143" s="151"/>
      <c r="D143" s="152" t="s">
        <v>70</v>
      </c>
      <c r="E143" s="153" t="s">
        <v>163</v>
      </c>
      <c r="F143" s="153" t="s">
        <v>164</v>
      </c>
      <c r="I143" s="154"/>
      <c r="J143" s="155">
        <f>BK143</f>
        <v>0</v>
      </c>
      <c r="L143" s="151"/>
      <c r="M143" s="156"/>
      <c r="P143" s="157">
        <f>P144+P167+P209+P217+P231+P237</f>
        <v>0</v>
      </c>
      <c r="R143" s="157">
        <f>R144+R167+R209+R217+R231+R237</f>
        <v>36.823977599999992</v>
      </c>
      <c r="T143" s="158">
        <f>T144+T167+T209+T217+T231+T237</f>
        <v>0</v>
      </c>
      <c r="AR143" s="152" t="s">
        <v>77</v>
      </c>
      <c r="AT143" s="159" t="s">
        <v>70</v>
      </c>
      <c r="AU143" s="159" t="s">
        <v>71</v>
      </c>
      <c r="AY143" s="152" t="s">
        <v>165</v>
      </c>
      <c r="BK143" s="160">
        <f>BK144+BK167+BK209+BK217+BK231+BK237</f>
        <v>0</v>
      </c>
    </row>
    <row r="144" spans="2:63" s="11" customFormat="1" ht="23" customHeight="1">
      <c r="B144" s="151"/>
      <c r="D144" s="152" t="s">
        <v>70</v>
      </c>
      <c r="E144" s="161" t="s">
        <v>77</v>
      </c>
      <c r="F144" s="161" t="s">
        <v>166</v>
      </c>
      <c r="I144" s="154"/>
      <c r="J144" s="162">
        <f>BK144</f>
        <v>0</v>
      </c>
      <c r="L144" s="151"/>
      <c r="M144" s="156"/>
      <c r="P144" s="157">
        <f>SUM(P145:P166)</f>
        <v>0</v>
      </c>
      <c r="R144" s="157">
        <f>SUM(R145:R166)</f>
        <v>0</v>
      </c>
      <c r="T144" s="158">
        <f>SUM(T145:T166)</f>
        <v>0</v>
      </c>
      <c r="AR144" s="152" t="s">
        <v>77</v>
      </c>
      <c r="AT144" s="159" t="s">
        <v>70</v>
      </c>
      <c r="AU144" s="159" t="s">
        <v>77</v>
      </c>
      <c r="AY144" s="152" t="s">
        <v>165</v>
      </c>
      <c r="BK144" s="160">
        <f>SUM(BK145:BK166)</f>
        <v>0</v>
      </c>
    </row>
    <row r="145" spans="2:65" s="1" customFormat="1" ht="21.75" customHeight="1">
      <c r="B145" s="136"/>
      <c r="C145" s="163" t="s">
        <v>77</v>
      </c>
      <c r="D145" s="163" t="s">
        <v>167</v>
      </c>
      <c r="E145" s="164" t="s">
        <v>690</v>
      </c>
      <c r="F145" s="165" t="s">
        <v>691</v>
      </c>
      <c r="G145" s="166" t="s">
        <v>185</v>
      </c>
      <c r="H145" s="167">
        <v>0.61199999999999999</v>
      </c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171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171</v>
      </c>
      <c r="BM145" s="174" t="s">
        <v>692</v>
      </c>
    </row>
    <row r="146" spans="2:65" s="13" customFormat="1">
      <c r="B146" s="183"/>
      <c r="D146" s="176" t="s">
        <v>176</v>
      </c>
      <c r="E146" s="184" t="s">
        <v>1</v>
      </c>
      <c r="F146" s="185" t="s">
        <v>693</v>
      </c>
      <c r="H146" s="184" t="s">
        <v>1</v>
      </c>
      <c r="I146" s="186"/>
      <c r="L146" s="183"/>
      <c r="M146" s="187"/>
      <c r="T146" s="188"/>
      <c r="AT146" s="184" t="s">
        <v>176</v>
      </c>
      <c r="AU146" s="184" t="s">
        <v>82</v>
      </c>
      <c r="AV146" s="13" t="s">
        <v>77</v>
      </c>
      <c r="AW146" s="13" t="s">
        <v>26</v>
      </c>
      <c r="AX146" s="13" t="s">
        <v>71</v>
      </c>
      <c r="AY146" s="184" t="s">
        <v>165</v>
      </c>
    </row>
    <row r="147" spans="2:65" s="12" customFormat="1">
      <c r="B147" s="175"/>
      <c r="D147" s="176" t="s">
        <v>176</v>
      </c>
      <c r="E147" s="177" t="s">
        <v>1</v>
      </c>
      <c r="F147" s="178" t="s">
        <v>694</v>
      </c>
      <c r="H147" s="179">
        <v>0.61199999999999999</v>
      </c>
      <c r="I147" s="180"/>
      <c r="L147" s="175"/>
      <c r="M147" s="181"/>
      <c r="T147" s="182"/>
      <c r="AT147" s="177" t="s">
        <v>176</v>
      </c>
      <c r="AU147" s="177" t="s">
        <v>82</v>
      </c>
      <c r="AV147" s="12" t="s">
        <v>82</v>
      </c>
      <c r="AW147" s="12" t="s">
        <v>26</v>
      </c>
      <c r="AX147" s="12" t="s">
        <v>71</v>
      </c>
      <c r="AY147" s="177" t="s">
        <v>165</v>
      </c>
    </row>
    <row r="148" spans="2:65" s="14" customFormat="1">
      <c r="B148" s="189"/>
      <c r="D148" s="176" t="s">
        <v>176</v>
      </c>
      <c r="E148" s="190" t="s">
        <v>686</v>
      </c>
      <c r="F148" s="191" t="s">
        <v>189</v>
      </c>
      <c r="H148" s="192">
        <v>0.61199999999999999</v>
      </c>
      <c r="I148" s="193"/>
      <c r="L148" s="189"/>
      <c r="M148" s="194"/>
      <c r="T148" s="195"/>
      <c r="AT148" s="190" t="s">
        <v>176</v>
      </c>
      <c r="AU148" s="190" t="s">
        <v>82</v>
      </c>
      <c r="AV148" s="14" t="s">
        <v>171</v>
      </c>
      <c r="AW148" s="14" t="s">
        <v>26</v>
      </c>
      <c r="AX148" s="14" t="s">
        <v>77</v>
      </c>
      <c r="AY148" s="190" t="s">
        <v>165</v>
      </c>
    </row>
    <row r="149" spans="2:65" s="1" customFormat="1" ht="38" customHeight="1">
      <c r="B149" s="136"/>
      <c r="C149" s="163" t="s">
        <v>82</v>
      </c>
      <c r="D149" s="163" t="s">
        <v>167</v>
      </c>
      <c r="E149" s="164" t="s">
        <v>695</v>
      </c>
      <c r="F149" s="165" t="s">
        <v>696</v>
      </c>
      <c r="G149" s="166" t="s">
        <v>185</v>
      </c>
      <c r="H149" s="167">
        <v>0.184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171</v>
      </c>
      <c r="AT149" s="174" t="s">
        <v>167</v>
      </c>
      <c r="AU149" s="174" t="s">
        <v>82</v>
      </c>
      <c r="AY149" s="17" t="s">
        <v>165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82</v>
      </c>
      <c r="BK149" s="102">
        <f>ROUND(I149*H149,2)</f>
        <v>0</v>
      </c>
      <c r="BL149" s="17" t="s">
        <v>171</v>
      </c>
      <c r="BM149" s="174" t="s">
        <v>697</v>
      </c>
    </row>
    <row r="150" spans="2:65" s="12" customFormat="1">
      <c r="B150" s="175"/>
      <c r="D150" s="176" t="s">
        <v>176</v>
      </c>
      <c r="E150" s="177" t="s">
        <v>1</v>
      </c>
      <c r="F150" s="178" t="s">
        <v>698</v>
      </c>
      <c r="H150" s="179">
        <v>0.184</v>
      </c>
      <c r="I150" s="180"/>
      <c r="L150" s="175"/>
      <c r="M150" s="181"/>
      <c r="T150" s="182"/>
      <c r="AT150" s="177" t="s">
        <v>176</v>
      </c>
      <c r="AU150" s="177" t="s">
        <v>82</v>
      </c>
      <c r="AV150" s="12" t="s">
        <v>82</v>
      </c>
      <c r="AW150" s="12" t="s">
        <v>26</v>
      </c>
      <c r="AX150" s="12" t="s">
        <v>77</v>
      </c>
      <c r="AY150" s="177" t="s">
        <v>165</v>
      </c>
    </row>
    <row r="151" spans="2:65" s="1" customFormat="1" ht="16.5" customHeight="1">
      <c r="B151" s="136"/>
      <c r="C151" s="163" t="s">
        <v>178</v>
      </c>
      <c r="D151" s="163" t="s">
        <v>167</v>
      </c>
      <c r="E151" s="164" t="s">
        <v>699</v>
      </c>
      <c r="F151" s="165" t="s">
        <v>700</v>
      </c>
      <c r="G151" s="166" t="s">
        <v>185</v>
      </c>
      <c r="H151" s="167">
        <v>4.0140000000000002</v>
      </c>
      <c r="I151" s="168"/>
      <c r="J151" s="169">
        <f>ROUND(I151*H151,2)</f>
        <v>0</v>
      </c>
      <c r="K151" s="170"/>
      <c r="L151" s="34"/>
      <c r="M151" s="171" t="s">
        <v>1</v>
      </c>
      <c r="N151" s="135" t="s">
        <v>37</v>
      </c>
      <c r="P151" s="172">
        <f>O151*H151</f>
        <v>0</v>
      </c>
      <c r="Q151" s="172">
        <v>0</v>
      </c>
      <c r="R151" s="172">
        <f>Q151*H151</f>
        <v>0</v>
      </c>
      <c r="S151" s="172">
        <v>0</v>
      </c>
      <c r="T151" s="173">
        <f>S151*H151</f>
        <v>0</v>
      </c>
      <c r="AR151" s="174" t="s">
        <v>171</v>
      </c>
      <c r="AT151" s="174" t="s">
        <v>167</v>
      </c>
      <c r="AU151" s="174" t="s">
        <v>82</v>
      </c>
      <c r="AY151" s="17" t="s">
        <v>165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82</v>
      </c>
      <c r="BK151" s="102">
        <f>ROUND(I151*H151,2)</f>
        <v>0</v>
      </c>
      <c r="BL151" s="17" t="s">
        <v>171</v>
      </c>
      <c r="BM151" s="174" t="s">
        <v>701</v>
      </c>
    </row>
    <row r="152" spans="2:65" s="12" customFormat="1">
      <c r="B152" s="175"/>
      <c r="D152" s="176" t="s">
        <v>176</v>
      </c>
      <c r="E152" s="177" t="s">
        <v>1</v>
      </c>
      <c r="F152" s="178" t="s">
        <v>702</v>
      </c>
      <c r="H152" s="179">
        <v>3.7440000000000002</v>
      </c>
      <c r="I152" s="180"/>
      <c r="L152" s="175"/>
      <c r="M152" s="181"/>
      <c r="T152" s="182"/>
      <c r="AT152" s="177" t="s">
        <v>176</v>
      </c>
      <c r="AU152" s="177" t="s">
        <v>82</v>
      </c>
      <c r="AV152" s="12" t="s">
        <v>82</v>
      </c>
      <c r="AW152" s="12" t="s">
        <v>26</v>
      </c>
      <c r="AX152" s="12" t="s">
        <v>71</v>
      </c>
      <c r="AY152" s="177" t="s">
        <v>165</v>
      </c>
    </row>
    <row r="153" spans="2:65" s="12" customFormat="1">
      <c r="B153" s="175"/>
      <c r="D153" s="176" t="s">
        <v>176</v>
      </c>
      <c r="E153" s="177" t="s">
        <v>1</v>
      </c>
      <c r="F153" s="178" t="s">
        <v>703</v>
      </c>
      <c r="H153" s="179">
        <v>0.27</v>
      </c>
      <c r="I153" s="180"/>
      <c r="L153" s="175"/>
      <c r="M153" s="181"/>
      <c r="T153" s="182"/>
      <c r="AT153" s="177" t="s">
        <v>176</v>
      </c>
      <c r="AU153" s="177" t="s">
        <v>82</v>
      </c>
      <c r="AV153" s="12" t="s">
        <v>82</v>
      </c>
      <c r="AW153" s="12" t="s">
        <v>26</v>
      </c>
      <c r="AX153" s="12" t="s">
        <v>71</v>
      </c>
      <c r="AY153" s="177" t="s">
        <v>165</v>
      </c>
    </row>
    <row r="154" spans="2:65" s="14" customFormat="1">
      <c r="B154" s="189"/>
      <c r="D154" s="176" t="s">
        <v>176</v>
      </c>
      <c r="E154" s="190" t="s">
        <v>682</v>
      </c>
      <c r="F154" s="191" t="s">
        <v>189</v>
      </c>
      <c r="H154" s="192">
        <v>4.0140000000000002</v>
      </c>
      <c r="I154" s="193"/>
      <c r="L154" s="189"/>
      <c r="M154" s="194"/>
      <c r="T154" s="195"/>
      <c r="AT154" s="190" t="s">
        <v>176</v>
      </c>
      <c r="AU154" s="190" t="s">
        <v>82</v>
      </c>
      <c r="AV154" s="14" t="s">
        <v>171</v>
      </c>
      <c r="AW154" s="14" t="s">
        <v>26</v>
      </c>
      <c r="AX154" s="14" t="s">
        <v>77</v>
      </c>
      <c r="AY154" s="190" t="s">
        <v>165</v>
      </c>
    </row>
    <row r="155" spans="2:65" s="1" customFormat="1" ht="38" customHeight="1">
      <c r="B155" s="136"/>
      <c r="C155" s="163" t="s">
        <v>171</v>
      </c>
      <c r="D155" s="163" t="s">
        <v>167</v>
      </c>
      <c r="E155" s="164" t="s">
        <v>704</v>
      </c>
      <c r="F155" s="165" t="s">
        <v>705</v>
      </c>
      <c r="G155" s="166" t="s">
        <v>185</v>
      </c>
      <c r="H155" s="167">
        <v>4.0140000000000002</v>
      </c>
      <c r="I155" s="168"/>
      <c r="J155" s="169">
        <f>ROUND(I155*H155,2)</f>
        <v>0</v>
      </c>
      <c r="K155" s="170"/>
      <c r="L155" s="34"/>
      <c r="M155" s="171" t="s">
        <v>1</v>
      </c>
      <c r="N155" s="135" t="s">
        <v>37</v>
      </c>
      <c r="P155" s="172">
        <f>O155*H155</f>
        <v>0</v>
      </c>
      <c r="Q155" s="172">
        <v>0</v>
      </c>
      <c r="R155" s="172">
        <f>Q155*H155</f>
        <v>0</v>
      </c>
      <c r="S155" s="172">
        <v>0</v>
      </c>
      <c r="T155" s="173">
        <f>S155*H155</f>
        <v>0</v>
      </c>
      <c r="AR155" s="174" t="s">
        <v>171</v>
      </c>
      <c r="AT155" s="174" t="s">
        <v>167</v>
      </c>
      <c r="AU155" s="174" t="s">
        <v>82</v>
      </c>
      <c r="AY155" s="17" t="s">
        <v>165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7" t="s">
        <v>82</v>
      </c>
      <c r="BK155" s="102">
        <f>ROUND(I155*H155,2)</f>
        <v>0</v>
      </c>
      <c r="BL155" s="17" t="s">
        <v>171</v>
      </c>
      <c r="BM155" s="174" t="s">
        <v>706</v>
      </c>
    </row>
    <row r="156" spans="2:65" s="12" customFormat="1">
      <c r="B156" s="175"/>
      <c r="D156" s="176" t="s">
        <v>176</v>
      </c>
      <c r="E156" s="177" t="s">
        <v>1</v>
      </c>
      <c r="F156" s="178" t="s">
        <v>682</v>
      </c>
      <c r="H156" s="179">
        <v>4.0140000000000002</v>
      </c>
      <c r="I156" s="180"/>
      <c r="L156" s="175"/>
      <c r="M156" s="181"/>
      <c r="T156" s="182"/>
      <c r="AT156" s="177" t="s">
        <v>176</v>
      </c>
      <c r="AU156" s="177" t="s">
        <v>82</v>
      </c>
      <c r="AV156" s="12" t="s">
        <v>82</v>
      </c>
      <c r="AW156" s="12" t="s">
        <v>26</v>
      </c>
      <c r="AX156" s="12" t="s">
        <v>77</v>
      </c>
      <c r="AY156" s="177" t="s">
        <v>165</v>
      </c>
    </row>
    <row r="157" spans="2:65" s="1" customFormat="1" ht="33" customHeight="1">
      <c r="B157" s="136"/>
      <c r="C157" s="163" t="s">
        <v>190</v>
      </c>
      <c r="D157" s="163" t="s">
        <v>167</v>
      </c>
      <c r="E157" s="164" t="s">
        <v>296</v>
      </c>
      <c r="F157" s="165" t="s">
        <v>297</v>
      </c>
      <c r="G157" s="166" t="s">
        <v>185</v>
      </c>
      <c r="H157" s="167">
        <v>4.6260000000000003</v>
      </c>
      <c r="I157" s="168"/>
      <c r="J157" s="169">
        <f>ROUND(I157*H157,2)</f>
        <v>0</v>
      </c>
      <c r="K157" s="170"/>
      <c r="L157" s="34"/>
      <c r="M157" s="171" t="s">
        <v>1</v>
      </c>
      <c r="N157" s="135" t="s">
        <v>37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AR157" s="174" t="s">
        <v>171</v>
      </c>
      <c r="AT157" s="174" t="s">
        <v>167</v>
      </c>
      <c r="AU157" s="174" t="s">
        <v>82</v>
      </c>
      <c r="AY157" s="17" t="s">
        <v>165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82</v>
      </c>
      <c r="BK157" s="102">
        <f>ROUND(I157*H157,2)</f>
        <v>0</v>
      </c>
      <c r="BL157" s="17" t="s">
        <v>171</v>
      </c>
      <c r="BM157" s="174" t="s">
        <v>707</v>
      </c>
    </row>
    <row r="158" spans="2:65" s="12" customFormat="1">
      <c r="B158" s="175"/>
      <c r="D158" s="176" t="s">
        <v>176</v>
      </c>
      <c r="E158" s="177" t="s">
        <v>1</v>
      </c>
      <c r="F158" s="178" t="s">
        <v>708</v>
      </c>
      <c r="H158" s="179">
        <v>4.6260000000000003</v>
      </c>
      <c r="I158" s="180"/>
      <c r="L158" s="175"/>
      <c r="M158" s="181"/>
      <c r="T158" s="182"/>
      <c r="AT158" s="177" t="s">
        <v>176</v>
      </c>
      <c r="AU158" s="177" t="s">
        <v>82</v>
      </c>
      <c r="AV158" s="12" t="s">
        <v>82</v>
      </c>
      <c r="AW158" s="12" t="s">
        <v>26</v>
      </c>
      <c r="AX158" s="12" t="s">
        <v>71</v>
      </c>
      <c r="AY158" s="177" t="s">
        <v>165</v>
      </c>
    </row>
    <row r="159" spans="2:65" s="14" customFormat="1">
      <c r="B159" s="189"/>
      <c r="D159" s="176" t="s">
        <v>176</v>
      </c>
      <c r="E159" s="190" t="s">
        <v>263</v>
      </c>
      <c r="F159" s="191" t="s">
        <v>189</v>
      </c>
      <c r="H159" s="192">
        <v>4.6260000000000003</v>
      </c>
      <c r="I159" s="193"/>
      <c r="L159" s="189"/>
      <c r="M159" s="194"/>
      <c r="T159" s="195"/>
      <c r="AT159" s="190" t="s">
        <v>176</v>
      </c>
      <c r="AU159" s="190" t="s">
        <v>82</v>
      </c>
      <c r="AV159" s="14" t="s">
        <v>171</v>
      </c>
      <c r="AW159" s="14" t="s">
        <v>26</v>
      </c>
      <c r="AX159" s="14" t="s">
        <v>77</v>
      </c>
      <c r="AY159" s="190" t="s">
        <v>165</v>
      </c>
    </row>
    <row r="160" spans="2:65" s="1" customFormat="1" ht="38" customHeight="1">
      <c r="B160" s="136"/>
      <c r="C160" s="163" t="s">
        <v>194</v>
      </c>
      <c r="D160" s="163" t="s">
        <v>167</v>
      </c>
      <c r="E160" s="164" t="s">
        <v>300</v>
      </c>
      <c r="F160" s="165" t="s">
        <v>301</v>
      </c>
      <c r="G160" s="166" t="s">
        <v>185</v>
      </c>
      <c r="H160" s="167">
        <v>55.512</v>
      </c>
      <c r="I160" s="168"/>
      <c r="J160" s="169">
        <f>ROUND(I160*H160,2)</f>
        <v>0</v>
      </c>
      <c r="K160" s="170"/>
      <c r="L160" s="34"/>
      <c r="M160" s="171" t="s">
        <v>1</v>
      </c>
      <c r="N160" s="135" t="s">
        <v>37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AR160" s="174" t="s">
        <v>171</v>
      </c>
      <c r="AT160" s="174" t="s">
        <v>167</v>
      </c>
      <c r="AU160" s="174" t="s">
        <v>82</v>
      </c>
      <c r="AY160" s="17" t="s">
        <v>165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82</v>
      </c>
      <c r="BK160" s="102">
        <f>ROUND(I160*H160,2)</f>
        <v>0</v>
      </c>
      <c r="BL160" s="17" t="s">
        <v>171</v>
      </c>
      <c r="BM160" s="174" t="s">
        <v>709</v>
      </c>
    </row>
    <row r="161" spans="2:65" s="12" customFormat="1">
      <c r="B161" s="175"/>
      <c r="D161" s="176" t="s">
        <v>176</v>
      </c>
      <c r="E161" s="177" t="s">
        <v>1</v>
      </c>
      <c r="F161" s="178" t="s">
        <v>263</v>
      </c>
      <c r="H161" s="179">
        <v>4.6260000000000003</v>
      </c>
      <c r="I161" s="180"/>
      <c r="L161" s="175"/>
      <c r="M161" s="181"/>
      <c r="T161" s="182"/>
      <c r="AT161" s="177" t="s">
        <v>176</v>
      </c>
      <c r="AU161" s="177" t="s">
        <v>82</v>
      </c>
      <c r="AV161" s="12" t="s">
        <v>82</v>
      </c>
      <c r="AW161" s="12" t="s">
        <v>26</v>
      </c>
      <c r="AX161" s="12" t="s">
        <v>71</v>
      </c>
      <c r="AY161" s="177" t="s">
        <v>165</v>
      </c>
    </row>
    <row r="162" spans="2:65" s="14" customFormat="1">
      <c r="B162" s="189"/>
      <c r="D162" s="176" t="s">
        <v>176</v>
      </c>
      <c r="E162" s="190" t="s">
        <v>1</v>
      </c>
      <c r="F162" s="191" t="s">
        <v>189</v>
      </c>
      <c r="H162" s="192">
        <v>4.6260000000000003</v>
      </c>
      <c r="I162" s="193"/>
      <c r="L162" s="189"/>
      <c r="M162" s="194"/>
      <c r="T162" s="195"/>
      <c r="AT162" s="190" t="s">
        <v>176</v>
      </c>
      <c r="AU162" s="190" t="s">
        <v>82</v>
      </c>
      <c r="AV162" s="14" t="s">
        <v>171</v>
      </c>
      <c r="AW162" s="14" t="s">
        <v>26</v>
      </c>
      <c r="AX162" s="14" t="s">
        <v>77</v>
      </c>
      <c r="AY162" s="190" t="s">
        <v>165</v>
      </c>
    </row>
    <row r="163" spans="2:65" s="12" customFormat="1">
      <c r="B163" s="175"/>
      <c r="D163" s="176" t="s">
        <v>176</v>
      </c>
      <c r="F163" s="178" t="s">
        <v>710</v>
      </c>
      <c r="H163" s="179">
        <v>55.512</v>
      </c>
      <c r="I163" s="180"/>
      <c r="L163" s="175"/>
      <c r="M163" s="181"/>
      <c r="T163" s="182"/>
      <c r="AT163" s="177" t="s">
        <v>176</v>
      </c>
      <c r="AU163" s="177" t="s">
        <v>82</v>
      </c>
      <c r="AV163" s="12" t="s">
        <v>82</v>
      </c>
      <c r="AW163" s="12" t="s">
        <v>3</v>
      </c>
      <c r="AX163" s="12" t="s">
        <v>77</v>
      </c>
      <c r="AY163" s="177" t="s">
        <v>165</v>
      </c>
    </row>
    <row r="164" spans="2:65" s="1" customFormat="1" ht="24.15" customHeight="1">
      <c r="B164" s="136"/>
      <c r="C164" s="163" t="s">
        <v>202</v>
      </c>
      <c r="D164" s="163" t="s">
        <v>167</v>
      </c>
      <c r="E164" s="164" t="s">
        <v>226</v>
      </c>
      <c r="F164" s="165" t="s">
        <v>227</v>
      </c>
      <c r="G164" s="166" t="s">
        <v>185</v>
      </c>
      <c r="H164" s="167">
        <v>4.6260000000000003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171</v>
      </c>
      <c r="AT164" s="174" t="s">
        <v>167</v>
      </c>
      <c r="AU164" s="174" t="s">
        <v>82</v>
      </c>
      <c r="AY164" s="17" t="s">
        <v>165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82</v>
      </c>
      <c r="BK164" s="102">
        <f>ROUND(I164*H164,2)</f>
        <v>0</v>
      </c>
      <c r="BL164" s="17" t="s">
        <v>171</v>
      </c>
      <c r="BM164" s="174" t="s">
        <v>711</v>
      </c>
    </row>
    <row r="165" spans="2:65" s="12" customFormat="1">
      <c r="B165" s="175"/>
      <c r="D165" s="176" t="s">
        <v>176</v>
      </c>
      <c r="E165" s="177" t="s">
        <v>1</v>
      </c>
      <c r="F165" s="178" t="s">
        <v>263</v>
      </c>
      <c r="H165" s="179">
        <v>4.6260000000000003</v>
      </c>
      <c r="I165" s="180"/>
      <c r="L165" s="175"/>
      <c r="M165" s="181"/>
      <c r="T165" s="182"/>
      <c r="AT165" s="177" t="s">
        <v>176</v>
      </c>
      <c r="AU165" s="177" t="s">
        <v>82</v>
      </c>
      <c r="AV165" s="12" t="s">
        <v>82</v>
      </c>
      <c r="AW165" s="12" t="s">
        <v>26</v>
      </c>
      <c r="AX165" s="12" t="s">
        <v>71</v>
      </c>
      <c r="AY165" s="177" t="s">
        <v>165</v>
      </c>
    </row>
    <row r="166" spans="2:65" s="14" customFormat="1">
      <c r="B166" s="189"/>
      <c r="D166" s="176" t="s">
        <v>176</v>
      </c>
      <c r="E166" s="190" t="s">
        <v>1</v>
      </c>
      <c r="F166" s="191" t="s">
        <v>189</v>
      </c>
      <c r="H166" s="192">
        <v>4.6260000000000003</v>
      </c>
      <c r="I166" s="193"/>
      <c r="L166" s="189"/>
      <c r="M166" s="194"/>
      <c r="T166" s="195"/>
      <c r="AT166" s="190" t="s">
        <v>176</v>
      </c>
      <c r="AU166" s="190" t="s">
        <v>82</v>
      </c>
      <c r="AV166" s="14" t="s">
        <v>171</v>
      </c>
      <c r="AW166" s="14" t="s">
        <v>26</v>
      </c>
      <c r="AX166" s="14" t="s">
        <v>77</v>
      </c>
      <c r="AY166" s="190" t="s">
        <v>165</v>
      </c>
    </row>
    <row r="167" spans="2:65" s="11" customFormat="1" ht="23" customHeight="1">
      <c r="B167" s="151"/>
      <c r="D167" s="152" t="s">
        <v>70</v>
      </c>
      <c r="E167" s="161" t="s">
        <v>82</v>
      </c>
      <c r="F167" s="161" t="s">
        <v>313</v>
      </c>
      <c r="I167" s="154"/>
      <c r="J167" s="162">
        <f>BK167</f>
        <v>0</v>
      </c>
      <c r="L167" s="151"/>
      <c r="M167" s="156"/>
      <c r="P167" s="157">
        <f>SUM(P168:P208)</f>
        <v>0</v>
      </c>
      <c r="R167" s="157">
        <f>SUM(R168:R208)</f>
        <v>11.644815049999997</v>
      </c>
      <c r="T167" s="158">
        <f>SUM(T168:T208)</f>
        <v>0</v>
      </c>
      <c r="AR167" s="152" t="s">
        <v>77</v>
      </c>
      <c r="AT167" s="159" t="s">
        <v>70</v>
      </c>
      <c r="AU167" s="159" t="s">
        <v>77</v>
      </c>
      <c r="AY167" s="152" t="s">
        <v>165</v>
      </c>
      <c r="BK167" s="160">
        <f>SUM(BK168:BK208)</f>
        <v>0</v>
      </c>
    </row>
    <row r="168" spans="2:65" s="1" customFormat="1" ht="33" customHeight="1">
      <c r="B168" s="136"/>
      <c r="C168" s="163" t="s">
        <v>207</v>
      </c>
      <c r="D168" s="163" t="s">
        <v>167</v>
      </c>
      <c r="E168" s="164" t="s">
        <v>712</v>
      </c>
      <c r="F168" s="165" t="s">
        <v>713</v>
      </c>
      <c r="G168" s="166" t="s">
        <v>170</v>
      </c>
      <c r="H168" s="167">
        <v>11.936999999999999</v>
      </c>
      <c r="I168" s="168"/>
      <c r="J168" s="169">
        <f>ROUND(I168*H168,2)</f>
        <v>0</v>
      </c>
      <c r="K168" s="170"/>
      <c r="L168" s="34"/>
      <c r="M168" s="171" t="s">
        <v>1</v>
      </c>
      <c r="N168" s="135" t="s">
        <v>37</v>
      </c>
      <c r="P168" s="172">
        <f>O168*H168</f>
        <v>0</v>
      </c>
      <c r="Q168" s="172">
        <v>1.8000000000000001E-4</v>
      </c>
      <c r="R168" s="172">
        <f>Q168*H168</f>
        <v>2.1486600000000002E-3</v>
      </c>
      <c r="S168" s="172">
        <v>0</v>
      </c>
      <c r="T168" s="173">
        <f>S168*H168</f>
        <v>0</v>
      </c>
      <c r="AR168" s="174" t="s">
        <v>171</v>
      </c>
      <c r="AT168" s="174" t="s">
        <v>167</v>
      </c>
      <c r="AU168" s="174" t="s">
        <v>82</v>
      </c>
      <c r="AY168" s="17" t="s">
        <v>165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7" t="s">
        <v>82</v>
      </c>
      <c r="BK168" s="102">
        <f>ROUND(I168*H168,2)</f>
        <v>0</v>
      </c>
      <c r="BL168" s="17" t="s">
        <v>171</v>
      </c>
      <c r="BM168" s="174" t="s">
        <v>714</v>
      </c>
    </row>
    <row r="169" spans="2:65" s="13" customFormat="1">
      <c r="B169" s="183"/>
      <c r="D169" s="176" t="s">
        <v>176</v>
      </c>
      <c r="E169" s="184" t="s">
        <v>1</v>
      </c>
      <c r="F169" s="185" t="s">
        <v>715</v>
      </c>
      <c r="H169" s="184" t="s">
        <v>1</v>
      </c>
      <c r="I169" s="186"/>
      <c r="L169" s="183"/>
      <c r="M169" s="187"/>
      <c r="T169" s="188"/>
      <c r="AT169" s="184" t="s">
        <v>176</v>
      </c>
      <c r="AU169" s="184" t="s">
        <v>82</v>
      </c>
      <c r="AV169" s="13" t="s">
        <v>77</v>
      </c>
      <c r="AW169" s="13" t="s">
        <v>26</v>
      </c>
      <c r="AX169" s="13" t="s">
        <v>71</v>
      </c>
      <c r="AY169" s="184" t="s">
        <v>165</v>
      </c>
    </row>
    <row r="170" spans="2:65" s="12" customFormat="1">
      <c r="B170" s="175"/>
      <c r="D170" s="176" t="s">
        <v>176</v>
      </c>
      <c r="E170" s="177" t="s">
        <v>1</v>
      </c>
      <c r="F170" s="178" t="s">
        <v>716</v>
      </c>
      <c r="H170" s="179">
        <v>11.936999999999999</v>
      </c>
      <c r="I170" s="180"/>
      <c r="L170" s="175"/>
      <c r="M170" s="181"/>
      <c r="T170" s="182"/>
      <c r="AT170" s="177" t="s">
        <v>176</v>
      </c>
      <c r="AU170" s="177" t="s">
        <v>82</v>
      </c>
      <c r="AV170" s="12" t="s">
        <v>82</v>
      </c>
      <c r="AW170" s="12" t="s">
        <v>26</v>
      </c>
      <c r="AX170" s="12" t="s">
        <v>71</v>
      </c>
      <c r="AY170" s="177" t="s">
        <v>165</v>
      </c>
    </row>
    <row r="171" spans="2:65" s="14" customFormat="1">
      <c r="B171" s="189"/>
      <c r="D171" s="176" t="s">
        <v>176</v>
      </c>
      <c r="E171" s="190" t="s">
        <v>679</v>
      </c>
      <c r="F171" s="191" t="s">
        <v>189</v>
      </c>
      <c r="H171" s="192">
        <v>11.936999999999999</v>
      </c>
      <c r="I171" s="193"/>
      <c r="L171" s="189"/>
      <c r="M171" s="194"/>
      <c r="T171" s="195"/>
      <c r="AT171" s="190" t="s">
        <v>176</v>
      </c>
      <c r="AU171" s="190" t="s">
        <v>82</v>
      </c>
      <c r="AV171" s="14" t="s">
        <v>171</v>
      </c>
      <c r="AW171" s="14" t="s">
        <v>26</v>
      </c>
      <c r="AX171" s="14" t="s">
        <v>77</v>
      </c>
      <c r="AY171" s="190" t="s">
        <v>165</v>
      </c>
    </row>
    <row r="172" spans="2:65" s="1" customFormat="1" ht="24.15" customHeight="1">
      <c r="B172" s="136"/>
      <c r="C172" s="199" t="s">
        <v>212</v>
      </c>
      <c r="D172" s="199" t="s">
        <v>360</v>
      </c>
      <c r="E172" s="200" t="s">
        <v>717</v>
      </c>
      <c r="F172" s="201" t="s">
        <v>718</v>
      </c>
      <c r="G172" s="202" t="s">
        <v>170</v>
      </c>
      <c r="H172" s="203">
        <v>14.003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37</v>
      </c>
      <c r="P172" s="172">
        <f>O172*H172</f>
        <v>0</v>
      </c>
      <c r="Q172" s="172">
        <v>2.0000000000000001E-4</v>
      </c>
      <c r="R172" s="172">
        <f>Q172*H172</f>
        <v>2.8006000000000003E-3</v>
      </c>
      <c r="S172" s="172">
        <v>0</v>
      </c>
      <c r="T172" s="173">
        <f>S172*H172</f>
        <v>0</v>
      </c>
      <c r="AR172" s="174" t="s">
        <v>207</v>
      </c>
      <c r="AT172" s="174" t="s">
        <v>360</v>
      </c>
      <c r="AU172" s="174" t="s">
        <v>82</v>
      </c>
      <c r="AY172" s="17" t="s">
        <v>165</v>
      </c>
      <c r="BE172" s="102">
        <f>IF(N172="základná",J172,0)</f>
        <v>0</v>
      </c>
      <c r="BF172" s="102">
        <f>IF(N172="znížená",J172,0)</f>
        <v>0</v>
      </c>
      <c r="BG172" s="102">
        <f>IF(N172="zákl. prenesená",J172,0)</f>
        <v>0</v>
      </c>
      <c r="BH172" s="102">
        <f>IF(N172="zníž. prenesená",J172,0)</f>
        <v>0</v>
      </c>
      <c r="BI172" s="102">
        <f>IF(N172="nulová",J172,0)</f>
        <v>0</v>
      </c>
      <c r="BJ172" s="17" t="s">
        <v>82</v>
      </c>
      <c r="BK172" s="102">
        <f>ROUND(I172*H172,2)</f>
        <v>0</v>
      </c>
      <c r="BL172" s="17" t="s">
        <v>171</v>
      </c>
      <c r="BM172" s="174" t="s">
        <v>719</v>
      </c>
    </row>
    <row r="173" spans="2:65" s="12" customFormat="1">
      <c r="B173" s="175"/>
      <c r="D173" s="176" t="s">
        <v>176</v>
      </c>
      <c r="E173" s="177" t="s">
        <v>1</v>
      </c>
      <c r="F173" s="178" t="s">
        <v>720</v>
      </c>
      <c r="H173" s="179">
        <v>13.728</v>
      </c>
      <c r="I173" s="180"/>
      <c r="L173" s="175"/>
      <c r="M173" s="181"/>
      <c r="T173" s="182"/>
      <c r="AT173" s="177" t="s">
        <v>176</v>
      </c>
      <c r="AU173" s="177" t="s">
        <v>82</v>
      </c>
      <c r="AV173" s="12" t="s">
        <v>82</v>
      </c>
      <c r="AW173" s="12" t="s">
        <v>26</v>
      </c>
      <c r="AX173" s="12" t="s">
        <v>71</v>
      </c>
      <c r="AY173" s="177" t="s">
        <v>165</v>
      </c>
    </row>
    <row r="174" spans="2:65" s="14" customFormat="1">
      <c r="B174" s="189"/>
      <c r="D174" s="176" t="s">
        <v>176</v>
      </c>
      <c r="E174" s="190" t="s">
        <v>1</v>
      </c>
      <c r="F174" s="191" t="s">
        <v>189</v>
      </c>
      <c r="H174" s="192">
        <v>13.728</v>
      </c>
      <c r="I174" s="193"/>
      <c r="L174" s="189"/>
      <c r="M174" s="194"/>
      <c r="T174" s="195"/>
      <c r="AT174" s="190" t="s">
        <v>176</v>
      </c>
      <c r="AU174" s="190" t="s">
        <v>82</v>
      </c>
      <c r="AV174" s="14" t="s">
        <v>171</v>
      </c>
      <c r="AW174" s="14" t="s">
        <v>26</v>
      </c>
      <c r="AX174" s="14" t="s">
        <v>77</v>
      </c>
      <c r="AY174" s="190" t="s">
        <v>165</v>
      </c>
    </row>
    <row r="175" spans="2:65" s="12" customFormat="1">
      <c r="B175" s="175"/>
      <c r="D175" s="176" t="s">
        <v>176</v>
      </c>
      <c r="F175" s="178" t="s">
        <v>721</v>
      </c>
      <c r="H175" s="179">
        <v>14.003</v>
      </c>
      <c r="I175" s="180"/>
      <c r="L175" s="175"/>
      <c r="M175" s="181"/>
      <c r="T175" s="182"/>
      <c r="AT175" s="177" t="s">
        <v>176</v>
      </c>
      <c r="AU175" s="177" t="s">
        <v>82</v>
      </c>
      <c r="AV175" s="12" t="s">
        <v>82</v>
      </c>
      <c r="AW175" s="12" t="s">
        <v>3</v>
      </c>
      <c r="AX175" s="12" t="s">
        <v>77</v>
      </c>
      <c r="AY175" s="177" t="s">
        <v>165</v>
      </c>
    </row>
    <row r="176" spans="2:65" s="1" customFormat="1" ht="16.5" customHeight="1">
      <c r="B176" s="136"/>
      <c r="C176" s="163" t="s">
        <v>217</v>
      </c>
      <c r="D176" s="163" t="s">
        <v>167</v>
      </c>
      <c r="E176" s="164" t="s">
        <v>722</v>
      </c>
      <c r="F176" s="165" t="s">
        <v>723</v>
      </c>
      <c r="G176" s="166" t="s">
        <v>185</v>
      </c>
      <c r="H176" s="167">
        <v>0.32600000000000001</v>
      </c>
      <c r="I176" s="168"/>
      <c r="J176" s="169">
        <f>ROUND(I176*H176,2)</f>
        <v>0</v>
      </c>
      <c r="K176" s="170"/>
      <c r="L176" s="34"/>
      <c r="M176" s="171" t="s">
        <v>1</v>
      </c>
      <c r="N176" s="135" t="s">
        <v>37</v>
      </c>
      <c r="P176" s="172">
        <f>O176*H176</f>
        <v>0</v>
      </c>
      <c r="Q176" s="172">
        <v>2.1050399999999998</v>
      </c>
      <c r="R176" s="172">
        <f>Q176*H176</f>
        <v>0.68624303999999992</v>
      </c>
      <c r="S176" s="172">
        <v>0</v>
      </c>
      <c r="T176" s="173">
        <f>S176*H176</f>
        <v>0</v>
      </c>
      <c r="AR176" s="174" t="s">
        <v>171</v>
      </c>
      <c r="AT176" s="174" t="s">
        <v>167</v>
      </c>
      <c r="AU176" s="174" t="s">
        <v>82</v>
      </c>
      <c r="AY176" s="17" t="s">
        <v>165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7" t="s">
        <v>82</v>
      </c>
      <c r="BK176" s="102">
        <f>ROUND(I176*H176,2)</f>
        <v>0</v>
      </c>
      <c r="BL176" s="17" t="s">
        <v>171</v>
      </c>
      <c r="BM176" s="174" t="s">
        <v>724</v>
      </c>
    </row>
    <row r="177" spans="2:65" s="12" customFormat="1">
      <c r="B177" s="175"/>
      <c r="D177" s="176" t="s">
        <v>176</v>
      </c>
      <c r="E177" s="177" t="s">
        <v>1</v>
      </c>
      <c r="F177" s="178" t="s">
        <v>725</v>
      </c>
      <c r="H177" s="179">
        <v>0.40699999999999997</v>
      </c>
      <c r="I177" s="180"/>
      <c r="L177" s="175"/>
      <c r="M177" s="181"/>
      <c r="T177" s="182"/>
      <c r="AT177" s="177" t="s">
        <v>176</v>
      </c>
      <c r="AU177" s="177" t="s">
        <v>82</v>
      </c>
      <c r="AV177" s="12" t="s">
        <v>82</v>
      </c>
      <c r="AW177" s="12" t="s">
        <v>26</v>
      </c>
      <c r="AX177" s="12" t="s">
        <v>71</v>
      </c>
      <c r="AY177" s="177" t="s">
        <v>165</v>
      </c>
    </row>
    <row r="178" spans="2:65" s="12" customFormat="1">
      <c r="B178" s="175"/>
      <c r="D178" s="176" t="s">
        <v>176</v>
      </c>
      <c r="E178" s="177" t="s">
        <v>1</v>
      </c>
      <c r="F178" s="178" t="s">
        <v>726</v>
      </c>
      <c r="H178" s="179">
        <v>-8.1000000000000003E-2</v>
      </c>
      <c r="I178" s="180"/>
      <c r="L178" s="175"/>
      <c r="M178" s="181"/>
      <c r="T178" s="182"/>
      <c r="AT178" s="177" t="s">
        <v>176</v>
      </c>
      <c r="AU178" s="177" t="s">
        <v>82</v>
      </c>
      <c r="AV178" s="12" t="s">
        <v>82</v>
      </c>
      <c r="AW178" s="12" t="s">
        <v>26</v>
      </c>
      <c r="AX178" s="12" t="s">
        <v>71</v>
      </c>
      <c r="AY178" s="177" t="s">
        <v>165</v>
      </c>
    </row>
    <row r="179" spans="2:65" s="14" customFormat="1">
      <c r="B179" s="189"/>
      <c r="D179" s="176" t="s">
        <v>176</v>
      </c>
      <c r="E179" s="190" t="s">
        <v>1</v>
      </c>
      <c r="F179" s="191" t="s">
        <v>189</v>
      </c>
      <c r="H179" s="192">
        <v>0.32600000000000001</v>
      </c>
      <c r="I179" s="193"/>
      <c r="L179" s="189"/>
      <c r="M179" s="194"/>
      <c r="T179" s="195"/>
      <c r="AT179" s="190" t="s">
        <v>176</v>
      </c>
      <c r="AU179" s="190" t="s">
        <v>82</v>
      </c>
      <c r="AV179" s="14" t="s">
        <v>171</v>
      </c>
      <c r="AW179" s="14" t="s">
        <v>26</v>
      </c>
      <c r="AX179" s="14" t="s">
        <v>77</v>
      </c>
      <c r="AY179" s="190" t="s">
        <v>165</v>
      </c>
    </row>
    <row r="180" spans="2:65" s="1" customFormat="1" ht="24.15" customHeight="1">
      <c r="B180" s="136"/>
      <c r="C180" s="163" t="s">
        <v>221</v>
      </c>
      <c r="D180" s="163" t="s">
        <v>167</v>
      </c>
      <c r="E180" s="164" t="s">
        <v>727</v>
      </c>
      <c r="F180" s="165" t="s">
        <v>728</v>
      </c>
      <c r="G180" s="166" t="s">
        <v>181</v>
      </c>
      <c r="H180" s="167">
        <v>10.167999999999999</v>
      </c>
      <c r="I180" s="168"/>
      <c r="J180" s="169">
        <f>ROUND(I180*H180,2)</f>
        <v>0</v>
      </c>
      <c r="K180" s="170"/>
      <c r="L180" s="34"/>
      <c r="M180" s="171" t="s">
        <v>1</v>
      </c>
      <c r="N180" s="135" t="s">
        <v>37</v>
      </c>
      <c r="P180" s="172">
        <f>O180*H180</f>
        <v>0</v>
      </c>
      <c r="Q180" s="172">
        <v>9.92E-3</v>
      </c>
      <c r="R180" s="172">
        <f>Q180*H180</f>
        <v>0.10086655999999999</v>
      </c>
      <c r="S180" s="172">
        <v>0</v>
      </c>
      <c r="T180" s="173">
        <f>S180*H180</f>
        <v>0</v>
      </c>
      <c r="AR180" s="174" t="s">
        <v>171</v>
      </c>
      <c r="AT180" s="174" t="s">
        <v>167</v>
      </c>
      <c r="AU180" s="174" t="s">
        <v>82</v>
      </c>
      <c r="AY180" s="17" t="s">
        <v>165</v>
      </c>
      <c r="BE180" s="102">
        <f>IF(N180="základná",J180,0)</f>
        <v>0</v>
      </c>
      <c r="BF180" s="102">
        <f>IF(N180="znížená",J180,0)</f>
        <v>0</v>
      </c>
      <c r="BG180" s="102">
        <f>IF(N180="zákl. prenesená",J180,0)</f>
        <v>0</v>
      </c>
      <c r="BH180" s="102">
        <f>IF(N180="zníž. prenesená",J180,0)</f>
        <v>0</v>
      </c>
      <c r="BI180" s="102">
        <f>IF(N180="nulová",J180,0)</f>
        <v>0</v>
      </c>
      <c r="BJ180" s="17" t="s">
        <v>82</v>
      </c>
      <c r="BK180" s="102">
        <f>ROUND(I180*H180,2)</f>
        <v>0</v>
      </c>
      <c r="BL180" s="17" t="s">
        <v>171</v>
      </c>
      <c r="BM180" s="174" t="s">
        <v>729</v>
      </c>
    </row>
    <row r="181" spans="2:65" s="12" customFormat="1">
      <c r="B181" s="175"/>
      <c r="D181" s="176" t="s">
        <v>176</v>
      </c>
      <c r="E181" s="177" t="s">
        <v>1</v>
      </c>
      <c r="F181" s="178" t="s">
        <v>730</v>
      </c>
      <c r="H181" s="179">
        <v>10.167999999999999</v>
      </c>
      <c r="I181" s="180"/>
      <c r="L181" s="175"/>
      <c r="M181" s="181"/>
      <c r="T181" s="182"/>
      <c r="AT181" s="177" t="s">
        <v>176</v>
      </c>
      <c r="AU181" s="177" t="s">
        <v>82</v>
      </c>
      <c r="AV181" s="12" t="s">
        <v>82</v>
      </c>
      <c r="AW181" s="12" t="s">
        <v>26</v>
      </c>
      <c r="AX181" s="12" t="s">
        <v>71</v>
      </c>
      <c r="AY181" s="177" t="s">
        <v>165</v>
      </c>
    </row>
    <row r="182" spans="2:65" s="14" customFormat="1">
      <c r="B182" s="189"/>
      <c r="D182" s="176" t="s">
        <v>176</v>
      </c>
      <c r="E182" s="190" t="s">
        <v>1</v>
      </c>
      <c r="F182" s="191" t="s">
        <v>189</v>
      </c>
      <c r="H182" s="192">
        <v>10.167999999999999</v>
      </c>
      <c r="I182" s="193"/>
      <c r="L182" s="189"/>
      <c r="M182" s="194"/>
      <c r="T182" s="195"/>
      <c r="AT182" s="190" t="s">
        <v>176</v>
      </c>
      <c r="AU182" s="190" t="s">
        <v>82</v>
      </c>
      <c r="AV182" s="14" t="s">
        <v>171</v>
      </c>
      <c r="AW182" s="14" t="s">
        <v>26</v>
      </c>
      <c r="AX182" s="14" t="s">
        <v>77</v>
      </c>
      <c r="AY182" s="190" t="s">
        <v>165</v>
      </c>
    </row>
    <row r="183" spans="2:65" s="1" customFormat="1" ht="33" customHeight="1">
      <c r="B183" s="136"/>
      <c r="C183" s="163" t="s">
        <v>225</v>
      </c>
      <c r="D183" s="163" t="s">
        <v>167</v>
      </c>
      <c r="E183" s="164" t="s">
        <v>314</v>
      </c>
      <c r="F183" s="165" t="s">
        <v>315</v>
      </c>
      <c r="G183" s="166" t="s">
        <v>170</v>
      </c>
      <c r="H183" s="167">
        <v>32.43</v>
      </c>
      <c r="I183" s="168"/>
      <c r="J183" s="169">
        <f>ROUND(I183*H183,2)</f>
        <v>0</v>
      </c>
      <c r="K183" s="170"/>
      <c r="L183" s="34"/>
      <c r="M183" s="171" t="s">
        <v>1</v>
      </c>
      <c r="N183" s="135" t="s">
        <v>37</v>
      </c>
      <c r="P183" s="172">
        <f>O183*H183</f>
        <v>0</v>
      </c>
      <c r="Q183" s="172">
        <v>0</v>
      </c>
      <c r="R183" s="172">
        <f>Q183*H183</f>
        <v>0</v>
      </c>
      <c r="S183" s="172">
        <v>0</v>
      </c>
      <c r="T183" s="173">
        <f>S183*H183</f>
        <v>0</v>
      </c>
      <c r="AR183" s="174" t="s">
        <v>171</v>
      </c>
      <c r="AT183" s="174" t="s">
        <v>167</v>
      </c>
      <c r="AU183" s="174" t="s">
        <v>82</v>
      </c>
      <c r="AY183" s="17" t="s">
        <v>165</v>
      </c>
      <c r="BE183" s="102">
        <f>IF(N183="základná",J183,0)</f>
        <v>0</v>
      </c>
      <c r="BF183" s="102">
        <f>IF(N183="znížená",J183,0)</f>
        <v>0</v>
      </c>
      <c r="BG183" s="102">
        <f>IF(N183="zákl. prenesená",J183,0)</f>
        <v>0</v>
      </c>
      <c r="BH183" s="102">
        <f>IF(N183="zníž. prenesená",J183,0)</f>
        <v>0</v>
      </c>
      <c r="BI183" s="102">
        <f>IF(N183="nulová",J183,0)</f>
        <v>0</v>
      </c>
      <c r="BJ183" s="17" t="s">
        <v>82</v>
      </c>
      <c r="BK183" s="102">
        <f>ROUND(I183*H183,2)</f>
        <v>0</v>
      </c>
      <c r="BL183" s="17" t="s">
        <v>171</v>
      </c>
      <c r="BM183" s="174" t="s">
        <v>731</v>
      </c>
    </row>
    <row r="184" spans="2:65" s="12" customFormat="1">
      <c r="B184" s="175"/>
      <c r="D184" s="176" t="s">
        <v>176</v>
      </c>
      <c r="E184" s="177" t="s">
        <v>1</v>
      </c>
      <c r="F184" s="178" t="s">
        <v>673</v>
      </c>
      <c r="H184" s="179">
        <v>32.43</v>
      </c>
      <c r="I184" s="180"/>
      <c r="L184" s="175"/>
      <c r="M184" s="181"/>
      <c r="T184" s="182"/>
      <c r="AT184" s="177" t="s">
        <v>176</v>
      </c>
      <c r="AU184" s="177" t="s">
        <v>82</v>
      </c>
      <c r="AV184" s="12" t="s">
        <v>82</v>
      </c>
      <c r="AW184" s="12" t="s">
        <v>26</v>
      </c>
      <c r="AX184" s="12" t="s">
        <v>71</v>
      </c>
      <c r="AY184" s="177" t="s">
        <v>165</v>
      </c>
    </row>
    <row r="185" spans="2:65" s="14" customFormat="1">
      <c r="B185" s="189"/>
      <c r="D185" s="176" t="s">
        <v>176</v>
      </c>
      <c r="E185" s="190" t="s">
        <v>1</v>
      </c>
      <c r="F185" s="191" t="s">
        <v>189</v>
      </c>
      <c r="H185" s="192">
        <v>32.43</v>
      </c>
      <c r="I185" s="193"/>
      <c r="L185" s="189"/>
      <c r="M185" s="194"/>
      <c r="T185" s="195"/>
      <c r="AT185" s="190" t="s">
        <v>176</v>
      </c>
      <c r="AU185" s="190" t="s">
        <v>82</v>
      </c>
      <c r="AV185" s="14" t="s">
        <v>171</v>
      </c>
      <c r="AW185" s="14" t="s">
        <v>26</v>
      </c>
      <c r="AX185" s="14" t="s">
        <v>77</v>
      </c>
      <c r="AY185" s="190" t="s">
        <v>165</v>
      </c>
    </row>
    <row r="186" spans="2:65" s="1" customFormat="1" ht="24.15" customHeight="1">
      <c r="B186" s="136"/>
      <c r="C186" s="163" t="s">
        <v>230</v>
      </c>
      <c r="D186" s="163" t="s">
        <v>167</v>
      </c>
      <c r="E186" s="164" t="s">
        <v>732</v>
      </c>
      <c r="F186" s="165" t="s">
        <v>733</v>
      </c>
      <c r="G186" s="166" t="s">
        <v>185</v>
      </c>
      <c r="H186" s="167">
        <v>4.7779999999999996</v>
      </c>
      <c r="I186" s="168"/>
      <c r="J186" s="169">
        <f>ROUND(I186*H186,2)</f>
        <v>0</v>
      </c>
      <c r="K186" s="170"/>
      <c r="L186" s="34"/>
      <c r="M186" s="171" t="s">
        <v>1</v>
      </c>
      <c r="N186" s="135" t="s">
        <v>37</v>
      </c>
      <c r="P186" s="172">
        <f>O186*H186</f>
        <v>0</v>
      </c>
      <c r="Q186" s="172">
        <v>2.2151299999999998</v>
      </c>
      <c r="R186" s="172">
        <f>Q186*H186</f>
        <v>10.583891139999999</v>
      </c>
      <c r="S186" s="172">
        <v>0</v>
      </c>
      <c r="T186" s="173">
        <f>S186*H186</f>
        <v>0</v>
      </c>
      <c r="AR186" s="174" t="s">
        <v>171</v>
      </c>
      <c r="AT186" s="174" t="s">
        <v>167</v>
      </c>
      <c r="AU186" s="174" t="s">
        <v>82</v>
      </c>
      <c r="AY186" s="17" t="s">
        <v>165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7" t="s">
        <v>82</v>
      </c>
      <c r="BK186" s="102">
        <f>ROUND(I186*H186,2)</f>
        <v>0</v>
      </c>
      <c r="BL186" s="17" t="s">
        <v>171</v>
      </c>
      <c r="BM186" s="174" t="s">
        <v>734</v>
      </c>
    </row>
    <row r="187" spans="2:65" s="12" customFormat="1">
      <c r="B187" s="175"/>
      <c r="D187" s="176" t="s">
        <v>176</v>
      </c>
      <c r="E187" s="177" t="s">
        <v>1</v>
      </c>
      <c r="F187" s="178" t="s">
        <v>735</v>
      </c>
      <c r="H187" s="179">
        <v>3.875</v>
      </c>
      <c r="I187" s="180"/>
      <c r="L187" s="175"/>
      <c r="M187" s="181"/>
      <c r="T187" s="182"/>
      <c r="AT187" s="177" t="s">
        <v>176</v>
      </c>
      <c r="AU187" s="177" t="s">
        <v>82</v>
      </c>
      <c r="AV187" s="12" t="s">
        <v>82</v>
      </c>
      <c r="AW187" s="12" t="s">
        <v>26</v>
      </c>
      <c r="AX187" s="12" t="s">
        <v>71</v>
      </c>
      <c r="AY187" s="177" t="s">
        <v>165</v>
      </c>
    </row>
    <row r="188" spans="2:65" s="12" customFormat="1">
      <c r="B188" s="175"/>
      <c r="D188" s="176" t="s">
        <v>176</v>
      </c>
      <c r="E188" s="177" t="s">
        <v>1</v>
      </c>
      <c r="F188" s="178" t="s">
        <v>703</v>
      </c>
      <c r="H188" s="179">
        <v>0.27</v>
      </c>
      <c r="I188" s="180"/>
      <c r="L188" s="175"/>
      <c r="M188" s="181"/>
      <c r="T188" s="182"/>
      <c r="AT188" s="177" t="s">
        <v>176</v>
      </c>
      <c r="AU188" s="177" t="s">
        <v>82</v>
      </c>
      <c r="AV188" s="12" t="s">
        <v>82</v>
      </c>
      <c r="AW188" s="12" t="s">
        <v>26</v>
      </c>
      <c r="AX188" s="12" t="s">
        <v>71</v>
      </c>
      <c r="AY188" s="177" t="s">
        <v>165</v>
      </c>
    </row>
    <row r="189" spans="2:65" s="13" customFormat="1">
      <c r="B189" s="183"/>
      <c r="D189" s="176" t="s">
        <v>176</v>
      </c>
      <c r="E189" s="184" t="s">
        <v>1</v>
      </c>
      <c r="F189" s="185" t="s">
        <v>693</v>
      </c>
      <c r="H189" s="184" t="s">
        <v>1</v>
      </c>
      <c r="I189" s="186"/>
      <c r="L189" s="183"/>
      <c r="M189" s="187"/>
      <c r="T189" s="188"/>
      <c r="AT189" s="184" t="s">
        <v>176</v>
      </c>
      <c r="AU189" s="184" t="s">
        <v>82</v>
      </c>
      <c r="AV189" s="13" t="s">
        <v>77</v>
      </c>
      <c r="AW189" s="13" t="s">
        <v>26</v>
      </c>
      <c r="AX189" s="13" t="s">
        <v>71</v>
      </c>
      <c r="AY189" s="184" t="s">
        <v>165</v>
      </c>
    </row>
    <row r="190" spans="2:65" s="12" customFormat="1">
      <c r="B190" s="175"/>
      <c r="D190" s="176" t="s">
        <v>176</v>
      </c>
      <c r="E190" s="177" t="s">
        <v>1</v>
      </c>
      <c r="F190" s="178" t="s">
        <v>736</v>
      </c>
      <c r="H190" s="179">
        <v>0.63300000000000001</v>
      </c>
      <c r="I190" s="180"/>
      <c r="L190" s="175"/>
      <c r="M190" s="181"/>
      <c r="T190" s="182"/>
      <c r="AT190" s="177" t="s">
        <v>176</v>
      </c>
      <c r="AU190" s="177" t="s">
        <v>82</v>
      </c>
      <c r="AV190" s="12" t="s">
        <v>82</v>
      </c>
      <c r="AW190" s="12" t="s">
        <v>26</v>
      </c>
      <c r="AX190" s="12" t="s">
        <v>71</v>
      </c>
      <c r="AY190" s="177" t="s">
        <v>165</v>
      </c>
    </row>
    <row r="191" spans="2:65" s="14" customFormat="1">
      <c r="B191" s="189"/>
      <c r="D191" s="176" t="s">
        <v>176</v>
      </c>
      <c r="E191" s="190" t="s">
        <v>1</v>
      </c>
      <c r="F191" s="191" t="s">
        <v>189</v>
      </c>
      <c r="H191" s="192">
        <v>4.7779999999999996</v>
      </c>
      <c r="I191" s="193"/>
      <c r="L191" s="189"/>
      <c r="M191" s="194"/>
      <c r="T191" s="195"/>
      <c r="AT191" s="190" t="s">
        <v>176</v>
      </c>
      <c r="AU191" s="190" t="s">
        <v>82</v>
      </c>
      <c r="AV191" s="14" t="s">
        <v>171</v>
      </c>
      <c r="AW191" s="14" t="s">
        <v>26</v>
      </c>
      <c r="AX191" s="14" t="s">
        <v>77</v>
      </c>
      <c r="AY191" s="190" t="s">
        <v>165</v>
      </c>
    </row>
    <row r="192" spans="2:65" s="1" customFormat="1" ht="21.75" customHeight="1">
      <c r="B192" s="136"/>
      <c r="C192" s="163" t="s">
        <v>235</v>
      </c>
      <c r="D192" s="163" t="s">
        <v>167</v>
      </c>
      <c r="E192" s="164" t="s">
        <v>737</v>
      </c>
      <c r="F192" s="165" t="s">
        <v>738</v>
      </c>
      <c r="G192" s="166" t="s">
        <v>170</v>
      </c>
      <c r="H192" s="167">
        <v>15.835000000000001</v>
      </c>
      <c r="I192" s="168"/>
      <c r="J192" s="169">
        <f>ROUND(I192*H192,2)</f>
        <v>0</v>
      </c>
      <c r="K192" s="170"/>
      <c r="L192" s="34"/>
      <c r="M192" s="171" t="s">
        <v>1</v>
      </c>
      <c r="N192" s="135" t="s">
        <v>37</v>
      </c>
      <c r="P192" s="172">
        <f>O192*H192</f>
        <v>0</v>
      </c>
      <c r="Q192" s="172">
        <v>1.6000000000000001E-3</v>
      </c>
      <c r="R192" s="172">
        <f>Q192*H192</f>
        <v>2.5336000000000001E-2</v>
      </c>
      <c r="S192" s="172">
        <v>0</v>
      </c>
      <c r="T192" s="173">
        <f>S192*H192</f>
        <v>0</v>
      </c>
      <c r="AR192" s="174" t="s">
        <v>171</v>
      </c>
      <c r="AT192" s="174" t="s">
        <v>167</v>
      </c>
      <c r="AU192" s="174" t="s">
        <v>82</v>
      </c>
      <c r="AY192" s="17" t="s">
        <v>165</v>
      </c>
      <c r="BE192" s="102">
        <f>IF(N192="základná",J192,0)</f>
        <v>0</v>
      </c>
      <c r="BF192" s="102">
        <f>IF(N192="znížená",J192,0)</f>
        <v>0</v>
      </c>
      <c r="BG192" s="102">
        <f>IF(N192="zákl. prenesená",J192,0)</f>
        <v>0</v>
      </c>
      <c r="BH192" s="102">
        <f>IF(N192="zníž. prenesená",J192,0)</f>
        <v>0</v>
      </c>
      <c r="BI192" s="102">
        <f>IF(N192="nulová",J192,0)</f>
        <v>0</v>
      </c>
      <c r="BJ192" s="17" t="s">
        <v>82</v>
      </c>
      <c r="BK192" s="102">
        <f>ROUND(I192*H192,2)</f>
        <v>0</v>
      </c>
      <c r="BL192" s="17" t="s">
        <v>171</v>
      </c>
      <c r="BM192" s="174" t="s">
        <v>739</v>
      </c>
    </row>
    <row r="193" spans="2:65" s="12" customFormat="1">
      <c r="B193" s="175"/>
      <c r="D193" s="176" t="s">
        <v>176</v>
      </c>
      <c r="E193" s="177" t="s">
        <v>1</v>
      </c>
      <c r="F193" s="178" t="s">
        <v>740</v>
      </c>
      <c r="H193" s="179">
        <v>8.32</v>
      </c>
      <c r="I193" s="180"/>
      <c r="L193" s="175"/>
      <c r="M193" s="181"/>
      <c r="T193" s="182"/>
      <c r="AT193" s="177" t="s">
        <v>176</v>
      </c>
      <c r="AU193" s="177" t="s">
        <v>82</v>
      </c>
      <c r="AV193" s="12" t="s">
        <v>82</v>
      </c>
      <c r="AW193" s="12" t="s">
        <v>26</v>
      </c>
      <c r="AX193" s="12" t="s">
        <v>71</v>
      </c>
      <c r="AY193" s="177" t="s">
        <v>165</v>
      </c>
    </row>
    <row r="194" spans="2:65" s="12" customFormat="1">
      <c r="B194" s="175"/>
      <c r="D194" s="176" t="s">
        <v>176</v>
      </c>
      <c r="E194" s="177" t="s">
        <v>1</v>
      </c>
      <c r="F194" s="178" t="s">
        <v>741</v>
      </c>
      <c r="H194" s="179">
        <v>0.72</v>
      </c>
      <c r="I194" s="180"/>
      <c r="L194" s="175"/>
      <c r="M194" s="181"/>
      <c r="T194" s="182"/>
      <c r="AT194" s="177" t="s">
        <v>176</v>
      </c>
      <c r="AU194" s="177" t="s">
        <v>82</v>
      </c>
      <c r="AV194" s="12" t="s">
        <v>82</v>
      </c>
      <c r="AW194" s="12" t="s">
        <v>26</v>
      </c>
      <c r="AX194" s="12" t="s">
        <v>71</v>
      </c>
      <c r="AY194" s="177" t="s">
        <v>165</v>
      </c>
    </row>
    <row r="195" spans="2:65" s="12" customFormat="1">
      <c r="B195" s="175"/>
      <c r="D195" s="176" t="s">
        <v>176</v>
      </c>
      <c r="E195" s="177" t="s">
        <v>1</v>
      </c>
      <c r="F195" s="178" t="s">
        <v>742</v>
      </c>
      <c r="H195" s="179">
        <v>0.6</v>
      </c>
      <c r="I195" s="180"/>
      <c r="L195" s="175"/>
      <c r="M195" s="181"/>
      <c r="T195" s="182"/>
      <c r="AT195" s="177" t="s">
        <v>176</v>
      </c>
      <c r="AU195" s="177" t="s">
        <v>82</v>
      </c>
      <c r="AV195" s="12" t="s">
        <v>82</v>
      </c>
      <c r="AW195" s="12" t="s">
        <v>26</v>
      </c>
      <c r="AX195" s="12" t="s">
        <v>71</v>
      </c>
      <c r="AY195" s="177" t="s">
        <v>165</v>
      </c>
    </row>
    <row r="196" spans="2:65" s="12" customFormat="1">
      <c r="B196" s="175"/>
      <c r="D196" s="176" t="s">
        <v>176</v>
      </c>
      <c r="E196" s="177" t="s">
        <v>1</v>
      </c>
      <c r="F196" s="178" t="s">
        <v>743</v>
      </c>
      <c r="H196" s="179">
        <v>0.67500000000000004</v>
      </c>
      <c r="I196" s="180"/>
      <c r="L196" s="175"/>
      <c r="M196" s="181"/>
      <c r="T196" s="182"/>
      <c r="AT196" s="177" t="s">
        <v>176</v>
      </c>
      <c r="AU196" s="177" t="s">
        <v>82</v>
      </c>
      <c r="AV196" s="12" t="s">
        <v>82</v>
      </c>
      <c r="AW196" s="12" t="s">
        <v>26</v>
      </c>
      <c r="AX196" s="12" t="s">
        <v>71</v>
      </c>
      <c r="AY196" s="177" t="s">
        <v>165</v>
      </c>
    </row>
    <row r="197" spans="2:65" s="13" customFormat="1">
      <c r="B197" s="183"/>
      <c r="D197" s="176" t="s">
        <v>176</v>
      </c>
      <c r="E197" s="184" t="s">
        <v>1</v>
      </c>
      <c r="F197" s="185" t="s">
        <v>693</v>
      </c>
      <c r="H197" s="184" t="s">
        <v>1</v>
      </c>
      <c r="I197" s="186"/>
      <c r="L197" s="183"/>
      <c r="M197" s="187"/>
      <c r="T197" s="188"/>
      <c r="AT197" s="184" t="s">
        <v>176</v>
      </c>
      <c r="AU197" s="184" t="s">
        <v>82</v>
      </c>
      <c r="AV197" s="13" t="s">
        <v>77</v>
      </c>
      <c r="AW197" s="13" t="s">
        <v>26</v>
      </c>
      <c r="AX197" s="13" t="s">
        <v>71</v>
      </c>
      <c r="AY197" s="184" t="s">
        <v>165</v>
      </c>
    </row>
    <row r="198" spans="2:65" s="12" customFormat="1">
      <c r="B198" s="175"/>
      <c r="D198" s="176" t="s">
        <v>176</v>
      </c>
      <c r="E198" s="177" t="s">
        <v>1</v>
      </c>
      <c r="F198" s="178" t="s">
        <v>744</v>
      </c>
      <c r="H198" s="179">
        <v>5.52</v>
      </c>
      <c r="I198" s="180"/>
      <c r="L198" s="175"/>
      <c r="M198" s="181"/>
      <c r="T198" s="182"/>
      <c r="AT198" s="177" t="s">
        <v>176</v>
      </c>
      <c r="AU198" s="177" t="s">
        <v>82</v>
      </c>
      <c r="AV198" s="12" t="s">
        <v>82</v>
      </c>
      <c r="AW198" s="12" t="s">
        <v>26</v>
      </c>
      <c r="AX198" s="12" t="s">
        <v>71</v>
      </c>
      <c r="AY198" s="177" t="s">
        <v>165</v>
      </c>
    </row>
    <row r="199" spans="2:65" s="14" customFormat="1">
      <c r="B199" s="189"/>
      <c r="D199" s="176" t="s">
        <v>176</v>
      </c>
      <c r="E199" s="190" t="s">
        <v>1</v>
      </c>
      <c r="F199" s="191" t="s">
        <v>189</v>
      </c>
      <c r="H199" s="192">
        <v>15.835000000000001</v>
      </c>
      <c r="I199" s="193"/>
      <c r="L199" s="189"/>
      <c r="M199" s="194"/>
      <c r="T199" s="195"/>
      <c r="AT199" s="190" t="s">
        <v>176</v>
      </c>
      <c r="AU199" s="190" t="s">
        <v>82</v>
      </c>
      <c r="AV199" s="14" t="s">
        <v>171</v>
      </c>
      <c r="AW199" s="14" t="s">
        <v>26</v>
      </c>
      <c r="AX199" s="14" t="s">
        <v>77</v>
      </c>
      <c r="AY199" s="190" t="s">
        <v>165</v>
      </c>
    </row>
    <row r="200" spans="2:65" s="1" customFormat="1" ht="21.75" customHeight="1">
      <c r="B200" s="136"/>
      <c r="C200" s="163" t="s">
        <v>240</v>
      </c>
      <c r="D200" s="163" t="s">
        <v>167</v>
      </c>
      <c r="E200" s="164" t="s">
        <v>745</v>
      </c>
      <c r="F200" s="165" t="s">
        <v>746</v>
      </c>
      <c r="G200" s="166" t="s">
        <v>170</v>
      </c>
      <c r="H200" s="167">
        <v>15.835000000000001</v>
      </c>
      <c r="I200" s="168"/>
      <c r="J200" s="169">
        <f>ROUND(I200*H200,2)</f>
        <v>0</v>
      </c>
      <c r="K200" s="170"/>
      <c r="L200" s="34"/>
      <c r="M200" s="171" t="s">
        <v>1</v>
      </c>
      <c r="N200" s="135" t="s">
        <v>37</v>
      </c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AR200" s="174" t="s">
        <v>171</v>
      </c>
      <c r="AT200" s="174" t="s">
        <v>167</v>
      </c>
      <c r="AU200" s="174" t="s">
        <v>82</v>
      </c>
      <c r="AY200" s="17" t="s">
        <v>165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7" t="s">
        <v>82</v>
      </c>
      <c r="BK200" s="102">
        <f>ROUND(I200*H200,2)</f>
        <v>0</v>
      </c>
      <c r="BL200" s="17" t="s">
        <v>171</v>
      </c>
      <c r="BM200" s="174" t="s">
        <v>747</v>
      </c>
    </row>
    <row r="201" spans="2:65" s="1" customFormat="1" ht="16.5" customHeight="1">
      <c r="B201" s="136"/>
      <c r="C201" s="163" t="s">
        <v>244</v>
      </c>
      <c r="D201" s="163" t="s">
        <v>167</v>
      </c>
      <c r="E201" s="164" t="s">
        <v>748</v>
      </c>
      <c r="F201" s="165" t="s">
        <v>749</v>
      </c>
      <c r="G201" s="166" t="s">
        <v>233</v>
      </c>
      <c r="H201" s="167">
        <v>0.23899999999999999</v>
      </c>
      <c r="I201" s="168"/>
      <c r="J201" s="169">
        <f>ROUND(I201*H201,2)</f>
        <v>0</v>
      </c>
      <c r="K201" s="170"/>
      <c r="L201" s="34"/>
      <c r="M201" s="171" t="s">
        <v>1</v>
      </c>
      <c r="N201" s="135" t="s">
        <v>37</v>
      </c>
      <c r="P201" s="172">
        <f>O201*H201</f>
        <v>0</v>
      </c>
      <c r="Q201" s="172">
        <v>1.01895</v>
      </c>
      <c r="R201" s="172">
        <f>Q201*H201</f>
        <v>0.24352905</v>
      </c>
      <c r="S201" s="172">
        <v>0</v>
      </c>
      <c r="T201" s="173">
        <f>S201*H201</f>
        <v>0</v>
      </c>
      <c r="AR201" s="174" t="s">
        <v>171</v>
      </c>
      <c r="AT201" s="174" t="s">
        <v>167</v>
      </c>
      <c r="AU201" s="174" t="s">
        <v>82</v>
      </c>
      <c r="AY201" s="17" t="s">
        <v>165</v>
      </c>
      <c r="BE201" s="102">
        <f>IF(N201="základná",J201,0)</f>
        <v>0</v>
      </c>
      <c r="BF201" s="102">
        <f>IF(N201="znížená",J201,0)</f>
        <v>0</v>
      </c>
      <c r="BG201" s="102">
        <f>IF(N201="zákl. prenesená",J201,0)</f>
        <v>0</v>
      </c>
      <c r="BH201" s="102">
        <f>IF(N201="zníž. prenesená",J201,0)</f>
        <v>0</v>
      </c>
      <c r="BI201" s="102">
        <f>IF(N201="nulová",J201,0)</f>
        <v>0</v>
      </c>
      <c r="BJ201" s="17" t="s">
        <v>82</v>
      </c>
      <c r="BK201" s="102">
        <f>ROUND(I201*H201,2)</f>
        <v>0</v>
      </c>
      <c r="BL201" s="17" t="s">
        <v>171</v>
      </c>
      <c r="BM201" s="174" t="s">
        <v>750</v>
      </c>
    </row>
    <row r="202" spans="2:65" s="12" customFormat="1">
      <c r="B202" s="175"/>
      <c r="D202" s="176" t="s">
        <v>176</v>
      </c>
      <c r="E202" s="177" t="s">
        <v>1</v>
      </c>
      <c r="F202" s="178" t="s">
        <v>751</v>
      </c>
      <c r="H202" s="179">
        <v>0.23899999999999999</v>
      </c>
      <c r="I202" s="180"/>
      <c r="L202" s="175"/>
      <c r="M202" s="181"/>
      <c r="T202" s="182"/>
      <c r="AT202" s="177" t="s">
        <v>176</v>
      </c>
      <c r="AU202" s="177" t="s">
        <v>82</v>
      </c>
      <c r="AV202" s="12" t="s">
        <v>82</v>
      </c>
      <c r="AW202" s="12" t="s">
        <v>26</v>
      </c>
      <c r="AX202" s="12" t="s">
        <v>71</v>
      </c>
      <c r="AY202" s="177" t="s">
        <v>165</v>
      </c>
    </row>
    <row r="203" spans="2:65" s="14" customFormat="1">
      <c r="B203" s="189"/>
      <c r="D203" s="176" t="s">
        <v>176</v>
      </c>
      <c r="E203" s="190" t="s">
        <v>1</v>
      </c>
      <c r="F203" s="191" t="s">
        <v>189</v>
      </c>
      <c r="H203" s="192">
        <v>0.23899999999999999</v>
      </c>
      <c r="I203" s="193"/>
      <c r="L203" s="189"/>
      <c r="M203" s="194"/>
      <c r="T203" s="195"/>
      <c r="AT203" s="190" t="s">
        <v>176</v>
      </c>
      <c r="AU203" s="190" t="s">
        <v>82</v>
      </c>
      <c r="AV203" s="14" t="s">
        <v>171</v>
      </c>
      <c r="AW203" s="14" t="s">
        <v>26</v>
      </c>
      <c r="AX203" s="14" t="s">
        <v>77</v>
      </c>
      <c r="AY203" s="190" t="s">
        <v>165</v>
      </c>
    </row>
    <row r="204" spans="2:65" s="1" customFormat="1" ht="16.5" customHeight="1">
      <c r="B204" s="136"/>
      <c r="C204" s="163" t="s">
        <v>249</v>
      </c>
      <c r="D204" s="163" t="s">
        <v>167</v>
      </c>
      <c r="E204" s="164" t="s">
        <v>752</v>
      </c>
      <c r="F204" s="165" t="s">
        <v>753</v>
      </c>
      <c r="G204" s="166" t="s">
        <v>170</v>
      </c>
      <c r="H204" s="167">
        <v>32.43</v>
      </c>
      <c r="I204" s="168"/>
      <c r="J204" s="169">
        <f>ROUND(I204*H204,2)</f>
        <v>0</v>
      </c>
      <c r="K204" s="170"/>
      <c r="L204" s="34"/>
      <c r="M204" s="171" t="s">
        <v>1</v>
      </c>
      <c r="N204" s="135" t="s">
        <v>37</v>
      </c>
      <c r="P204" s="172">
        <f>O204*H204</f>
        <v>0</v>
      </c>
      <c r="Q204" s="172">
        <v>0</v>
      </c>
      <c r="R204" s="172">
        <f>Q204*H204</f>
        <v>0</v>
      </c>
      <c r="S204" s="172">
        <v>0</v>
      </c>
      <c r="T204" s="173">
        <f>S204*H204</f>
        <v>0</v>
      </c>
      <c r="AR204" s="174" t="s">
        <v>171</v>
      </c>
      <c r="AT204" s="174" t="s">
        <v>167</v>
      </c>
      <c r="AU204" s="174" t="s">
        <v>82</v>
      </c>
      <c r="AY204" s="17" t="s">
        <v>165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7" t="s">
        <v>82</v>
      </c>
      <c r="BK204" s="102">
        <f>ROUND(I204*H204,2)</f>
        <v>0</v>
      </c>
      <c r="BL204" s="17" t="s">
        <v>171</v>
      </c>
      <c r="BM204" s="174" t="s">
        <v>754</v>
      </c>
    </row>
    <row r="205" spans="2:65" s="12" customFormat="1">
      <c r="B205" s="175"/>
      <c r="D205" s="176" t="s">
        <v>176</v>
      </c>
      <c r="E205" s="177" t="s">
        <v>1</v>
      </c>
      <c r="F205" s="178" t="s">
        <v>673</v>
      </c>
      <c r="H205" s="179">
        <v>32.43</v>
      </c>
      <c r="I205" s="180"/>
      <c r="L205" s="175"/>
      <c r="M205" s="181"/>
      <c r="T205" s="182"/>
      <c r="AT205" s="177" t="s">
        <v>176</v>
      </c>
      <c r="AU205" s="177" t="s">
        <v>82</v>
      </c>
      <c r="AV205" s="12" t="s">
        <v>82</v>
      </c>
      <c r="AW205" s="12" t="s">
        <v>26</v>
      </c>
      <c r="AX205" s="12" t="s">
        <v>77</v>
      </c>
      <c r="AY205" s="177" t="s">
        <v>165</v>
      </c>
    </row>
    <row r="206" spans="2:65" s="1" customFormat="1" ht="16.5" customHeight="1">
      <c r="B206" s="136"/>
      <c r="C206" s="199" t="s">
        <v>350</v>
      </c>
      <c r="D206" s="199" t="s">
        <v>360</v>
      </c>
      <c r="E206" s="200" t="s">
        <v>755</v>
      </c>
      <c r="F206" s="201" t="s">
        <v>756</v>
      </c>
      <c r="G206" s="202" t="s">
        <v>170</v>
      </c>
      <c r="H206" s="203">
        <v>37.295000000000002</v>
      </c>
      <c r="I206" s="204"/>
      <c r="J206" s="205">
        <f>ROUND(I206*H206,2)</f>
        <v>0</v>
      </c>
      <c r="K206" s="206"/>
      <c r="L206" s="207"/>
      <c r="M206" s="208" t="s">
        <v>1</v>
      </c>
      <c r="N206" s="209" t="s">
        <v>37</v>
      </c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AR206" s="174" t="s">
        <v>207</v>
      </c>
      <c r="AT206" s="174" t="s">
        <v>360</v>
      </c>
      <c r="AU206" s="174" t="s">
        <v>82</v>
      </c>
      <c r="AY206" s="17" t="s">
        <v>165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7" t="s">
        <v>82</v>
      </c>
      <c r="BK206" s="102">
        <f>ROUND(I206*H206,2)</f>
        <v>0</v>
      </c>
      <c r="BL206" s="17" t="s">
        <v>171</v>
      </c>
      <c r="BM206" s="174" t="s">
        <v>757</v>
      </c>
    </row>
    <row r="207" spans="2:65" s="12" customFormat="1">
      <c r="B207" s="175"/>
      <c r="D207" s="176" t="s">
        <v>176</v>
      </c>
      <c r="E207" s="177" t="s">
        <v>1</v>
      </c>
      <c r="F207" s="178" t="s">
        <v>758</v>
      </c>
      <c r="H207" s="179">
        <v>37.295000000000002</v>
      </c>
      <c r="I207" s="180"/>
      <c r="L207" s="175"/>
      <c r="M207" s="181"/>
      <c r="T207" s="182"/>
      <c r="AT207" s="177" t="s">
        <v>176</v>
      </c>
      <c r="AU207" s="177" t="s">
        <v>82</v>
      </c>
      <c r="AV207" s="12" t="s">
        <v>82</v>
      </c>
      <c r="AW207" s="12" t="s">
        <v>26</v>
      </c>
      <c r="AX207" s="12" t="s">
        <v>71</v>
      </c>
      <c r="AY207" s="177" t="s">
        <v>165</v>
      </c>
    </row>
    <row r="208" spans="2:65" s="14" customFormat="1">
      <c r="B208" s="189"/>
      <c r="D208" s="176" t="s">
        <v>176</v>
      </c>
      <c r="E208" s="190" t="s">
        <v>1</v>
      </c>
      <c r="F208" s="191" t="s">
        <v>189</v>
      </c>
      <c r="H208" s="192">
        <v>37.295000000000002</v>
      </c>
      <c r="I208" s="193"/>
      <c r="L208" s="189"/>
      <c r="M208" s="194"/>
      <c r="T208" s="195"/>
      <c r="AT208" s="190" t="s">
        <v>176</v>
      </c>
      <c r="AU208" s="190" t="s">
        <v>82</v>
      </c>
      <c r="AV208" s="14" t="s">
        <v>171</v>
      </c>
      <c r="AW208" s="14" t="s">
        <v>26</v>
      </c>
      <c r="AX208" s="14" t="s">
        <v>77</v>
      </c>
      <c r="AY208" s="190" t="s">
        <v>165</v>
      </c>
    </row>
    <row r="209" spans="2:65" s="11" customFormat="1" ht="23" customHeight="1">
      <c r="B209" s="151"/>
      <c r="D209" s="152" t="s">
        <v>70</v>
      </c>
      <c r="E209" s="161" t="s">
        <v>178</v>
      </c>
      <c r="F209" s="161" t="s">
        <v>354</v>
      </c>
      <c r="I209" s="154"/>
      <c r="J209" s="162">
        <f>BK209</f>
        <v>0</v>
      </c>
      <c r="L209" s="151"/>
      <c r="M209" s="156"/>
      <c r="P209" s="157">
        <f>SUM(P210:P216)</f>
        <v>0</v>
      </c>
      <c r="R209" s="157">
        <f>SUM(R210:R216)</f>
        <v>6.3728300200000012</v>
      </c>
      <c r="T209" s="158">
        <f>SUM(T210:T216)</f>
        <v>0</v>
      </c>
      <c r="AR209" s="152" t="s">
        <v>77</v>
      </c>
      <c r="AT209" s="159" t="s">
        <v>70</v>
      </c>
      <c r="AU209" s="159" t="s">
        <v>77</v>
      </c>
      <c r="AY209" s="152" t="s">
        <v>165</v>
      </c>
      <c r="BK209" s="160">
        <f>SUM(BK210:BK216)</f>
        <v>0</v>
      </c>
    </row>
    <row r="210" spans="2:65" s="1" customFormat="1" ht="24.15" customHeight="1">
      <c r="B210" s="136"/>
      <c r="C210" s="163" t="s">
        <v>355</v>
      </c>
      <c r="D210" s="163" t="s">
        <v>167</v>
      </c>
      <c r="E210" s="164" t="s">
        <v>759</v>
      </c>
      <c r="F210" s="165" t="s">
        <v>760</v>
      </c>
      <c r="G210" s="166" t="s">
        <v>185</v>
      </c>
      <c r="H210" s="167">
        <v>2.9780000000000002</v>
      </c>
      <c r="I210" s="168"/>
      <c r="J210" s="169">
        <f>ROUND(I210*H210,2)</f>
        <v>0</v>
      </c>
      <c r="K210" s="170"/>
      <c r="L210" s="34"/>
      <c r="M210" s="171" t="s">
        <v>1</v>
      </c>
      <c r="N210" s="135" t="s">
        <v>37</v>
      </c>
      <c r="P210" s="172">
        <f>O210*H210</f>
        <v>0</v>
      </c>
      <c r="Q210" s="172">
        <v>2.1170900000000001</v>
      </c>
      <c r="R210" s="172">
        <f>Q210*H210</f>
        <v>6.3046940200000012</v>
      </c>
      <c r="S210" s="172">
        <v>0</v>
      </c>
      <c r="T210" s="173">
        <f>S210*H210</f>
        <v>0</v>
      </c>
      <c r="AR210" s="174" t="s">
        <v>171</v>
      </c>
      <c r="AT210" s="174" t="s">
        <v>167</v>
      </c>
      <c r="AU210" s="174" t="s">
        <v>82</v>
      </c>
      <c r="AY210" s="17" t="s">
        <v>165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7" t="s">
        <v>82</v>
      </c>
      <c r="BK210" s="102">
        <f>ROUND(I210*H210,2)</f>
        <v>0</v>
      </c>
      <c r="BL210" s="17" t="s">
        <v>171</v>
      </c>
      <c r="BM210" s="174" t="s">
        <v>761</v>
      </c>
    </row>
    <row r="211" spans="2:65" s="12" customFormat="1">
      <c r="B211" s="175"/>
      <c r="D211" s="176" t="s">
        <v>176</v>
      </c>
      <c r="E211" s="177" t="s">
        <v>1</v>
      </c>
      <c r="F211" s="178" t="s">
        <v>762</v>
      </c>
      <c r="H211" s="179">
        <v>2.9780000000000002</v>
      </c>
      <c r="I211" s="180"/>
      <c r="L211" s="175"/>
      <c r="M211" s="181"/>
      <c r="T211" s="182"/>
      <c r="AT211" s="177" t="s">
        <v>176</v>
      </c>
      <c r="AU211" s="177" t="s">
        <v>82</v>
      </c>
      <c r="AV211" s="12" t="s">
        <v>82</v>
      </c>
      <c r="AW211" s="12" t="s">
        <v>26</v>
      </c>
      <c r="AX211" s="12" t="s">
        <v>71</v>
      </c>
      <c r="AY211" s="177" t="s">
        <v>165</v>
      </c>
    </row>
    <row r="212" spans="2:65" s="14" customFormat="1">
      <c r="B212" s="189"/>
      <c r="D212" s="176" t="s">
        <v>176</v>
      </c>
      <c r="E212" s="190" t="s">
        <v>1</v>
      </c>
      <c r="F212" s="191" t="s">
        <v>189</v>
      </c>
      <c r="H212" s="192">
        <v>2.9780000000000002</v>
      </c>
      <c r="I212" s="193"/>
      <c r="L212" s="189"/>
      <c r="M212" s="194"/>
      <c r="T212" s="195"/>
      <c r="AT212" s="190" t="s">
        <v>176</v>
      </c>
      <c r="AU212" s="190" t="s">
        <v>82</v>
      </c>
      <c r="AV212" s="14" t="s">
        <v>171</v>
      </c>
      <c r="AW212" s="14" t="s">
        <v>26</v>
      </c>
      <c r="AX212" s="14" t="s">
        <v>77</v>
      </c>
      <c r="AY212" s="190" t="s">
        <v>165</v>
      </c>
    </row>
    <row r="213" spans="2:65" s="1" customFormat="1" ht="24.15" customHeight="1">
      <c r="B213" s="136"/>
      <c r="C213" s="163" t="s">
        <v>7</v>
      </c>
      <c r="D213" s="163" t="s">
        <v>167</v>
      </c>
      <c r="E213" s="164" t="s">
        <v>763</v>
      </c>
      <c r="F213" s="165" t="s">
        <v>764</v>
      </c>
      <c r="G213" s="166" t="s">
        <v>233</v>
      </c>
      <c r="H213" s="167">
        <v>6.8000000000000005E-2</v>
      </c>
      <c r="I213" s="168"/>
      <c r="J213" s="169">
        <f>ROUND(I213*H213,2)</f>
        <v>0</v>
      </c>
      <c r="K213" s="170"/>
      <c r="L213" s="34"/>
      <c r="M213" s="171" t="s">
        <v>1</v>
      </c>
      <c r="N213" s="135" t="s">
        <v>37</v>
      </c>
      <c r="P213" s="172">
        <f>O213*H213</f>
        <v>0</v>
      </c>
      <c r="Q213" s="172">
        <v>1.002</v>
      </c>
      <c r="R213" s="172">
        <f>Q213*H213</f>
        <v>6.8136000000000002E-2</v>
      </c>
      <c r="S213" s="172">
        <v>0</v>
      </c>
      <c r="T213" s="173">
        <f>S213*H213</f>
        <v>0</v>
      </c>
      <c r="AR213" s="174" t="s">
        <v>171</v>
      </c>
      <c r="AT213" s="174" t="s">
        <v>167</v>
      </c>
      <c r="AU213" s="174" t="s">
        <v>82</v>
      </c>
      <c r="AY213" s="17" t="s">
        <v>165</v>
      </c>
      <c r="BE213" s="102">
        <f>IF(N213="základná",J213,0)</f>
        <v>0</v>
      </c>
      <c r="BF213" s="102">
        <f>IF(N213="znížená",J213,0)</f>
        <v>0</v>
      </c>
      <c r="BG213" s="102">
        <f>IF(N213="zákl. prenesená",J213,0)</f>
        <v>0</v>
      </c>
      <c r="BH213" s="102">
        <f>IF(N213="zníž. prenesená",J213,0)</f>
        <v>0</v>
      </c>
      <c r="BI213" s="102">
        <f>IF(N213="nulová",J213,0)</f>
        <v>0</v>
      </c>
      <c r="BJ213" s="17" t="s">
        <v>82</v>
      </c>
      <c r="BK213" s="102">
        <f>ROUND(I213*H213,2)</f>
        <v>0</v>
      </c>
      <c r="BL213" s="17" t="s">
        <v>171</v>
      </c>
      <c r="BM213" s="174" t="s">
        <v>765</v>
      </c>
    </row>
    <row r="214" spans="2:65" s="13" customFormat="1">
      <c r="B214" s="183"/>
      <c r="D214" s="176" t="s">
        <v>176</v>
      </c>
      <c r="E214" s="184" t="s">
        <v>1</v>
      </c>
      <c r="F214" s="185" t="s">
        <v>766</v>
      </c>
      <c r="H214" s="184" t="s">
        <v>1</v>
      </c>
      <c r="I214" s="186"/>
      <c r="L214" s="183"/>
      <c r="M214" s="187"/>
      <c r="T214" s="188"/>
      <c r="AT214" s="184" t="s">
        <v>176</v>
      </c>
      <c r="AU214" s="184" t="s">
        <v>82</v>
      </c>
      <c r="AV214" s="13" t="s">
        <v>77</v>
      </c>
      <c r="AW214" s="13" t="s">
        <v>26</v>
      </c>
      <c r="AX214" s="13" t="s">
        <v>71</v>
      </c>
      <c r="AY214" s="184" t="s">
        <v>165</v>
      </c>
    </row>
    <row r="215" spans="2:65" s="12" customFormat="1">
      <c r="B215" s="175"/>
      <c r="D215" s="176" t="s">
        <v>176</v>
      </c>
      <c r="E215" s="177" t="s">
        <v>1</v>
      </c>
      <c r="F215" s="178" t="s">
        <v>767</v>
      </c>
      <c r="H215" s="179">
        <v>6.8000000000000005E-2</v>
      </c>
      <c r="I215" s="180"/>
      <c r="L215" s="175"/>
      <c r="M215" s="181"/>
      <c r="T215" s="182"/>
      <c r="AT215" s="177" t="s">
        <v>176</v>
      </c>
      <c r="AU215" s="177" t="s">
        <v>82</v>
      </c>
      <c r="AV215" s="12" t="s">
        <v>82</v>
      </c>
      <c r="AW215" s="12" t="s">
        <v>26</v>
      </c>
      <c r="AX215" s="12" t="s">
        <v>71</v>
      </c>
      <c r="AY215" s="177" t="s">
        <v>165</v>
      </c>
    </row>
    <row r="216" spans="2:65" s="14" customFormat="1">
      <c r="B216" s="189"/>
      <c r="D216" s="176" t="s">
        <v>176</v>
      </c>
      <c r="E216" s="190" t="s">
        <v>1</v>
      </c>
      <c r="F216" s="191" t="s">
        <v>189</v>
      </c>
      <c r="H216" s="192">
        <v>6.8000000000000005E-2</v>
      </c>
      <c r="I216" s="193"/>
      <c r="L216" s="189"/>
      <c r="M216" s="194"/>
      <c r="T216" s="195"/>
      <c r="AT216" s="190" t="s">
        <v>176</v>
      </c>
      <c r="AU216" s="190" t="s">
        <v>82</v>
      </c>
      <c r="AV216" s="14" t="s">
        <v>171</v>
      </c>
      <c r="AW216" s="14" t="s">
        <v>26</v>
      </c>
      <c r="AX216" s="14" t="s">
        <v>77</v>
      </c>
      <c r="AY216" s="190" t="s">
        <v>165</v>
      </c>
    </row>
    <row r="217" spans="2:65" s="11" customFormat="1" ht="23" customHeight="1">
      <c r="B217" s="151"/>
      <c r="D217" s="152" t="s">
        <v>70</v>
      </c>
      <c r="E217" s="161" t="s">
        <v>171</v>
      </c>
      <c r="F217" s="161" t="s">
        <v>768</v>
      </c>
      <c r="I217" s="154"/>
      <c r="J217" s="162">
        <f>BK217</f>
        <v>0</v>
      </c>
      <c r="L217" s="151"/>
      <c r="M217" s="156"/>
      <c r="P217" s="157">
        <f>SUM(P218:P230)</f>
        <v>0</v>
      </c>
      <c r="R217" s="157">
        <f>SUM(R218:R230)</f>
        <v>2.2670325299999998</v>
      </c>
      <c r="T217" s="158">
        <f>SUM(T218:T230)</f>
        <v>0</v>
      </c>
      <c r="AR217" s="152" t="s">
        <v>77</v>
      </c>
      <c r="AT217" s="159" t="s">
        <v>70</v>
      </c>
      <c r="AU217" s="159" t="s">
        <v>77</v>
      </c>
      <c r="AY217" s="152" t="s">
        <v>165</v>
      </c>
      <c r="BK217" s="160">
        <f>SUM(BK218:BK230)</f>
        <v>0</v>
      </c>
    </row>
    <row r="218" spans="2:65" s="1" customFormat="1" ht="24.15" customHeight="1">
      <c r="B218" s="136"/>
      <c r="C218" s="163" t="s">
        <v>366</v>
      </c>
      <c r="D218" s="163" t="s">
        <v>167</v>
      </c>
      <c r="E218" s="164" t="s">
        <v>769</v>
      </c>
      <c r="F218" s="165" t="s">
        <v>770</v>
      </c>
      <c r="G218" s="166" t="s">
        <v>233</v>
      </c>
      <c r="H218" s="167">
        <v>0.11899999999999999</v>
      </c>
      <c r="I218" s="168"/>
      <c r="J218" s="169">
        <f>ROUND(I218*H218,2)</f>
        <v>0</v>
      </c>
      <c r="K218" s="170"/>
      <c r="L218" s="34"/>
      <c r="M218" s="171" t="s">
        <v>1</v>
      </c>
      <c r="N218" s="135" t="s">
        <v>37</v>
      </c>
      <c r="P218" s="172">
        <f>O218*H218</f>
        <v>0</v>
      </c>
      <c r="Q218" s="172">
        <v>1.0165500000000001</v>
      </c>
      <c r="R218" s="172">
        <f>Q218*H218</f>
        <v>0.12096945000000001</v>
      </c>
      <c r="S218" s="172">
        <v>0</v>
      </c>
      <c r="T218" s="173">
        <f>S218*H218</f>
        <v>0</v>
      </c>
      <c r="AR218" s="174" t="s">
        <v>171</v>
      </c>
      <c r="AT218" s="174" t="s">
        <v>167</v>
      </c>
      <c r="AU218" s="174" t="s">
        <v>82</v>
      </c>
      <c r="AY218" s="17" t="s">
        <v>165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7" t="s">
        <v>82</v>
      </c>
      <c r="BK218" s="102">
        <f>ROUND(I218*H218,2)</f>
        <v>0</v>
      </c>
      <c r="BL218" s="17" t="s">
        <v>171</v>
      </c>
      <c r="BM218" s="174" t="s">
        <v>771</v>
      </c>
    </row>
    <row r="219" spans="2:65" s="12" customFormat="1">
      <c r="B219" s="175"/>
      <c r="D219" s="176" t="s">
        <v>176</v>
      </c>
      <c r="E219" s="177" t="s">
        <v>1</v>
      </c>
      <c r="F219" s="178" t="s">
        <v>772</v>
      </c>
      <c r="H219" s="179">
        <v>0.11899999999999999</v>
      </c>
      <c r="I219" s="180"/>
      <c r="L219" s="175"/>
      <c r="M219" s="181"/>
      <c r="T219" s="182"/>
      <c r="AT219" s="177" t="s">
        <v>176</v>
      </c>
      <c r="AU219" s="177" t="s">
        <v>82</v>
      </c>
      <c r="AV219" s="12" t="s">
        <v>82</v>
      </c>
      <c r="AW219" s="12" t="s">
        <v>26</v>
      </c>
      <c r="AX219" s="12" t="s">
        <v>71</v>
      </c>
      <c r="AY219" s="177" t="s">
        <v>165</v>
      </c>
    </row>
    <row r="220" spans="2:65" s="14" customFormat="1">
      <c r="B220" s="189"/>
      <c r="D220" s="176" t="s">
        <v>176</v>
      </c>
      <c r="E220" s="190" t="s">
        <v>1</v>
      </c>
      <c r="F220" s="191" t="s">
        <v>189</v>
      </c>
      <c r="H220" s="192">
        <v>0.11899999999999999</v>
      </c>
      <c r="I220" s="193"/>
      <c r="L220" s="189"/>
      <c r="M220" s="194"/>
      <c r="T220" s="195"/>
      <c r="AT220" s="190" t="s">
        <v>176</v>
      </c>
      <c r="AU220" s="190" t="s">
        <v>82</v>
      </c>
      <c r="AV220" s="14" t="s">
        <v>171</v>
      </c>
      <c r="AW220" s="14" t="s">
        <v>26</v>
      </c>
      <c r="AX220" s="14" t="s">
        <v>77</v>
      </c>
      <c r="AY220" s="190" t="s">
        <v>165</v>
      </c>
    </row>
    <row r="221" spans="2:65" s="1" customFormat="1" ht="24.15" customHeight="1">
      <c r="B221" s="136"/>
      <c r="C221" s="163" t="s">
        <v>371</v>
      </c>
      <c r="D221" s="163" t="s">
        <v>167</v>
      </c>
      <c r="E221" s="164" t="s">
        <v>773</v>
      </c>
      <c r="F221" s="165" t="s">
        <v>774</v>
      </c>
      <c r="G221" s="166" t="s">
        <v>181</v>
      </c>
      <c r="H221" s="167">
        <v>21</v>
      </c>
      <c r="I221" s="168"/>
      <c r="J221" s="169">
        <f>ROUND(I221*H221,2)</f>
        <v>0</v>
      </c>
      <c r="K221" s="170"/>
      <c r="L221" s="34"/>
      <c r="M221" s="171" t="s">
        <v>1</v>
      </c>
      <c r="N221" s="135" t="s">
        <v>37</v>
      </c>
      <c r="P221" s="172">
        <f>O221*H221</f>
        <v>0</v>
      </c>
      <c r="Q221" s="172">
        <v>9.9599999999999994E-2</v>
      </c>
      <c r="R221" s="172">
        <f>Q221*H221</f>
        <v>2.0915999999999997</v>
      </c>
      <c r="S221" s="172">
        <v>0</v>
      </c>
      <c r="T221" s="173">
        <f>S221*H221</f>
        <v>0</v>
      </c>
      <c r="AR221" s="174" t="s">
        <v>171</v>
      </c>
      <c r="AT221" s="174" t="s">
        <v>167</v>
      </c>
      <c r="AU221" s="174" t="s">
        <v>82</v>
      </c>
      <c r="AY221" s="17" t="s">
        <v>165</v>
      </c>
      <c r="BE221" s="102">
        <f>IF(N221="základná",J221,0)</f>
        <v>0</v>
      </c>
      <c r="BF221" s="102">
        <f>IF(N221="znížená",J221,0)</f>
        <v>0</v>
      </c>
      <c r="BG221" s="102">
        <f>IF(N221="zákl. prenesená",J221,0)</f>
        <v>0</v>
      </c>
      <c r="BH221" s="102">
        <f>IF(N221="zníž. prenesená",J221,0)</f>
        <v>0</v>
      </c>
      <c r="BI221" s="102">
        <f>IF(N221="nulová",J221,0)</f>
        <v>0</v>
      </c>
      <c r="BJ221" s="17" t="s">
        <v>82</v>
      </c>
      <c r="BK221" s="102">
        <f>ROUND(I221*H221,2)</f>
        <v>0</v>
      </c>
      <c r="BL221" s="17" t="s">
        <v>171</v>
      </c>
      <c r="BM221" s="174" t="s">
        <v>775</v>
      </c>
    </row>
    <row r="222" spans="2:65" s="12" customFormat="1">
      <c r="B222" s="175"/>
      <c r="D222" s="176" t="s">
        <v>176</v>
      </c>
      <c r="E222" s="177" t="s">
        <v>1</v>
      </c>
      <c r="F222" s="178" t="s">
        <v>776</v>
      </c>
      <c r="H222" s="179">
        <v>21</v>
      </c>
      <c r="I222" s="180"/>
      <c r="L222" s="175"/>
      <c r="M222" s="181"/>
      <c r="T222" s="182"/>
      <c r="AT222" s="177" t="s">
        <v>176</v>
      </c>
      <c r="AU222" s="177" t="s">
        <v>82</v>
      </c>
      <c r="AV222" s="12" t="s">
        <v>82</v>
      </c>
      <c r="AW222" s="12" t="s">
        <v>26</v>
      </c>
      <c r="AX222" s="12" t="s">
        <v>71</v>
      </c>
      <c r="AY222" s="177" t="s">
        <v>165</v>
      </c>
    </row>
    <row r="223" spans="2:65" s="14" customFormat="1">
      <c r="B223" s="189"/>
      <c r="D223" s="176" t="s">
        <v>176</v>
      </c>
      <c r="E223" s="190" t="s">
        <v>1</v>
      </c>
      <c r="F223" s="191" t="s">
        <v>189</v>
      </c>
      <c r="H223" s="192">
        <v>21</v>
      </c>
      <c r="I223" s="193"/>
      <c r="L223" s="189"/>
      <c r="M223" s="194"/>
      <c r="T223" s="195"/>
      <c r="AT223" s="190" t="s">
        <v>176</v>
      </c>
      <c r="AU223" s="190" t="s">
        <v>82</v>
      </c>
      <c r="AV223" s="14" t="s">
        <v>171</v>
      </c>
      <c r="AW223" s="14" t="s">
        <v>26</v>
      </c>
      <c r="AX223" s="14" t="s">
        <v>77</v>
      </c>
      <c r="AY223" s="190" t="s">
        <v>165</v>
      </c>
    </row>
    <row r="224" spans="2:65" s="1" customFormat="1" ht="24.15" customHeight="1">
      <c r="B224" s="136"/>
      <c r="C224" s="163" t="s">
        <v>376</v>
      </c>
      <c r="D224" s="163" t="s">
        <v>167</v>
      </c>
      <c r="E224" s="164" t="s">
        <v>777</v>
      </c>
      <c r="F224" s="165" t="s">
        <v>778</v>
      </c>
      <c r="G224" s="166" t="s">
        <v>170</v>
      </c>
      <c r="H224" s="167">
        <v>11.276</v>
      </c>
      <c r="I224" s="168"/>
      <c r="J224" s="169">
        <f>ROUND(I224*H224,2)</f>
        <v>0</v>
      </c>
      <c r="K224" s="170"/>
      <c r="L224" s="34"/>
      <c r="M224" s="171" t="s">
        <v>1</v>
      </c>
      <c r="N224" s="135" t="s">
        <v>37</v>
      </c>
      <c r="P224" s="172">
        <f>O224*H224</f>
        <v>0</v>
      </c>
      <c r="Q224" s="172">
        <v>4.8300000000000001E-3</v>
      </c>
      <c r="R224" s="172">
        <f>Q224*H224</f>
        <v>5.4463079999999997E-2</v>
      </c>
      <c r="S224" s="172">
        <v>0</v>
      </c>
      <c r="T224" s="173">
        <f>S224*H224</f>
        <v>0</v>
      </c>
      <c r="AR224" s="174" t="s">
        <v>171</v>
      </c>
      <c r="AT224" s="174" t="s">
        <v>167</v>
      </c>
      <c r="AU224" s="174" t="s">
        <v>82</v>
      </c>
      <c r="AY224" s="17" t="s">
        <v>165</v>
      </c>
      <c r="BE224" s="102">
        <f>IF(N224="základná",J224,0)</f>
        <v>0</v>
      </c>
      <c r="BF224" s="102">
        <f>IF(N224="znížená",J224,0)</f>
        <v>0</v>
      </c>
      <c r="BG224" s="102">
        <f>IF(N224="zákl. prenesená",J224,0)</f>
        <v>0</v>
      </c>
      <c r="BH224" s="102">
        <f>IF(N224="zníž. prenesená",J224,0)</f>
        <v>0</v>
      </c>
      <c r="BI224" s="102">
        <f>IF(N224="nulová",J224,0)</f>
        <v>0</v>
      </c>
      <c r="BJ224" s="17" t="s">
        <v>82</v>
      </c>
      <c r="BK224" s="102">
        <f>ROUND(I224*H224,2)</f>
        <v>0</v>
      </c>
      <c r="BL224" s="17" t="s">
        <v>171</v>
      </c>
      <c r="BM224" s="174" t="s">
        <v>779</v>
      </c>
    </row>
    <row r="225" spans="2:65" s="12" customFormat="1">
      <c r="B225" s="175"/>
      <c r="D225" s="176" t="s">
        <v>176</v>
      </c>
      <c r="E225" s="177" t="s">
        <v>1</v>
      </c>
      <c r="F225" s="178" t="s">
        <v>780</v>
      </c>
      <c r="H225" s="179">
        <v>0.42599999999999999</v>
      </c>
      <c r="I225" s="180"/>
      <c r="L225" s="175"/>
      <c r="M225" s="181"/>
      <c r="T225" s="182"/>
      <c r="AT225" s="177" t="s">
        <v>176</v>
      </c>
      <c r="AU225" s="177" t="s">
        <v>82</v>
      </c>
      <c r="AV225" s="12" t="s">
        <v>82</v>
      </c>
      <c r="AW225" s="12" t="s">
        <v>26</v>
      </c>
      <c r="AX225" s="12" t="s">
        <v>71</v>
      </c>
      <c r="AY225" s="177" t="s">
        <v>165</v>
      </c>
    </row>
    <row r="226" spans="2:65" s="12" customFormat="1">
      <c r="B226" s="175"/>
      <c r="D226" s="176" t="s">
        <v>176</v>
      </c>
      <c r="E226" s="177" t="s">
        <v>1</v>
      </c>
      <c r="F226" s="178" t="s">
        <v>781</v>
      </c>
      <c r="H226" s="179">
        <v>5.95</v>
      </c>
      <c r="I226" s="180"/>
      <c r="L226" s="175"/>
      <c r="M226" s="181"/>
      <c r="T226" s="182"/>
      <c r="AT226" s="177" t="s">
        <v>176</v>
      </c>
      <c r="AU226" s="177" t="s">
        <v>82</v>
      </c>
      <c r="AV226" s="12" t="s">
        <v>82</v>
      </c>
      <c r="AW226" s="12" t="s">
        <v>26</v>
      </c>
      <c r="AX226" s="12" t="s">
        <v>71</v>
      </c>
      <c r="AY226" s="177" t="s">
        <v>165</v>
      </c>
    </row>
    <row r="227" spans="2:65" s="12" customFormat="1">
      <c r="B227" s="175"/>
      <c r="D227" s="176" t="s">
        <v>176</v>
      </c>
      <c r="E227" s="177" t="s">
        <v>1</v>
      </c>
      <c r="F227" s="178" t="s">
        <v>782</v>
      </c>
      <c r="H227" s="179">
        <v>4.9000000000000004</v>
      </c>
      <c r="I227" s="180"/>
      <c r="L227" s="175"/>
      <c r="M227" s="181"/>
      <c r="T227" s="182"/>
      <c r="AT227" s="177" t="s">
        <v>176</v>
      </c>
      <c r="AU227" s="177" t="s">
        <v>82</v>
      </c>
      <c r="AV227" s="12" t="s">
        <v>82</v>
      </c>
      <c r="AW227" s="12" t="s">
        <v>26</v>
      </c>
      <c r="AX227" s="12" t="s">
        <v>71</v>
      </c>
      <c r="AY227" s="177" t="s">
        <v>165</v>
      </c>
    </row>
    <row r="228" spans="2:65" s="14" customFormat="1">
      <c r="B228" s="189"/>
      <c r="D228" s="176" t="s">
        <v>176</v>
      </c>
      <c r="E228" s="190" t="s">
        <v>684</v>
      </c>
      <c r="F228" s="191" t="s">
        <v>189</v>
      </c>
      <c r="H228" s="192">
        <v>11.276</v>
      </c>
      <c r="I228" s="193"/>
      <c r="L228" s="189"/>
      <c r="M228" s="194"/>
      <c r="T228" s="195"/>
      <c r="AT228" s="190" t="s">
        <v>176</v>
      </c>
      <c r="AU228" s="190" t="s">
        <v>82</v>
      </c>
      <c r="AV228" s="14" t="s">
        <v>171</v>
      </c>
      <c r="AW228" s="14" t="s">
        <v>26</v>
      </c>
      <c r="AX228" s="14" t="s">
        <v>77</v>
      </c>
      <c r="AY228" s="190" t="s">
        <v>165</v>
      </c>
    </row>
    <row r="229" spans="2:65" s="1" customFormat="1" ht="24.15" customHeight="1">
      <c r="B229" s="136"/>
      <c r="C229" s="163" t="s">
        <v>384</v>
      </c>
      <c r="D229" s="163" t="s">
        <v>167</v>
      </c>
      <c r="E229" s="164" t="s">
        <v>783</v>
      </c>
      <c r="F229" s="165" t="s">
        <v>784</v>
      </c>
      <c r="G229" s="166" t="s">
        <v>170</v>
      </c>
      <c r="H229" s="167">
        <v>11.276</v>
      </c>
      <c r="I229" s="168"/>
      <c r="J229" s="169">
        <f>ROUND(I229*H229,2)</f>
        <v>0</v>
      </c>
      <c r="K229" s="170"/>
      <c r="L229" s="34"/>
      <c r="M229" s="171" t="s">
        <v>1</v>
      </c>
      <c r="N229" s="135" t="s">
        <v>37</v>
      </c>
      <c r="P229" s="172">
        <f>O229*H229</f>
        <v>0</v>
      </c>
      <c r="Q229" s="172">
        <v>0</v>
      </c>
      <c r="R229" s="172">
        <f>Q229*H229</f>
        <v>0</v>
      </c>
      <c r="S229" s="172">
        <v>0</v>
      </c>
      <c r="T229" s="173">
        <f>S229*H229</f>
        <v>0</v>
      </c>
      <c r="AR229" s="174" t="s">
        <v>171</v>
      </c>
      <c r="AT229" s="174" t="s">
        <v>167</v>
      </c>
      <c r="AU229" s="174" t="s">
        <v>82</v>
      </c>
      <c r="AY229" s="17" t="s">
        <v>165</v>
      </c>
      <c r="BE229" s="102">
        <f>IF(N229="základná",J229,0)</f>
        <v>0</v>
      </c>
      <c r="BF229" s="102">
        <f>IF(N229="znížená",J229,0)</f>
        <v>0</v>
      </c>
      <c r="BG229" s="102">
        <f>IF(N229="zákl. prenesená",J229,0)</f>
        <v>0</v>
      </c>
      <c r="BH229" s="102">
        <f>IF(N229="zníž. prenesená",J229,0)</f>
        <v>0</v>
      </c>
      <c r="BI229" s="102">
        <f>IF(N229="nulová",J229,0)</f>
        <v>0</v>
      </c>
      <c r="BJ229" s="17" t="s">
        <v>82</v>
      </c>
      <c r="BK229" s="102">
        <f>ROUND(I229*H229,2)</f>
        <v>0</v>
      </c>
      <c r="BL229" s="17" t="s">
        <v>171</v>
      </c>
      <c r="BM229" s="174" t="s">
        <v>785</v>
      </c>
    </row>
    <row r="230" spans="2:65" s="12" customFormat="1">
      <c r="B230" s="175"/>
      <c r="D230" s="176" t="s">
        <v>176</v>
      </c>
      <c r="E230" s="177" t="s">
        <v>1</v>
      </c>
      <c r="F230" s="178" t="s">
        <v>684</v>
      </c>
      <c r="H230" s="179">
        <v>11.276</v>
      </c>
      <c r="I230" s="180"/>
      <c r="L230" s="175"/>
      <c r="M230" s="181"/>
      <c r="T230" s="182"/>
      <c r="AT230" s="177" t="s">
        <v>176</v>
      </c>
      <c r="AU230" s="177" t="s">
        <v>82</v>
      </c>
      <c r="AV230" s="12" t="s">
        <v>82</v>
      </c>
      <c r="AW230" s="12" t="s">
        <v>26</v>
      </c>
      <c r="AX230" s="12" t="s">
        <v>77</v>
      </c>
      <c r="AY230" s="177" t="s">
        <v>165</v>
      </c>
    </row>
    <row r="231" spans="2:65" s="11" customFormat="1" ht="23" customHeight="1">
      <c r="B231" s="151"/>
      <c r="D231" s="152" t="s">
        <v>70</v>
      </c>
      <c r="E231" s="161" t="s">
        <v>190</v>
      </c>
      <c r="F231" s="161" t="s">
        <v>365</v>
      </c>
      <c r="I231" s="154"/>
      <c r="J231" s="162">
        <f>BK231</f>
        <v>0</v>
      </c>
      <c r="L231" s="151"/>
      <c r="M231" s="156"/>
      <c r="P231" s="157">
        <f>SUM(P232:P236)</f>
        <v>0</v>
      </c>
      <c r="R231" s="157">
        <f>SUM(R232:R236)</f>
        <v>16.539300000000001</v>
      </c>
      <c r="T231" s="158">
        <f>SUM(T232:T236)</f>
        <v>0</v>
      </c>
      <c r="AR231" s="152" t="s">
        <v>77</v>
      </c>
      <c r="AT231" s="159" t="s">
        <v>70</v>
      </c>
      <c r="AU231" s="159" t="s">
        <v>77</v>
      </c>
      <c r="AY231" s="152" t="s">
        <v>165</v>
      </c>
      <c r="BK231" s="160">
        <f>SUM(BK232:BK236)</f>
        <v>0</v>
      </c>
    </row>
    <row r="232" spans="2:65" s="1" customFormat="1" ht="38" customHeight="1">
      <c r="B232" s="136"/>
      <c r="C232" s="163" t="s">
        <v>392</v>
      </c>
      <c r="D232" s="163" t="s">
        <v>167</v>
      </c>
      <c r="E232" s="164" t="s">
        <v>786</v>
      </c>
      <c r="F232" s="165" t="s">
        <v>787</v>
      </c>
      <c r="G232" s="166" t="s">
        <v>170</v>
      </c>
      <c r="H232" s="167">
        <v>32.43</v>
      </c>
      <c r="I232" s="168"/>
      <c r="J232" s="169">
        <f>ROUND(I232*H232,2)</f>
        <v>0</v>
      </c>
      <c r="K232" s="170"/>
      <c r="L232" s="34"/>
      <c r="M232" s="171" t="s">
        <v>1</v>
      </c>
      <c r="N232" s="135" t="s">
        <v>37</v>
      </c>
      <c r="P232" s="172">
        <f>O232*H232</f>
        <v>0</v>
      </c>
      <c r="Q232" s="172">
        <v>0.112</v>
      </c>
      <c r="R232" s="172">
        <f>Q232*H232</f>
        <v>3.6321599999999998</v>
      </c>
      <c r="S232" s="172">
        <v>0</v>
      </c>
      <c r="T232" s="173">
        <f>S232*H232</f>
        <v>0</v>
      </c>
      <c r="AR232" s="174" t="s">
        <v>171</v>
      </c>
      <c r="AT232" s="174" t="s">
        <v>167</v>
      </c>
      <c r="AU232" s="174" t="s">
        <v>82</v>
      </c>
      <c r="AY232" s="17" t="s">
        <v>165</v>
      </c>
      <c r="BE232" s="102">
        <f>IF(N232="základná",J232,0)</f>
        <v>0</v>
      </c>
      <c r="BF232" s="102">
        <f>IF(N232="znížená",J232,0)</f>
        <v>0</v>
      </c>
      <c r="BG232" s="102">
        <f>IF(N232="zákl. prenesená",J232,0)</f>
        <v>0</v>
      </c>
      <c r="BH232" s="102">
        <f>IF(N232="zníž. prenesená",J232,0)</f>
        <v>0</v>
      </c>
      <c r="BI232" s="102">
        <f>IF(N232="nulová",J232,0)</f>
        <v>0</v>
      </c>
      <c r="BJ232" s="17" t="s">
        <v>82</v>
      </c>
      <c r="BK232" s="102">
        <f>ROUND(I232*H232,2)</f>
        <v>0</v>
      </c>
      <c r="BL232" s="17" t="s">
        <v>171</v>
      </c>
      <c r="BM232" s="174" t="s">
        <v>788</v>
      </c>
    </row>
    <row r="233" spans="2:65" s="12" customFormat="1">
      <c r="B233" s="175"/>
      <c r="D233" s="176" t="s">
        <v>176</v>
      </c>
      <c r="E233" s="177" t="s">
        <v>1</v>
      </c>
      <c r="F233" s="178" t="s">
        <v>674</v>
      </c>
      <c r="H233" s="179">
        <v>32.43</v>
      </c>
      <c r="I233" s="180"/>
      <c r="L233" s="175"/>
      <c r="M233" s="181"/>
      <c r="T233" s="182"/>
      <c r="AT233" s="177" t="s">
        <v>176</v>
      </c>
      <c r="AU233" s="177" t="s">
        <v>82</v>
      </c>
      <c r="AV233" s="12" t="s">
        <v>82</v>
      </c>
      <c r="AW233" s="12" t="s">
        <v>26</v>
      </c>
      <c r="AX233" s="12" t="s">
        <v>71</v>
      </c>
      <c r="AY233" s="177" t="s">
        <v>165</v>
      </c>
    </row>
    <row r="234" spans="2:65" s="14" customFormat="1">
      <c r="B234" s="189"/>
      <c r="D234" s="176" t="s">
        <v>176</v>
      </c>
      <c r="E234" s="190" t="s">
        <v>673</v>
      </c>
      <c r="F234" s="191" t="s">
        <v>189</v>
      </c>
      <c r="H234" s="192">
        <v>32.43</v>
      </c>
      <c r="I234" s="193"/>
      <c r="L234" s="189"/>
      <c r="M234" s="194"/>
      <c r="T234" s="195"/>
      <c r="AT234" s="190" t="s">
        <v>176</v>
      </c>
      <c r="AU234" s="190" t="s">
        <v>82</v>
      </c>
      <c r="AV234" s="14" t="s">
        <v>171</v>
      </c>
      <c r="AW234" s="14" t="s">
        <v>26</v>
      </c>
      <c r="AX234" s="14" t="s">
        <v>77</v>
      </c>
      <c r="AY234" s="190" t="s">
        <v>165</v>
      </c>
    </row>
    <row r="235" spans="2:65" s="1" customFormat="1" ht="24.15" customHeight="1">
      <c r="B235" s="136"/>
      <c r="C235" s="163" t="s">
        <v>396</v>
      </c>
      <c r="D235" s="163" t="s">
        <v>167</v>
      </c>
      <c r="E235" s="164" t="s">
        <v>789</v>
      </c>
      <c r="F235" s="165" t="s">
        <v>790</v>
      </c>
      <c r="G235" s="166" t="s">
        <v>170</v>
      </c>
      <c r="H235" s="167">
        <v>32.43</v>
      </c>
      <c r="I235" s="168"/>
      <c r="J235" s="169">
        <f>ROUND(I235*H235,2)</f>
        <v>0</v>
      </c>
      <c r="K235" s="170"/>
      <c r="L235" s="34"/>
      <c r="M235" s="171" t="s">
        <v>1</v>
      </c>
      <c r="N235" s="135" t="s">
        <v>37</v>
      </c>
      <c r="P235" s="172">
        <f>O235*H235</f>
        <v>0</v>
      </c>
      <c r="Q235" s="172">
        <v>0.39800000000000002</v>
      </c>
      <c r="R235" s="172">
        <f>Q235*H235</f>
        <v>12.90714</v>
      </c>
      <c r="S235" s="172">
        <v>0</v>
      </c>
      <c r="T235" s="173">
        <f>S235*H235</f>
        <v>0</v>
      </c>
      <c r="AR235" s="174" t="s">
        <v>171</v>
      </c>
      <c r="AT235" s="174" t="s">
        <v>167</v>
      </c>
      <c r="AU235" s="174" t="s">
        <v>82</v>
      </c>
      <c r="AY235" s="17" t="s">
        <v>165</v>
      </c>
      <c r="BE235" s="102">
        <f>IF(N235="základná",J235,0)</f>
        <v>0</v>
      </c>
      <c r="BF235" s="102">
        <f>IF(N235="znížená",J235,0)</f>
        <v>0</v>
      </c>
      <c r="BG235" s="102">
        <f>IF(N235="zákl. prenesená",J235,0)</f>
        <v>0</v>
      </c>
      <c r="BH235" s="102">
        <f>IF(N235="zníž. prenesená",J235,0)</f>
        <v>0</v>
      </c>
      <c r="BI235" s="102">
        <f>IF(N235="nulová",J235,0)</f>
        <v>0</v>
      </c>
      <c r="BJ235" s="17" t="s">
        <v>82</v>
      </c>
      <c r="BK235" s="102">
        <f>ROUND(I235*H235,2)</f>
        <v>0</v>
      </c>
      <c r="BL235" s="17" t="s">
        <v>171</v>
      </c>
      <c r="BM235" s="174" t="s">
        <v>791</v>
      </c>
    </row>
    <row r="236" spans="2:65" s="12" customFormat="1">
      <c r="B236" s="175"/>
      <c r="D236" s="176" t="s">
        <v>176</v>
      </c>
      <c r="E236" s="177" t="s">
        <v>1</v>
      </c>
      <c r="F236" s="178" t="s">
        <v>673</v>
      </c>
      <c r="H236" s="179">
        <v>32.43</v>
      </c>
      <c r="I236" s="180"/>
      <c r="L236" s="175"/>
      <c r="M236" s="181"/>
      <c r="T236" s="182"/>
      <c r="AT236" s="177" t="s">
        <v>176</v>
      </c>
      <c r="AU236" s="177" t="s">
        <v>82</v>
      </c>
      <c r="AV236" s="12" t="s">
        <v>82</v>
      </c>
      <c r="AW236" s="12" t="s">
        <v>26</v>
      </c>
      <c r="AX236" s="12" t="s">
        <v>77</v>
      </c>
      <c r="AY236" s="177" t="s">
        <v>165</v>
      </c>
    </row>
    <row r="237" spans="2:65" s="11" customFormat="1" ht="23" customHeight="1">
      <c r="B237" s="151"/>
      <c r="D237" s="152" t="s">
        <v>70</v>
      </c>
      <c r="E237" s="161" t="s">
        <v>382</v>
      </c>
      <c r="F237" s="161" t="s">
        <v>383</v>
      </c>
      <c r="I237" s="154"/>
      <c r="J237" s="162">
        <f>BK237</f>
        <v>0</v>
      </c>
      <c r="L237" s="151"/>
      <c r="M237" s="156"/>
      <c r="P237" s="157">
        <f>P238</f>
        <v>0</v>
      </c>
      <c r="R237" s="157">
        <f>R238</f>
        <v>0</v>
      </c>
      <c r="T237" s="158">
        <f>T238</f>
        <v>0</v>
      </c>
      <c r="AR237" s="152" t="s">
        <v>77</v>
      </c>
      <c r="AT237" s="159" t="s">
        <v>70</v>
      </c>
      <c r="AU237" s="159" t="s">
        <v>77</v>
      </c>
      <c r="AY237" s="152" t="s">
        <v>165</v>
      </c>
      <c r="BK237" s="160">
        <f>BK238</f>
        <v>0</v>
      </c>
    </row>
    <row r="238" spans="2:65" s="1" customFormat="1" ht="24.15" customHeight="1">
      <c r="B238" s="136"/>
      <c r="C238" s="163" t="s">
        <v>401</v>
      </c>
      <c r="D238" s="163" t="s">
        <v>167</v>
      </c>
      <c r="E238" s="164" t="s">
        <v>385</v>
      </c>
      <c r="F238" s="165" t="s">
        <v>386</v>
      </c>
      <c r="G238" s="166" t="s">
        <v>233</v>
      </c>
      <c r="H238" s="167">
        <v>36.823999999999998</v>
      </c>
      <c r="I238" s="168"/>
      <c r="J238" s="169">
        <f>ROUND(I238*H238,2)</f>
        <v>0</v>
      </c>
      <c r="K238" s="170"/>
      <c r="L238" s="34"/>
      <c r="M238" s="171" t="s">
        <v>1</v>
      </c>
      <c r="N238" s="135" t="s">
        <v>37</v>
      </c>
      <c r="P238" s="172">
        <f>O238*H238</f>
        <v>0</v>
      </c>
      <c r="Q238" s="172">
        <v>0</v>
      </c>
      <c r="R238" s="172">
        <f>Q238*H238</f>
        <v>0</v>
      </c>
      <c r="S238" s="172">
        <v>0</v>
      </c>
      <c r="T238" s="173">
        <f>S238*H238</f>
        <v>0</v>
      </c>
      <c r="AR238" s="174" t="s">
        <v>171</v>
      </c>
      <c r="AT238" s="174" t="s">
        <v>167</v>
      </c>
      <c r="AU238" s="174" t="s">
        <v>82</v>
      </c>
      <c r="AY238" s="17" t="s">
        <v>165</v>
      </c>
      <c r="BE238" s="102">
        <f>IF(N238="základná",J238,0)</f>
        <v>0</v>
      </c>
      <c r="BF238" s="102">
        <f>IF(N238="znížená",J238,0)</f>
        <v>0</v>
      </c>
      <c r="BG238" s="102">
        <f>IF(N238="zákl. prenesená",J238,0)</f>
        <v>0</v>
      </c>
      <c r="BH238" s="102">
        <f>IF(N238="zníž. prenesená",J238,0)</f>
        <v>0</v>
      </c>
      <c r="BI238" s="102">
        <f>IF(N238="nulová",J238,0)</f>
        <v>0</v>
      </c>
      <c r="BJ238" s="17" t="s">
        <v>82</v>
      </c>
      <c r="BK238" s="102">
        <f>ROUND(I238*H238,2)</f>
        <v>0</v>
      </c>
      <c r="BL238" s="17" t="s">
        <v>171</v>
      </c>
      <c r="BM238" s="174" t="s">
        <v>792</v>
      </c>
    </row>
    <row r="239" spans="2:65" s="11" customFormat="1" ht="26" customHeight="1">
      <c r="B239" s="151"/>
      <c r="D239" s="152" t="s">
        <v>70</v>
      </c>
      <c r="E239" s="153" t="s">
        <v>388</v>
      </c>
      <c r="F239" s="153" t="s">
        <v>389</v>
      </c>
      <c r="I239" s="154"/>
      <c r="J239" s="155">
        <f>BK239</f>
        <v>0</v>
      </c>
      <c r="L239" s="151"/>
      <c r="M239" s="156"/>
      <c r="P239" s="157">
        <f>P240+P278+P281+P285</f>
        <v>0</v>
      </c>
      <c r="R239" s="157">
        <f>R240+R278+R281+R285</f>
        <v>2.4560632400000002</v>
      </c>
      <c r="T239" s="158">
        <f>T240+T278+T281+T285</f>
        <v>0</v>
      </c>
      <c r="AR239" s="152" t="s">
        <v>82</v>
      </c>
      <c r="AT239" s="159" t="s">
        <v>70</v>
      </c>
      <c r="AU239" s="159" t="s">
        <v>71</v>
      </c>
      <c r="AY239" s="152" t="s">
        <v>165</v>
      </c>
      <c r="BK239" s="160">
        <f>BK240+BK278+BK281+BK285</f>
        <v>0</v>
      </c>
    </row>
    <row r="240" spans="2:65" s="11" customFormat="1" ht="23" customHeight="1">
      <c r="B240" s="151"/>
      <c r="D240" s="152" t="s">
        <v>70</v>
      </c>
      <c r="E240" s="161" t="s">
        <v>390</v>
      </c>
      <c r="F240" s="161" t="s">
        <v>391</v>
      </c>
      <c r="I240" s="154"/>
      <c r="J240" s="162">
        <f>BK240</f>
        <v>0</v>
      </c>
      <c r="L240" s="151"/>
      <c r="M240" s="156"/>
      <c r="P240" s="157">
        <f>SUM(P241:P277)</f>
        <v>0</v>
      </c>
      <c r="R240" s="157">
        <f>SUM(R241:R277)</f>
        <v>8.4665859999999996E-2</v>
      </c>
      <c r="T240" s="158">
        <f>SUM(T241:T277)</f>
        <v>0</v>
      </c>
      <c r="AR240" s="152" t="s">
        <v>82</v>
      </c>
      <c r="AT240" s="159" t="s">
        <v>70</v>
      </c>
      <c r="AU240" s="159" t="s">
        <v>77</v>
      </c>
      <c r="AY240" s="152" t="s">
        <v>165</v>
      </c>
      <c r="BK240" s="160">
        <f>SUM(BK241:BK277)</f>
        <v>0</v>
      </c>
    </row>
    <row r="241" spans="2:65" s="1" customFormat="1" ht="24.15" customHeight="1">
      <c r="B241" s="136"/>
      <c r="C241" s="163" t="s">
        <v>410</v>
      </c>
      <c r="D241" s="163" t="s">
        <v>167</v>
      </c>
      <c r="E241" s="164" t="s">
        <v>793</v>
      </c>
      <c r="F241" s="165" t="s">
        <v>794</v>
      </c>
      <c r="G241" s="166" t="s">
        <v>170</v>
      </c>
      <c r="H241" s="167">
        <v>13.047000000000001</v>
      </c>
      <c r="I241" s="168"/>
      <c r="J241" s="169">
        <f>ROUND(I241*H241,2)</f>
        <v>0</v>
      </c>
      <c r="K241" s="170"/>
      <c r="L241" s="34"/>
      <c r="M241" s="171" t="s">
        <v>1</v>
      </c>
      <c r="N241" s="135" t="s">
        <v>37</v>
      </c>
      <c r="P241" s="172">
        <f>O241*H241</f>
        <v>0</v>
      </c>
      <c r="Q241" s="172">
        <v>0</v>
      </c>
      <c r="R241" s="172">
        <f>Q241*H241</f>
        <v>0</v>
      </c>
      <c r="S241" s="172">
        <v>0</v>
      </c>
      <c r="T241" s="173">
        <f>S241*H241</f>
        <v>0</v>
      </c>
      <c r="AR241" s="174" t="s">
        <v>244</v>
      </c>
      <c r="AT241" s="174" t="s">
        <v>167</v>
      </c>
      <c r="AU241" s="174" t="s">
        <v>82</v>
      </c>
      <c r="AY241" s="17" t="s">
        <v>165</v>
      </c>
      <c r="BE241" s="102">
        <f>IF(N241="základná",J241,0)</f>
        <v>0</v>
      </c>
      <c r="BF241" s="102">
        <f>IF(N241="znížená",J241,0)</f>
        <v>0</v>
      </c>
      <c r="BG241" s="102">
        <f>IF(N241="zákl. prenesená",J241,0)</f>
        <v>0</v>
      </c>
      <c r="BH241" s="102">
        <f>IF(N241="zníž. prenesená",J241,0)</f>
        <v>0</v>
      </c>
      <c r="BI241" s="102">
        <f>IF(N241="nulová",J241,0)</f>
        <v>0</v>
      </c>
      <c r="BJ241" s="17" t="s">
        <v>82</v>
      </c>
      <c r="BK241" s="102">
        <f>ROUND(I241*H241,2)</f>
        <v>0</v>
      </c>
      <c r="BL241" s="17" t="s">
        <v>244</v>
      </c>
      <c r="BM241" s="174" t="s">
        <v>795</v>
      </c>
    </row>
    <row r="242" spans="2:65" s="13" customFormat="1">
      <c r="B242" s="183"/>
      <c r="D242" s="176" t="s">
        <v>176</v>
      </c>
      <c r="E242" s="184" t="s">
        <v>1</v>
      </c>
      <c r="F242" s="185" t="s">
        <v>796</v>
      </c>
      <c r="H242" s="184" t="s">
        <v>1</v>
      </c>
      <c r="I242" s="186"/>
      <c r="L242" s="183"/>
      <c r="M242" s="187"/>
      <c r="T242" s="188"/>
      <c r="AT242" s="184" t="s">
        <v>176</v>
      </c>
      <c r="AU242" s="184" t="s">
        <v>82</v>
      </c>
      <c r="AV242" s="13" t="s">
        <v>77</v>
      </c>
      <c r="AW242" s="13" t="s">
        <v>26</v>
      </c>
      <c r="AX242" s="13" t="s">
        <v>71</v>
      </c>
      <c r="AY242" s="184" t="s">
        <v>165</v>
      </c>
    </row>
    <row r="243" spans="2:65" s="12" customFormat="1">
      <c r="B243" s="175"/>
      <c r="D243" s="176" t="s">
        <v>176</v>
      </c>
      <c r="E243" s="177" t="s">
        <v>1</v>
      </c>
      <c r="F243" s="178" t="s">
        <v>797</v>
      </c>
      <c r="H243" s="179">
        <v>3.12</v>
      </c>
      <c r="I243" s="180"/>
      <c r="L243" s="175"/>
      <c r="M243" s="181"/>
      <c r="T243" s="182"/>
      <c r="AT243" s="177" t="s">
        <v>176</v>
      </c>
      <c r="AU243" s="177" t="s">
        <v>82</v>
      </c>
      <c r="AV243" s="12" t="s">
        <v>82</v>
      </c>
      <c r="AW243" s="12" t="s">
        <v>26</v>
      </c>
      <c r="AX243" s="12" t="s">
        <v>71</v>
      </c>
      <c r="AY243" s="177" t="s">
        <v>165</v>
      </c>
    </row>
    <row r="244" spans="2:65" s="12" customFormat="1">
      <c r="B244" s="175"/>
      <c r="D244" s="176" t="s">
        <v>176</v>
      </c>
      <c r="E244" s="177" t="s">
        <v>1</v>
      </c>
      <c r="F244" s="178" t="s">
        <v>678</v>
      </c>
      <c r="H244" s="179">
        <v>9.9269999999999996</v>
      </c>
      <c r="I244" s="180"/>
      <c r="L244" s="175"/>
      <c r="M244" s="181"/>
      <c r="T244" s="182"/>
      <c r="AT244" s="177" t="s">
        <v>176</v>
      </c>
      <c r="AU244" s="177" t="s">
        <v>82</v>
      </c>
      <c r="AV244" s="12" t="s">
        <v>82</v>
      </c>
      <c r="AW244" s="12" t="s">
        <v>26</v>
      </c>
      <c r="AX244" s="12" t="s">
        <v>71</v>
      </c>
      <c r="AY244" s="177" t="s">
        <v>165</v>
      </c>
    </row>
    <row r="245" spans="2:65" s="14" customFormat="1">
      <c r="B245" s="189"/>
      <c r="D245" s="176" t="s">
        <v>176</v>
      </c>
      <c r="E245" s="190" t="s">
        <v>1</v>
      </c>
      <c r="F245" s="191" t="s">
        <v>189</v>
      </c>
      <c r="H245" s="192">
        <v>13.047000000000001</v>
      </c>
      <c r="I245" s="193"/>
      <c r="L245" s="189"/>
      <c r="M245" s="194"/>
      <c r="T245" s="195"/>
      <c r="AT245" s="190" t="s">
        <v>176</v>
      </c>
      <c r="AU245" s="190" t="s">
        <v>82</v>
      </c>
      <c r="AV245" s="14" t="s">
        <v>171</v>
      </c>
      <c r="AW245" s="14" t="s">
        <v>26</v>
      </c>
      <c r="AX245" s="14" t="s">
        <v>77</v>
      </c>
      <c r="AY245" s="190" t="s">
        <v>165</v>
      </c>
    </row>
    <row r="246" spans="2:65" s="1" customFormat="1" ht="24.15" customHeight="1">
      <c r="B246" s="136"/>
      <c r="C246" s="163" t="s">
        <v>414</v>
      </c>
      <c r="D246" s="163" t="s">
        <v>167</v>
      </c>
      <c r="E246" s="164" t="s">
        <v>393</v>
      </c>
      <c r="F246" s="165" t="s">
        <v>394</v>
      </c>
      <c r="G246" s="166" t="s">
        <v>170</v>
      </c>
      <c r="H246" s="167">
        <v>3.12</v>
      </c>
      <c r="I246" s="168"/>
      <c r="J246" s="169">
        <f>ROUND(I246*H246,2)</f>
        <v>0</v>
      </c>
      <c r="K246" s="170"/>
      <c r="L246" s="34"/>
      <c r="M246" s="171" t="s">
        <v>1</v>
      </c>
      <c r="N246" s="135" t="s">
        <v>37</v>
      </c>
      <c r="P246" s="172">
        <f>O246*H246</f>
        <v>0</v>
      </c>
      <c r="Q246" s="172">
        <v>0</v>
      </c>
      <c r="R246" s="172">
        <f>Q246*H246</f>
        <v>0</v>
      </c>
      <c r="S246" s="172">
        <v>0</v>
      </c>
      <c r="T246" s="173">
        <f>S246*H246</f>
        <v>0</v>
      </c>
      <c r="AR246" s="174" t="s">
        <v>244</v>
      </c>
      <c r="AT246" s="174" t="s">
        <v>167</v>
      </c>
      <c r="AU246" s="174" t="s">
        <v>82</v>
      </c>
      <c r="AY246" s="17" t="s">
        <v>165</v>
      </c>
      <c r="BE246" s="102">
        <f>IF(N246="základná",J246,0)</f>
        <v>0</v>
      </c>
      <c r="BF246" s="102">
        <f>IF(N246="znížená",J246,0)</f>
        <v>0</v>
      </c>
      <c r="BG246" s="102">
        <f>IF(N246="zákl. prenesená",J246,0)</f>
        <v>0</v>
      </c>
      <c r="BH246" s="102">
        <f>IF(N246="zníž. prenesená",J246,0)</f>
        <v>0</v>
      </c>
      <c r="BI246" s="102">
        <f>IF(N246="nulová",J246,0)</f>
        <v>0</v>
      </c>
      <c r="BJ246" s="17" t="s">
        <v>82</v>
      </c>
      <c r="BK246" s="102">
        <f>ROUND(I246*H246,2)</f>
        <v>0</v>
      </c>
      <c r="BL246" s="17" t="s">
        <v>244</v>
      </c>
      <c r="BM246" s="174" t="s">
        <v>798</v>
      </c>
    </row>
    <row r="247" spans="2:65" s="13" customFormat="1">
      <c r="B247" s="183"/>
      <c r="D247" s="176" t="s">
        <v>176</v>
      </c>
      <c r="E247" s="184" t="s">
        <v>1</v>
      </c>
      <c r="F247" s="185" t="s">
        <v>796</v>
      </c>
      <c r="H247" s="184" t="s">
        <v>1</v>
      </c>
      <c r="I247" s="186"/>
      <c r="L247" s="183"/>
      <c r="M247" s="187"/>
      <c r="T247" s="188"/>
      <c r="AT247" s="184" t="s">
        <v>176</v>
      </c>
      <c r="AU247" s="184" t="s">
        <v>82</v>
      </c>
      <c r="AV247" s="13" t="s">
        <v>77</v>
      </c>
      <c r="AW247" s="13" t="s">
        <v>26</v>
      </c>
      <c r="AX247" s="13" t="s">
        <v>71</v>
      </c>
      <c r="AY247" s="184" t="s">
        <v>165</v>
      </c>
    </row>
    <row r="248" spans="2:65" s="12" customFormat="1">
      <c r="B248" s="175"/>
      <c r="D248" s="176" t="s">
        <v>176</v>
      </c>
      <c r="E248" s="177" t="s">
        <v>1</v>
      </c>
      <c r="F248" s="178" t="s">
        <v>797</v>
      </c>
      <c r="H248" s="179">
        <v>3.12</v>
      </c>
      <c r="I248" s="180"/>
      <c r="L248" s="175"/>
      <c r="M248" s="181"/>
      <c r="T248" s="182"/>
      <c r="AT248" s="177" t="s">
        <v>176</v>
      </c>
      <c r="AU248" s="177" t="s">
        <v>82</v>
      </c>
      <c r="AV248" s="12" t="s">
        <v>82</v>
      </c>
      <c r="AW248" s="12" t="s">
        <v>26</v>
      </c>
      <c r="AX248" s="12" t="s">
        <v>71</v>
      </c>
      <c r="AY248" s="177" t="s">
        <v>165</v>
      </c>
    </row>
    <row r="249" spans="2:65" s="14" customFormat="1">
      <c r="B249" s="189"/>
      <c r="D249" s="176" t="s">
        <v>176</v>
      </c>
      <c r="E249" s="190" t="s">
        <v>253</v>
      </c>
      <c r="F249" s="191" t="s">
        <v>189</v>
      </c>
      <c r="H249" s="192">
        <v>3.12</v>
      </c>
      <c r="I249" s="193"/>
      <c r="L249" s="189"/>
      <c r="M249" s="194"/>
      <c r="T249" s="195"/>
      <c r="AT249" s="190" t="s">
        <v>176</v>
      </c>
      <c r="AU249" s="190" t="s">
        <v>82</v>
      </c>
      <c r="AV249" s="14" t="s">
        <v>171</v>
      </c>
      <c r="AW249" s="14" t="s">
        <v>26</v>
      </c>
      <c r="AX249" s="14" t="s">
        <v>77</v>
      </c>
      <c r="AY249" s="190" t="s">
        <v>165</v>
      </c>
    </row>
    <row r="250" spans="2:65" s="1" customFormat="1" ht="24.15" customHeight="1">
      <c r="B250" s="136"/>
      <c r="C250" s="163" t="s">
        <v>418</v>
      </c>
      <c r="D250" s="163" t="s">
        <v>167</v>
      </c>
      <c r="E250" s="164" t="s">
        <v>397</v>
      </c>
      <c r="F250" s="165" t="s">
        <v>398</v>
      </c>
      <c r="G250" s="166" t="s">
        <v>170</v>
      </c>
      <c r="H250" s="167">
        <v>9.9269999999999996</v>
      </c>
      <c r="I250" s="168"/>
      <c r="J250" s="169">
        <f>ROUND(I250*H250,2)</f>
        <v>0</v>
      </c>
      <c r="K250" s="170"/>
      <c r="L250" s="34"/>
      <c r="M250" s="171" t="s">
        <v>1</v>
      </c>
      <c r="N250" s="135" t="s">
        <v>37</v>
      </c>
      <c r="P250" s="172">
        <f>O250*H250</f>
        <v>0</v>
      </c>
      <c r="Q250" s="172">
        <v>0</v>
      </c>
      <c r="R250" s="172">
        <f>Q250*H250</f>
        <v>0</v>
      </c>
      <c r="S250" s="172">
        <v>0</v>
      </c>
      <c r="T250" s="173">
        <f>S250*H250</f>
        <v>0</v>
      </c>
      <c r="AR250" s="174" t="s">
        <v>244</v>
      </c>
      <c r="AT250" s="174" t="s">
        <v>167</v>
      </c>
      <c r="AU250" s="174" t="s">
        <v>82</v>
      </c>
      <c r="AY250" s="17" t="s">
        <v>165</v>
      </c>
      <c r="BE250" s="102">
        <f>IF(N250="základná",J250,0)</f>
        <v>0</v>
      </c>
      <c r="BF250" s="102">
        <f>IF(N250="znížená",J250,0)</f>
        <v>0</v>
      </c>
      <c r="BG250" s="102">
        <f>IF(N250="zákl. prenesená",J250,0)</f>
        <v>0</v>
      </c>
      <c r="BH250" s="102">
        <f>IF(N250="zníž. prenesená",J250,0)</f>
        <v>0</v>
      </c>
      <c r="BI250" s="102">
        <f>IF(N250="nulová",J250,0)</f>
        <v>0</v>
      </c>
      <c r="BJ250" s="17" t="s">
        <v>82</v>
      </c>
      <c r="BK250" s="102">
        <f>ROUND(I250*H250,2)</f>
        <v>0</v>
      </c>
      <c r="BL250" s="17" t="s">
        <v>244</v>
      </c>
      <c r="BM250" s="174" t="s">
        <v>799</v>
      </c>
    </row>
    <row r="251" spans="2:65" s="13" customFormat="1">
      <c r="B251" s="183"/>
      <c r="D251" s="176" t="s">
        <v>176</v>
      </c>
      <c r="E251" s="184" t="s">
        <v>1</v>
      </c>
      <c r="F251" s="185" t="s">
        <v>796</v>
      </c>
      <c r="H251" s="184" t="s">
        <v>1</v>
      </c>
      <c r="I251" s="186"/>
      <c r="L251" s="183"/>
      <c r="M251" s="187"/>
      <c r="T251" s="188"/>
      <c r="AT251" s="184" t="s">
        <v>176</v>
      </c>
      <c r="AU251" s="184" t="s">
        <v>82</v>
      </c>
      <c r="AV251" s="13" t="s">
        <v>77</v>
      </c>
      <c r="AW251" s="13" t="s">
        <v>26</v>
      </c>
      <c r="AX251" s="13" t="s">
        <v>71</v>
      </c>
      <c r="AY251" s="184" t="s">
        <v>165</v>
      </c>
    </row>
    <row r="252" spans="2:65" s="12" customFormat="1">
      <c r="B252" s="175"/>
      <c r="D252" s="176" t="s">
        <v>176</v>
      </c>
      <c r="E252" s="177" t="s">
        <v>1</v>
      </c>
      <c r="F252" s="178" t="s">
        <v>678</v>
      </c>
      <c r="H252" s="179">
        <v>9.9269999999999996</v>
      </c>
      <c r="I252" s="180"/>
      <c r="L252" s="175"/>
      <c r="M252" s="181"/>
      <c r="T252" s="182"/>
      <c r="AT252" s="177" t="s">
        <v>176</v>
      </c>
      <c r="AU252" s="177" t="s">
        <v>82</v>
      </c>
      <c r="AV252" s="12" t="s">
        <v>82</v>
      </c>
      <c r="AW252" s="12" t="s">
        <v>26</v>
      </c>
      <c r="AX252" s="12" t="s">
        <v>71</v>
      </c>
      <c r="AY252" s="177" t="s">
        <v>165</v>
      </c>
    </row>
    <row r="253" spans="2:65" s="14" customFormat="1">
      <c r="B253" s="189"/>
      <c r="D253" s="176" t="s">
        <v>176</v>
      </c>
      <c r="E253" s="190" t="s">
        <v>255</v>
      </c>
      <c r="F253" s="191" t="s">
        <v>189</v>
      </c>
      <c r="H253" s="192">
        <v>9.9269999999999996</v>
      </c>
      <c r="I253" s="193"/>
      <c r="L253" s="189"/>
      <c r="M253" s="194"/>
      <c r="T253" s="195"/>
      <c r="AT253" s="190" t="s">
        <v>176</v>
      </c>
      <c r="AU253" s="190" t="s">
        <v>82</v>
      </c>
      <c r="AV253" s="14" t="s">
        <v>171</v>
      </c>
      <c r="AW253" s="14" t="s">
        <v>26</v>
      </c>
      <c r="AX253" s="14" t="s">
        <v>77</v>
      </c>
      <c r="AY253" s="190" t="s">
        <v>165</v>
      </c>
    </row>
    <row r="254" spans="2:65" s="1" customFormat="1" ht="24.15" customHeight="1">
      <c r="B254" s="136"/>
      <c r="C254" s="199" t="s">
        <v>423</v>
      </c>
      <c r="D254" s="199" t="s">
        <v>360</v>
      </c>
      <c r="E254" s="200" t="s">
        <v>402</v>
      </c>
      <c r="F254" s="201" t="s">
        <v>403</v>
      </c>
      <c r="G254" s="202" t="s">
        <v>404</v>
      </c>
      <c r="H254" s="203">
        <v>3.262</v>
      </c>
      <c r="I254" s="204"/>
      <c r="J254" s="205">
        <f>ROUND(I254*H254,2)</f>
        <v>0</v>
      </c>
      <c r="K254" s="206"/>
      <c r="L254" s="207"/>
      <c r="M254" s="208" t="s">
        <v>1</v>
      </c>
      <c r="N254" s="209" t="s">
        <v>37</v>
      </c>
      <c r="P254" s="172">
        <f>O254*H254</f>
        <v>0</v>
      </c>
      <c r="Q254" s="172">
        <v>1E-3</v>
      </c>
      <c r="R254" s="172">
        <f>Q254*H254</f>
        <v>3.2620000000000001E-3</v>
      </c>
      <c r="S254" s="172">
        <v>0</v>
      </c>
      <c r="T254" s="173">
        <f>S254*H254</f>
        <v>0</v>
      </c>
      <c r="AR254" s="174" t="s">
        <v>405</v>
      </c>
      <c r="AT254" s="174" t="s">
        <v>360</v>
      </c>
      <c r="AU254" s="174" t="s">
        <v>82</v>
      </c>
      <c r="AY254" s="17" t="s">
        <v>165</v>
      </c>
      <c r="BE254" s="102">
        <f>IF(N254="základná",J254,0)</f>
        <v>0</v>
      </c>
      <c r="BF254" s="102">
        <f>IF(N254="znížená",J254,0)</f>
        <v>0</v>
      </c>
      <c r="BG254" s="102">
        <f>IF(N254="zákl. prenesená",J254,0)</f>
        <v>0</v>
      </c>
      <c r="BH254" s="102">
        <f>IF(N254="zníž. prenesená",J254,0)</f>
        <v>0</v>
      </c>
      <c r="BI254" s="102">
        <f>IF(N254="nulová",J254,0)</f>
        <v>0</v>
      </c>
      <c r="BJ254" s="17" t="s">
        <v>82</v>
      </c>
      <c r="BK254" s="102">
        <f>ROUND(I254*H254,2)</f>
        <v>0</v>
      </c>
      <c r="BL254" s="17" t="s">
        <v>244</v>
      </c>
      <c r="BM254" s="174" t="s">
        <v>800</v>
      </c>
    </row>
    <row r="255" spans="2:65" s="1" customFormat="1" ht="36">
      <c r="B255" s="34"/>
      <c r="D255" s="176" t="s">
        <v>407</v>
      </c>
      <c r="F255" s="210" t="s">
        <v>408</v>
      </c>
      <c r="I255" s="137"/>
      <c r="L255" s="34"/>
      <c r="M255" s="211"/>
      <c r="T255" s="61"/>
      <c r="AT255" s="17" t="s">
        <v>407</v>
      </c>
      <c r="AU255" s="17" t="s">
        <v>82</v>
      </c>
    </row>
    <row r="256" spans="2:65" s="12" customFormat="1">
      <c r="B256" s="175"/>
      <c r="D256" s="176" t="s">
        <v>176</v>
      </c>
      <c r="E256" s="177" t="s">
        <v>1</v>
      </c>
      <c r="F256" s="178" t="s">
        <v>409</v>
      </c>
      <c r="H256" s="179">
        <v>3.262</v>
      </c>
      <c r="I256" s="180"/>
      <c r="L256" s="175"/>
      <c r="M256" s="181"/>
      <c r="T256" s="182"/>
      <c r="AT256" s="177" t="s">
        <v>176</v>
      </c>
      <c r="AU256" s="177" t="s">
        <v>82</v>
      </c>
      <c r="AV256" s="12" t="s">
        <v>82</v>
      </c>
      <c r="AW256" s="12" t="s">
        <v>26</v>
      </c>
      <c r="AX256" s="12" t="s">
        <v>71</v>
      </c>
      <c r="AY256" s="177" t="s">
        <v>165</v>
      </c>
    </row>
    <row r="257" spans="2:65" s="14" customFormat="1">
      <c r="B257" s="189"/>
      <c r="D257" s="176" t="s">
        <v>176</v>
      </c>
      <c r="E257" s="190" t="s">
        <v>1</v>
      </c>
      <c r="F257" s="191" t="s">
        <v>189</v>
      </c>
      <c r="H257" s="192">
        <v>3.262</v>
      </c>
      <c r="I257" s="193"/>
      <c r="L257" s="189"/>
      <c r="M257" s="194"/>
      <c r="T257" s="195"/>
      <c r="AT257" s="190" t="s">
        <v>176</v>
      </c>
      <c r="AU257" s="190" t="s">
        <v>82</v>
      </c>
      <c r="AV257" s="14" t="s">
        <v>171</v>
      </c>
      <c r="AW257" s="14" t="s">
        <v>26</v>
      </c>
      <c r="AX257" s="14" t="s">
        <v>77</v>
      </c>
      <c r="AY257" s="190" t="s">
        <v>165</v>
      </c>
    </row>
    <row r="258" spans="2:65" s="1" customFormat="1" ht="24.15" customHeight="1">
      <c r="B258" s="136"/>
      <c r="C258" s="163" t="s">
        <v>405</v>
      </c>
      <c r="D258" s="163" t="s">
        <v>167</v>
      </c>
      <c r="E258" s="164" t="s">
        <v>801</v>
      </c>
      <c r="F258" s="165" t="s">
        <v>802</v>
      </c>
      <c r="G258" s="166" t="s">
        <v>170</v>
      </c>
      <c r="H258" s="167">
        <v>21.61</v>
      </c>
      <c r="I258" s="168"/>
      <c r="J258" s="169">
        <f>ROUND(I258*H258,2)</f>
        <v>0</v>
      </c>
      <c r="K258" s="170"/>
      <c r="L258" s="34"/>
      <c r="M258" s="171" t="s">
        <v>1</v>
      </c>
      <c r="N258" s="135" t="s">
        <v>37</v>
      </c>
      <c r="P258" s="172">
        <f>O258*H258</f>
        <v>0</v>
      </c>
      <c r="Q258" s="172">
        <v>8.0000000000000007E-5</v>
      </c>
      <c r="R258" s="172">
        <f>Q258*H258</f>
        <v>1.7288000000000002E-3</v>
      </c>
      <c r="S258" s="172">
        <v>0</v>
      </c>
      <c r="T258" s="173">
        <f>S258*H258</f>
        <v>0</v>
      </c>
      <c r="AR258" s="174" t="s">
        <v>244</v>
      </c>
      <c r="AT258" s="174" t="s">
        <v>167</v>
      </c>
      <c r="AU258" s="174" t="s">
        <v>82</v>
      </c>
      <c r="AY258" s="17" t="s">
        <v>165</v>
      </c>
      <c r="BE258" s="102">
        <f>IF(N258="základná",J258,0)</f>
        <v>0</v>
      </c>
      <c r="BF258" s="102">
        <f>IF(N258="znížená",J258,0)</f>
        <v>0</v>
      </c>
      <c r="BG258" s="102">
        <f>IF(N258="zákl. prenesená",J258,0)</f>
        <v>0</v>
      </c>
      <c r="BH258" s="102">
        <f>IF(N258="zníž. prenesená",J258,0)</f>
        <v>0</v>
      </c>
      <c r="BI258" s="102">
        <f>IF(N258="nulová",J258,0)</f>
        <v>0</v>
      </c>
      <c r="BJ258" s="17" t="s">
        <v>82</v>
      </c>
      <c r="BK258" s="102">
        <f>ROUND(I258*H258,2)</f>
        <v>0</v>
      </c>
      <c r="BL258" s="17" t="s">
        <v>244</v>
      </c>
      <c r="BM258" s="174" t="s">
        <v>803</v>
      </c>
    </row>
    <row r="259" spans="2:65" s="12" customFormat="1">
      <c r="B259" s="175"/>
      <c r="D259" s="176" t="s">
        <v>176</v>
      </c>
      <c r="E259" s="177" t="s">
        <v>1</v>
      </c>
      <c r="F259" s="178" t="s">
        <v>804</v>
      </c>
      <c r="H259" s="179">
        <v>13.047000000000001</v>
      </c>
      <c r="I259" s="180"/>
      <c r="L259" s="175"/>
      <c r="M259" s="181"/>
      <c r="T259" s="182"/>
      <c r="AT259" s="177" t="s">
        <v>176</v>
      </c>
      <c r="AU259" s="177" t="s">
        <v>82</v>
      </c>
      <c r="AV259" s="12" t="s">
        <v>82</v>
      </c>
      <c r="AW259" s="12" t="s">
        <v>26</v>
      </c>
      <c r="AX259" s="12" t="s">
        <v>71</v>
      </c>
      <c r="AY259" s="177" t="s">
        <v>165</v>
      </c>
    </row>
    <row r="260" spans="2:65" s="13" customFormat="1">
      <c r="B260" s="183"/>
      <c r="D260" s="176" t="s">
        <v>176</v>
      </c>
      <c r="E260" s="184" t="s">
        <v>1</v>
      </c>
      <c r="F260" s="185" t="s">
        <v>805</v>
      </c>
      <c r="H260" s="184" t="s">
        <v>1</v>
      </c>
      <c r="I260" s="186"/>
      <c r="L260" s="183"/>
      <c r="M260" s="187"/>
      <c r="T260" s="188"/>
      <c r="AT260" s="184" t="s">
        <v>176</v>
      </c>
      <c r="AU260" s="184" t="s">
        <v>82</v>
      </c>
      <c r="AV260" s="13" t="s">
        <v>77</v>
      </c>
      <c r="AW260" s="13" t="s">
        <v>26</v>
      </c>
      <c r="AX260" s="13" t="s">
        <v>71</v>
      </c>
      <c r="AY260" s="184" t="s">
        <v>165</v>
      </c>
    </row>
    <row r="261" spans="2:65" s="12" customFormat="1">
      <c r="B261" s="175"/>
      <c r="D261" s="176" t="s">
        <v>176</v>
      </c>
      <c r="E261" s="177" t="s">
        <v>1</v>
      </c>
      <c r="F261" s="178" t="s">
        <v>253</v>
      </c>
      <c r="H261" s="179">
        <v>3.12</v>
      </c>
      <c r="I261" s="180"/>
      <c r="L261" s="175"/>
      <c r="M261" s="181"/>
      <c r="T261" s="182"/>
      <c r="AT261" s="177" t="s">
        <v>176</v>
      </c>
      <c r="AU261" s="177" t="s">
        <v>82</v>
      </c>
      <c r="AV261" s="12" t="s">
        <v>82</v>
      </c>
      <c r="AW261" s="12" t="s">
        <v>26</v>
      </c>
      <c r="AX261" s="12" t="s">
        <v>71</v>
      </c>
      <c r="AY261" s="177" t="s">
        <v>165</v>
      </c>
    </row>
    <row r="262" spans="2:65" s="12" customFormat="1">
      <c r="B262" s="175"/>
      <c r="D262" s="176" t="s">
        <v>176</v>
      </c>
      <c r="E262" s="177" t="s">
        <v>1</v>
      </c>
      <c r="F262" s="178" t="s">
        <v>806</v>
      </c>
      <c r="H262" s="179">
        <v>5.4429999999999996</v>
      </c>
      <c r="I262" s="180"/>
      <c r="L262" s="175"/>
      <c r="M262" s="181"/>
      <c r="T262" s="182"/>
      <c r="AT262" s="177" t="s">
        <v>176</v>
      </c>
      <c r="AU262" s="177" t="s">
        <v>82</v>
      </c>
      <c r="AV262" s="12" t="s">
        <v>82</v>
      </c>
      <c r="AW262" s="12" t="s">
        <v>26</v>
      </c>
      <c r="AX262" s="12" t="s">
        <v>71</v>
      </c>
      <c r="AY262" s="177" t="s">
        <v>165</v>
      </c>
    </row>
    <row r="263" spans="2:65" s="15" customFormat="1">
      <c r="B263" s="213"/>
      <c r="D263" s="176" t="s">
        <v>176</v>
      </c>
      <c r="E263" s="214" t="s">
        <v>675</v>
      </c>
      <c r="F263" s="215" t="s">
        <v>443</v>
      </c>
      <c r="H263" s="216">
        <v>21.61</v>
      </c>
      <c r="I263" s="217"/>
      <c r="L263" s="213"/>
      <c r="M263" s="218"/>
      <c r="T263" s="219"/>
      <c r="AT263" s="214" t="s">
        <v>176</v>
      </c>
      <c r="AU263" s="214" t="s">
        <v>82</v>
      </c>
      <c r="AV263" s="15" t="s">
        <v>178</v>
      </c>
      <c r="AW263" s="15" t="s">
        <v>26</v>
      </c>
      <c r="AX263" s="15" t="s">
        <v>71</v>
      </c>
      <c r="AY263" s="214" t="s">
        <v>165</v>
      </c>
    </row>
    <row r="264" spans="2:65" s="14" customFormat="1">
      <c r="B264" s="189"/>
      <c r="D264" s="176" t="s">
        <v>176</v>
      </c>
      <c r="E264" s="190" t="s">
        <v>1</v>
      </c>
      <c r="F264" s="191" t="s">
        <v>189</v>
      </c>
      <c r="H264" s="192">
        <v>21.61</v>
      </c>
      <c r="I264" s="193"/>
      <c r="L264" s="189"/>
      <c r="M264" s="194"/>
      <c r="T264" s="195"/>
      <c r="AT264" s="190" t="s">
        <v>176</v>
      </c>
      <c r="AU264" s="190" t="s">
        <v>82</v>
      </c>
      <c r="AV264" s="14" t="s">
        <v>171</v>
      </c>
      <c r="AW264" s="14" t="s">
        <v>26</v>
      </c>
      <c r="AX264" s="14" t="s">
        <v>77</v>
      </c>
      <c r="AY264" s="190" t="s">
        <v>165</v>
      </c>
    </row>
    <row r="265" spans="2:65" s="1" customFormat="1" ht="24.15" customHeight="1">
      <c r="B265" s="136"/>
      <c r="C265" s="199" t="s">
        <v>433</v>
      </c>
      <c r="D265" s="199" t="s">
        <v>360</v>
      </c>
      <c r="E265" s="200" t="s">
        <v>807</v>
      </c>
      <c r="F265" s="201" t="s">
        <v>808</v>
      </c>
      <c r="G265" s="202" t="s">
        <v>170</v>
      </c>
      <c r="H265" s="203">
        <v>24.852</v>
      </c>
      <c r="I265" s="204"/>
      <c r="J265" s="205">
        <f>ROUND(I265*H265,2)</f>
        <v>0</v>
      </c>
      <c r="K265" s="206"/>
      <c r="L265" s="207"/>
      <c r="M265" s="208" t="s">
        <v>1</v>
      </c>
      <c r="N265" s="209" t="s">
        <v>37</v>
      </c>
      <c r="P265" s="172">
        <f>O265*H265</f>
        <v>0</v>
      </c>
      <c r="Q265" s="172">
        <v>5.8E-4</v>
      </c>
      <c r="R265" s="172">
        <f>Q265*H265</f>
        <v>1.4414160000000001E-2</v>
      </c>
      <c r="S265" s="172">
        <v>0</v>
      </c>
      <c r="T265" s="173">
        <f>S265*H265</f>
        <v>0</v>
      </c>
      <c r="AR265" s="174" t="s">
        <v>405</v>
      </c>
      <c r="AT265" s="174" t="s">
        <v>360</v>
      </c>
      <c r="AU265" s="174" t="s">
        <v>82</v>
      </c>
      <c r="AY265" s="17" t="s">
        <v>165</v>
      </c>
      <c r="BE265" s="102">
        <f>IF(N265="základná",J265,0)</f>
        <v>0</v>
      </c>
      <c r="BF265" s="102">
        <f>IF(N265="znížená",J265,0)</f>
        <v>0</v>
      </c>
      <c r="BG265" s="102">
        <f>IF(N265="zákl. prenesená",J265,0)</f>
        <v>0</v>
      </c>
      <c r="BH265" s="102">
        <f>IF(N265="zníž. prenesená",J265,0)</f>
        <v>0</v>
      </c>
      <c r="BI265" s="102">
        <f>IF(N265="nulová",J265,0)</f>
        <v>0</v>
      </c>
      <c r="BJ265" s="17" t="s">
        <v>82</v>
      </c>
      <c r="BK265" s="102">
        <f>ROUND(I265*H265,2)</f>
        <v>0</v>
      </c>
      <c r="BL265" s="17" t="s">
        <v>244</v>
      </c>
      <c r="BM265" s="174" t="s">
        <v>809</v>
      </c>
    </row>
    <row r="266" spans="2:65" s="12" customFormat="1">
      <c r="B266" s="175"/>
      <c r="D266" s="176" t="s">
        <v>176</v>
      </c>
      <c r="E266" s="177" t="s">
        <v>1</v>
      </c>
      <c r="F266" s="178" t="s">
        <v>810</v>
      </c>
      <c r="H266" s="179">
        <v>24.852</v>
      </c>
      <c r="I266" s="180"/>
      <c r="L266" s="175"/>
      <c r="M266" s="181"/>
      <c r="T266" s="182"/>
      <c r="AT266" s="177" t="s">
        <v>176</v>
      </c>
      <c r="AU266" s="177" t="s">
        <v>82</v>
      </c>
      <c r="AV266" s="12" t="s">
        <v>82</v>
      </c>
      <c r="AW266" s="12" t="s">
        <v>26</v>
      </c>
      <c r="AX266" s="12" t="s">
        <v>71</v>
      </c>
      <c r="AY266" s="177" t="s">
        <v>165</v>
      </c>
    </row>
    <row r="267" spans="2:65" s="14" customFormat="1">
      <c r="B267" s="189"/>
      <c r="D267" s="176" t="s">
        <v>176</v>
      </c>
      <c r="E267" s="190" t="s">
        <v>1</v>
      </c>
      <c r="F267" s="191" t="s">
        <v>189</v>
      </c>
      <c r="H267" s="192">
        <v>24.852</v>
      </c>
      <c r="I267" s="193"/>
      <c r="L267" s="189"/>
      <c r="M267" s="194"/>
      <c r="T267" s="195"/>
      <c r="AT267" s="190" t="s">
        <v>176</v>
      </c>
      <c r="AU267" s="190" t="s">
        <v>82</v>
      </c>
      <c r="AV267" s="14" t="s">
        <v>171</v>
      </c>
      <c r="AW267" s="14" t="s">
        <v>26</v>
      </c>
      <c r="AX267" s="14" t="s">
        <v>77</v>
      </c>
      <c r="AY267" s="190" t="s">
        <v>165</v>
      </c>
    </row>
    <row r="268" spans="2:65" s="1" customFormat="1" ht="24.15" customHeight="1">
      <c r="B268" s="136"/>
      <c r="C268" s="163" t="s">
        <v>438</v>
      </c>
      <c r="D268" s="163" t="s">
        <v>167</v>
      </c>
      <c r="E268" s="164" t="s">
        <v>411</v>
      </c>
      <c r="F268" s="165" t="s">
        <v>412</v>
      </c>
      <c r="G268" s="166" t="s">
        <v>170</v>
      </c>
      <c r="H268" s="167">
        <v>3.12</v>
      </c>
      <c r="I268" s="168"/>
      <c r="J268" s="169">
        <f>ROUND(I268*H268,2)</f>
        <v>0</v>
      </c>
      <c r="K268" s="170"/>
      <c r="L268" s="34"/>
      <c r="M268" s="171" t="s">
        <v>1</v>
      </c>
      <c r="N268" s="135" t="s">
        <v>37</v>
      </c>
      <c r="P268" s="172">
        <f>O268*H268</f>
        <v>0</v>
      </c>
      <c r="Q268" s="172">
        <v>5.4000000000000001E-4</v>
      </c>
      <c r="R268" s="172">
        <f>Q268*H268</f>
        <v>1.6848000000000002E-3</v>
      </c>
      <c r="S268" s="172">
        <v>0</v>
      </c>
      <c r="T268" s="173">
        <f>S268*H268</f>
        <v>0</v>
      </c>
      <c r="AR268" s="174" t="s">
        <v>244</v>
      </c>
      <c r="AT268" s="174" t="s">
        <v>167</v>
      </c>
      <c r="AU268" s="174" t="s">
        <v>82</v>
      </c>
      <c r="AY268" s="17" t="s">
        <v>165</v>
      </c>
      <c r="BE268" s="102">
        <f>IF(N268="základná",J268,0)</f>
        <v>0</v>
      </c>
      <c r="BF268" s="102">
        <f>IF(N268="znížená",J268,0)</f>
        <v>0</v>
      </c>
      <c r="BG268" s="102">
        <f>IF(N268="zákl. prenesená",J268,0)</f>
        <v>0</v>
      </c>
      <c r="BH268" s="102">
        <f>IF(N268="zníž. prenesená",J268,0)</f>
        <v>0</v>
      </c>
      <c r="BI268" s="102">
        <f>IF(N268="nulová",J268,0)</f>
        <v>0</v>
      </c>
      <c r="BJ268" s="17" t="s">
        <v>82</v>
      </c>
      <c r="BK268" s="102">
        <f>ROUND(I268*H268,2)</f>
        <v>0</v>
      </c>
      <c r="BL268" s="17" t="s">
        <v>244</v>
      </c>
      <c r="BM268" s="174" t="s">
        <v>811</v>
      </c>
    </row>
    <row r="269" spans="2:65" s="12" customFormat="1">
      <c r="B269" s="175"/>
      <c r="D269" s="176" t="s">
        <v>176</v>
      </c>
      <c r="E269" s="177" t="s">
        <v>1</v>
      </c>
      <c r="F269" s="178" t="s">
        <v>253</v>
      </c>
      <c r="H269" s="179">
        <v>3.12</v>
      </c>
      <c r="I269" s="180"/>
      <c r="L269" s="175"/>
      <c r="M269" s="181"/>
      <c r="T269" s="182"/>
      <c r="AT269" s="177" t="s">
        <v>176</v>
      </c>
      <c r="AU269" s="177" t="s">
        <v>82</v>
      </c>
      <c r="AV269" s="12" t="s">
        <v>82</v>
      </c>
      <c r="AW269" s="12" t="s">
        <v>26</v>
      </c>
      <c r="AX269" s="12" t="s">
        <v>71</v>
      </c>
      <c r="AY269" s="177" t="s">
        <v>165</v>
      </c>
    </row>
    <row r="270" spans="2:65" s="14" customFormat="1">
      <c r="B270" s="189"/>
      <c r="D270" s="176" t="s">
        <v>176</v>
      </c>
      <c r="E270" s="190" t="s">
        <v>1</v>
      </c>
      <c r="F270" s="191" t="s">
        <v>189</v>
      </c>
      <c r="H270" s="192">
        <v>3.12</v>
      </c>
      <c r="I270" s="193"/>
      <c r="L270" s="189"/>
      <c r="M270" s="194"/>
      <c r="T270" s="195"/>
      <c r="AT270" s="190" t="s">
        <v>176</v>
      </c>
      <c r="AU270" s="190" t="s">
        <v>82</v>
      </c>
      <c r="AV270" s="14" t="s">
        <v>171</v>
      </c>
      <c r="AW270" s="14" t="s">
        <v>26</v>
      </c>
      <c r="AX270" s="14" t="s">
        <v>77</v>
      </c>
      <c r="AY270" s="190" t="s">
        <v>165</v>
      </c>
    </row>
    <row r="271" spans="2:65" s="1" customFormat="1" ht="24.15" customHeight="1">
      <c r="B271" s="136"/>
      <c r="C271" s="163" t="s">
        <v>444</v>
      </c>
      <c r="D271" s="163" t="s">
        <v>167</v>
      </c>
      <c r="E271" s="164" t="s">
        <v>415</v>
      </c>
      <c r="F271" s="165" t="s">
        <v>416</v>
      </c>
      <c r="G271" s="166" t="s">
        <v>170</v>
      </c>
      <c r="H271" s="167">
        <v>9.9269999999999996</v>
      </c>
      <c r="I271" s="168"/>
      <c r="J271" s="169">
        <f>ROUND(I271*H271,2)</f>
        <v>0</v>
      </c>
      <c r="K271" s="170"/>
      <c r="L271" s="34"/>
      <c r="M271" s="171" t="s">
        <v>1</v>
      </c>
      <c r="N271" s="135" t="s">
        <v>37</v>
      </c>
      <c r="P271" s="172">
        <f>O271*H271</f>
        <v>0</v>
      </c>
      <c r="Q271" s="172">
        <v>5.4000000000000001E-4</v>
      </c>
      <c r="R271" s="172">
        <f>Q271*H271</f>
        <v>5.3605800000000002E-3</v>
      </c>
      <c r="S271" s="172">
        <v>0</v>
      </c>
      <c r="T271" s="173">
        <f>S271*H271</f>
        <v>0</v>
      </c>
      <c r="AR271" s="174" t="s">
        <v>244</v>
      </c>
      <c r="AT271" s="174" t="s">
        <v>167</v>
      </c>
      <c r="AU271" s="174" t="s">
        <v>82</v>
      </c>
      <c r="AY271" s="17" t="s">
        <v>165</v>
      </c>
      <c r="BE271" s="102">
        <f>IF(N271="základná",J271,0)</f>
        <v>0</v>
      </c>
      <c r="BF271" s="102">
        <f>IF(N271="znížená",J271,0)</f>
        <v>0</v>
      </c>
      <c r="BG271" s="102">
        <f>IF(N271="zákl. prenesená",J271,0)</f>
        <v>0</v>
      </c>
      <c r="BH271" s="102">
        <f>IF(N271="zníž. prenesená",J271,0)</f>
        <v>0</v>
      </c>
      <c r="BI271" s="102">
        <f>IF(N271="nulová",J271,0)</f>
        <v>0</v>
      </c>
      <c r="BJ271" s="17" t="s">
        <v>82</v>
      </c>
      <c r="BK271" s="102">
        <f>ROUND(I271*H271,2)</f>
        <v>0</v>
      </c>
      <c r="BL271" s="17" t="s">
        <v>244</v>
      </c>
      <c r="BM271" s="174" t="s">
        <v>812</v>
      </c>
    </row>
    <row r="272" spans="2:65" s="12" customFormat="1">
      <c r="B272" s="175"/>
      <c r="D272" s="176" t="s">
        <v>176</v>
      </c>
      <c r="E272" s="177" t="s">
        <v>1</v>
      </c>
      <c r="F272" s="178" t="s">
        <v>255</v>
      </c>
      <c r="H272" s="179">
        <v>9.9269999999999996</v>
      </c>
      <c r="I272" s="180"/>
      <c r="L272" s="175"/>
      <c r="M272" s="181"/>
      <c r="T272" s="182"/>
      <c r="AT272" s="177" t="s">
        <v>176</v>
      </c>
      <c r="AU272" s="177" t="s">
        <v>82</v>
      </c>
      <c r="AV272" s="12" t="s">
        <v>82</v>
      </c>
      <c r="AW272" s="12" t="s">
        <v>26</v>
      </c>
      <c r="AX272" s="12" t="s">
        <v>71</v>
      </c>
      <c r="AY272" s="177" t="s">
        <v>165</v>
      </c>
    </row>
    <row r="273" spans="2:65" s="14" customFormat="1">
      <c r="B273" s="189"/>
      <c r="D273" s="176" t="s">
        <v>176</v>
      </c>
      <c r="E273" s="190" t="s">
        <v>1</v>
      </c>
      <c r="F273" s="191" t="s">
        <v>189</v>
      </c>
      <c r="H273" s="192">
        <v>9.9269999999999996</v>
      </c>
      <c r="I273" s="193"/>
      <c r="L273" s="189"/>
      <c r="M273" s="194"/>
      <c r="T273" s="195"/>
      <c r="AT273" s="190" t="s">
        <v>176</v>
      </c>
      <c r="AU273" s="190" t="s">
        <v>82</v>
      </c>
      <c r="AV273" s="14" t="s">
        <v>171</v>
      </c>
      <c r="AW273" s="14" t="s">
        <v>26</v>
      </c>
      <c r="AX273" s="14" t="s">
        <v>77</v>
      </c>
      <c r="AY273" s="190" t="s">
        <v>165</v>
      </c>
    </row>
    <row r="274" spans="2:65" s="1" customFormat="1" ht="16.5" customHeight="1">
      <c r="B274" s="136"/>
      <c r="C274" s="199" t="s">
        <v>449</v>
      </c>
      <c r="D274" s="199" t="s">
        <v>360</v>
      </c>
      <c r="E274" s="200" t="s">
        <v>419</v>
      </c>
      <c r="F274" s="201" t="s">
        <v>420</v>
      </c>
      <c r="G274" s="202" t="s">
        <v>170</v>
      </c>
      <c r="H274" s="203">
        <v>15.004</v>
      </c>
      <c r="I274" s="204"/>
      <c r="J274" s="205">
        <f>ROUND(I274*H274,2)</f>
        <v>0</v>
      </c>
      <c r="K274" s="206"/>
      <c r="L274" s="207"/>
      <c r="M274" s="208" t="s">
        <v>1</v>
      </c>
      <c r="N274" s="209" t="s">
        <v>37</v>
      </c>
      <c r="P274" s="172">
        <f>O274*H274</f>
        <v>0</v>
      </c>
      <c r="Q274" s="172">
        <v>3.8800000000000002E-3</v>
      </c>
      <c r="R274" s="172">
        <f>Q274*H274</f>
        <v>5.821552E-2</v>
      </c>
      <c r="S274" s="172">
        <v>0</v>
      </c>
      <c r="T274" s="173">
        <f>S274*H274</f>
        <v>0</v>
      </c>
      <c r="AR274" s="174" t="s">
        <v>405</v>
      </c>
      <c r="AT274" s="174" t="s">
        <v>360</v>
      </c>
      <c r="AU274" s="174" t="s">
        <v>82</v>
      </c>
      <c r="AY274" s="17" t="s">
        <v>165</v>
      </c>
      <c r="BE274" s="102">
        <f>IF(N274="základná",J274,0)</f>
        <v>0</v>
      </c>
      <c r="BF274" s="102">
        <f>IF(N274="znížená",J274,0)</f>
        <v>0</v>
      </c>
      <c r="BG274" s="102">
        <f>IF(N274="zákl. prenesená",J274,0)</f>
        <v>0</v>
      </c>
      <c r="BH274" s="102">
        <f>IF(N274="zníž. prenesená",J274,0)</f>
        <v>0</v>
      </c>
      <c r="BI274" s="102">
        <f>IF(N274="nulová",J274,0)</f>
        <v>0</v>
      </c>
      <c r="BJ274" s="17" t="s">
        <v>82</v>
      </c>
      <c r="BK274" s="102">
        <f>ROUND(I274*H274,2)</f>
        <v>0</v>
      </c>
      <c r="BL274" s="17" t="s">
        <v>244</v>
      </c>
      <c r="BM274" s="174" t="s">
        <v>813</v>
      </c>
    </row>
    <row r="275" spans="2:65" s="12" customFormat="1">
      <c r="B275" s="175"/>
      <c r="D275" s="176" t="s">
        <v>176</v>
      </c>
      <c r="E275" s="177" t="s">
        <v>1</v>
      </c>
      <c r="F275" s="178" t="s">
        <v>422</v>
      </c>
      <c r="H275" s="179">
        <v>15.004</v>
      </c>
      <c r="I275" s="180"/>
      <c r="L275" s="175"/>
      <c r="M275" s="181"/>
      <c r="T275" s="182"/>
      <c r="AT275" s="177" t="s">
        <v>176</v>
      </c>
      <c r="AU275" s="177" t="s">
        <v>82</v>
      </c>
      <c r="AV275" s="12" t="s">
        <v>82</v>
      </c>
      <c r="AW275" s="12" t="s">
        <v>26</v>
      </c>
      <c r="AX275" s="12" t="s">
        <v>71</v>
      </c>
      <c r="AY275" s="177" t="s">
        <v>165</v>
      </c>
    </row>
    <row r="276" spans="2:65" s="14" customFormat="1">
      <c r="B276" s="189"/>
      <c r="D276" s="176" t="s">
        <v>176</v>
      </c>
      <c r="E276" s="190" t="s">
        <v>1</v>
      </c>
      <c r="F276" s="191" t="s">
        <v>189</v>
      </c>
      <c r="H276" s="192">
        <v>15.004</v>
      </c>
      <c r="I276" s="193"/>
      <c r="L276" s="189"/>
      <c r="M276" s="194"/>
      <c r="T276" s="195"/>
      <c r="AT276" s="190" t="s">
        <v>176</v>
      </c>
      <c r="AU276" s="190" t="s">
        <v>82</v>
      </c>
      <c r="AV276" s="14" t="s">
        <v>171</v>
      </c>
      <c r="AW276" s="14" t="s">
        <v>26</v>
      </c>
      <c r="AX276" s="14" t="s">
        <v>77</v>
      </c>
      <c r="AY276" s="190" t="s">
        <v>165</v>
      </c>
    </row>
    <row r="277" spans="2:65" s="1" customFormat="1" ht="24.15" customHeight="1">
      <c r="B277" s="136"/>
      <c r="C277" s="163" t="s">
        <v>455</v>
      </c>
      <c r="D277" s="163" t="s">
        <v>167</v>
      </c>
      <c r="E277" s="164" t="s">
        <v>424</v>
      </c>
      <c r="F277" s="165" t="s">
        <v>425</v>
      </c>
      <c r="G277" s="166" t="s">
        <v>426</v>
      </c>
      <c r="H277" s="212"/>
      <c r="I277" s="168"/>
      <c r="J277" s="169">
        <f>ROUND(I277*H277,2)</f>
        <v>0</v>
      </c>
      <c r="K277" s="170"/>
      <c r="L277" s="34"/>
      <c r="M277" s="171" t="s">
        <v>1</v>
      </c>
      <c r="N277" s="135" t="s">
        <v>37</v>
      </c>
      <c r="P277" s="172">
        <f>O277*H277</f>
        <v>0</v>
      </c>
      <c r="Q277" s="172">
        <v>0</v>
      </c>
      <c r="R277" s="172">
        <f>Q277*H277</f>
        <v>0</v>
      </c>
      <c r="S277" s="172">
        <v>0</v>
      </c>
      <c r="T277" s="173">
        <f>S277*H277</f>
        <v>0</v>
      </c>
      <c r="AR277" s="174" t="s">
        <v>244</v>
      </c>
      <c r="AT277" s="174" t="s">
        <v>167</v>
      </c>
      <c r="AU277" s="174" t="s">
        <v>82</v>
      </c>
      <c r="AY277" s="17" t="s">
        <v>165</v>
      </c>
      <c r="BE277" s="102">
        <f>IF(N277="základná",J277,0)</f>
        <v>0</v>
      </c>
      <c r="BF277" s="102">
        <f>IF(N277="znížená",J277,0)</f>
        <v>0</v>
      </c>
      <c r="BG277" s="102">
        <f>IF(N277="zákl. prenesená",J277,0)</f>
        <v>0</v>
      </c>
      <c r="BH277" s="102">
        <f>IF(N277="zníž. prenesená",J277,0)</f>
        <v>0</v>
      </c>
      <c r="BI277" s="102">
        <f>IF(N277="nulová",J277,0)</f>
        <v>0</v>
      </c>
      <c r="BJ277" s="17" t="s">
        <v>82</v>
      </c>
      <c r="BK277" s="102">
        <f>ROUND(I277*H277,2)</f>
        <v>0</v>
      </c>
      <c r="BL277" s="17" t="s">
        <v>244</v>
      </c>
      <c r="BM277" s="174" t="s">
        <v>814</v>
      </c>
    </row>
    <row r="278" spans="2:65" s="11" customFormat="1" ht="23" customHeight="1">
      <c r="B278" s="151"/>
      <c r="D278" s="152" t="s">
        <v>70</v>
      </c>
      <c r="E278" s="161" t="s">
        <v>465</v>
      </c>
      <c r="F278" s="161" t="s">
        <v>466</v>
      </c>
      <c r="I278" s="154"/>
      <c r="J278" s="162">
        <f>BK278</f>
        <v>0</v>
      </c>
      <c r="L278" s="151"/>
      <c r="M278" s="156"/>
      <c r="P278" s="157">
        <f>SUM(P279:P280)</f>
        <v>0</v>
      </c>
      <c r="R278" s="157">
        <f>SUM(R279:R280)</f>
        <v>1.3799999999999999E-3</v>
      </c>
      <c r="T278" s="158">
        <f>SUM(T279:T280)</f>
        <v>0</v>
      </c>
      <c r="AR278" s="152" t="s">
        <v>82</v>
      </c>
      <c r="AT278" s="159" t="s">
        <v>70</v>
      </c>
      <c r="AU278" s="159" t="s">
        <v>77</v>
      </c>
      <c r="AY278" s="152" t="s">
        <v>165</v>
      </c>
      <c r="BK278" s="160">
        <f>SUM(BK279:BK280)</f>
        <v>0</v>
      </c>
    </row>
    <row r="279" spans="2:65" s="1" customFormat="1" ht="62.75" customHeight="1">
      <c r="B279" s="136"/>
      <c r="C279" s="163" t="s">
        <v>461</v>
      </c>
      <c r="D279" s="163" t="s">
        <v>167</v>
      </c>
      <c r="E279" s="164" t="s">
        <v>815</v>
      </c>
      <c r="F279" s="165" t="s">
        <v>816</v>
      </c>
      <c r="G279" s="166" t="s">
        <v>497</v>
      </c>
      <c r="H279" s="167">
        <v>23</v>
      </c>
      <c r="I279" s="168"/>
      <c r="J279" s="169">
        <f>ROUND(I279*H279,2)</f>
        <v>0</v>
      </c>
      <c r="K279" s="170"/>
      <c r="L279" s="34"/>
      <c r="M279" s="171" t="s">
        <v>1</v>
      </c>
      <c r="N279" s="135" t="s">
        <v>37</v>
      </c>
      <c r="P279" s="172">
        <f>O279*H279</f>
        <v>0</v>
      </c>
      <c r="Q279" s="172">
        <v>6.0000000000000002E-5</v>
      </c>
      <c r="R279" s="172">
        <f>Q279*H279</f>
        <v>1.3799999999999999E-3</v>
      </c>
      <c r="S279" s="172">
        <v>0</v>
      </c>
      <c r="T279" s="173">
        <f>S279*H279</f>
        <v>0</v>
      </c>
      <c r="AR279" s="174" t="s">
        <v>244</v>
      </c>
      <c r="AT279" s="174" t="s">
        <v>167</v>
      </c>
      <c r="AU279" s="174" t="s">
        <v>82</v>
      </c>
      <c r="AY279" s="17" t="s">
        <v>165</v>
      </c>
      <c r="BE279" s="102">
        <f>IF(N279="základná",J279,0)</f>
        <v>0</v>
      </c>
      <c r="BF279" s="102">
        <f>IF(N279="znížená",J279,0)</f>
        <v>0</v>
      </c>
      <c r="BG279" s="102">
        <f>IF(N279="zákl. prenesená",J279,0)</f>
        <v>0</v>
      </c>
      <c r="BH279" s="102">
        <f>IF(N279="zníž. prenesená",J279,0)</f>
        <v>0</v>
      </c>
      <c r="BI279" s="102">
        <f>IF(N279="nulová",J279,0)</f>
        <v>0</v>
      </c>
      <c r="BJ279" s="17" t="s">
        <v>82</v>
      </c>
      <c r="BK279" s="102">
        <f>ROUND(I279*H279,2)</f>
        <v>0</v>
      </c>
      <c r="BL279" s="17" t="s">
        <v>244</v>
      </c>
      <c r="BM279" s="174" t="s">
        <v>817</v>
      </c>
    </row>
    <row r="280" spans="2:65" s="1" customFormat="1" ht="24.15" customHeight="1">
      <c r="B280" s="136"/>
      <c r="C280" s="163" t="s">
        <v>467</v>
      </c>
      <c r="D280" s="163" t="s">
        <v>167</v>
      </c>
      <c r="E280" s="164" t="s">
        <v>504</v>
      </c>
      <c r="F280" s="165" t="s">
        <v>505</v>
      </c>
      <c r="G280" s="166" t="s">
        <v>426</v>
      </c>
      <c r="H280" s="212"/>
      <c r="I280" s="168"/>
      <c r="J280" s="169">
        <f>ROUND(I280*H280,2)</f>
        <v>0</v>
      </c>
      <c r="K280" s="170"/>
      <c r="L280" s="34"/>
      <c r="M280" s="171" t="s">
        <v>1</v>
      </c>
      <c r="N280" s="135" t="s">
        <v>37</v>
      </c>
      <c r="P280" s="172">
        <f>O280*H280</f>
        <v>0</v>
      </c>
      <c r="Q280" s="172">
        <v>0</v>
      </c>
      <c r="R280" s="172">
        <f>Q280*H280</f>
        <v>0</v>
      </c>
      <c r="S280" s="172">
        <v>0</v>
      </c>
      <c r="T280" s="173">
        <f>S280*H280</f>
        <v>0</v>
      </c>
      <c r="AR280" s="174" t="s">
        <v>244</v>
      </c>
      <c r="AT280" s="174" t="s">
        <v>167</v>
      </c>
      <c r="AU280" s="174" t="s">
        <v>82</v>
      </c>
      <c r="AY280" s="17" t="s">
        <v>165</v>
      </c>
      <c r="BE280" s="102">
        <f>IF(N280="základná",J280,0)</f>
        <v>0</v>
      </c>
      <c r="BF280" s="102">
        <f>IF(N280="znížená",J280,0)</f>
        <v>0</v>
      </c>
      <c r="BG280" s="102">
        <f>IF(N280="zákl. prenesená",J280,0)</f>
        <v>0</v>
      </c>
      <c r="BH280" s="102">
        <f>IF(N280="zníž. prenesená",J280,0)</f>
        <v>0</v>
      </c>
      <c r="BI280" s="102">
        <f>IF(N280="nulová",J280,0)</f>
        <v>0</v>
      </c>
      <c r="BJ280" s="17" t="s">
        <v>82</v>
      </c>
      <c r="BK280" s="102">
        <f>ROUND(I280*H280,2)</f>
        <v>0</v>
      </c>
      <c r="BL280" s="17" t="s">
        <v>244</v>
      </c>
      <c r="BM280" s="174" t="s">
        <v>818</v>
      </c>
    </row>
    <row r="281" spans="2:65" s="11" customFormat="1" ht="23" customHeight="1">
      <c r="B281" s="151"/>
      <c r="D281" s="152" t="s">
        <v>70</v>
      </c>
      <c r="E281" s="161" t="s">
        <v>507</v>
      </c>
      <c r="F281" s="161" t="s">
        <v>508</v>
      </c>
      <c r="I281" s="154"/>
      <c r="J281" s="162">
        <f>BK281</f>
        <v>0</v>
      </c>
      <c r="L281" s="151"/>
      <c r="M281" s="156"/>
      <c r="P281" s="157">
        <f>SUM(P282:P284)</f>
        <v>0</v>
      </c>
      <c r="R281" s="157">
        <f>SUM(R282:R284)</f>
        <v>2.7200000000000002E-3</v>
      </c>
      <c r="T281" s="158">
        <f>SUM(T282:T284)</f>
        <v>0</v>
      </c>
      <c r="AR281" s="152" t="s">
        <v>82</v>
      </c>
      <c r="AT281" s="159" t="s">
        <v>70</v>
      </c>
      <c r="AU281" s="159" t="s">
        <v>77</v>
      </c>
      <c r="AY281" s="152" t="s">
        <v>165</v>
      </c>
      <c r="BK281" s="160">
        <f>SUM(BK282:BK284)</f>
        <v>0</v>
      </c>
    </row>
    <row r="282" spans="2:65" s="1" customFormat="1" ht="38" customHeight="1">
      <c r="B282" s="136"/>
      <c r="C282" s="163" t="s">
        <v>474</v>
      </c>
      <c r="D282" s="163" t="s">
        <v>167</v>
      </c>
      <c r="E282" s="164" t="s">
        <v>510</v>
      </c>
      <c r="F282" s="165" t="s">
        <v>819</v>
      </c>
      <c r="G282" s="166" t="s">
        <v>181</v>
      </c>
      <c r="H282" s="167">
        <v>15</v>
      </c>
      <c r="I282" s="168"/>
      <c r="J282" s="169">
        <f>ROUND(I282*H282,2)</f>
        <v>0</v>
      </c>
      <c r="K282" s="170"/>
      <c r="L282" s="34"/>
      <c r="M282" s="171" t="s">
        <v>1</v>
      </c>
      <c r="N282" s="135" t="s">
        <v>37</v>
      </c>
      <c r="P282" s="172">
        <f>O282*H282</f>
        <v>0</v>
      </c>
      <c r="Q282" s="172">
        <v>1.7000000000000001E-4</v>
      </c>
      <c r="R282" s="172">
        <f>Q282*H282</f>
        <v>2.5500000000000002E-3</v>
      </c>
      <c r="S282" s="172">
        <v>0</v>
      </c>
      <c r="T282" s="173">
        <f>S282*H282</f>
        <v>0</v>
      </c>
      <c r="AR282" s="174" t="s">
        <v>244</v>
      </c>
      <c r="AT282" s="174" t="s">
        <v>167</v>
      </c>
      <c r="AU282" s="174" t="s">
        <v>82</v>
      </c>
      <c r="AY282" s="17" t="s">
        <v>165</v>
      </c>
      <c r="BE282" s="102">
        <f>IF(N282="základná",J282,0)</f>
        <v>0</v>
      </c>
      <c r="BF282" s="102">
        <f>IF(N282="znížená",J282,0)</f>
        <v>0</v>
      </c>
      <c r="BG282" s="102">
        <f>IF(N282="zákl. prenesená",J282,0)</f>
        <v>0</v>
      </c>
      <c r="BH282" s="102">
        <f>IF(N282="zníž. prenesená",J282,0)</f>
        <v>0</v>
      </c>
      <c r="BI282" s="102">
        <f>IF(N282="nulová",J282,0)</f>
        <v>0</v>
      </c>
      <c r="BJ282" s="17" t="s">
        <v>82</v>
      </c>
      <c r="BK282" s="102">
        <f>ROUND(I282*H282,2)</f>
        <v>0</v>
      </c>
      <c r="BL282" s="17" t="s">
        <v>244</v>
      </c>
      <c r="BM282" s="174" t="s">
        <v>820</v>
      </c>
    </row>
    <row r="283" spans="2:65" s="1" customFormat="1" ht="76.400000000000006" customHeight="1">
      <c r="B283" s="136"/>
      <c r="C283" s="163" t="s">
        <v>482</v>
      </c>
      <c r="D283" s="163" t="s">
        <v>167</v>
      </c>
      <c r="E283" s="164" t="s">
        <v>657</v>
      </c>
      <c r="F283" s="165" t="s">
        <v>821</v>
      </c>
      <c r="G283" s="166" t="s">
        <v>497</v>
      </c>
      <c r="H283" s="167">
        <v>1</v>
      </c>
      <c r="I283" s="168"/>
      <c r="J283" s="169">
        <f>ROUND(I283*H283,2)</f>
        <v>0</v>
      </c>
      <c r="K283" s="170"/>
      <c r="L283" s="34"/>
      <c r="M283" s="171" t="s">
        <v>1</v>
      </c>
      <c r="N283" s="135" t="s">
        <v>37</v>
      </c>
      <c r="P283" s="172">
        <f>O283*H283</f>
        <v>0</v>
      </c>
      <c r="Q283" s="172">
        <v>1.7000000000000001E-4</v>
      </c>
      <c r="R283" s="172">
        <f>Q283*H283</f>
        <v>1.7000000000000001E-4</v>
      </c>
      <c r="S283" s="172">
        <v>0</v>
      </c>
      <c r="T283" s="173">
        <f>S283*H283</f>
        <v>0</v>
      </c>
      <c r="AR283" s="174" t="s">
        <v>244</v>
      </c>
      <c r="AT283" s="174" t="s">
        <v>167</v>
      </c>
      <c r="AU283" s="174" t="s">
        <v>82</v>
      </c>
      <c r="AY283" s="17" t="s">
        <v>165</v>
      </c>
      <c r="BE283" s="102">
        <f>IF(N283="základná",J283,0)</f>
        <v>0</v>
      </c>
      <c r="BF283" s="102">
        <f>IF(N283="znížená",J283,0)</f>
        <v>0</v>
      </c>
      <c r="BG283" s="102">
        <f>IF(N283="zákl. prenesená",J283,0)</f>
        <v>0</v>
      </c>
      <c r="BH283" s="102">
        <f>IF(N283="zníž. prenesená",J283,0)</f>
        <v>0</v>
      </c>
      <c r="BI283" s="102">
        <f>IF(N283="nulová",J283,0)</f>
        <v>0</v>
      </c>
      <c r="BJ283" s="17" t="s">
        <v>82</v>
      </c>
      <c r="BK283" s="102">
        <f>ROUND(I283*H283,2)</f>
        <v>0</v>
      </c>
      <c r="BL283" s="17" t="s">
        <v>244</v>
      </c>
      <c r="BM283" s="174" t="s">
        <v>822</v>
      </c>
    </row>
    <row r="284" spans="2:65" s="1" customFormat="1" ht="24.15" customHeight="1">
      <c r="B284" s="136"/>
      <c r="C284" s="163" t="s">
        <v>494</v>
      </c>
      <c r="D284" s="163" t="s">
        <v>167</v>
      </c>
      <c r="E284" s="164" t="s">
        <v>557</v>
      </c>
      <c r="F284" s="165" t="s">
        <v>558</v>
      </c>
      <c r="G284" s="166" t="s">
        <v>426</v>
      </c>
      <c r="H284" s="212"/>
      <c r="I284" s="168"/>
      <c r="J284" s="169">
        <f>ROUND(I284*H284,2)</f>
        <v>0</v>
      </c>
      <c r="K284" s="170"/>
      <c r="L284" s="34"/>
      <c r="M284" s="171" t="s">
        <v>1</v>
      </c>
      <c r="N284" s="135" t="s">
        <v>37</v>
      </c>
      <c r="P284" s="172">
        <f>O284*H284</f>
        <v>0</v>
      </c>
      <c r="Q284" s="172">
        <v>0</v>
      </c>
      <c r="R284" s="172">
        <f>Q284*H284</f>
        <v>0</v>
      </c>
      <c r="S284" s="172">
        <v>0</v>
      </c>
      <c r="T284" s="173">
        <f>S284*H284</f>
        <v>0</v>
      </c>
      <c r="AR284" s="174" t="s">
        <v>244</v>
      </c>
      <c r="AT284" s="174" t="s">
        <v>167</v>
      </c>
      <c r="AU284" s="174" t="s">
        <v>82</v>
      </c>
      <c r="AY284" s="17" t="s">
        <v>165</v>
      </c>
      <c r="BE284" s="102">
        <f>IF(N284="základná",J284,0)</f>
        <v>0</v>
      </c>
      <c r="BF284" s="102">
        <f>IF(N284="znížená",J284,0)</f>
        <v>0</v>
      </c>
      <c r="BG284" s="102">
        <f>IF(N284="zákl. prenesená",J284,0)</f>
        <v>0</v>
      </c>
      <c r="BH284" s="102">
        <f>IF(N284="zníž. prenesená",J284,0)</f>
        <v>0</v>
      </c>
      <c r="BI284" s="102">
        <f>IF(N284="nulová",J284,0)</f>
        <v>0</v>
      </c>
      <c r="BJ284" s="17" t="s">
        <v>82</v>
      </c>
      <c r="BK284" s="102">
        <f>ROUND(I284*H284,2)</f>
        <v>0</v>
      </c>
      <c r="BL284" s="17" t="s">
        <v>244</v>
      </c>
      <c r="BM284" s="174" t="s">
        <v>823</v>
      </c>
    </row>
    <row r="285" spans="2:65" s="11" customFormat="1" ht="23" customHeight="1">
      <c r="B285" s="151"/>
      <c r="D285" s="152" t="s">
        <v>70</v>
      </c>
      <c r="E285" s="161" t="s">
        <v>824</v>
      </c>
      <c r="F285" s="161" t="s">
        <v>825</v>
      </c>
      <c r="I285" s="154"/>
      <c r="J285" s="162">
        <f>BK285</f>
        <v>0</v>
      </c>
      <c r="L285" s="151"/>
      <c r="M285" s="156"/>
      <c r="P285" s="157">
        <f>SUM(P286:P300)</f>
        <v>0</v>
      </c>
      <c r="R285" s="157">
        <f>SUM(R286:R300)</f>
        <v>2.3672973800000001</v>
      </c>
      <c r="T285" s="158">
        <f>SUM(T286:T300)</f>
        <v>0</v>
      </c>
      <c r="AR285" s="152" t="s">
        <v>82</v>
      </c>
      <c r="AT285" s="159" t="s">
        <v>70</v>
      </c>
      <c r="AU285" s="159" t="s">
        <v>77</v>
      </c>
      <c r="AY285" s="152" t="s">
        <v>165</v>
      </c>
      <c r="BK285" s="160">
        <f>SUM(BK286:BK300)</f>
        <v>0</v>
      </c>
    </row>
    <row r="286" spans="2:65" s="1" customFormat="1" ht="38" customHeight="1">
      <c r="B286" s="136"/>
      <c r="C286" s="163" t="s">
        <v>499</v>
      </c>
      <c r="D286" s="163" t="s">
        <v>167</v>
      </c>
      <c r="E286" s="164" t="s">
        <v>826</v>
      </c>
      <c r="F286" s="165" t="s">
        <v>827</v>
      </c>
      <c r="G286" s="166" t="s">
        <v>170</v>
      </c>
      <c r="H286" s="167">
        <v>17</v>
      </c>
      <c r="I286" s="168"/>
      <c r="J286" s="169">
        <f>ROUND(I286*H286,2)</f>
        <v>0</v>
      </c>
      <c r="K286" s="170"/>
      <c r="L286" s="34"/>
      <c r="M286" s="171" t="s">
        <v>1</v>
      </c>
      <c r="N286" s="135" t="s">
        <v>37</v>
      </c>
      <c r="P286" s="172">
        <f>O286*H286</f>
        <v>0</v>
      </c>
      <c r="Q286" s="172">
        <v>2.6530000000000001E-2</v>
      </c>
      <c r="R286" s="172">
        <f>Q286*H286</f>
        <v>0.45101000000000002</v>
      </c>
      <c r="S286" s="172">
        <v>0</v>
      </c>
      <c r="T286" s="173">
        <f>S286*H286</f>
        <v>0</v>
      </c>
      <c r="AR286" s="174" t="s">
        <v>244</v>
      </c>
      <c r="AT286" s="174" t="s">
        <v>167</v>
      </c>
      <c r="AU286" s="174" t="s">
        <v>82</v>
      </c>
      <c r="AY286" s="17" t="s">
        <v>165</v>
      </c>
      <c r="BE286" s="102">
        <f>IF(N286="základná",J286,0)</f>
        <v>0</v>
      </c>
      <c r="BF286" s="102">
        <f>IF(N286="znížená",J286,0)</f>
        <v>0</v>
      </c>
      <c r="BG286" s="102">
        <f>IF(N286="zákl. prenesená",J286,0)</f>
        <v>0</v>
      </c>
      <c r="BH286" s="102">
        <f>IF(N286="zníž. prenesená",J286,0)</f>
        <v>0</v>
      </c>
      <c r="BI286" s="102">
        <f>IF(N286="nulová",J286,0)</f>
        <v>0</v>
      </c>
      <c r="BJ286" s="17" t="s">
        <v>82</v>
      </c>
      <c r="BK286" s="102">
        <f>ROUND(I286*H286,2)</f>
        <v>0</v>
      </c>
      <c r="BL286" s="17" t="s">
        <v>244</v>
      </c>
      <c r="BM286" s="174" t="s">
        <v>828</v>
      </c>
    </row>
    <row r="287" spans="2:65" s="12" customFormat="1">
      <c r="B287" s="175"/>
      <c r="D287" s="176" t="s">
        <v>176</v>
      </c>
      <c r="E287" s="177" t="s">
        <v>1</v>
      </c>
      <c r="F287" s="178" t="s">
        <v>249</v>
      </c>
      <c r="H287" s="179">
        <v>17</v>
      </c>
      <c r="I287" s="180"/>
      <c r="L287" s="175"/>
      <c r="M287" s="181"/>
      <c r="T287" s="182"/>
      <c r="AT287" s="177" t="s">
        <v>176</v>
      </c>
      <c r="AU287" s="177" t="s">
        <v>82</v>
      </c>
      <c r="AV287" s="12" t="s">
        <v>82</v>
      </c>
      <c r="AW287" s="12" t="s">
        <v>26</v>
      </c>
      <c r="AX287" s="12" t="s">
        <v>71</v>
      </c>
      <c r="AY287" s="177" t="s">
        <v>165</v>
      </c>
    </row>
    <row r="288" spans="2:65" s="14" customFormat="1">
      <c r="B288" s="189"/>
      <c r="D288" s="176" t="s">
        <v>176</v>
      </c>
      <c r="E288" s="190" t="s">
        <v>1</v>
      </c>
      <c r="F288" s="191" t="s">
        <v>189</v>
      </c>
      <c r="H288" s="192">
        <v>17</v>
      </c>
      <c r="I288" s="193"/>
      <c r="L288" s="189"/>
      <c r="M288" s="194"/>
      <c r="T288" s="195"/>
      <c r="AT288" s="190" t="s">
        <v>176</v>
      </c>
      <c r="AU288" s="190" t="s">
        <v>82</v>
      </c>
      <c r="AV288" s="14" t="s">
        <v>171</v>
      </c>
      <c r="AW288" s="14" t="s">
        <v>26</v>
      </c>
      <c r="AX288" s="14" t="s">
        <v>77</v>
      </c>
      <c r="AY288" s="190" t="s">
        <v>165</v>
      </c>
    </row>
    <row r="289" spans="2:65" s="1" customFormat="1" ht="24.15" customHeight="1">
      <c r="B289" s="136"/>
      <c r="C289" s="199" t="s">
        <v>503</v>
      </c>
      <c r="D289" s="199" t="s">
        <v>360</v>
      </c>
      <c r="E289" s="200" t="s">
        <v>829</v>
      </c>
      <c r="F289" s="201" t="s">
        <v>830</v>
      </c>
      <c r="G289" s="202" t="s">
        <v>170</v>
      </c>
      <c r="H289" s="203">
        <v>17.850000000000001</v>
      </c>
      <c r="I289" s="204"/>
      <c r="J289" s="205">
        <f>ROUND(I289*H289,2)</f>
        <v>0</v>
      </c>
      <c r="K289" s="206"/>
      <c r="L289" s="207"/>
      <c r="M289" s="208" t="s">
        <v>1</v>
      </c>
      <c r="N289" s="209" t="s">
        <v>37</v>
      </c>
      <c r="P289" s="172">
        <f>O289*H289</f>
        <v>0</v>
      </c>
      <c r="Q289" s="172">
        <v>6.2E-2</v>
      </c>
      <c r="R289" s="172">
        <f>Q289*H289</f>
        <v>1.1067</v>
      </c>
      <c r="S289" s="172">
        <v>0</v>
      </c>
      <c r="T289" s="173">
        <f>S289*H289</f>
        <v>0</v>
      </c>
      <c r="AR289" s="174" t="s">
        <v>405</v>
      </c>
      <c r="AT289" s="174" t="s">
        <v>360</v>
      </c>
      <c r="AU289" s="174" t="s">
        <v>82</v>
      </c>
      <c r="AY289" s="17" t="s">
        <v>165</v>
      </c>
      <c r="BE289" s="102">
        <f>IF(N289="základná",J289,0)</f>
        <v>0</v>
      </c>
      <c r="BF289" s="102">
        <f>IF(N289="znížená",J289,0)</f>
        <v>0</v>
      </c>
      <c r="BG289" s="102">
        <f>IF(N289="zákl. prenesená",J289,0)</f>
        <v>0</v>
      </c>
      <c r="BH289" s="102">
        <f>IF(N289="zníž. prenesená",J289,0)</f>
        <v>0</v>
      </c>
      <c r="BI289" s="102">
        <f>IF(N289="nulová",J289,0)</f>
        <v>0</v>
      </c>
      <c r="BJ289" s="17" t="s">
        <v>82</v>
      </c>
      <c r="BK289" s="102">
        <f>ROUND(I289*H289,2)</f>
        <v>0</v>
      </c>
      <c r="BL289" s="17" t="s">
        <v>244</v>
      </c>
      <c r="BM289" s="174" t="s">
        <v>831</v>
      </c>
    </row>
    <row r="290" spans="2:65" s="12" customFormat="1">
      <c r="B290" s="175"/>
      <c r="D290" s="176" t="s">
        <v>176</v>
      </c>
      <c r="E290" s="177" t="s">
        <v>1</v>
      </c>
      <c r="F290" s="178" t="s">
        <v>832</v>
      </c>
      <c r="H290" s="179">
        <v>17.850000000000001</v>
      </c>
      <c r="I290" s="180"/>
      <c r="L290" s="175"/>
      <c r="M290" s="181"/>
      <c r="T290" s="182"/>
      <c r="AT290" s="177" t="s">
        <v>176</v>
      </c>
      <c r="AU290" s="177" t="s">
        <v>82</v>
      </c>
      <c r="AV290" s="12" t="s">
        <v>82</v>
      </c>
      <c r="AW290" s="12" t="s">
        <v>26</v>
      </c>
      <c r="AX290" s="12" t="s">
        <v>71</v>
      </c>
      <c r="AY290" s="177" t="s">
        <v>165</v>
      </c>
    </row>
    <row r="291" spans="2:65" s="14" customFormat="1">
      <c r="B291" s="189"/>
      <c r="D291" s="176" t="s">
        <v>176</v>
      </c>
      <c r="E291" s="190" t="s">
        <v>1</v>
      </c>
      <c r="F291" s="191" t="s">
        <v>189</v>
      </c>
      <c r="H291" s="192">
        <v>17.850000000000001</v>
      </c>
      <c r="I291" s="193"/>
      <c r="L291" s="189"/>
      <c r="M291" s="194"/>
      <c r="T291" s="195"/>
      <c r="AT291" s="190" t="s">
        <v>176</v>
      </c>
      <c r="AU291" s="190" t="s">
        <v>82</v>
      </c>
      <c r="AV291" s="14" t="s">
        <v>171</v>
      </c>
      <c r="AW291" s="14" t="s">
        <v>26</v>
      </c>
      <c r="AX291" s="14" t="s">
        <v>77</v>
      </c>
      <c r="AY291" s="190" t="s">
        <v>165</v>
      </c>
    </row>
    <row r="292" spans="2:65" s="1" customFormat="1" ht="24.15" customHeight="1">
      <c r="B292" s="136"/>
      <c r="C292" s="163" t="s">
        <v>509</v>
      </c>
      <c r="D292" s="163" t="s">
        <v>167</v>
      </c>
      <c r="E292" s="164" t="s">
        <v>833</v>
      </c>
      <c r="F292" s="165" t="s">
        <v>834</v>
      </c>
      <c r="G292" s="166" t="s">
        <v>170</v>
      </c>
      <c r="H292" s="167">
        <v>8.5459999999999994</v>
      </c>
      <c r="I292" s="168"/>
      <c r="J292" s="169">
        <f>ROUND(I292*H292,2)</f>
        <v>0</v>
      </c>
      <c r="K292" s="170"/>
      <c r="L292" s="34"/>
      <c r="M292" s="171" t="s">
        <v>1</v>
      </c>
      <c r="N292" s="135" t="s">
        <v>37</v>
      </c>
      <c r="P292" s="172">
        <f>O292*H292</f>
        <v>0</v>
      </c>
      <c r="Q292" s="172">
        <v>2.6530000000000001E-2</v>
      </c>
      <c r="R292" s="172">
        <f>Q292*H292</f>
        <v>0.22672538</v>
      </c>
      <c r="S292" s="172">
        <v>0</v>
      </c>
      <c r="T292" s="173">
        <f>S292*H292</f>
        <v>0</v>
      </c>
      <c r="AR292" s="174" t="s">
        <v>244</v>
      </c>
      <c r="AT292" s="174" t="s">
        <v>167</v>
      </c>
      <c r="AU292" s="174" t="s">
        <v>82</v>
      </c>
      <c r="AY292" s="17" t="s">
        <v>165</v>
      </c>
      <c r="BE292" s="102">
        <f>IF(N292="základná",J292,0)</f>
        <v>0</v>
      </c>
      <c r="BF292" s="102">
        <f>IF(N292="znížená",J292,0)</f>
        <v>0</v>
      </c>
      <c r="BG292" s="102">
        <f>IF(N292="zákl. prenesená",J292,0)</f>
        <v>0</v>
      </c>
      <c r="BH292" s="102">
        <f>IF(N292="zníž. prenesená",J292,0)</f>
        <v>0</v>
      </c>
      <c r="BI292" s="102">
        <f>IF(N292="nulová",J292,0)</f>
        <v>0</v>
      </c>
      <c r="BJ292" s="17" t="s">
        <v>82</v>
      </c>
      <c r="BK292" s="102">
        <f>ROUND(I292*H292,2)</f>
        <v>0</v>
      </c>
      <c r="BL292" s="17" t="s">
        <v>244</v>
      </c>
      <c r="BM292" s="174" t="s">
        <v>835</v>
      </c>
    </row>
    <row r="293" spans="2:65" s="12" customFormat="1">
      <c r="B293" s="175"/>
      <c r="D293" s="176" t="s">
        <v>176</v>
      </c>
      <c r="E293" s="177" t="s">
        <v>1</v>
      </c>
      <c r="F293" s="178" t="s">
        <v>836</v>
      </c>
      <c r="H293" s="179">
        <v>4.62</v>
      </c>
      <c r="I293" s="180"/>
      <c r="L293" s="175"/>
      <c r="M293" s="181"/>
      <c r="T293" s="182"/>
      <c r="AT293" s="177" t="s">
        <v>176</v>
      </c>
      <c r="AU293" s="177" t="s">
        <v>82</v>
      </c>
      <c r="AV293" s="12" t="s">
        <v>82</v>
      </c>
      <c r="AW293" s="12" t="s">
        <v>26</v>
      </c>
      <c r="AX293" s="12" t="s">
        <v>71</v>
      </c>
      <c r="AY293" s="177" t="s">
        <v>165</v>
      </c>
    </row>
    <row r="294" spans="2:65" s="12" customFormat="1">
      <c r="B294" s="175"/>
      <c r="D294" s="176" t="s">
        <v>176</v>
      </c>
      <c r="E294" s="177" t="s">
        <v>1</v>
      </c>
      <c r="F294" s="178" t="s">
        <v>837</v>
      </c>
      <c r="H294" s="179">
        <v>3.5</v>
      </c>
      <c r="I294" s="180"/>
      <c r="L294" s="175"/>
      <c r="M294" s="181"/>
      <c r="T294" s="182"/>
      <c r="AT294" s="177" t="s">
        <v>176</v>
      </c>
      <c r="AU294" s="177" t="s">
        <v>82</v>
      </c>
      <c r="AV294" s="12" t="s">
        <v>82</v>
      </c>
      <c r="AW294" s="12" t="s">
        <v>26</v>
      </c>
      <c r="AX294" s="12" t="s">
        <v>71</v>
      </c>
      <c r="AY294" s="177" t="s">
        <v>165</v>
      </c>
    </row>
    <row r="295" spans="2:65" s="12" customFormat="1">
      <c r="B295" s="175"/>
      <c r="D295" s="176" t="s">
        <v>176</v>
      </c>
      <c r="E295" s="177" t="s">
        <v>1</v>
      </c>
      <c r="F295" s="178" t="s">
        <v>838</v>
      </c>
      <c r="H295" s="179">
        <v>0.42599999999999999</v>
      </c>
      <c r="I295" s="180"/>
      <c r="L295" s="175"/>
      <c r="M295" s="181"/>
      <c r="T295" s="182"/>
      <c r="AT295" s="177" t="s">
        <v>176</v>
      </c>
      <c r="AU295" s="177" t="s">
        <v>82</v>
      </c>
      <c r="AV295" s="12" t="s">
        <v>82</v>
      </c>
      <c r="AW295" s="12" t="s">
        <v>26</v>
      </c>
      <c r="AX295" s="12" t="s">
        <v>71</v>
      </c>
      <c r="AY295" s="177" t="s">
        <v>165</v>
      </c>
    </row>
    <row r="296" spans="2:65" s="14" customFormat="1">
      <c r="B296" s="189"/>
      <c r="D296" s="176" t="s">
        <v>176</v>
      </c>
      <c r="E296" s="190" t="s">
        <v>1</v>
      </c>
      <c r="F296" s="191" t="s">
        <v>189</v>
      </c>
      <c r="H296" s="192">
        <v>8.5459999999999994</v>
      </c>
      <c r="I296" s="193"/>
      <c r="L296" s="189"/>
      <c r="M296" s="194"/>
      <c r="T296" s="195"/>
      <c r="AT296" s="190" t="s">
        <v>176</v>
      </c>
      <c r="AU296" s="190" t="s">
        <v>82</v>
      </c>
      <c r="AV296" s="14" t="s">
        <v>171</v>
      </c>
      <c r="AW296" s="14" t="s">
        <v>26</v>
      </c>
      <c r="AX296" s="14" t="s">
        <v>77</v>
      </c>
      <c r="AY296" s="190" t="s">
        <v>165</v>
      </c>
    </row>
    <row r="297" spans="2:65" s="1" customFormat="1" ht="24.15" customHeight="1">
      <c r="B297" s="136"/>
      <c r="C297" s="199" t="s">
        <v>513</v>
      </c>
      <c r="D297" s="199" t="s">
        <v>360</v>
      </c>
      <c r="E297" s="200" t="s">
        <v>839</v>
      </c>
      <c r="F297" s="201" t="s">
        <v>840</v>
      </c>
      <c r="G297" s="202" t="s">
        <v>170</v>
      </c>
      <c r="H297" s="203">
        <v>9.4009999999999998</v>
      </c>
      <c r="I297" s="204"/>
      <c r="J297" s="205">
        <f>ROUND(I297*H297,2)</f>
        <v>0</v>
      </c>
      <c r="K297" s="206"/>
      <c r="L297" s="207"/>
      <c r="M297" s="208" t="s">
        <v>1</v>
      </c>
      <c r="N297" s="209" t="s">
        <v>37</v>
      </c>
      <c r="P297" s="172">
        <f>O297*H297</f>
        <v>0</v>
      </c>
      <c r="Q297" s="172">
        <v>6.2E-2</v>
      </c>
      <c r="R297" s="172">
        <f>Q297*H297</f>
        <v>0.58286199999999999</v>
      </c>
      <c r="S297" s="172">
        <v>0</v>
      </c>
      <c r="T297" s="173">
        <f>S297*H297</f>
        <v>0</v>
      </c>
      <c r="AR297" s="174" t="s">
        <v>405</v>
      </c>
      <c r="AT297" s="174" t="s">
        <v>360</v>
      </c>
      <c r="AU297" s="174" t="s">
        <v>82</v>
      </c>
      <c r="AY297" s="17" t="s">
        <v>165</v>
      </c>
      <c r="BE297" s="102">
        <f>IF(N297="základná",J297,0)</f>
        <v>0</v>
      </c>
      <c r="BF297" s="102">
        <f>IF(N297="znížená",J297,0)</f>
        <v>0</v>
      </c>
      <c r="BG297" s="102">
        <f>IF(N297="zákl. prenesená",J297,0)</f>
        <v>0</v>
      </c>
      <c r="BH297" s="102">
        <f>IF(N297="zníž. prenesená",J297,0)</f>
        <v>0</v>
      </c>
      <c r="BI297" s="102">
        <f>IF(N297="nulová",J297,0)</f>
        <v>0</v>
      </c>
      <c r="BJ297" s="17" t="s">
        <v>82</v>
      </c>
      <c r="BK297" s="102">
        <f>ROUND(I297*H297,2)</f>
        <v>0</v>
      </c>
      <c r="BL297" s="17" t="s">
        <v>244</v>
      </c>
      <c r="BM297" s="174" t="s">
        <v>841</v>
      </c>
    </row>
    <row r="298" spans="2:65" s="12" customFormat="1">
      <c r="B298" s="175"/>
      <c r="D298" s="176" t="s">
        <v>176</v>
      </c>
      <c r="E298" s="177" t="s">
        <v>1</v>
      </c>
      <c r="F298" s="178" t="s">
        <v>842</v>
      </c>
      <c r="H298" s="179">
        <v>9.4009999999999998</v>
      </c>
      <c r="I298" s="180"/>
      <c r="L298" s="175"/>
      <c r="M298" s="181"/>
      <c r="T298" s="182"/>
      <c r="AT298" s="177" t="s">
        <v>176</v>
      </c>
      <c r="AU298" s="177" t="s">
        <v>82</v>
      </c>
      <c r="AV298" s="12" t="s">
        <v>82</v>
      </c>
      <c r="AW298" s="12" t="s">
        <v>26</v>
      </c>
      <c r="AX298" s="12" t="s">
        <v>71</v>
      </c>
      <c r="AY298" s="177" t="s">
        <v>165</v>
      </c>
    </row>
    <row r="299" spans="2:65" s="14" customFormat="1">
      <c r="B299" s="189"/>
      <c r="D299" s="176" t="s">
        <v>176</v>
      </c>
      <c r="E299" s="190" t="s">
        <v>1</v>
      </c>
      <c r="F299" s="191" t="s">
        <v>189</v>
      </c>
      <c r="H299" s="192">
        <v>9.4009999999999998</v>
      </c>
      <c r="I299" s="193"/>
      <c r="L299" s="189"/>
      <c r="M299" s="194"/>
      <c r="T299" s="195"/>
      <c r="AT299" s="190" t="s">
        <v>176</v>
      </c>
      <c r="AU299" s="190" t="s">
        <v>82</v>
      </c>
      <c r="AV299" s="14" t="s">
        <v>171</v>
      </c>
      <c r="AW299" s="14" t="s">
        <v>26</v>
      </c>
      <c r="AX299" s="14" t="s">
        <v>77</v>
      </c>
      <c r="AY299" s="190" t="s">
        <v>165</v>
      </c>
    </row>
    <row r="300" spans="2:65" s="1" customFormat="1" ht="24.15" customHeight="1">
      <c r="B300" s="136"/>
      <c r="C300" s="163" t="s">
        <v>519</v>
      </c>
      <c r="D300" s="163" t="s">
        <v>167</v>
      </c>
      <c r="E300" s="164" t="s">
        <v>843</v>
      </c>
      <c r="F300" s="165" t="s">
        <v>844</v>
      </c>
      <c r="G300" s="166" t="s">
        <v>426</v>
      </c>
      <c r="H300" s="212"/>
      <c r="I300" s="168"/>
      <c r="J300" s="169">
        <f>ROUND(I300*H300,2)</f>
        <v>0</v>
      </c>
      <c r="K300" s="170"/>
      <c r="L300" s="34"/>
      <c r="M300" s="220" t="s">
        <v>1</v>
      </c>
      <c r="N300" s="221" t="s">
        <v>37</v>
      </c>
      <c r="O300" s="222"/>
      <c r="P300" s="223">
        <f>O300*H300</f>
        <v>0</v>
      </c>
      <c r="Q300" s="223">
        <v>0</v>
      </c>
      <c r="R300" s="223">
        <f>Q300*H300</f>
        <v>0</v>
      </c>
      <c r="S300" s="223">
        <v>0</v>
      </c>
      <c r="T300" s="224">
        <f>S300*H300</f>
        <v>0</v>
      </c>
      <c r="AR300" s="174" t="s">
        <v>244</v>
      </c>
      <c r="AT300" s="174" t="s">
        <v>167</v>
      </c>
      <c r="AU300" s="174" t="s">
        <v>82</v>
      </c>
      <c r="AY300" s="17" t="s">
        <v>165</v>
      </c>
      <c r="BE300" s="102">
        <f>IF(N300="základná",J300,0)</f>
        <v>0</v>
      </c>
      <c r="BF300" s="102">
        <f>IF(N300="znížená",J300,0)</f>
        <v>0</v>
      </c>
      <c r="BG300" s="102">
        <f>IF(N300="zákl. prenesená",J300,0)</f>
        <v>0</v>
      </c>
      <c r="BH300" s="102">
        <f>IF(N300="zníž. prenesená",J300,0)</f>
        <v>0</v>
      </c>
      <c r="BI300" s="102">
        <f>IF(N300="nulová",J300,0)</f>
        <v>0</v>
      </c>
      <c r="BJ300" s="17" t="s">
        <v>82</v>
      </c>
      <c r="BK300" s="102">
        <f>ROUND(I300*H300,2)</f>
        <v>0</v>
      </c>
      <c r="BL300" s="17" t="s">
        <v>244</v>
      </c>
      <c r="BM300" s="174" t="s">
        <v>845</v>
      </c>
    </row>
    <row r="301" spans="2:65" s="12" customFormat="1">
      <c r="B301" s="175"/>
      <c r="C301" s="279" t="s">
        <v>2062</v>
      </c>
      <c r="D301" s="279"/>
      <c r="E301" s="7"/>
      <c r="F301" s="7"/>
      <c r="G301" s="7"/>
      <c r="H301" s="7"/>
      <c r="I301" s="7"/>
      <c r="L301" s="175"/>
      <c r="AT301" s="177"/>
      <c r="AU301" s="177"/>
      <c r="AY301" s="177"/>
    </row>
    <row r="302" spans="2:65" s="12" customFormat="1" ht="23.4" customHeight="1">
      <c r="B302" s="175"/>
      <c r="C302" s="279" t="s">
        <v>2063</v>
      </c>
      <c r="D302" s="279"/>
      <c r="E302" s="279"/>
      <c r="F302" s="279"/>
      <c r="G302" s="279"/>
      <c r="H302" s="279"/>
      <c r="I302" s="279"/>
      <c r="L302" s="175"/>
      <c r="AT302" s="177"/>
      <c r="AU302" s="177"/>
      <c r="AY302" s="177"/>
    </row>
    <row r="303" spans="2:65" s="12" customFormat="1" ht="33" customHeight="1">
      <c r="B303" s="175"/>
      <c r="C303" s="279" t="s">
        <v>2064</v>
      </c>
      <c r="D303" s="279"/>
      <c r="E303" s="279"/>
      <c r="F303" s="279"/>
      <c r="G303" s="279"/>
      <c r="H303" s="279"/>
      <c r="I303" s="279"/>
      <c r="L303" s="175"/>
      <c r="AT303" s="177"/>
      <c r="AU303" s="177"/>
      <c r="AY303" s="177"/>
    </row>
    <row r="304" spans="2:65" s="12" customFormat="1" ht="22.25" customHeight="1">
      <c r="B304" s="175"/>
      <c r="C304" s="279" t="s">
        <v>2065</v>
      </c>
      <c r="D304" s="279"/>
      <c r="E304" s="279"/>
      <c r="F304" s="279"/>
      <c r="G304" s="279"/>
      <c r="H304" s="279"/>
      <c r="I304" s="279"/>
      <c r="L304" s="175"/>
      <c r="AT304" s="177"/>
      <c r="AU304" s="177"/>
      <c r="AY304" s="177"/>
    </row>
    <row r="305" spans="2:51" s="12" customFormat="1" ht="38.4" customHeight="1">
      <c r="B305" s="175"/>
      <c r="C305" s="279" t="s">
        <v>2066</v>
      </c>
      <c r="D305" s="279"/>
      <c r="E305" s="279"/>
      <c r="F305" s="279"/>
      <c r="G305" s="279"/>
      <c r="H305" s="279"/>
      <c r="I305" s="279"/>
      <c r="L305" s="175"/>
      <c r="AT305" s="177"/>
      <c r="AU305" s="177"/>
      <c r="AY305" s="177"/>
    </row>
    <row r="306" spans="2:51" s="12" customFormat="1" ht="28.25" customHeight="1">
      <c r="B306" s="175"/>
      <c r="C306" s="279" t="s">
        <v>2067</v>
      </c>
      <c r="D306" s="279"/>
      <c r="E306" s="279"/>
      <c r="F306" s="279"/>
      <c r="G306" s="279"/>
      <c r="H306" s="279"/>
      <c r="I306" s="279"/>
      <c r="L306" s="175"/>
      <c r="AT306" s="177"/>
      <c r="AU306" s="177"/>
      <c r="AY306" s="177"/>
    </row>
    <row r="307" spans="2:51" s="12" customFormat="1" ht="33" customHeight="1">
      <c r="B307" s="175"/>
      <c r="C307" s="279" t="s">
        <v>2068</v>
      </c>
      <c r="D307" s="279"/>
      <c r="E307" s="279"/>
      <c r="F307" s="279"/>
      <c r="G307" s="279"/>
      <c r="H307" s="279"/>
      <c r="I307" s="279"/>
      <c r="L307" s="175"/>
      <c r="AT307" s="177"/>
      <c r="AU307" s="177"/>
      <c r="AY307" s="177"/>
    </row>
    <row r="308" spans="2:51" s="1" customFormat="1" ht="6.9" customHeight="1"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34"/>
    </row>
  </sheetData>
  <autoFilter ref="C141:K300"/>
  <mergeCells count="24">
    <mergeCell ref="E11:H11"/>
    <mergeCell ref="E20:H20"/>
    <mergeCell ref="E29:H29"/>
    <mergeCell ref="L2:V2"/>
    <mergeCell ref="C301:D301"/>
    <mergeCell ref="E85:H85"/>
    <mergeCell ref="E87:H87"/>
    <mergeCell ref="E89:H89"/>
    <mergeCell ref="D114:F114"/>
    <mergeCell ref="D115:F115"/>
    <mergeCell ref="E7:H7"/>
    <mergeCell ref="E9:H9"/>
    <mergeCell ref="D116:F116"/>
    <mergeCell ref="D117:F117"/>
    <mergeCell ref="D118:F118"/>
    <mergeCell ref="E130:H130"/>
    <mergeCell ref="E132:H132"/>
    <mergeCell ref="C304:I304"/>
    <mergeCell ref="C305:I305"/>
    <mergeCell ref="C306:I306"/>
    <mergeCell ref="C307:I307"/>
    <mergeCell ref="E134:H134"/>
    <mergeCell ref="C302:I302"/>
    <mergeCell ref="C303:I30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20"/>
  <sheetViews>
    <sheetView showGridLines="0" topLeftCell="A308" workbookViewId="0">
      <selection activeCell="C319" sqref="C319:I31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90</v>
      </c>
      <c r="AZ2" s="108" t="s">
        <v>846</v>
      </c>
      <c r="BA2" s="108" t="s">
        <v>1</v>
      </c>
      <c r="BB2" s="108" t="s">
        <v>1</v>
      </c>
      <c r="BC2" s="108" t="s">
        <v>847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848</v>
      </c>
      <c r="BA3" s="108" t="s">
        <v>1</v>
      </c>
      <c r="BB3" s="108" t="s">
        <v>1</v>
      </c>
      <c r="BC3" s="108" t="s">
        <v>849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  <c r="AZ4" s="108" t="s">
        <v>850</v>
      </c>
      <c r="BA4" s="108" t="s">
        <v>1</v>
      </c>
      <c r="BB4" s="108" t="s">
        <v>1</v>
      </c>
      <c r="BC4" s="108" t="s">
        <v>851</v>
      </c>
      <c r="BD4" s="108" t="s">
        <v>82</v>
      </c>
    </row>
    <row r="5" spans="2:56" ht="6.9" customHeight="1">
      <c r="B5" s="20"/>
      <c r="L5" s="20"/>
      <c r="AZ5" s="108" t="s">
        <v>852</v>
      </c>
      <c r="BA5" s="108" t="s">
        <v>1</v>
      </c>
      <c r="BB5" s="108" t="s">
        <v>1</v>
      </c>
      <c r="BC5" s="108" t="s">
        <v>853</v>
      </c>
      <c r="BD5" s="108" t="s">
        <v>82</v>
      </c>
    </row>
    <row r="6" spans="2:56" ht="12" customHeight="1">
      <c r="B6" s="20"/>
      <c r="D6" s="27" t="s">
        <v>14</v>
      </c>
      <c r="L6" s="20"/>
      <c r="AZ6" s="108" t="s">
        <v>854</v>
      </c>
      <c r="BA6" s="108" t="s">
        <v>1</v>
      </c>
      <c r="BB6" s="108" t="s">
        <v>1</v>
      </c>
      <c r="BC6" s="108" t="s">
        <v>855</v>
      </c>
      <c r="BD6" s="108" t="s">
        <v>82</v>
      </c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  <c r="AZ7" s="108" t="s">
        <v>856</v>
      </c>
      <c r="BA7" s="108" t="s">
        <v>1</v>
      </c>
      <c r="BB7" s="108" t="s">
        <v>1</v>
      </c>
      <c r="BC7" s="108" t="s">
        <v>857</v>
      </c>
      <c r="BD7" s="108" t="s">
        <v>82</v>
      </c>
    </row>
    <row r="8" spans="2:56" ht="12" customHeight="1">
      <c r="B8" s="20"/>
      <c r="D8" s="27" t="s">
        <v>127</v>
      </c>
      <c r="L8" s="20"/>
      <c r="AZ8" s="108" t="s">
        <v>263</v>
      </c>
      <c r="BA8" s="108" t="s">
        <v>1</v>
      </c>
      <c r="BB8" s="108" t="s">
        <v>1</v>
      </c>
      <c r="BC8" s="108" t="s">
        <v>858</v>
      </c>
      <c r="BD8" s="108" t="s">
        <v>82</v>
      </c>
    </row>
    <row r="9" spans="2:56" s="1" customFormat="1" ht="16.5" customHeight="1">
      <c r="B9" s="34"/>
      <c r="E9" s="282" t="s">
        <v>89</v>
      </c>
      <c r="F9" s="280"/>
      <c r="G9" s="280"/>
      <c r="H9" s="280"/>
      <c r="L9" s="34"/>
      <c r="AZ9" s="108" t="s">
        <v>859</v>
      </c>
      <c r="BA9" s="108" t="s">
        <v>1</v>
      </c>
      <c r="BB9" s="108" t="s">
        <v>1</v>
      </c>
      <c r="BC9" s="108" t="s">
        <v>860</v>
      </c>
      <c r="BD9" s="108" t="s">
        <v>82</v>
      </c>
    </row>
    <row r="10" spans="2:56" s="1" customFormat="1" ht="12" customHeight="1">
      <c r="B10" s="34"/>
      <c r="D10" s="27" t="s">
        <v>128</v>
      </c>
      <c r="L10" s="34"/>
      <c r="AZ10" s="108" t="s">
        <v>861</v>
      </c>
      <c r="BA10" s="108" t="s">
        <v>1</v>
      </c>
      <c r="BB10" s="108" t="s">
        <v>1</v>
      </c>
      <c r="BC10" s="108" t="s">
        <v>862</v>
      </c>
      <c r="BD10" s="108" t="s">
        <v>82</v>
      </c>
    </row>
    <row r="11" spans="2:56" s="1" customFormat="1" ht="16.5" customHeight="1">
      <c r="B11" s="34"/>
      <c r="E11" s="254"/>
      <c r="F11" s="280"/>
      <c r="G11" s="280"/>
      <c r="H11" s="280"/>
      <c r="L11" s="34"/>
      <c r="AZ11" s="108" t="s">
        <v>863</v>
      </c>
      <c r="BA11" s="108" t="s">
        <v>1</v>
      </c>
      <c r="BB11" s="108" t="s">
        <v>1</v>
      </c>
      <c r="BC11" s="108" t="s">
        <v>864</v>
      </c>
      <c r="BD11" s="108" t="s">
        <v>82</v>
      </c>
    </row>
    <row r="12" spans="2:56" s="1" customFormat="1">
      <c r="B12" s="34"/>
      <c r="L12" s="34"/>
      <c r="AZ12" s="108" t="s">
        <v>865</v>
      </c>
      <c r="BA12" s="108" t="s">
        <v>1</v>
      </c>
      <c r="BB12" s="108" t="s">
        <v>1</v>
      </c>
      <c r="BC12" s="108" t="s">
        <v>866</v>
      </c>
      <c r="BD12" s="108" t="s">
        <v>82</v>
      </c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J112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ROUND((SUM(BE112:BE119) + SUM(BE141:BE312)),  2)</f>
        <v>0</v>
      </c>
      <c r="G37" s="113"/>
      <c r="H37" s="113"/>
      <c r="I37" s="114">
        <v>0.2</v>
      </c>
      <c r="J37" s="112">
        <f>ROUND(((SUM(BE112:BE119) + SUM(BE141:BE312))*I37),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ROUND((SUM(BF112:BF119) + SUM(BF141:BF312)),  2)</f>
        <v>0</v>
      </c>
      <c r="G38" s="113"/>
      <c r="H38" s="113"/>
      <c r="I38" s="114">
        <v>0.2</v>
      </c>
      <c r="J38" s="112">
        <f>ROUND(((SUM(BF112:BF119) + SUM(BF141:BF312))*I38),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ROUND((SUM(BG112:BG119) + SUM(BG141:BG312)),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ROUND((SUM(BH112:BH119) + SUM(BH141:BH312)),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ROUND((SUM(BI112:BI119) + SUM(BI141:BI312)),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89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47" s="1" customFormat="1" ht="10.4" customHeight="1">
      <c r="B97" s="34"/>
      <c r="L97" s="34"/>
    </row>
    <row r="98" spans="2:47" s="1" customFormat="1" ht="23" customHeight="1">
      <c r="B98" s="34"/>
      <c r="C98" s="125" t="s">
        <v>137</v>
      </c>
      <c r="J98" s="71">
        <f>J141</f>
        <v>0</v>
      </c>
      <c r="L98" s="34"/>
      <c r="AU98" s="17" t="s">
        <v>138</v>
      </c>
    </row>
    <row r="99" spans="2:47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J142</f>
        <v>0</v>
      </c>
      <c r="L99" s="126"/>
    </row>
    <row r="100" spans="2:47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J143</f>
        <v>0</v>
      </c>
      <c r="L100" s="130"/>
    </row>
    <row r="101" spans="2:47" s="9" customFormat="1" ht="20" customHeight="1">
      <c r="B101" s="130"/>
      <c r="D101" s="131" t="s">
        <v>265</v>
      </c>
      <c r="E101" s="132"/>
      <c r="F101" s="132"/>
      <c r="G101" s="132"/>
      <c r="H101" s="132"/>
      <c r="I101" s="132"/>
      <c r="J101" s="133">
        <f>J167</f>
        <v>0</v>
      </c>
      <c r="L101" s="130"/>
    </row>
    <row r="102" spans="2:47" s="9" customFormat="1" ht="20" customHeight="1">
      <c r="B102" s="130"/>
      <c r="D102" s="131" t="s">
        <v>266</v>
      </c>
      <c r="E102" s="132"/>
      <c r="F102" s="132"/>
      <c r="G102" s="132"/>
      <c r="H102" s="132"/>
      <c r="I102" s="132"/>
      <c r="J102" s="133">
        <f>J214</f>
        <v>0</v>
      </c>
      <c r="L102" s="130"/>
    </row>
    <row r="103" spans="2:47" s="9" customFormat="1" ht="20" customHeight="1">
      <c r="B103" s="130"/>
      <c r="D103" s="131" t="s">
        <v>688</v>
      </c>
      <c r="E103" s="132"/>
      <c r="F103" s="132"/>
      <c r="G103" s="132"/>
      <c r="H103" s="132"/>
      <c r="I103" s="132"/>
      <c r="J103" s="133">
        <f>J221</f>
        <v>0</v>
      </c>
      <c r="L103" s="130"/>
    </row>
    <row r="104" spans="2:47" s="9" customFormat="1" ht="20" customHeight="1">
      <c r="B104" s="130"/>
      <c r="D104" s="131" t="s">
        <v>267</v>
      </c>
      <c r="E104" s="132"/>
      <c r="F104" s="132"/>
      <c r="G104" s="132"/>
      <c r="H104" s="132"/>
      <c r="I104" s="132"/>
      <c r="J104" s="133">
        <f>J228</f>
        <v>0</v>
      </c>
      <c r="L104" s="130"/>
    </row>
    <row r="105" spans="2:47" s="9" customFormat="1" ht="20" customHeight="1">
      <c r="B105" s="130"/>
      <c r="D105" s="131" t="s">
        <v>268</v>
      </c>
      <c r="E105" s="132"/>
      <c r="F105" s="132"/>
      <c r="G105" s="132"/>
      <c r="H105" s="132"/>
      <c r="I105" s="132"/>
      <c r="J105" s="133">
        <f>J273</f>
        <v>0</v>
      </c>
      <c r="L105" s="130"/>
    </row>
    <row r="106" spans="2:47" s="9" customFormat="1" ht="20" customHeight="1">
      <c r="B106" s="130"/>
      <c r="D106" s="131" t="s">
        <v>141</v>
      </c>
      <c r="E106" s="132"/>
      <c r="F106" s="132"/>
      <c r="G106" s="132"/>
      <c r="H106" s="132"/>
      <c r="I106" s="132"/>
      <c r="J106" s="133">
        <f>J292</f>
        <v>0</v>
      </c>
      <c r="L106" s="130"/>
    </row>
    <row r="107" spans="2:47" s="9" customFormat="1" ht="20" customHeight="1">
      <c r="B107" s="130"/>
      <c r="D107" s="131" t="s">
        <v>269</v>
      </c>
      <c r="E107" s="132"/>
      <c r="F107" s="132"/>
      <c r="G107" s="132"/>
      <c r="H107" s="132"/>
      <c r="I107" s="132"/>
      <c r="J107" s="133">
        <f>J303</f>
        <v>0</v>
      </c>
      <c r="L107" s="130"/>
    </row>
    <row r="108" spans="2:47" s="8" customFormat="1" ht="24.9" customHeight="1">
      <c r="B108" s="126"/>
      <c r="D108" s="127" t="s">
        <v>270</v>
      </c>
      <c r="E108" s="128"/>
      <c r="F108" s="128"/>
      <c r="G108" s="128"/>
      <c r="H108" s="128"/>
      <c r="I108" s="128"/>
      <c r="J108" s="129">
        <f>J305</f>
        <v>0</v>
      </c>
      <c r="L108" s="126"/>
    </row>
    <row r="109" spans="2:47" s="9" customFormat="1" ht="20" customHeight="1">
      <c r="B109" s="130"/>
      <c r="D109" s="131" t="s">
        <v>275</v>
      </c>
      <c r="E109" s="132"/>
      <c r="F109" s="132"/>
      <c r="G109" s="132"/>
      <c r="H109" s="132"/>
      <c r="I109" s="132"/>
      <c r="J109" s="133">
        <f>J306</f>
        <v>0</v>
      </c>
      <c r="L109" s="130"/>
    </row>
    <row r="110" spans="2:47" s="1" customFormat="1" ht="21.75" customHeight="1">
      <c r="B110" s="34"/>
      <c r="L110" s="34"/>
    </row>
    <row r="111" spans="2:47" s="1" customFormat="1" ht="6.9" customHeight="1">
      <c r="B111" s="34"/>
      <c r="L111" s="34"/>
    </row>
    <row r="112" spans="2:47" s="1" customFormat="1" ht="29.25" customHeight="1">
      <c r="B112" s="34"/>
      <c r="C112" s="125" t="s">
        <v>142</v>
      </c>
      <c r="J112" s="134">
        <f>ROUND(J113 + J114 + J115 + J116 + J117 + J118,2)</f>
        <v>0</v>
      </c>
      <c r="L112" s="34"/>
      <c r="N112" s="135" t="s">
        <v>35</v>
      </c>
    </row>
    <row r="113" spans="2:65" s="1" customFormat="1" ht="18" customHeight="1">
      <c r="B113" s="136"/>
      <c r="C113" s="137"/>
      <c r="D113" s="232" t="s">
        <v>143</v>
      </c>
      <c r="E113" s="281"/>
      <c r="F113" s="281"/>
      <c r="G113" s="137"/>
      <c r="H113" s="137"/>
      <c r="I113" s="137"/>
      <c r="J113" s="99"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144</v>
      </c>
      <c r="AZ113" s="137"/>
      <c r="BA113" s="137"/>
      <c r="BB113" s="137"/>
      <c r="BC113" s="137"/>
      <c r="BD113" s="137"/>
      <c r="BE113" s="141">
        <f t="shared" ref="BE113:BE118" si="0">IF(N113="základná",J113,0)</f>
        <v>0</v>
      </c>
      <c r="BF113" s="141">
        <f t="shared" ref="BF113:BF118" si="1">IF(N113="znížená",J113,0)</f>
        <v>0</v>
      </c>
      <c r="BG113" s="141">
        <f t="shared" ref="BG113:BG118" si="2">IF(N113="zákl. prenesená",J113,0)</f>
        <v>0</v>
      </c>
      <c r="BH113" s="141">
        <f t="shared" ref="BH113:BH118" si="3">IF(N113="zníž. prenesená",J113,0)</f>
        <v>0</v>
      </c>
      <c r="BI113" s="141">
        <f t="shared" ref="BI113:BI118" si="4">IF(N113="nulová",J113,0)</f>
        <v>0</v>
      </c>
      <c r="BJ113" s="140" t="s">
        <v>82</v>
      </c>
      <c r="BK113" s="137"/>
      <c r="BL113" s="137"/>
      <c r="BM113" s="137"/>
    </row>
    <row r="114" spans="2:65" s="1" customFormat="1" ht="18" customHeight="1">
      <c r="B114" s="136"/>
      <c r="C114" s="137"/>
      <c r="D114" s="232" t="s">
        <v>145</v>
      </c>
      <c r="E114" s="281"/>
      <c r="F114" s="281"/>
      <c r="G114" s="137"/>
      <c r="H114" s="137"/>
      <c r="I114" s="137"/>
      <c r="J114" s="99">
        <v>0</v>
      </c>
      <c r="K114" s="137"/>
      <c r="L114" s="136"/>
      <c r="M114" s="137"/>
      <c r="N114" s="139" t="s">
        <v>37</v>
      </c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40" t="s">
        <v>144</v>
      </c>
      <c r="AZ114" s="137"/>
      <c r="BA114" s="137"/>
      <c r="BB114" s="137"/>
      <c r="BC114" s="137"/>
      <c r="BD114" s="137"/>
      <c r="BE114" s="141">
        <f t="shared" si="0"/>
        <v>0</v>
      </c>
      <c r="BF114" s="141">
        <f t="shared" si="1"/>
        <v>0</v>
      </c>
      <c r="BG114" s="141">
        <f t="shared" si="2"/>
        <v>0</v>
      </c>
      <c r="BH114" s="141">
        <f t="shared" si="3"/>
        <v>0</v>
      </c>
      <c r="BI114" s="141">
        <f t="shared" si="4"/>
        <v>0</v>
      </c>
      <c r="BJ114" s="140" t="s">
        <v>82</v>
      </c>
      <c r="BK114" s="137"/>
      <c r="BL114" s="137"/>
      <c r="BM114" s="137"/>
    </row>
    <row r="115" spans="2:65" s="1" customFormat="1" ht="18" customHeight="1">
      <c r="B115" s="136"/>
      <c r="C115" s="137"/>
      <c r="D115" s="232" t="s">
        <v>146</v>
      </c>
      <c r="E115" s="281"/>
      <c r="F115" s="281"/>
      <c r="G115" s="137"/>
      <c r="H115" s="137"/>
      <c r="I115" s="137"/>
      <c r="J115" s="99">
        <v>0</v>
      </c>
      <c r="K115" s="137"/>
      <c r="L115" s="136"/>
      <c r="M115" s="137"/>
      <c r="N115" s="139" t="s">
        <v>37</v>
      </c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40" t="s">
        <v>144</v>
      </c>
      <c r="AZ115" s="137"/>
      <c r="BA115" s="137"/>
      <c r="BB115" s="137"/>
      <c r="BC115" s="137"/>
      <c r="BD115" s="137"/>
      <c r="BE115" s="141">
        <f t="shared" si="0"/>
        <v>0</v>
      </c>
      <c r="BF115" s="141">
        <f t="shared" si="1"/>
        <v>0</v>
      </c>
      <c r="BG115" s="141">
        <f t="shared" si="2"/>
        <v>0</v>
      </c>
      <c r="BH115" s="141">
        <f t="shared" si="3"/>
        <v>0</v>
      </c>
      <c r="BI115" s="141">
        <f t="shared" si="4"/>
        <v>0</v>
      </c>
      <c r="BJ115" s="140" t="s">
        <v>82</v>
      </c>
      <c r="BK115" s="137"/>
      <c r="BL115" s="137"/>
      <c r="BM115" s="137"/>
    </row>
    <row r="116" spans="2:65" s="1" customFormat="1" ht="18" customHeight="1">
      <c r="B116" s="136"/>
      <c r="C116" s="137"/>
      <c r="D116" s="232" t="s">
        <v>147</v>
      </c>
      <c r="E116" s="281"/>
      <c r="F116" s="281"/>
      <c r="G116" s="137"/>
      <c r="H116" s="137"/>
      <c r="I116" s="137"/>
      <c r="J116" s="99">
        <v>0</v>
      </c>
      <c r="K116" s="137"/>
      <c r="L116" s="136"/>
      <c r="M116" s="137"/>
      <c r="N116" s="139" t="s">
        <v>37</v>
      </c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40" t="s">
        <v>144</v>
      </c>
      <c r="AZ116" s="137"/>
      <c r="BA116" s="137"/>
      <c r="BB116" s="137"/>
      <c r="BC116" s="137"/>
      <c r="BD116" s="137"/>
      <c r="BE116" s="141">
        <f t="shared" si="0"/>
        <v>0</v>
      </c>
      <c r="BF116" s="141">
        <f t="shared" si="1"/>
        <v>0</v>
      </c>
      <c r="BG116" s="141">
        <f t="shared" si="2"/>
        <v>0</v>
      </c>
      <c r="BH116" s="141">
        <f t="shared" si="3"/>
        <v>0</v>
      </c>
      <c r="BI116" s="141">
        <f t="shared" si="4"/>
        <v>0</v>
      </c>
      <c r="BJ116" s="140" t="s">
        <v>82</v>
      </c>
      <c r="BK116" s="137"/>
      <c r="BL116" s="137"/>
      <c r="BM116" s="137"/>
    </row>
    <row r="117" spans="2:65" s="1" customFormat="1" ht="18" customHeight="1">
      <c r="B117" s="136"/>
      <c r="C117" s="137"/>
      <c r="D117" s="232" t="s">
        <v>148</v>
      </c>
      <c r="E117" s="281"/>
      <c r="F117" s="281"/>
      <c r="G117" s="137"/>
      <c r="H117" s="137"/>
      <c r="I117" s="137"/>
      <c r="J117" s="99">
        <v>0</v>
      </c>
      <c r="K117" s="137"/>
      <c r="L117" s="136"/>
      <c r="M117" s="137"/>
      <c r="N117" s="139" t="s">
        <v>37</v>
      </c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40" t="s">
        <v>144</v>
      </c>
      <c r="AZ117" s="137"/>
      <c r="BA117" s="137"/>
      <c r="BB117" s="137"/>
      <c r="BC117" s="137"/>
      <c r="BD117" s="137"/>
      <c r="BE117" s="141">
        <f t="shared" si="0"/>
        <v>0</v>
      </c>
      <c r="BF117" s="141">
        <f t="shared" si="1"/>
        <v>0</v>
      </c>
      <c r="BG117" s="141">
        <f t="shared" si="2"/>
        <v>0</v>
      </c>
      <c r="BH117" s="141">
        <f t="shared" si="3"/>
        <v>0</v>
      </c>
      <c r="BI117" s="141">
        <f t="shared" si="4"/>
        <v>0</v>
      </c>
      <c r="BJ117" s="140" t="s">
        <v>82</v>
      </c>
      <c r="BK117" s="137"/>
      <c r="BL117" s="137"/>
      <c r="BM117" s="137"/>
    </row>
    <row r="118" spans="2:65" s="1" customFormat="1" ht="18" customHeight="1">
      <c r="B118" s="136"/>
      <c r="C118" s="137"/>
      <c r="D118" s="138" t="s">
        <v>149</v>
      </c>
      <c r="E118" s="137"/>
      <c r="F118" s="137"/>
      <c r="G118" s="137"/>
      <c r="H118" s="137"/>
      <c r="I118" s="137"/>
      <c r="J118" s="99">
        <f>ROUND(J32*T118,2)</f>
        <v>0</v>
      </c>
      <c r="K118" s="137"/>
      <c r="L118" s="136"/>
      <c r="M118" s="137"/>
      <c r="N118" s="139" t="s">
        <v>37</v>
      </c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40" t="s">
        <v>150</v>
      </c>
      <c r="AZ118" s="137"/>
      <c r="BA118" s="137"/>
      <c r="BB118" s="137"/>
      <c r="BC118" s="137"/>
      <c r="BD118" s="137"/>
      <c r="BE118" s="141">
        <f t="shared" si="0"/>
        <v>0</v>
      </c>
      <c r="BF118" s="141">
        <f t="shared" si="1"/>
        <v>0</v>
      </c>
      <c r="BG118" s="141">
        <f t="shared" si="2"/>
        <v>0</v>
      </c>
      <c r="BH118" s="141">
        <f t="shared" si="3"/>
        <v>0</v>
      </c>
      <c r="BI118" s="141">
        <f t="shared" si="4"/>
        <v>0</v>
      </c>
      <c r="BJ118" s="140" t="s">
        <v>82</v>
      </c>
      <c r="BK118" s="137"/>
      <c r="BL118" s="137"/>
      <c r="BM118" s="137"/>
    </row>
    <row r="119" spans="2:65" s="1" customFormat="1">
      <c r="B119" s="34"/>
      <c r="L119" s="34"/>
    </row>
    <row r="120" spans="2:65" s="1" customFormat="1" ht="29.25" customHeight="1">
      <c r="B120" s="34"/>
      <c r="C120" s="105" t="s">
        <v>123</v>
      </c>
      <c r="D120" s="106"/>
      <c r="E120" s="106"/>
      <c r="F120" s="106"/>
      <c r="G120" s="106"/>
      <c r="H120" s="106"/>
      <c r="I120" s="106"/>
      <c r="J120" s="107">
        <f>ROUND(J98+J112,2)</f>
        <v>0</v>
      </c>
      <c r="K120" s="106"/>
      <c r="L120" s="34"/>
    </row>
    <row r="121" spans="2:65" s="1" customFormat="1" ht="6.9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4"/>
    </row>
    <row r="125" spans="2:65" s="1" customFormat="1" ht="6.9" customHeight="1">
      <c r="B125" s="51"/>
      <c r="C125" s="52"/>
      <c r="D125" s="52"/>
      <c r="E125" s="52"/>
      <c r="F125" s="52"/>
      <c r="G125" s="52"/>
      <c r="H125" s="52"/>
      <c r="I125" s="52"/>
      <c r="J125" s="52"/>
      <c r="K125" s="52"/>
      <c r="L125" s="34"/>
    </row>
    <row r="126" spans="2:65" s="1" customFormat="1" ht="24.9" customHeight="1">
      <c r="B126" s="34"/>
      <c r="C126" s="21" t="s">
        <v>151</v>
      </c>
      <c r="L126" s="34"/>
    </row>
    <row r="127" spans="2:65" s="1" customFormat="1" ht="6.9" customHeight="1">
      <c r="B127" s="34"/>
      <c r="L127" s="34"/>
    </row>
    <row r="128" spans="2:65" s="1" customFormat="1" ht="12" customHeight="1">
      <c r="B128" s="34"/>
      <c r="C128" s="27" t="s">
        <v>14</v>
      </c>
      <c r="L128" s="34"/>
    </row>
    <row r="129" spans="2:65" s="1" customFormat="1" ht="16.5" customHeight="1">
      <c r="B129" s="34"/>
      <c r="E129" s="282" t="str">
        <f>E7</f>
        <v>Športový areál ZŠ Plickova - 1.etapa</v>
      </c>
      <c r="F129" s="283"/>
      <c r="G129" s="283"/>
      <c r="H129" s="283"/>
      <c r="L129" s="34"/>
    </row>
    <row r="130" spans="2:65" ht="12" customHeight="1">
      <c r="B130" s="20"/>
      <c r="C130" s="27" t="s">
        <v>127</v>
      </c>
      <c r="L130" s="20"/>
    </row>
    <row r="131" spans="2:65" s="1" customFormat="1" ht="16.5" customHeight="1">
      <c r="B131" s="34"/>
      <c r="E131" s="282" t="s">
        <v>89</v>
      </c>
      <c r="F131" s="280"/>
      <c r="G131" s="280"/>
      <c r="H131" s="280"/>
      <c r="L131" s="34"/>
    </row>
    <row r="132" spans="2:65" s="1" customFormat="1" ht="12" customHeight="1">
      <c r="B132" s="34"/>
      <c r="C132" s="27" t="s">
        <v>128</v>
      </c>
      <c r="L132" s="34"/>
    </row>
    <row r="133" spans="2:65" s="1" customFormat="1" ht="16.5" customHeight="1">
      <c r="B133" s="34"/>
      <c r="E133" s="254">
        <f>E11</f>
        <v>0</v>
      </c>
      <c r="F133" s="280"/>
      <c r="G133" s="280"/>
      <c r="H133" s="280"/>
      <c r="L133" s="34"/>
    </row>
    <row r="134" spans="2:65" s="1" customFormat="1" ht="6.9" customHeight="1">
      <c r="B134" s="34"/>
      <c r="L134" s="34"/>
    </row>
    <row r="135" spans="2:65" s="1" customFormat="1" ht="12" customHeight="1">
      <c r="B135" s="34"/>
      <c r="C135" s="27" t="s">
        <v>17</v>
      </c>
      <c r="F135" s="25" t="str">
        <f>F14</f>
        <v>Bratislava-Rača</v>
      </c>
      <c r="I135" s="27" t="s">
        <v>19</v>
      </c>
      <c r="J135" s="57">
        <f>IF(J14="","",J14)</f>
        <v>45040</v>
      </c>
      <c r="L135" s="34"/>
    </row>
    <row r="136" spans="2:65" s="1" customFormat="1" ht="6.9" customHeight="1">
      <c r="B136" s="34"/>
      <c r="L136" s="34"/>
    </row>
    <row r="137" spans="2:65" s="1" customFormat="1" ht="25.65" customHeight="1">
      <c r="B137" s="34"/>
      <c r="C137" s="27" t="s">
        <v>20</v>
      </c>
      <c r="F137" s="25" t="str">
        <f>E17</f>
        <v>Mestská časť Bratislava-Rača</v>
      </c>
      <c r="I137" s="27" t="s">
        <v>25</v>
      </c>
      <c r="J137" s="30" t="str">
        <f>E23</f>
        <v>STECHO construction, s.r.o.</v>
      </c>
      <c r="L137" s="34"/>
    </row>
    <row r="138" spans="2:65" s="1" customFormat="1" ht="15.15" customHeight="1">
      <c r="B138" s="34"/>
      <c r="C138" s="27" t="s">
        <v>23</v>
      </c>
      <c r="F138" s="25" t="str">
        <f>IF(E20="","",E20)</f>
        <v>Vyplň údaj</v>
      </c>
      <c r="I138" s="27" t="s">
        <v>27</v>
      </c>
      <c r="J138" s="30" t="str">
        <f>E26</f>
        <v>Rosoft,s.r.o.</v>
      </c>
      <c r="L138" s="34"/>
    </row>
    <row r="139" spans="2:65" s="1" customFormat="1" ht="10.4" customHeight="1">
      <c r="B139" s="34"/>
      <c r="L139" s="34"/>
    </row>
    <row r="140" spans="2:65" s="10" customFormat="1" ht="29.25" customHeight="1">
      <c r="B140" s="142"/>
      <c r="C140" s="143" t="s">
        <v>152</v>
      </c>
      <c r="D140" s="144" t="s">
        <v>56</v>
      </c>
      <c r="E140" s="144" t="s">
        <v>52</v>
      </c>
      <c r="F140" s="144" t="s">
        <v>53</v>
      </c>
      <c r="G140" s="144" t="s">
        <v>153</v>
      </c>
      <c r="H140" s="144" t="s">
        <v>154</v>
      </c>
      <c r="I140" s="144" t="s">
        <v>155</v>
      </c>
      <c r="J140" s="145" t="s">
        <v>136</v>
      </c>
      <c r="K140" s="146" t="s">
        <v>156</v>
      </c>
      <c r="L140" s="142"/>
      <c r="M140" s="64" t="s">
        <v>1</v>
      </c>
      <c r="N140" s="65" t="s">
        <v>35</v>
      </c>
      <c r="O140" s="65" t="s">
        <v>157</v>
      </c>
      <c r="P140" s="65" t="s">
        <v>158</v>
      </c>
      <c r="Q140" s="65" t="s">
        <v>159</v>
      </c>
      <c r="R140" s="65" t="s">
        <v>160</v>
      </c>
      <c r="S140" s="65" t="s">
        <v>161</v>
      </c>
      <c r="T140" s="66" t="s">
        <v>162</v>
      </c>
    </row>
    <row r="141" spans="2:65" s="1" customFormat="1" ht="23" customHeight="1">
      <c r="B141" s="34"/>
      <c r="C141" s="69" t="s">
        <v>133</v>
      </c>
      <c r="J141" s="147">
        <f>BK141</f>
        <v>0</v>
      </c>
      <c r="L141" s="34"/>
      <c r="M141" s="67"/>
      <c r="N141" s="58"/>
      <c r="O141" s="58"/>
      <c r="P141" s="148">
        <f>P142+P305</f>
        <v>0</v>
      </c>
      <c r="Q141" s="58"/>
      <c r="R141" s="148">
        <f>R142+R305</f>
        <v>1861.4019390299998</v>
      </c>
      <c r="S141" s="58"/>
      <c r="T141" s="149">
        <f>T142+T305</f>
        <v>0</v>
      </c>
      <c r="AT141" s="17" t="s">
        <v>70</v>
      </c>
      <c r="AU141" s="17" t="s">
        <v>138</v>
      </c>
      <c r="BK141" s="150">
        <f>BK142+BK305</f>
        <v>0</v>
      </c>
    </row>
    <row r="142" spans="2:65" s="11" customFormat="1" ht="26" customHeight="1">
      <c r="B142" s="151"/>
      <c r="D142" s="152" t="s">
        <v>70</v>
      </c>
      <c r="E142" s="153" t="s">
        <v>163</v>
      </c>
      <c r="F142" s="153" t="s">
        <v>164</v>
      </c>
      <c r="I142" s="154"/>
      <c r="J142" s="155">
        <f>BK142</f>
        <v>0</v>
      </c>
      <c r="L142" s="151"/>
      <c r="M142" s="156"/>
      <c r="P142" s="157">
        <f>P143+P167+P214+P221+P228+P273+P292+P303</f>
        <v>0</v>
      </c>
      <c r="R142" s="157">
        <f>R143+R167+R214+R221+R228+R273+R292+R303</f>
        <v>1861.3760990299998</v>
      </c>
      <c r="T142" s="158">
        <f>T143+T167+T214+T221+T228+T273+T292+T303</f>
        <v>0</v>
      </c>
      <c r="AR142" s="152" t="s">
        <v>77</v>
      </c>
      <c r="AT142" s="159" t="s">
        <v>70</v>
      </c>
      <c r="AU142" s="159" t="s">
        <v>71</v>
      </c>
      <c r="AY142" s="152" t="s">
        <v>165</v>
      </c>
      <c r="BK142" s="160">
        <f>BK143+BK167+BK214+BK221+BK228+BK273+BK292+BK303</f>
        <v>0</v>
      </c>
    </row>
    <row r="143" spans="2:65" s="11" customFormat="1" ht="23" customHeight="1">
      <c r="B143" s="151"/>
      <c r="D143" s="152" t="s">
        <v>70</v>
      </c>
      <c r="E143" s="161" t="s">
        <v>77</v>
      </c>
      <c r="F143" s="161" t="s">
        <v>166</v>
      </c>
      <c r="I143" s="154"/>
      <c r="J143" s="162">
        <f>BK143</f>
        <v>0</v>
      </c>
      <c r="L143" s="151"/>
      <c r="M143" s="156"/>
      <c r="P143" s="157">
        <f>SUM(P144:P166)</f>
        <v>0</v>
      </c>
      <c r="R143" s="157">
        <f>SUM(R144:R166)</f>
        <v>0</v>
      </c>
      <c r="T143" s="158">
        <f>SUM(T144:T166)</f>
        <v>0</v>
      </c>
      <c r="AR143" s="152" t="s">
        <v>77</v>
      </c>
      <c r="AT143" s="159" t="s">
        <v>70</v>
      </c>
      <c r="AU143" s="159" t="s">
        <v>77</v>
      </c>
      <c r="AY143" s="152" t="s">
        <v>165</v>
      </c>
      <c r="BK143" s="160">
        <f>SUM(BK144:BK166)</f>
        <v>0</v>
      </c>
    </row>
    <row r="144" spans="2:65" s="1" customFormat="1" ht="21.75" customHeight="1">
      <c r="B144" s="136"/>
      <c r="C144" s="163" t="s">
        <v>77</v>
      </c>
      <c r="D144" s="163" t="s">
        <v>167</v>
      </c>
      <c r="E144" s="164" t="s">
        <v>278</v>
      </c>
      <c r="F144" s="165" t="s">
        <v>279</v>
      </c>
      <c r="G144" s="166" t="s">
        <v>185</v>
      </c>
      <c r="H144" s="167">
        <v>1.792</v>
      </c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0</v>
      </c>
      <c r="R144" s="172">
        <f>Q144*H144</f>
        <v>0</v>
      </c>
      <c r="S144" s="172">
        <v>0</v>
      </c>
      <c r="T144" s="173">
        <f>S144*H144</f>
        <v>0</v>
      </c>
      <c r="AR144" s="174" t="s">
        <v>171</v>
      </c>
      <c r="AT144" s="174" t="s">
        <v>167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171</v>
      </c>
      <c r="BM144" s="174" t="s">
        <v>867</v>
      </c>
    </row>
    <row r="145" spans="2:65" s="12" customFormat="1">
      <c r="B145" s="175"/>
      <c r="D145" s="176" t="s">
        <v>176</v>
      </c>
      <c r="E145" s="177" t="s">
        <v>1</v>
      </c>
      <c r="F145" s="178" t="s">
        <v>868</v>
      </c>
      <c r="H145" s="179">
        <v>1.792</v>
      </c>
      <c r="I145" s="180"/>
      <c r="L145" s="175"/>
      <c r="M145" s="181"/>
      <c r="T145" s="182"/>
      <c r="AT145" s="177" t="s">
        <v>176</v>
      </c>
      <c r="AU145" s="177" t="s">
        <v>82</v>
      </c>
      <c r="AV145" s="12" t="s">
        <v>82</v>
      </c>
      <c r="AW145" s="12" t="s">
        <v>26</v>
      </c>
      <c r="AX145" s="12" t="s">
        <v>71</v>
      </c>
      <c r="AY145" s="177" t="s">
        <v>165</v>
      </c>
    </row>
    <row r="146" spans="2:65" s="14" customFormat="1">
      <c r="B146" s="189"/>
      <c r="D146" s="176" t="s">
        <v>176</v>
      </c>
      <c r="E146" s="190" t="s">
        <v>861</v>
      </c>
      <c r="F146" s="191" t="s">
        <v>189</v>
      </c>
      <c r="H146" s="192">
        <v>1.792</v>
      </c>
      <c r="I146" s="193"/>
      <c r="L146" s="189"/>
      <c r="M146" s="194"/>
      <c r="T146" s="195"/>
      <c r="AT146" s="190" t="s">
        <v>176</v>
      </c>
      <c r="AU146" s="190" t="s">
        <v>82</v>
      </c>
      <c r="AV146" s="14" t="s">
        <v>171</v>
      </c>
      <c r="AW146" s="14" t="s">
        <v>26</v>
      </c>
      <c r="AX146" s="14" t="s">
        <v>77</v>
      </c>
      <c r="AY146" s="190" t="s">
        <v>165</v>
      </c>
    </row>
    <row r="147" spans="2:65" s="1" customFormat="1" ht="24.15" customHeight="1">
      <c r="B147" s="136"/>
      <c r="C147" s="163" t="s">
        <v>82</v>
      </c>
      <c r="D147" s="163" t="s">
        <v>167</v>
      </c>
      <c r="E147" s="164" t="s">
        <v>288</v>
      </c>
      <c r="F147" s="165" t="s">
        <v>289</v>
      </c>
      <c r="G147" s="166" t="s">
        <v>185</v>
      </c>
      <c r="H147" s="167">
        <v>0.53800000000000003</v>
      </c>
      <c r="I147" s="168"/>
      <c r="J147" s="169">
        <f>ROUND(I147*H147,2)</f>
        <v>0</v>
      </c>
      <c r="K147" s="170"/>
      <c r="L147" s="34"/>
      <c r="M147" s="171" t="s">
        <v>1</v>
      </c>
      <c r="N147" s="135" t="s">
        <v>37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AR147" s="174" t="s">
        <v>171</v>
      </c>
      <c r="AT147" s="174" t="s">
        <v>167</v>
      </c>
      <c r="AU147" s="174" t="s">
        <v>82</v>
      </c>
      <c r="AY147" s="17" t="s">
        <v>165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7" t="s">
        <v>82</v>
      </c>
      <c r="BK147" s="102">
        <f>ROUND(I147*H147,2)</f>
        <v>0</v>
      </c>
      <c r="BL147" s="17" t="s">
        <v>171</v>
      </c>
      <c r="BM147" s="174" t="s">
        <v>869</v>
      </c>
    </row>
    <row r="148" spans="2:65" s="12" customFormat="1">
      <c r="B148" s="175"/>
      <c r="D148" s="176" t="s">
        <v>176</v>
      </c>
      <c r="E148" s="177" t="s">
        <v>1</v>
      </c>
      <c r="F148" s="178" t="s">
        <v>870</v>
      </c>
      <c r="H148" s="179">
        <v>0.53800000000000003</v>
      </c>
      <c r="I148" s="180"/>
      <c r="L148" s="175"/>
      <c r="M148" s="181"/>
      <c r="T148" s="182"/>
      <c r="AT148" s="177" t="s">
        <v>176</v>
      </c>
      <c r="AU148" s="177" t="s">
        <v>82</v>
      </c>
      <c r="AV148" s="12" t="s">
        <v>82</v>
      </c>
      <c r="AW148" s="12" t="s">
        <v>26</v>
      </c>
      <c r="AX148" s="12" t="s">
        <v>77</v>
      </c>
      <c r="AY148" s="177" t="s">
        <v>165</v>
      </c>
    </row>
    <row r="149" spans="2:65" s="1" customFormat="1" ht="21.75" customHeight="1">
      <c r="B149" s="136"/>
      <c r="C149" s="163" t="s">
        <v>178</v>
      </c>
      <c r="D149" s="163" t="s">
        <v>167</v>
      </c>
      <c r="E149" s="164" t="s">
        <v>690</v>
      </c>
      <c r="F149" s="165" t="s">
        <v>691</v>
      </c>
      <c r="G149" s="166" t="s">
        <v>185</v>
      </c>
      <c r="H149" s="167">
        <v>23.324999999999999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171</v>
      </c>
      <c r="AT149" s="174" t="s">
        <v>167</v>
      </c>
      <c r="AU149" s="174" t="s">
        <v>82</v>
      </c>
      <c r="AY149" s="17" t="s">
        <v>165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82</v>
      </c>
      <c r="BK149" s="102">
        <f>ROUND(I149*H149,2)</f>
        <v>0</v>
      </c>
      <c r="BL149" s="17" t="s">
        <v>171</v>
      </c>
      <c r="BM149" s="174" t="s">
        <v>871</v>
      </c>
    </row>
    <row r="150" spans="2:65" s="12" customFormat="1">
      <c r="B150" s="175"/>
      <c r="D150" s="176" t="s">
        <v>176</v>
      </c>
      <c r="E150" s="177" t="s">
        <v>1</v>
      </c>
      <c r="F150" s="178" t="s">
        <v>872</v>
      </c>
      <c r="H150" s="179">
        <v>15</v>
      </c>
      <c r="I150" s="180"/>
      <c r="L150" s="175"/>
      <c r="M150" s="181"/>
      <c r="T150" s="182"/>
      <c r="AT150" s="177" t="s">
        <v>176</v>
      </c>
      <c r="AU150" s="177" t="s">
        <v>82</v>
      </c>
      <c r="AV150" s="12" t="s">
        <v>82</v>
      </c>
      <c r="AW150" s="12" t="s">
        <v>26</v>
      </c>
      <c r="AX150" s="12" t="s">
        <v>71</v>
      </c>
      <c r="AY150" s="177" t="s">
        <v>165</v>
      </c>
    </row>
    <row r="151" spans="2:65" s="13" customFormat="1">
      <c r="B151" s="183"/>
      <c r="D151" s="176" t="s">
        <v>176</v>
      </c>
      <c r="E151" s="184" t="s">
        <v>1</v>
      </c>
      <c r="F151" s="185" t="s">
        <v>873</v>
      </c>
      <c r="H151" s="184" t="s">
        <v>1</v>
      </c>
      <c r="I151" s="186"/>
      <c r="L151" s="183"/>
      <c r="M151" s="187"/>
      <c r="T151" s="188"/>
      <c r="AT151" s="184" t="s">
        <v>176</v>
      </c>
      <c r="AU151" s="184" t="s">
        <v>82</v>
      </c>
      <c r="AV151" s="13" t="s">
        <v>77</v>
      </c>
      <c r="AW151" s="13" t="s">
        <v>26</v>
      </c>
      <c r="AX151" s="13" t="s">
        <v>71</v>
      </c>
      <c r="AY151" s="184" t="s">
        <v>165</v>
      </c>
    </row>
    <row r="152" spans="2:65" s="12" customFormat="1">
      <c r="B152" s="175"/>
      <c r="D152" s="176" t="s">
        <v>176</v>
      </c>
      <c r="E152" s="177" t="s">
        <v>1</v>
      </c>
      <c r="F152" s="178" t="s">
        <v>874</v>
      </c>
      <c r="H152" s="179">
        <v>8.3249999999999993</v>
      </c>
      <c r="I152" s="180"/>
      <c r="L152" s="175"/>
      <c r="M152" s="181"/>
      <c r="T152" s="182"/>
      <c r="AT152" s="177" t="s">
        <v>176</v>
      </c>
      <c r="AU152" s="177" t="s">
        <v>82</v>
      </c>
      <c r="AV152" s="12" t="s">
        <v>82</v>
      </c>
      <c r="AW152" s="12" t="s">
        <v>26</v>
      </c>
      <c r="AX152" s="12" t="s">
        <v>71</v>
      </c>
      <c r="AY152" s="177" t="s">
        <v>165</v>
      </c>
    </row>
    <row r="153" spans="2:65" s="14" customFormat="1">
      <c r="B153" s="189"/>
      <c r="D153" s="176" t="s">
        <v>176</v>
      </c>
      <c r="E153" s="190" t="s">
        <v>859</v>
      </c>
      <c r="F153" s="191" t="s">
        <v>189</v>
      </c>
      <c r="H153" s="192">
        <v>23.324999999999999</v>
      </c>
      <c r="I153" s="193"/>
      <c r="L153" s="189"/>
      <c r="M153" s="194"/>
      <c r="T153" s="195"/>
      <c r="AT153" s="190" t="s">
        <v>176</v>
      </c>
      <c r="AU153" s="190" t="s">
        <v>82</v>
      </c>
      <c r="AV153" s="14" t="s">
        <v>171</v>
      </c>
      <c r="AW153" s="14" t="s">
        <v>26</v>
      </c>
      <c r="AX153" s="14" t="s">
        <v>77</v>
      </c>
      <c r="AY153" s="190" t="s">
        <v>165</v>
      </c>
    </row>
    <row r="154" spans="2:65" s="1" customFormat="1" ht="38" customHeight="1">
      <c r="B154" s="136"/>
      <c r="C154" s="163" t="s">
        <v>171</v>
      </c>
      <c r="D154" s="163" t="s">
        <v>167</v>
      </c>
      <c r="E154" s="164" t="s">
        <v>695</v>
      </c>
      <c r="F154" s="165" t="s">
        <v>696</v>
      </c>
      <c r="G154" s="166" t="s">
        <v>185</v>
      </c>
      <c r="H154" s="167">
        <v>6.9980000000000002</v>
      </c>
      <c r="I154" s="168"/>
      <c r="J154" s="169">
        <f>ROUND(I154*H154,2)</f>
        <v>0</v>
      </c>
      <c r="K154" s="170"/>
      <c r="L154" s="34"/>
      <c r="M154" s="171" t="s">
        <v>1</v>
      </c>
      <c r="N154" s="135" t="s">
        <v>37</v>
      </c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AR154" s="174" t="s">
        <v>171</v>
      </c>
      <c r="AT154" s="174" t="s">
        <v>167</v>
      </c>
      <c r="AU154" s="174" t="s">
        <v>82</v>
      </c>
      <c r="AY154" s="17" t="s">
        <v>165</v>
      </c>
      <c r="BE154" s="102">
        <f>IF(N154="základná",J154,0)</f>
        <v>0</v>
      </c>
      <c r="BF154" s="102">
        <f>IF(N154="znížená",J154,0)</f>
        <v>0</v>
      </c>
      <c r="BG154" s="102">
        <f>IF(N154="zákl. prenesená",J154,0)</f>
        <v>0</v>
      </c>
      <c r="BH154" s="102">
        <f>IF(N154="zníž. prenesená",J154,0)</f>
        <v>0</v>
      </c>
      <c r="BI154" s="102">
        <f>IF(N154="nulová",J154,0)</f>
        <v>0</v>
      </c>
      <c r="BJ154" s="17" t="s">
        <v>82</v>
      </c>
      <c r="BK154" s="102">
        <f>ROUND(I154*H154,2)</f>
        <v>0</v>
      </c>
      <c r="BL154" s="17" t="s">
        <v>171</v>
      </c>
      <c r="BM154" s="174" t="s">
        <v>875</v>
      </c>
    </row>
    <row r="155" spans="2:65" s="12" customFormat="1">
      <c r="B155" s="175"/>
      <c r="D155" s="176" t="s">
        <v>176</v>
      </c>
      <c r="E155" s="177" t="s">
        <v>1</v>
      </c>
      <c r="F155" s="178" t="s">
        <v>876</v>
      </c>
      <c r="H155" s="179">
        <v>6.9980000000000002</v>
      </c>
      <c r="I155" s="180"/>
      <c r="L155" s="175"/>
      <c r="M155" s="181"/>
      <c r="T155" s="182"/>
      <c r="AT155" s="177" t="s">
        <v>176</v>
      </c>
      <c r="AU155" s="177" t="s">
        <v>82</v>
      </c>
      <c r="AV155" s="12" t="s">
        <v>82</v>
      </c>
      <c r="AW155" s="12" t="s">
        <v>26</v>
      </c>
      <c r="AX155" s="12" t="s">
        <v>71</v>
      </c>
      <c r="AY155" s="177" t="s">
        <v>165</v>
      </c>
    </row>
    <row r="156" spans="2:65" s="14" customFormat="1">
      <c r="B156" s="189"/>
      <c r="D156" s="176" t="s">
        <v>176</v>
      </c>
      <c r="E156" s="190" t="s">
        <v>1</v>
      </c>
      <c r="F156" s="191" t="s">
        <v>189</v>
      </c>
      <c r="H156" s="192">
        <v>6.9980000000000002</v>
      </c>
      <c r="I156" s="193"/>
      <c r="L156" s="189"/>
      <c r="M156" s="194"/>
      <c r="T156" s="195"/>
      <c r="AT156" s="190" t="s">
        <v>176</v>
      </c>
      <c r="AU156" s="190" t="s">
        <v>82</v>
      </c>
      <c r="AV156" s="14" t="s">
        <v>171</v>
      </c>
      <c r="AW156" s="14" t="s">
        <v>26</v>
      </c>
      <c r="AX156" s="14" t="s">
        <v>77</v>
      </c>
      <c r="AY156" s="190" t="s">
        <v>165</v>
      </c>
    </row>
    <row r="157" spans="2:65" s="1" customFormat="1" ht="33" customHeight="1">
      <c r="B157" s="136"/>
      <c r="C157" s="163" t="s">
        <v>190</v>
      </c>
      <c r="D157" s="163" t="s">
        <v>167</v>
      </c>
      <c r="E157" s="164" t="s">
        <v>296</v>
      </c>
      <c r="F157" s="165" t="s">
        <v>297</v>
      </c>
      <c r="G157" s="166" t="s">
        <v>185</v>
      </c>
      <c r="H157" s="167">
        <v>25.117000000000001</v>
      </c>
      <c r="I157" s="168"/>
      <c r="J157" s="169">
        <f>ROUND(I157*H157,2)</f>
        <v>0</v>
      </c>
      <c r="K157" s="170"/>
      <c r="L157" s="34"/>
      <c r="M157" s="171" t="s">
        <v>1</v>
      </c>
      <c r="N157" s="135" t="s">
        <v>37</v>
      </c>
      <c r="P157" s="172">
        <f>O157*H157</f>
        <v>0</v>
      </c>
      <c r="Q157" s="172">
        <v>0</v>
      </c>
      <c r="R157" s="172">
        <f>Q157*H157</f>
        <v>0</v>
      </c>
      <c r="S157" s="172">
        <v>0</v>
      </c>
      <c r="T157" s="173">
        <f>S157*H157</f>
        <v>0</v>
      </c>
      <c r="AR157" s="174" t="s">
        <v>171</v>
      </c>
      <c r="AT157" s="174" t="s">
        <v>167</v>
      </c>
      <c r="AU157" s="174" t="s">
        <v>82</v>
      </c>
      <c r="AY157" s="17" t="s">
        <v>165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82</v>
      </c>
      <c r="BK157" s="102">
        <f>ROUND(I157*H157,2)</f>
        <v>0</v>
      </c>
      <c r="BL157" s="17" t="s">
        <v>171</v>
      </c>
      <c r="BM157" s="174" t="s">
        <v>877</v>
      </c>
    </row>
    <row r="158" spans="2:65" s="12" customFormat="1">
      <c r="B158" s="175"/>
      <c r="D158" s="176" t="s">
        <v>176</v>
      </c>
      <c r="E158" s="177" t="s">
        <v>1</v>
      </c>
      <c r="F158" s="178" t="s">
        <v>878</v>
      </c>
      <c r="H158" s="179">
        <v>25.117000000000001</v>
      </c>
      <c r="I158" s="180"/>
      <c r="L158" s="175"/>
      <c r="M158" s="181"/>
      <c r="T158" s="182"/>
      <c r="AT158" s="177" t="s">
        <v>176</v>
      </c>
      <c r="AU158" s="177" t="s">
        <v>82</v>
      </c>
      <c r="AV158" s="12" t="s">
        <v>82</v>
      </c>
      <c r="AW158" s="12" t="s">
        <v>26</v>
      </c>
      <c r="AX158" s="12" t="s">
        <v>71</v>
      </c>
      <c r="AY158" s="177" t="s">
        <v>165</v>
      </c>
    </row>
    <row r="159" spans="2:65" s="14" customFormat="1">
      <c r="B159" s="189"/>
      <c r="D159" s="176" t="s">
        <v>176</v>
      </c>
      <c r="E159" s="190" t="s">
        <v>263</v>
      </c>
      <c r="F159" s="191" t="s">
        <v>189</v>
      </c>
      <c r="H159" s="192">
        <v>25.117000000000001</v>
      </c>
      <c r="I159" s="193"/>
      <c r="L159" s="189"/>
      <c r="M159" s="194"/>
      <c r="T159" s="195"/>
      <c r="AT159" s="190" t="s">
        <v>176</v>
      </c>
      <c r="AU159" s="190" t="s">
        <v>82</v>
      </c>
      <c r="AV159" s="14" t="s">
        <v>171</v>
      </c>
      <c r="AW159" s="14" t="s">
        <v>26</v>
      </c>
      <c r="AX159" s="14" t="s">
        <v>77</v>
      </c>
      <c r="AY159" s="190" t="s">
        <v>165</v>
      </c>
    </row>
    <row r="160" spans="2:65" s="1" customFormat="1" ht="38" customHeight="1">
      <c r="B160" s="136"/>
      <c r="C160" s="163" t="s">
        <v>194</v>
      </c>
      <c r="D160" s="163" t="s">
        <v>167</v>
      </c>
      <c r="E160" s="164" t="s">
        <v>300</v>
      </c>
      <c r="F160" s="165" t="s">
        <v>301</v>
      </c>
      <c r="G160" s="166" t="s">
        <v>185</v>
      </c>
      <c r="H160" s="167">
        <v>301.404</v>
      </c>
      <c r="I160" s="168"/>
      <c r="J160" s="169">
        <f>ROUND(I160*H160,2)</f>
        <v>0</v>
      </c>
      <c r="K160" s="170"/>
      <c r="L160" s="34"/>
      <c r="M160" s="171" t="s">
        <v>1</v>
      </c>
      <c r="N160" s="135" t="s">
        <v>37</v>
      </c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AR160" s="174" t="s">
        <v>171</v>
      </c>
      <c r="AT160" s="174" t="s">
        <v>167</v>
      </c>
      <c r="AU160" s="174" t="s">
        <v>82</v>
      </c>
      <c r="AY160" s="17" t="s">
        <v>165</v>
      </c>
      <c r="BE160" s="102">
        <f>IF(N160="základná",J160,0)</f>
        <v>0</v>
      </c>
      <c r="BF160" s="102">
        <f>IF(N160="znížená",J160,0)</f>
        <v>0</v>
      </c>
      <c r="BG160" s="102">
        <f>IF(N160="zákl. prenesená",J160,0)</f>
        <v>0</v>
      </c>
      <c r="BH160" s="102">
        <f>IF(N160="zníž. prenesená",J160,0)</f>
        <v>0</v>
      </c>
      <c r="BI160" s="102">
        <f>IF(N160="nulová",J160,0)</f>
        <v>0</v>
      </c>
      <c r="BJ160" s="17" t="s">
        <v>82</v>
      </c>
      <c r="BK160" s="102">
        <f>ROUND(I160*H160,2)</f>
        <v>0</v>
      </c>
      <c r="BL160" s="17" t="s">
        <v>171</v>
      </c>
      <c r="BM160" s="174" t="s">
        <v>879</v>
      </c>
    </row>
    <row r="161" spans="2:65" s="12" customFormat="1">
      <c r="B161" s="175"/>
      <c r="D161" s="176" t="s">
        <v>176</v>
      </c>
      <c r="E161" s="177" t="s">
        <v>1</v>
      </c>
      <c r="F161" s="178" t="s">
        <v>263</v>
      </c>
      <c r="H161" s="179">
        <v>25.117000000000001</v>
      </c>
      <c r="I161" s="180"/>
      <c r="L161" s="175"/>
      <c r="M161" s="181"/>
      <c r="T161" s="182"/>
      <c r="AT161" s="177" t="s">
        <v>176</v>
      </c>
      <c r="AU161" s="177" t="s">
        <v>82</v>
      </c>
      <c r="AV161" s="12" t="s">
        <v>82</v>
      </c>
      <c r="AW161" s="12" t="s">
        <v>26</v>
      </c>
      <c r="AX161" s="12" t="s">
        <v>71</v>
      </c>
      <c r="AY161" s="177" t="s">
        <v>165</v>
      </c>
    </row>
    <row r="162" spans="2:65" s="14" customFormat="1">
      <c r="B162" s="189"/>
      <c r="D162" s="176" t="s">
        <v>176</v>
      </c>
      <c r="E162" s="190" t="s">
        <v>1</v>
      </c>
      <c r="F162" s="191" t="s">
        <v>189</v>
      </c>
      <c r="H162" s="192">
        <v>25.117000000000001</v>
      </c>
      <c r="I162" s="193"/>
      <c r="L162" s="189"/>
      <c r="M162" s="194"/>
      <c r="T162" s="195"/>
      <c r="AT162" s="190" t="s">
        <v>176</v>
      </c>
      <c r="AU162" s="190" t="s">
        <v>82</v>
      </c>
      <c r="AV162" s="14" t="s">
        <v>171</v>
      </c>
      <c r="AW162" s="14" t="s">
        <v>26</v>
      </c>
      <c r="AX162" s="14" t="s">
        <v>77</v>
      </c>
      <c r="AY162" s="190" t="s">
        <v>165</v>
      </c>
    </row>
    <row r="163" spans="2:65" s="12" customFormat="1">
      <c r="B163" s="175"/>
      <c r="D163" s="176" t="s">
        <v>176</v>
      </c>
      <c r="F163" s="178" t="s">
        <v>880</v>
      </c>
      <c r="H163" s="179">
        <v>301.404</v>
      </c>
      <c r="I163" s="180"/>
      <c r="L163" s="175"/>
      <c r="M163" s="181"/>
      <c r="T163" s="182"/>
      <c r="AT163" s="177" t="s">
        <v>176</v>
      </c>
      <c r="AU163" s="177" t="s">
        <v>82</v>
      </c>
      <c r="AV163" s="12" t="s">
        <v>82</v>
      </c>
      <c r="AW163" s="12" t="s">
        <v>3</v>
      </c>
      <c r="AX163" s="12" t="s">
        <v>77</v>
      </c>
      <c r="AY163" s="177" t="s">
        <v>165</v>
      </c>
    </row>
    <row r="164" spans="2:65" s="1" customFormat="1" ht="24.15" customHeight="1">
      <c r="B164" s="136"/>
      <c r="C164" s="163" t="s">
        <v>202</v>
      </c>
      <c r="D164" s="163" t="s">
        <v>167</v>
      </c>
      <c r="E164" s="164" t="s">
        <v>226</v>
      </c>
      <c r="F164" s="165" t="s">
        <v>227</v>
      </c>
      <c r="G164" s="166" t="s">
        <v>185</v>
      </c>
      <c r="H164" s="167">
        <v>25.117000000000001</v>
      </c>
      <c r="I164" s="168"/>
      <c r="J164" s="169">
        <f>ROUND(I164*H164,2)</f>
        <v>0</v>
      </c>
      <c r="K164" s="170"/>
      <c r="L164" s="34"/>
      <c r="M164" s="171" t="s">
        <v>1</v>
      </c>
      <c r="N164" s="135" t="s">
        <v>37</v>
      </c>
      <c r="P164" s="172">
        <f>O164*H164</f>
        <v>0</v>
      </c>
      <c r="Q164" s="172">
        <v>0</v>
      </c>
      <c r="R164" s="172">
        <f>Q164*H164</f>
        <v>0</v>
      </c>
      <c r="S164" s="172">
        <v>0</v>
      </c>
      <c r="T164" s="173">
        <f>S164*H164</f>
        <v>0</v>
      </c>
      <c r="AR164" s="174" t="s">
        <v>171</v>
      </c>
      <c r="AT164" s="174" t="s">
        <v>167</v>
      </c>
      <c r="AU164" s="174" t="s">
        <v>82</v>
      </c>
      <c r="AY164" s="17" t="s">
        <v>165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7" t="s">
        <v>82</v>
      </c>
      <c r="BK164" s="102">
        <f>ROUND(I164*H164,2)</f>
        <v>0</v>
      </c>
      <c r="BL164" s="17" t="s">
        <v>171</v>
      </c>
      <c r="BM164" s="174" t="s">
        <v>881</v>
      </c>
    </row>
    <row r="165" spans="2:65" s="12" customFormat="1">
      <c r="B165" s="175"/>
      <c r="D165" s="176" t="s">
        <v>176</v>
      </c>
      <c r="E165" s="177" t="s">
        <v>1</v>
      </c>
      <c r="F165" s="178" t="s">
        <v>263</v>
      </c>
      <c r="H165" s="179">
        <v>25.117000000000001</v>
      </c>
      <c r="I165" s="180"/>
      <c r="L165" s="175"/>
      <c r="M165" s="181"/>
      <c r="T165" s="182"/>
      <c r="AT165" s="177" t="s">
        <v>176</v>
      </c>
      <c r="AU165" s="177" t="s">
        <v>82</v>
      </c>
      <c r="AV165" s="12" t="s">
        <v>82</v>
      </c>
      <c r="AW165" s="12" t="s">
        <v>26</v>
      </c>
      <c r="AX165" s="12" t="s">
        <v>71</v>
      </c>
      <c r="AY165" s="177" t="s">
        <v>165</v>
      </c>
    </row>
    <row r="166" spans="2:65" s="14" customFormat="1">
      <c r="B166" s="189"/>
      <c r="D166" s="176" t="s">
        <v>176</v>
      </c>
      <c r="E166" s="190" t="s">
        <v>1</v>
      </c>
      <c r="F166" s="191" t="s">
        <v>189</v>
      </c>
      <c r="H166" s="192">
        <v>25.117000000000001</v>
      </c>
      <c r="I166" s="193"/>
      <c r="L166" s="189"/>
      <c r="M166" s="194"/>
      <c r="T166" s="195"/>
      <c r="AT166" s="190" t="s">
        <v>176</v>
      </c>
      <c r="AU166" s="190" t="s">
        <v>82</v>
      </c>
      <c r="AV166" s="14" t="s">
        <v>171</v>
      </c>
      <c r="AW166" s="14" t="s">
        <v>26</v>
      </c>
      <c r="AX166" s="14" t="s">
        <v>77</v>
      </c>
      <c r="AY166" s="190" t="s">
        <v>165</v>
      </c>
    </row>
    <row r="167" spans="2:65" s="11" customFormat="1" ht="23" customHeight="1">
      <c r="B167" s="151"/>
      <c r="D167" s="152" t="s">
        <v>70</v>
      </c>
      <c r="E167" s="161" t="s">
        <v>82</v>
      </c>
      <c r="F167" s="161" t="s">
        <v>313</v>
      </c>
      <c r="I167" s="154"/>
      <c r="J167" s="162">
        <f>BK167</f>
        <v>0</v>
      </c>
      <c r="L167" s="151"/>
      <c r="M167" s="156"/>
      <c r="P167" s="157">
        <f>SUM(P168:P213)</f>
        <v>0</v>
      </c>
      <c r="R167" s="157">
        <f>SUM(R168:R213)</f>
        <v>53.768527189999993</v>
      </c>
      <c r="T167" s="158">
        <f>SUM(T168:T213)</f>
        <v>0</v>
      </c>
      <c r="AR167" s="152" t="s">
        <v>77</v>
      </c>
      <c r="AT167" s="159" t="s">
        <v>70</v>
      </c>
      <c r="AU167" s="159" t="s">
        <v>77</v>
      </c>
      <c r="AY167" s="152" t="s">
        <v>165</v>
      </c>
      <c r="BK167" s="160">
        <f>SUM(BK168:BK213)</f>
        <v>0</v>
      </c>
    </row>
    <row r="168" spans="2:65" s="1" customFormat="1" ht="24.15" customHeight="1">
      <c r="B168" s="136"/>
      <c r="C168" s="163" t="s">
        <v>207</v>
      </c>
      <c r="D168" s="163" t="s">
        <v>167</v>
      </c>
      <c r="E168" s="164" t="s">
        <v>882</v>
      </c>
      <c r="F168" s="165" t="s">
        <v>883</v>
      </c>
      <c r="G168" s="166" t="s">
        <v>185</v>
      </c>
      <c r="H168" s="167">
        <v>8.3249999999999993</v>
      </c>
      <c r="I168" s="168"/>
      <c r="J168" s="169">
        <f>ROUND(I168*H168,2)</f>
        <v>0</v>
      </c>
      <c r="K168" s="170"/>
      <c r="L168" s="34"/>
      <c r="M168" s="171" t="s">
        <v>1</v>
      </c>
      <c r="N168" s="135" t="s">
        <v>37</v>
      </c>
      <c r="P168" s="172">
        <f>O168*H168</f>
        <v>0</v>
      </c>
      <c r="Q168" s="172">
        <v>1.63</v>
      </c>
      <c r="R168" s="172">
        <f>Q168*H168</f>
        <v>13.569749999999997</v>
      </c>
      <c r="S168" s="172">
        <v>0</v>
      </c>
      <c r="T168" s="173">
        <f>S168*H168</f>
        <v>0</v>
      </c>
      <c r="AR168" s="174" t="s">
        <v>171</v>
      </c>
      <c r="AT168" s="174" t="s">
        <v>167</v>
      </c>
      <c r="AU168" s="174" t="s">
        <v>82</v>
      </c>
      <c r="AY168" s="17" t="s">
        <v>165</v>
      </c>
      <c r="BE168" s="102">
        <f>IF(N168="základná",J168,0)</f>
        <v>0</v>
      </c>
      <c r="BF168" s="102">
        <f>IF(N168="znížená",J168,0)</f>
        <v>0</v>
      </c>
      <c r="BG168" s="102">
        <f>IF(N168="zákl. prenesená",J168,0)</f>
        <v>0</v>
      </c>
      <c r="BH168" s="102">
        <f>IF(N168="zníž. prenesená",J168,0)</f>
        <v>0</v>
      </c>
      <c r="BI168" s="102">
        <f>IF(N168="nulová",J168,0)</f>
        <v>0</v>
      </c>
      <c r="BJ168" s="17" t="s">
        <v>82</v>
      </c>
      <c r="BK168" s="102">
        <f>ROUND(I168*H168,2)</f>
        <v>0</v>
      </c>
      <c r="BL168" s="17" t="s">
        <v>171</v>
      </c>
      <c r="BM168" s="174" t="s">
        <v>884</v>
      </c>
    </row>
    <row r="169" spans="2:65" s="12" customFormat="1">
      <c r="B169" s="175"/>
      <c r="D169" s="176" t="s">
        <v>176</v>
      </c>
      <c r="E169" s="177" t="s">
        <v>1</v>
      </c>
      <c r="F169" s="178" t="s">
        <v>874</v>
      </c>
      <c r="H169" s="179">
        <v>8.3249999999999993</v>
      </c>
      <c r="I169" s="180"/>
      <c r="L169" s="175"/>
      <c r="M169" s="181"/>
      <c r="T169" s="182"/>
      <c r="AT169" s="177" t="s">
        <v>176</v>
      </c>
      <c r="AU169" s="177" t="s">
        <v>82</v>
      </c>
      <c r="AV169" s="12" t="s">
        <v>82</v>
      </c>
      <c r="AW169" s="12" t="s">
        <v>26</v>
      </c>
      <c r="AX169" s="12" t="s">
        <v>71</v>
      </c>
      <c r="AY169" s="177" t="s">
        <v>165</v>
      </c>
    </row>
    <row r="170" spans="2:65" s="14" customFormat="1">
      <c r="B170" s="189"/>
      <c r="D170" s="176" t="s">
        <v>176</v>
      </c>
      <c r="E170" s="190" t="s">
        <v>1</v>
      </c>
      <c r="F170" s="191" t="s">
        <v>189</v>
      </c>
      <c r="H170" s="192">
        <v>8.3249999999999993</v>
      </c>
      <c r="I170" s="193"/>
      <c r="L170" s="189"/>
      <c r="M170" s="194"/>
      <c r="T170" s="195"/>
      <c r="AT170" s="190" t="s">
        <v>176</v>
      </c>
      <c r="AU170" s="190" t="s">
        <v>82</v>
      </c>
      <c r="AV170" s="14" t="s">
        <v>171</v>
      </c>
      <c r="AW170" s="14" t="s">
        <v>26</v>
      </c>
      <c r="AX170" s="14" t="s">
        <v>77</v>
      </c>
      <c r="AY170" s="190" t="s">
        <v>165</v>
      </c>
    </row>
    <row r="171" spans="2:65" s="1" customFormat="1" ht="33" customHeight="1">
      <c r="B171" s="136"/>
      <c r="C171" s="163" t="s">
        <v>212</v>
      </c>
      <c r="D171" s="163" t="s">
        <v>167</v>
      </c>
      <c r="E171" s="164" t="s">
        <v>712</v>
      </c>
      <c r="F171" s="165" t="s">
        <v>713</v>
      </c>
      <c r="G171" s="166" t="s">
        <v>170</v>
      </c>
      <c r="H171" s="167">
        <v>104.05800000000001</v>
      </c>
      <c r="I171" s="168"/>
      <c r="J171" s="169">
        <f>ROUND(I171*H171,2)</f>
        <v>0</v>
      </c>
      <c r="K171" s="170"/>
      <c r="L171" s="34"/>
      <c r="M171" s="171" t="s">
        <v>1</v>
      </c>
      <c r="N171" s="135" t="s">
        <v>37</v>
      </c>
      <c r="P171" s="172">
        <f>O171*H171</f>
        <v>0</v>
      </c>
      <c r="Q171" s="172">
        <v>1.8000000000000001E-4</v>
      </c>
      <c r="R171" s="172">
        <f>Q171*H171</f>
        <v>1.8730440000000001E-2</v>
      </c>
      <c r="S171" s="172">
        <v>0</v>
      </c>
      <c r="T171" s="173">
        <f>S171*H171</f>
        <v>0</v>
      </c>
      <c r="AR171" s="174" t="s">
        <v>171</v>
      </c>
      <c r="AT171" s="174" t="s">
        <v>167</v>
      </c>
      <c r="AU171" s="174" t="s">
        <v>82</v>
      </c>
      <c r="AY171" s="17" t="s">
        <v>165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7" t="s">
        <v>82</v>
      </c>
      <c r="BK171" s="102">
        <f>ROUND(I171*H171,2)</f>
        <v>0</v>
      </c>
      <c r="BL171" s="17" t="s">
        <v>171</v>
      </c>
      <c r="BM171" s="174" t="s">
        <v>885</v>
      </c>
    </row>
    <row r="172" spans="2:65" s="13" customFormat="1">
      <c r="B172" s="183"/>
      <c r="D172" s="176" t="s">
        <v>176</v>
      </c>
      <c r="E172" s="184" t="s">
        <v>1</v>
      </c>
      <c r="F172" s="185" t="s">
        <v>886</v>
      </c>
      <c r="H172" s="184" t="s">
        <v>1</v>
      </c>
      <c r="I172" s="186"/>
      <c r="L172" s="183"/>
      <c r="M172" s="187"/>
      <c r="T172" s="188"/>
      <c r="AT172" s="184" t="s">
        <v>176</v>
      </c>
      <c r="AU172" s="184" t="s">
        <v>82</v>
      </c>
      <c r="AV172" s="13" t="s">
        <v>77</v>
      </c>
      <c r="AW172" s="13" t="s">
        <v>26</v>
      </c>
      <c r="AX172" s="13" t="s">
        <v>71</v>
      </c>
      <c r="AY172" s="184" t="s">
        <v>165</v>
      </c>
    </row>
    <row r="173" spans="2:65" s="12" customFormat="1">
      <c r="B173" s="175"/>
      <c r="D173" s="176" t="s">
        <v>176</v>
      </c>
      <c r="E173" s="177" t="s">
        <v>863</v>
      </c>
      <c r="F173" s="178" t="s">
        <v>887</v>
      </c>
      <c r="H173" s="179">
        <v>77.08</v>
      </c>
      <c r="I173" s="180"/>
      <c r="L173" s="175"/>
      <c r="M173" s="181"/>
      <c r="T173" s="182"/>
      <c r="AT173" s="177" t="s">
        <v>176</v>
      </c>
      <c r="AU173" s="177" t="s">
        <v>82</v>
      </c>
      <c r="AV173" s="12" t="s">
        <v>82</v>
      </c>
      <c r="AW173" s="12" t="s">
        <v>26</v>
      </c>
      <c r="AX173" s="12" t="s">
        <v>71</v>
      </c>
      <c r="AY173" s="177" t="s">
        <v>165</v>
      </c>
    </row>
    <row r="174" spans="2:65" s="13" customFormat="1">
      <c r="B174" s="183"/>
      <c r="D174" s="176" t="s">
        <v>176</v>
      </c>
      <c r="E174" s="184" t="s">
        <v>1</v>
      </c>
      <c r="F174" s="185" t="s">
        <v>888</v>
      </c>
      <c r="H174" s="184" t="s">
        <v>1</v>
      </c>
      <c r="I174" s="186"/>
      <c r="L174" s="183"/>
      <c r="M174" s="187"/>
      <c r="T174" s="188"/>
      <c r="AT174" s="184" t="s">
        <v>176</v>
      </c>
      <c r="AU174" s="184" t="s">
        <v>82</v>
      </c>
      <c r="AV174" s="13" t="s">
        <v>77</v>
      </c>
      <c r="AW174" s="13" t="s">
        <v>26</v>
      </c>
      <c r="AX174" s="13" t="s">
        <v>71</v>
      </c>
      <c r="AY174" s="184" t="s">
        <v>165</v>
      </c>
    </row>
    <row r="175" spans="2:65" s="12" customFormat="1">
      <c r="B175" s="175"/>
      <c r="D175" s="176" t="s">
        <v>176</v>
      </c>
      <c r="E175" s="177" t="s">
        <v>865</v>
      </c>
      <c r="F175" s="178" t="s">
        <v>889</v>
      </c>
      <c r="H175" s="179">
        <v>26.978000000000002</v>
      </c>
      <c r="I175" s="180"/>
      <c r="L175" s="175"/>
      <c r="M175" s="181"/>
      <c r="T175" s="182"/>
      <c r="AT175" s="177" t="s">
        <v>176</v>
      </c>
      <c r="AU175" s="177" t="s">
        <v>82</v>
      </c>
      <c r="AV175" s="12" t="s">
        <v>82</v>
      </c>
      <c r="AW175" s="12" t="s">
        <v>26</v>
      </c>
      <c r="AX175" s="12" t="s">
        <v>71</v>
      </c>
      <c r="AY175" s="177" t="s">
        <v>165</v>
      </c>
    </row>
    <row r="176" spans="2:65" s="14" customFormat="1">
      <c r="B176" s="189"/>
      <c r="D176" s="176" t="s">
        <v>176</v>
      </c>
      <c r="E176" s="190" t="s">
        <v>1</v>
      </c>
      <c r="F176" s="191" t="s">
        <v>189</v>
      </c>
      <c r="H176" s="192">
        <v>104.05800000000001</v>
      </c>
      <c r="I176" s="193"/>
      <c r="L176" s="189"/>
      <c r="M176" s="194"/>
      <c r="T176" s="195"/>
      <c r="AT176" s="190" t="s">
        <v>176</v>
      </c>
      <c r="AU176" s="190" t="s">
        <v>82</v>
      </c>
      <c r="AV176" s="14" t="s">
        <v>171</v>
      </c>
      <c r="AW176" s="14" t="s">
        <v>26</v>
      </c>
      <c r="AX176" s="14" t="s">
        <v>77</v>
      </c>
      <c r="AY176" s="190" t="s">
        <v>165</v>
      </c>
    </row>
    <row r="177" spans="2:65" s="1" customFormat="1" ht="24.15" customHeight="1">
      <c r="B177" s="136"/>
      <c r="C177" s="199" t="s">
        <v>217</v>
      </c>
      <c r="D177" s="199" t="s">
        <v>360</v>
      </c>
      <c r="E177" s="200" t="s">
        <v>717</v>
      </c>
      <c r="F177" s="201" t="s">
        <v>718</v>
      </c>
      <c r="G177" s="202" t="s">
        <v>170</v>
      </c>
      <c r="H177" s="203">
        <v>90.415000000000006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37</v>
      </c>
      <c r="P177" s="172">
        <f>O177*H177</f>
        <v>0</v>
      </c>
      <c r="Q177" s="172">
        <v>2.0000000000000001E-4</v>
      </c>
      <c r="R177" s="172">
        <f>Q177*H177</f>
        <v>1.8083000000000002E-2</v>
      </c>
      <c r="S177" s="172">
        <v>0</v>
      </c>
      <c r="T177" s="173">
        <f>S177*H177</f>
        <v>0</v>
      </c>
      <c r="AR177" s="174" t="s">
        <v>207</v>
      </c>
      <c r="AT177" s="174" t="s">
        <v>360</v>
      </c>
      <c r="AU177" s="174" t="s">
        <v>82</v>
      </c>
      <c r="AY177" s="17" t="s">
        <v>165</v>
      </c>
      <c r="BE177" s="102">
        <f>IF(N177="základná",J177,0)</f>
        <v>0</v>
      </c>
      <c r="BF177" s="102">
        <f>IF(N177="znížená",J177,0)</f>
        <v>0</v>
      </c>
      <c r="BG177" s="102">
        <f>IF(N177="zákl. prenesená",J177,0)</f>
        <v>0</v>
      </c>
      <c r="BH177" s="102">
        <f>IF(N177="zníž. prenesená",J177,0)</f>
        <v>0</v>
      </c>
      <c r="BI177" s="102">
        <f>IF(N177="nulová",J177,0)</f>
        <v>0</v>
      </c>
      <c r="BJ177" s="17" t="s">
        <v>82</v>
      </c>
      <c r="BK177" s="102">
        <f>ROUND(I177*H177,2)</f>
        <v>0</v>
      </c>
      <c r="BL177" s="17" t="s">
        <v>171</v>
      </c>
      <c r="BM177" s="174" t="s">
        <v>890</v>
      </c>
    </row>
    <row r="178" spans="2:65" s="12" customFormat="1">
      <c r="B178" s="175"/>
      <c r="D178" s="176" t="s">
        <v>176</v>
      </c>
      <c r="E178" s="177" t="s">
        <v>1</v>
      </c>
      <c r="F178" s="178" t="s">
        <v>891</v>
      </c>
      <c r="H178" s="179">
        <v>88.641999999999996</v>
      </c>
      <c r="I178" s="180"/>
      <c r="L178" s="175"/>
      <c r="M178" s="181"/>
      <c r="T178" s="182"/>
      <c r="AT178" s="177" t="s">
        <v>176</v>
      </c>
      <c r="AU178" s="177" t="s">
        <v>82</v>
      </c>
      <c r="AV178" s="12" t="s">
        <v>82</v>
      </c>
      <c r="AW178" s="12" t="s">
        <v>26</v>
      </c>
      <c r="AX178" s="12" t="s">
        <v>71</v>
      </c>
      <c r="AY178" s="177" t="s">
        <v>165</v>
      </c>
    </row>
    <row r="179" spans="2:65" s="14" customFormat="1">
      <c r="B179" s="189"/>
      <c r="D179" s="176" t="s">
        <v>176</v>
      </c>
      <c r="E179" s="190" t="s">
        <v>1</v>
      </c>
      <c r="F179" s="191" t="s">
        <v>189</v>
      </c>
      <c r="H179" s="192">
        <v>88.641999999999996</v>
      </c>
      <c r="I179" s="193"/>
      <c r="L179" s="189"/>
      <c r="M179" s="194"/>
      <c r="T179" s="195"/>
      <c r="AT179" s="190" t="s">
        <v>176</v>
      </c>
      <c r="AU179" s="190" t="s">
        <v>82</v>
      </c>
      <c r="AV179" s="14" t="s">
        <v>171</v>
      </c>
      <c r="AW179" s="14" t="s">
        <v>26</v>
      </c>
      <c r="AX179" s="14" t="s">
        <v>77</v>
      </c>
      <c r="AY179" s="190" t="s">
        <v>165</v>
      </c>
    </row>
    <row r="180" spans="2:65" s="12" customFormat="1">
      <c r="B180" s="175"/>
      <c r="D180" s="176" t="s">
        <v>176</v>
      </c>
      <c r="F180" s="178" t="s">
        <v>892</v>
      </c>
      <c r="H180" s="179">
        <v>90.415000000000006</v>
      </c>
      <c r="I180" s="180"/>
      <c r="L180" s="175"/>
      <c r="M180" s="181"/>
      <c r="T180" s="182"/>
      <c r="AT180" s="177" t="s">
        <v>176</v>
      </c>
      <c r="AU180" s="177" t="s">
        <v>82</v>
      </c>
      <c r="AV180" s="12" t="s">
        <v>82</v>
      </c>
      <c r="AW180" s="12" t="s">
        <v>3</v>
      </c>
      <c r="AX180" s="12" t="s">
        <v>77</v>
      </c>
      <c r="AY180" s="177" t="s">
        <v>165</v>
      </c>
    </row>
    <row r="181" spans="2:65" s="1" customFormat="1" ht="16.5" customHeight="1">
      <c r="B181" s="136"/>
      <c r="C181" s="199" t="s">
        <v>221</v>
      </c>
      <c r="D181" s="199" t="s">
        <v>360</v>
      </c>
      <c r="E181" s="200" t="s">
        <v>606</v>
      </c>
      <c r="F181" s="201" t="s">
        <v>607</v>
      </c>
      <c r="G181" s="202" t="s">
        <v>170</v>
      </c>
      <c r="H181" s="203">
        <v>29.675999999999998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37</v>
      </c>
      <c r="P181" s="172">
        <f>O181*H181</f>
        <v>0</v>
      </c>
      <c r="Q181" s="172">
        <v>2.9999999999999997E-4</v>
      </c>
      <c r="R181" s="172">
        <f>Q181*H181</f>
        <v>8.9027999999999989E-3</v>
      </c>
      <c r="S181" s="172">
        <v>0</v>
      </c>
      <c r="T181" s="173">
        <f>S181*H181</f>
        <v>0</v>
      </c>
      <c r="AR181" s="174" t="s">
        <v>207</v>
      </c>
      <c r="AT181" s="174" t="s">
        <v>360</v>
      </c>
      <c r="AU181" s="174" t="s">
        <v>82</v>
      </c>
      <c r="AY181" s="17" t="s">
        <v>165</v>
      </c>
      <c r="BE181" s="102">
        <f>IF(N181="základná",J181,0)</f>
        <v>0</v>
      </c>
      <c r="BF181" s="102">
        <f>IF(N181="znížená",J181,0)</f>
        <v>0</v>
      </c>
      <c r="BG181" s="102">
        <f>IF(N181="zákl. prenesená",J181,0)</f>
        <v>0</v>
      </c>
      <c r="BH181" s="102">
        <f>IF(N181="zníž. prenesená",J181,0)</f>
        <v>0</v>
      </c>
      <c r="BI181" s="102">
        <f>IF(N181="nulová",J181,0)</f>
        <v>0</v>
      </c>
      <c r="BJ181" s="17" t="s">
        <v>82</v>
      </c>
      <c r="BK181" s="102">
        <f>ROUND(I181*H181,2)</f>
        <v>0</v>
      </c>
      <c r="BL181" s="17" t="s">
        <v>171</v>
      </c>
      <c r="BM181" s="174" t="s">
        <v>893</v>
      </c>
    </row>
    <row r="182" spans="2:65" s="12" customFormat="1">
      <c r="B182" s="175"/>
      <c r="D182" s="176" t="s">
        <v>176</v>
      </c>
      <c r="E182" s="177" t="s">
        <v>1</v>
      </c>
      <c r="F182" s="178" t="s">
        <v>894</v>
      </c>
      <c r="H182" s="179">
        <v>29.675999999999998</v>
      </c>
      <c r="I182" s="180"/>
      <c r="L182" s="175"/>
      <c r="M182" s="181"/>
      <c r="T182" s="182"/>
      <c r="AT182" s="177" t="s">
        <v>176</v>
      </c>
      <c r="AU182" s="177" t="s">
        <v>82</v>
      </c>
      <c r="AV182" s="12" t="s">
        <v>82</v>
      </c>
      <c r="AW182" s="12" t="s">
        <v>26</v>
      </c>
      <c r="AX182" s="12" t="s">
        <v>71</v>
      </c>
      <c r="AY182" s="177" t="s">
        <v>165</v>
      </c>
    </row>
    <row r="183" spans="2:65" s="14" customFormat="1">
      <c r="B183" s="189"/>
      <c r="D183" s="176" t="s">
        <v>176</v>
      </c>
      <c r="E183" s="190" t="s">
        <v>1</v>
      </c>
      <c r="F183" s="191" t="s">
        <v>189</v>
      </c>
      <c r="H183" s="192">
        <v>29.675999999999998</v>
      </c>
      <c r="I183" s="193"/>
      <c r="L183" s="189"/>
      <c r="M183" s="194"/>
      <c r="T183" s="195"/>
      <c r="AT183" s="190" t="s">
        <v>176</v>
      </c>
      <c r="AU183" s="190" t="s">
        <v>82</v>
      </c>
      <c r="AV183" s="14" t="s">
        <v>171</v>
      </c>
      <c r="AW183" s="14" t="s">
        <v>26</v>
      </c>
      <c r="AX183" s="14" t="s">
        <v>77</v>
      </c>
      <c r="AY183" s="190" t="s">
        <v>165</v>
      </c>
    </row>
    <row r="184" spans="2:65" s="1" customFormat="1" ht="24.15" customHeight="1">
      <c r="B184" s="136"/>
      <c r="C184" s="163" t="s">
        <v>225</v>
      </c>
      <c r="D184" s="163" t="s">
        <v>167</v>
      </c>
      <c r="E184" s="164" t="s">
        <v>895</v>
      </c>
      <c r="F184" s="165" t="s">
        <v>896</v>
      </c>
      <c r="G184" s="166" t="s">
        <v>181</v>
      </c>
      <c r="H184" s="167">
        <v>77.08</v>
      </c>
      <c r="I184" s="168"/>
      <c r="J184" s="169">
        <f>ROUND(I184*H184,2)</f>
        <v>0</v>
      </c>
      <c r="K184" s="170"/>
      <c r="L184" s="34"/>
      <c r="M184" s="171" t="s">
        <v>1</v>
      </c>
      <c r="N184" s="135" t="s">
        <v>37</v>
      </c>
      <c r="P184" s="172">
        <f>O184*H184</f>
        <v>0</v>
      </c>
      <c r="Q184" s="172">
        <v>7.7499999999999999E-3</v>
      </c>
      <c r="R184" s="172">
        <f>Q184*H184</f>
        <v>0.59736999999999996</v>
      </c>
      <c r="S184" s="172">
        <v>0</v>
      </c>
      <c r="T184" s="173">
        <f>S184*H184</f>
        <v>0</v>
      </c>
      <c r="AR184" s="174" t="s">
        <v>171</v>
      </c>
      <c r="AT184" s="174" t="s">
        <v>167</v>
      </c>
      <c r="AU184" s="174" t="s">
        <v>82</v>
      </c>
      <c r="AY184" s="17" t="s">
        <v>165</v>
      </c>
      <c r="BE184" s="102">
        <f>IF(N184="základná",J184,0)</f>
        <v>0</v>
      </c>
      <c r="BF184" s="102">
        <f>IF(N184="znížená",J184,0)</f>
        <v>0</v>
      </c>
      <c r="BG184" s="102">
        <f>IF(N184="zákl. prenesená",J184,0)</f>
        <v>0</v>
      </c>
      <c r="BH184" s="102">
        <f>IF(N184="zníž. prenesená",J184,0)</f>
        <v>0</v>
      </c>
      <c r="BI184" s="102">
        <f>IF(N184="nulová",J184,0)</f>
        <v>0</v>
      </c>
      <c r="BJ184" s="17" t="s">
        <v>82</v>
      </c>
      <c r="BK184" s="102">
        <f>ROUND(I184*H184,2)</f>
        <v>0</v>
      </c>
      <c r="BL184" s="17" t="s">
        <v>171</v>
      </c>
      <c r="BM184" s="174" t="s">
        <v>897</v>
      </c>
    </row>
    <row r="185" spans="2:65" s="12" customFormat="1">
      <c r="B185" s="175"/>
      <c r="D185" s="176" t="s">
        <v>176</v>
      </c>
      <c r="E185" s="177" t="s">
        <v>1</v>
      </c>
      <c r="F185" s="178" t="s">
        <v>864</v>
      </c>
      <c r="H185" s="179">
        <v>77.08</v>
      </c>
      <c r="I185" s="180"/>
      <c r="L185" s="175"/>
      <c r="M185" s="181"/>
      <c r="T185" s="182"/>
      <c r="AT185" s="177" t="s">
        <v>176</v>
      </c>
      <c r="AU185" s="177" t="s">
        <v>82</v>
      </c>
      <c r="AV185" s="12" t="s">
        <v>82</v>
      </c>
      <c r="AW185" s="12" t="s">
        <v>26</v>
      </c>
      <c r="AX185" s="12" t="s">
        <v>71</v>
      </c>
      <c r="AY185" s="177" t="s">
        <v>165</v>
      </c>
    </row>
    <row r="186" spans="2:65" s="14" customFormat="1">
      <c r="B186" s="189"/>
      <c r="D186" s="176" t="s">
        <v>176</v>
      </c>
      <c r="E186" s="190" t="s">
        <v>1</v>
      </c>
      <c r="F186" s="191" t="s">
        <v>189</v>
      </c>
      <c r="H186" s="192">
        <v>77.08</v>
      </c>
      <c r="I186" s="193"/>
      <c r="L186" s="189"/>
      <c r="M186" s="194"/>
      <c r="T186" s="195"/>
      <c r="AT186" s="190" t="s">
        <v>176</v>
      </c>
      <c r="AU186" s="190" t="s">
        <v>82</v>
      </c>
      <c r="AV186" s="14" t="s">
        <v>171</v>
      </c>
      <c r="AW186" s="14" t="s">
        <v>26</v>
      </c>
      <c r="AX186" s="14" t="s">
        <v>77</v>
      </c>
      <c r="AY186" s="190" t="s">
        <v>165</v>
      </c>
    </row>
    <row r="187" spans="2:65" s="1" customFormat="1" ht="33" customHeight="1">
      <c r="B187" s="136"/>
      <c r="C187" s="163" t="s">
        <v>230</v>
      </c>
      <c r="D187" s="163" t="s">
        <v>167</v>
      </c>
      <c r="E187" s="164" t="s">
        <v>314</v>
      </c>
      <c r="F187" s="165" t="s">
        <v>315</v>
      </c>
      <c r="G187" s="166" t="s">
        <v>170</v>
      </c>
      <c r="H187" s="167">
        <v>1989</v>
      </c>
      <c r="I187" s="168"/>
      <c r="J187" s="169">
        <f>ROUND(I187*H187,2)</f>
        <v>0</v>
      </c>
      <c r="K187" s="170"/>
      <c r="L187" s="34"/>
      <c r="M187" s="171" t="s">
        <v>1</v>
      </c>
      <c r="N187" s="135" t="s">
        <v>37</v>
      </c>
      <c r="P187" s="172">
        <f>O187*H187</f>
        <v>0</v>
      </c>
      <c r="Q187" s="172">
        <v>0</v>
      </c>
      <c r="R187" s="172">
        <f>Q187*H187</f>
        <v>0</v>
      </c>
      <c r="S187" s="172">
        <v>0</v>
      </c>
      <c r="T187" s="173">
        <f>S187*H187</f>
        <v>0</v>
      </c>
      <c r="AR187" s="174" t="s">
        <v>171</v>
      </c>
      <c r="AT187" s="174" t="s">
        <v>167</v>
      </c>
      <c r="AU187" s="174" t="s">
        <v>82</v>
      </c>
      <c r="AY187" s="17" t="s">
        <v>165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82</v>
      </c>
      <c r="BK187" s="102">
        <f>ROUND(I187*H187,2)</f>
        <v>0</v>
      </c>
      <c r="BL187" s="17" t="s">
        <v>171</v>
      </c>
      <c r="BM187" s="174" t="s">
        <v>898</v>
      </c>
    </row>
    <row r="188" spans="2:65" s="12" customFormat="1">
      <c r="B188" s="175"/>
      <c r="D188" s="176" t="s">
        <v>176</v>
      </c>
      <c r="E188" s="177" t="s">
        <v>1</v>
      </c>
      <c r="F188" s="178" t="s">
        <v>846</v>
      </c>
      <c r="H188" s="179">
        <v>490</v>
      </c>
      <c r="I188" s="180"/>
      <c r="L188" s="175"/>
      <c r="M188" s="181"/>
      <c r="T188" s="182"/>
      <c r="AT188" s="177" t="s">
        <v>176</v>
      </c>
      <c r="AU188" s="177" t="s">
        <v>82</v>
      </c>
      <c r="AV188" s="12" t="s">
        <v>82</v>
      </c>
      <c r="AW188" s="12" t="s">
        <v>26</v>
      </c>
      <c r="AX188" s="12" t="s">
        <v>71</v>
      </c>
      <c r="AY188" s="177" t="s">
        <v>165</v>
      </c>
    </row>
    <row r="189" spans="2:65" s="12" customFormat="1">
      <c r="B189" s="175"/>
      <c r="D189" s="176" t="s">
        <v>176</v>
      </c>
      <c r="E189" s="177" t="s">
        <v>1</v>
      </c>
      <c r="F189" s="178" t="s">
        <v>848</v>
      </c>
      <c r="H189" s="179">
        <v>539</v>
      </c>
      <c r="I189" s="180"/>
      <c r="L189" s="175"/>
      <c r="M189" s="181"/>
      <c r="T189" s="182"/>
      <c r="AT189" s="177" t="s">
        <v>176</v>
      </c>
      <c r="AU189" s="177" t="s">
        <v>82</v>
      </c>
      <c r="AV189" s="12" t="s">
        <v>82</v>
      </c>
      <c r="AW189" s="12" t="s">
        <v>26</v>
      </c>
      <c r="AX189" s="12" t="s">
        <v>71</v>
      </c>
      <c r="AY189" s="177" t="s">
        <v>165</v>
      </c>
    </row>
    <row r="190" spans="2:65" s="12" customFormat="1">
      <c r="B190" s="175"/>
      <c r="D190" s="176" t="s">
        <v>176</v>
      </c>
      <c r="E190" s="177" t="s">
        <v>1</v>
      </c>
      <c r="F190" s="178" t="s">
        <v>850</v>
      </c>
      <c r="H190" s="179">
        <v>594</v>
      </c>
      <c r="I190" s="180"/>
      <c r="L190" s="175"/>
      <c r="M190" s="181"/>
      <c r="T190" s="182"/>
      <c r="AT190" s="177" t="s">
        <v>176</v>
      </c>
      <c r="AU190" s="177" t="s">
        <v>82</v>
      </c>
      <c r="AV190" s="12" t="s">
        <v>82</v>
      </c>
      <c r="AW190" s="12" t="s">
        <v>26</v>
      </c>
      <c r="AX190" s="12" t="s">
        <v>71</v>
      </c>
      <c r="AY190" s="177" t="s">
        <v>165</v>
      </c>
    </row>
    <row r="191" spans="2:65" s="12" customFormat="1">
      <c r="B191" s="175"/>
      <c r="D191" s="176" t="s">
        <v>176</v>
      </c>
      <c r="E191" s="177" t="s">
        <v>1</v>
      </c>
      <c r="F191" s="178" t="s">
        <v>852</v>
      </c>
      <c r="H191" s="179">
        <v>300</v>
      </c>
      <c r="I191" s="180"/>
      <c r="L191" s="175"/>
      <c r="M191" s="181"/>
      <c r="T191" s="182"/>
      <c r="AT191" s="177" t="s">
        <v>176</v>
      </c>
      <c r="AU191" s="177" t="s">
        <v>82</v>
      </c>
      <c r="AV191" s="12" t="s">
        <v>82</v>
      </c>
      <c r="AW191" s="12" t="s">
        <v>26</v>
      </c>
      <c r="AX191" s="12" t="s">
        <v>71</v>
      </c>
      <c r="AY191" s="177" t="s">
        <v>165</v>
      </c>
    </row>
    <row r="192" spans="2:65" s="12" customFormat="1">
      <c r="B192" s="175"/>
      <c r="D192" s="176" t="s">
        <v>176</v>
      </c>
      <c r="E192" s="177" t="s">
        <v>1</v>
      </c>
      <c r="F192" s="178" t="s">
        <v>854</v>
      </c>
      <c r="H192" s="179">
        <v>66</v>
      </c>
      <c r="I192" s="180"/>
      <c r="L192" s="175"/>
      <c r="M192" s="181"/>
      <c r="T192" s="182"/>
      <c r="AT192" s="177" t="s">
        <v>176</v>
      </c>
      <c r="AU192" s="177" t="s">
        <v>82</v>
      </c>
      <c r="AV192" s="12" t="s">
        <v>82</v>
      </c>
      <c r="AW192" s="12" t="s">
        <v>26</v>
      </c>
      <c r="AX192" s="12" t="s">
        <v>71</v>
      </c>
      <c r="AY192" s="177" t="s">
        <v>165</v>
      </c>
    </row>
    <row r="193" spans="2:65" s="14" customFormat="1">
      <c r="B193" s="189"/>
      <c r="D193" s="176" t="s">
        <v>176</v>
      </c>
      <c r="E193" s="190" t="s">
        <v>1</v>
      </c>
      <c r="F193" s="191" t="s">
        <v>189</v>
      </c>
      <c r="H193" s="192">
        <v>1989</v>
      </c>
      <c r="I193" s="193"/>
      <c r="L193" s="189"/>
      <c r="M193" s="194"/>
      <c r="T193" s="195"/>
      <c r="AT193" s="190" t="s">
        <v>176</v>
      </c>
      <c r="AU193" s="190" t="s">
        <v>82</v>
      </c>
      <c r="AV193" s="14" t="s">
        <v>171</v>
      </c>
      <c r="AW193" s="14" t="s">
        <v>26</v>
      </c>
      <c r="AX193" s="14" t="s">
        <v>77</v>
      </c>
      <c r="AY193" s="190" t="s">
        <v>165</v>
      </c>
    </row>
    <row r="194" spans="2:65" s="1" customFormat="1" ht="24.15" customHeight="1">
      <c r="B194" s="136"/>
      <c r="C194" s="163" t="s">
        <v>235</v>
      </c>
      <c r="D194" s="163" t="s">
        <v>167</v>
      </c>
      <c r="E194" s="164" t="s">
        <v>732</v>
      </c>
      <c r="F194" s="165" t="s">
        <v>733</v>
      </c>
      <c r="G194" s="166" t="s">
        <v>185</v>
      </c>
      <c r="H194" s="167">
        <v>15.525</v>
      </c>
      <c r="I194" s="168"/>
      <c r="J194" s="169">
        <f>ROUND(I194*H194,2)</f>
        <v>0</v>
      </c>
      <c r="K194" s="170"/>
      <c r="L194" s="34"/>
      <c r="M194" s="171" t="s">
        <v>1</v>
      </c>
      <c r="N194" s="135" t="s">
        <v>37</v>
      </c>
      <c r="P194" s="172">
        <f>O194*H194</f>
        <v>0</v>
      </c>
      <c r="Q194" s="172">
        <v>2.2151299999999998</v>
      </c>
      <c r="R194" s="172">
        <f>Q194*H194</f>
        <v>34.38989325</v>
      </c>
      <c r="S194" s="172">
        <v>0</v>
      </c>
      <c r="T194" s="173">
        <f>S194*H194</f>
        <v>0</v>
      </c>
      <c r="AR194" s="174" t="s">
        <v>171</v>
      </c>
      <c r="AT194" s="174" t="s">
        <v>167</v>
      </c>
      <c r="AU194" s="174" t="s">
        <v>82</v>
      </c>
      <c r="AY194" s="17" t="s">
        <v>165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7" t="s">
        <v>82</v>
      </c>
      <c r="BK194" s="102">
        <f>ROUND(I194*H194,2)</f>
        <v>0</v>
      </c>
      <c r="BL194" s="17" t="s">
        <v>171</v>
      </c>
      <c r="BM194" s="174" t="s">
        <v>899</v>
      </c>
    </row>
    <row r="195" spans="2:65" s="12" customFormat="1">
      <c r="B195" s="175"/>
      <c r="D195" s="176" t="s">
        <v>176</v>
      </c>
      <c r="E195" s="177" t="s">
        <v>1</v>
      </c>
      <c r="F195" s="178" t="s">
        <v>900</v>
      </c>
      <c r="H195" s="179">
        <v>15.525</v>
      </c>
      <c r="I195" s="180"/>
      <c r="L195" s="175"/>
      <c r="M195" s="181"/>
      <c r="T195" s="182"/>
      <c r="AT195" s="177" t="s">
        <v>176</v>
      </c>
      <c r="AU195" s="177" t="s">
        <v>82</v>
      </c>
      <c r="AV195" s="12" t="s">
        <v>82</v>
      </c>
      <c r="AW195" s="12" t="s">
        <v>26</v>
      </c>
      <c r="AX195" s="12" t="s">
        <v>71</v>
      </c>
      <c r="AY195" s="177" t="s">
        <v>165</v>
      </c>
    </row>
    <row r="196" spans="2:65" s="14" customFormat="1">
      <c r="B196" s="189"/>
      <c r="D196" s="176" t="s">
        <v>176</v>
      </c>
      <c r="E196" s="190" t="s">
        <v>1</v>
      </c>
      <c r="F196" s="191" t="s">
        <v>189</v>
      </c>
      <c r="H196" s="192">
        <v>15.525</v>
      </c>
      <c r="I196" s="193"/>
      <c r="L196" s="189"/>
      <c r="M196" s="194"/>
      <c r="T196" s="195"/>
      <c r="AT196" s="190" t="s">
        <v>176</v>
      </c>
      <c r="AU196" s="190" t="s">
        <v>82</v>
      </c>
      <c r="AV196" s="14" t="s">
        <v>171</v>
      </c>
      <c r="AW196" s="14" t="s">
        <v>26</v>
      </c>
      <c r="AX196" s="14" t="s">
        <v>77</v>
      </c>
      <c r="AY196" s="190" t="s">
        <v>165</v>
      </c>
    </row>
    <row r="197" spans="2:65" s="1" customFormat="1" ht="21.75" customHeight="1">
      <c r="B197" s="136"/>
      <c r="C197" s="163" t="s">
        <v>240</v>
      </c>
      <c r="D197" s="163" t="s">
        <v>167</v>
      </c>
      <c r="E197" s="164" t="s">
        <v>737</v>
      </c>
      <c r="F197" s="165" t="s">
        <v>738</v>
      </c>
      <c r="G197" s="166" t="s">
        <v>170</v>
      </c>
      <c r="H197" s="167">
        <v>100</v>
      </c>
      <c r="I197" s="168"/>
      <c r="J197" s="169">
        <f>ROUND(I197*H197,2)</f>
        <v>0</v>
      </c>
      <c r="K197" s="170"/>
      <c r="L197" s="34"/>
      <c r="M197" s="171" t="s">
        <v>1</v>
      </c>
      <c r="N197" s="135" t="s">
        <v>37</v>
      </c>
      <c r="P197" s="172">
        <f>O197*H197</f>
        <v>0</v>
      </c>
      <c r="Q197" s="172">
        <v>1.6000000000000001E-3</v>
      </c>
      <c r="R197" s="172">
        <f>Q197*H197</f>
        <v>0.16</v>
      </c>
      <c r="S197" s="172">
        <v>0</v>
      </c>
      <c r="T197" s="173">
        <f>S197*H197</f>
        <v>0</v>
      </c>
      <c r="AR197" s="174" t="s">
        <v>171</v>
      </c>
      <c r="AT197" s="174" t="s">
        <v>167</v>
      </c>
      <c r="AU197" s="174" t="s">
        <v>82</v>
      </c>
      <c r="AY197" s="17" t="s">
        <v>165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7" t="s">
        <v>82</v>
      </c>
      <c r="BK197" s="102">
        <f>ROUND(I197*H197,2)</f>
        <v>0</v>
      </c>
      <c r="BL197" s="17" t="s">
        <v>171</v>
      </c>
      <c r="BM197" s="174" t="s">
        <v>901</v>
      </c>
    </row>
    <row r="198" spans="2:65" s="12" customFormat="1">
      <c r="B198" s="175"/>
      <c r="D198" s="176" t="s">
        <v>176</v>
      </c>
      <c r="E198" s="177" t="s">
        <v>1</v>
      </c>
      <c r="F198" s="178" t="s">
        <v>902</v>
      </c>
      <c r="H198" s="179">
        <v>100</v>
      </c>
      <c r="I198" s="180"/>
      <c r="L198" s="175"/>
      <c r="M198" s="181"/>
      <c r="T198" s="182"/>
      <c r="AT198" s="177" t="s">
        <v>176</v>
      </c>
      <c r="AU198" s="177" t="s">
        <v>82</v>
      </c>
      <c r="AV198" s="12" t="s">
        <v>82</v>
      </c>
      <c r="AW198" s="12" t="s">
        <v>26</v>
      </c>
      <c r="AX198" s="12" t="s">
        <v>71</v>
      </c>
      <c r="AY198" s="177" t="s">
        <v>165</v>
      </c>
    </row>
    <row r="199" spans="2:65" s="14" customFormat="1">
      <c r="B199" s="189"/>
      <c r="D199" s="176" t="s">
        <v>176</v>
      </c>
      <c r="E199" s="190" t="s">
        <v>1</v>
      </c>
      <c r="F199" s="191" t="s">
        <v>189</v>
      </c>
      <c r="H199" s="192">
        <v>100</v>
      </c>
      <c r="I199" s="193"/>
      <c r="L199" s="189"/>
      <c r="M199" s="194"/>
      <c r="T199" s="195"/>
      <c r="AT199" s="190" t="s">
        <v>176</v>
      </c>
      <c r="AU199" s="190" t="s">
        <v>82</v>
      </c>
      <c r="AV199" s="14" t="s">
        <v>171</v>
      </c>
      <c r="AW199" s="14" t="s">
        <v>26</v>
      </c>
      <c r="AX199" s="14" t="s">
        <v>77</v>
      </c>
      <c r="AY199" s="190" t="s">
        <v>165</v>
      </c>
    </row>
    <row r="200" spans="2:65" s="1" customFormat="1" ht="21.75" customHeight="1">
      <c r="B200" s="136"/>
      <c r="C200" s="163" t="s">
        <v>244</v>
      </c>
      <c r="D200" s="163" t="s">
        <v>167</v>
      </c>
      <c r="E200" s="164" t="s">
        <v>745</v>
      </c>
      <c r="F200" s="165" t="s">
        <v>746</v>
      </c>
      <c r="G200" s="166" t="s">
        <v>170</v>
      </c>
      <c r="H200" s="167">
        <v>100</v>
      </c>
      <c r="I200" s="168"/>
      <c r="J200" s="169">
        <f>ROUND(I200*H200,2)</f>
        <v>0</v>
      </c>
      <c r="K200" s="170"/>
      <c r="L200" s="34"/>
      <c r="M200" s="171" t="s">
        <v>1</v>
      </c>
      <c r="N200" s="135" t="s">
        <v>37</v>
      </c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AR200" s="174" t="s">
        <v>171</v>
      </c>
      <c r="AT200" s="174" t="s">
        <v>167</v>
      </c>
      <c r="AU200" s="174" t="s">
        <v>82</v>
      </c>
      <c r="AY200" s="17" t="s">
        <v>165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7" t="s">
        <v>82</v>
      </c>
      <c r="BK200" s="102">
        <f>ROUND(I200*H200,2)</f>
        <v>0</v>
      </c>
      <c r="BL200" s="17" t="s">
        <v>171</v>
      </c>
      <c r="BM200" s="174" t="s">
        <v>903</v>
      </c>
    </row>
    <row r="201" spans="2:65" s="1" customFormat="1" ht="16.5" customHeight="1">
      <c r="B201" s="136"/>
      <c r="C201" s="163" t="s">
        <v>249</v>
      </c>
      <c r="D201" s="163" t="s">
        <v>167</v>
      </c>
      <c r="E201" s="164" t="s">
        <v>748</v>
      </c>
      <c r="F201" s="165" t="s">
        <v>749</v>
      </c>
      <c r="G201" s="166" t="s">
        <v>233</v>
      </c>
      <c r="H201" s="167">
        <v>0.77600000000000002</v>
      </c>
      <c r="I201" s="168"/>
      <c r="J201" s="169">
        <f>ROUND(I201*H201,2)</f>
        <v>0</v>
      </c>
      <c r="K201" s="170"/>
      <c r="L201" s="34"/>
      <c r="M201" s="171" t="s">
        <v>1</v>
      </c>
      <c r="N201" s="135" t="s">
        <v>37</v>
      </c>
      <c r="P201" s="172">
        <f>O201*H201</f>
        <v>0</v>
      </c>
      <c r="Q201" s="172">
        <v>1.01895</v>
      </c>
      <c r="R201" s="172">
        <f>Q201*H201</f>
        <v>0.7907052</v>
      </c>
      <c r="S201" s="172">
        <v>0</v>
      </c>
      <c r="T201" s="173">
        <f>S201*H201</f>
        <v>0</v>
      </c>
      <c r="AR201" s="174" t="s">
        <v>171</v>
      </c>
      <c r="AT201" s="174" t="s">
        <v>167</v>
      </c>
      <c r="AU201" s="174" t="s">
        <v>82</v>
      </c>
      <c r="AY201" s="17" t="s">
        <v>165</v>
      </c>
      <c r="BE201" s="102">
        <f>IF(N201="základná",J201,0)</f>
        <v>0</v>
      </c>
      <c r="BF201" s="102">
        <f>IF(N201="znížená",J201,0)</f>
        <v>0</v>
      </c>
      <c r="BG201" s="102">
        <f>IF(N201="zákl. prenesená",J201,0)</f>
        <v>0</v>
      </c>
      <c r="BH201" s="102">
        <f>IF(N201="zníž. prenesená",J201,0)</f>
        <v>0</v>
      </c>
      <c r="BI201" s="102">
        <f>IF(N201="nulová",J201,0)</f>
        <v>0</v>
      </c>
      <c r="BJ201" s="17" t="s">
        <v>82</v>
      </c>
      <c r="BK201" s="102">
        <f>ROUND(I201*H201,2)</f>
        <v>0</v>
      </c>
      <c r="BL201" s="17" t="s">
        <v>171</v>
      </c>
      <c r="BM201" s="174" t="s">
        <v>904</v>
      </c>
    </row>
    <row r="202" spans="2:65" s="12" customFormat="1">
      <c r="B202" s="175"/>
      <c r="D202" s="176" t="s">
        <v>176</v>
      </c>
      <c r="E202" s="177" t="s">
        <v>1</v>
      </c>
      <c r="F202" s="178" t="s">
        <v>905</v>
      </c>
      <c r="H202" s="179">
        <v>0.77600000000000002</v>
      </c>
      <c r="I202" s="180"/>
      <c r="L202" s="175"/>
      <c r="M202" s="181"/>
      <c r="T202" s="182"/>
      <c r="AT202" s="177" t="s">
        <v>176</v>
      </c>
      <c r="AU202" s="177" t="s">
        <v>82</v>
      </c>
      <c r="AV202" s="12" t="s">
        <v>82</v>
      </c>
      <c r="AW202" s="12" t="s">
        <v>26</v>
      </c>
      <c r="AX202" s="12" t="s">
        <v>71</v>
      </c>
      <c r="AY202" s="177" t="s">
        <v>165</v>
      </c>
    </row>
    <row r="203" spans="2:65" s="14" customFormat="1">
      <c r="B203" s="189"/>
      <c r="D203" s="176" t="s">
        <v>176</v>
      </c>
      <c r="E203" s="190" t="s">
        <v>1</v>
      </c>
      <c r="F203" s="191" t="s">
        <v>189</v>
      </c>
      <c r="H203" s="192">
        <v>0.77600000000000002</v>
      </c>
      <c r="I203" s="193"/>
      <c r="L203" s="189"/>
      <c r="M203" s="194"/>
      <c r="T203" s="195"/>
      <c r="AT203" s="190" t="s">
        <v>176</v>
      </c>
      <c r="AU203" s="190" t="s">
        <v>82</v>
      </c>
      <c r="AV203" s="14" t="s">
        <v>171</v>
      </c>
      <c r="AW203" s="14" t="s">
        <v>26</v>
      </c>
      <c r="AX203" s="14" t="s">
        <v>77</v>
      </c>
      <c r="AY203" s="190" t="s">
        <v>165</v>
      </c>
    </row>
    <row r="204" spans="2:65" s="1" customFormat="1" ht="24.15" customHeight="1">
      <c r="B204" s="136"/>
      <c r="C204" s="163" t="s">
        <v>350</v>
      </c>
      <c r="D204" s="163" t="s">
        <v>167</v>
      </c>
      <c r="E204" s="164" t="s">
        <v>906</v>
      </c>
      <c r="F204" s="165" t="s">
        <v>907</v>
      </c>
      <c r="G204" s="166" t="s">
        <v>185</v>
      </c>
      <c r="H204" s="167">
        <v>1.855</v>
      </c>
      <c r="I204" s="168"/>
      <c r="J204" s="169">
        <f>ROUND(I204*H204,2)</f>
        <v>0</v>
      </c>
      <c r="K204" s="170"/>
      <c r="L204" s="34"/>
      <c r="M204" s="171" t="s">
        <v>1</v>
      </c>
      <c r="N204" s="135" t="s">
        <v>37</v>
      </c>
      <c r="P204" s="172">
        <f>O204*H204</f>
        <v>0</v>
      </c>
      <c r="Q204" s="172">
        <v>2.2151299999999998</v>
      </c>
      <c r="R204" s="172">
        <f>Q204*H204</f>
        <v>4.1090661499999994</v>
      </c>
      <c r="S204" s="172">
        <v>0</v>
      </c>
      <c r="T204" s="173">
        <f>S204*H204</f>
        <v>0</v>
      </c>
      <c r="AR204" s="174" t="s">
        <v>171</v>
      </c>
      <c r="AT204" s="174" t="s">
        <v>167</v>
      </c>
      <c r="AU204" s="174" t="s">
        <v>82</v>
      </c>
      <c r="AY204" s="17" t="s">
        <v>165</v>
      </c>
      <c r="BE204" s="102">
        <f>IF(N204="základná",J204,0)</f>
        <v>0</v>
      </c>
      <c r="BF204" s="102">
        <f>IF(N204="znížená",J204,0)</f>
        <v>0</v>
      </c>
      <c r="BG204" s="102">
        <f>IF(N204="zákl. prenesená",J204,0)</f>
        <v>0</v>
      </c>
      <c r="BH204" s="102">
        <f>IF(N204="zníž. prenesená",J204,0)</f>
        <v>0</v>
      </c>
      <c r="BI204" s="102">
        <f>IF(N204="nulová",J204,0)</f>
        <v>0</v>
      </c>
      <c r="BJ204" s="17" t="s">
        <v>82</v>
      </c>
      <c r="BK204" s="102">
        <f>ROUND(I204*H204,2)</f>
        <v>0</v>
      </c>
      <c r="BL204" s="17" t="s">
        <v>171</v>
      </c>
      <c r="BM204" s="174" t="s">
        <v>908</v>
      </c>
    </row>
    <row r="205" spans="2:65" s="12" customFormat="1">
      <c r="B205" s="175"/>
      <c r="D205" s="176" t="s">
        <v>176</v>
      </c>
      <c r="E205" s="177" t="s">
        <v>1</v>
      </c>
      <c r="F205" s="178" t="s">
        <v>909</v>
      </c>
      <c r="H205" s="179">
        <v>1.855</v>
      </c>
      <c r="I205" s="180"/>
      <c r="L205" s="175"/>
      <c r="M205" s="181"/>
      <c r="T205" s="182"/>
      <c r="AT205" s="177" t="s">
        <v>176</v>
      </c>
      <c r="AU205" s="177" t="s">
        <v>82</v>
      </c>
      <c r="AV205" s="12" t="s">
        <v>82</v>
      </c>
      <c r="AW205" s="12" t="s">
        <v>26</v>
      </c>
      <c r="AX205" s="12" t="s">
        <v>71</v>
      </c>
      <c r="AY205" s="177" t="s">
        <v>165</v>
      </c>
    </row>
    <row r="206" spans="2:65" s="14" customFormat="1">
      <c r="B206" s="189"/>
      <c r="D206" s="176" t="s">
        <v>176</v>
      </c>
      <c r="E206" s="190" t="s">
        <v>1</v>
      </c>
      <c r="F206" s="191" t="s">
        <v>189</v>
      </c>
      <c r="H206" s="192">
        <v>1.855</v>
      </c>
      <c r="I206" s="193"/>
      <c r="L206" s="189"/>
      <c r="M206" s="194"/>
      <c r="T206" s="195"/>
      <c r="AT206" s="190" t="s">
        <v>176</v>
      </c>
      <c r="AU206" s="190" t="s">
        <v>82</v>
      </c>
      <c r="AV206" s="14" t="s">
        <v>171</v>
      </c>
      <c r="AW206" s="14" t="s">
        <v>26</v>
      </c>
      <c r="AX206" s="14" t="s">
        <v>77</v>
      </c>
      <c r="AY206" s="190" t="s">
        <v>165</v>
      </c>
    </row>
    <row r="207" spans="2:65" s="1" customFormat="1" ht="21.75" customHeight="1">
      <c r="B207" s="136"/>
      <c r="C207" s="163" t="s">
        <v>355</v>
      </c>
      <c r="D207" s="163" t="s">
        <v>167</v>
      </c>
      <c r="E207" s="164" t="s">
        <v>345</v>
      </c>
      <c r="F207" s="165" t="s">
        <v>346</v>
      </c>
      <c r="G207" s="166" t="s">
        <v>170</v>
      </c>
      <c r="H207" s="167">
        <v>7.04</v>
      </c>
      <c r="I207" s="168"/>
      <c r="J207" s="169">
        <f>ROUND(I207*H207,2)</f>
        <v>0</v>
      </c>
      <c r="K207" s="170"/>
      <c r="L207" s="34"/>
      <c r="M207" s="171" t="s">
        <v>1</v>
      </c>
      <c r="N207" s="135" t="s">
        <v>37</v>
      </c>
      <c r="P207" s="172">
        <f>O207*H207</f>
        <v>0</v>
      </c>
      <c r="Q207" s="172">
        <v>1.6000000000000001E-3</v>
      </c>
      <c r="R207" s="172">
        <f>Q207*H207</f>
        <v>1.1264000000000001E-2</v>
      </c>
      <c r="S207" s="172">
        <v>0</v>
      </c>
      <c r="T207" s="173">
        <f>S207*H207</f>
        <v>0</v>
      </c>
      <c r="AR207" s="174" t="s">
        <v>171</v>
      </c>
      <c r="AT207" s="174" t="s">
        <v>167</v>
      </c>
      <c r="AU207" s="174" t="s">
        <v>82</v>
      </c>
      <c r="AY207" s="17" t="s">
        <v>165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7" t="s">
        <v>82</v>
      </c>
      <c r="BK207" s="102">
        <f>ROUND(I207*H207,2)</f>
        <v>0</v>
      </c>
      <c r="BL207" s="17" t="s">
        <v>171</v>
      </c>
      <c r="BM207" s="174" t="s">
        <v>910</v>
      </c>
    </row>
    <row r="208" spans="2:65" s="12" customFormat="1">
      <c r="B208" s="175"/>
      <c r="D208" s="176" t="s">
        <v>176</v>
      </c>
      <c r="E208" s="177" t="s">
        <v>1</v>
      </c>
      <c r="F208" s="178" t="s">
        <v>911</v>
      </c>
      <c r="H208" s="179">
        <v>7.04</v>
      </c>
      <c r="I208" s="180"/>
      <c r="L208" s="175"/>
      <c r="M208" s="181"/>
      <c r="T208" s="182"/>
      <c r="AT208" s="177" t="s">
        <v>176</v>
      </c>
      <c r="AU208" s="177" t="s">
        <v>82</v>
      </c>
      <c r="AV208" s="12" t="s">
        <v>82</v>
      </c>
      <c r="AW208" s="12" t="s">
        <v>26</v>
      </c>
      <c r="AX208" s="12" t="s">
        <v>71</v>
      </c>
      <c r="AY208" s="177" t="s">
        <v>165</v>
      </c>
    </row>
    <row r="209" spans="2:65" s="14" customFormat="1">
      <c r="B209" s="189"/>
      <c r="D209" s="176" t="s">
        <v>176</v>
      </c>
      <c r="E209" s="190" t="s">
        <v>1</v>
      </c>
      <c r="F209" s="191" t="s">
        <v>189</v>
      </c>
      <c r="H209" s="192">
        <v>7.04</v>
      </c>
      <c r="I209" s="193"/>
      <c r="L209" s="189"/>
      <c r="M209" s="194"/>
      <c r="T209" s="195"/>
      <c r="AT209" s="190" t="s">
        <v>176</v>
      </c>
      <c r="AU209" s="190" t="s">
        <v>82</v>
      </c>
      <c r="AV209" s="14" t="s">
        <v>171</v>
      </c>
      <c r="AW209" s="14" t="s">
        <v>26</v>
      </c>
      <c r="AX209" s="14" t="s">
        <v>77</v>
      </c>
      <c r="AY209" s="190" t="s">
        <v>165</v>
      </c>
    </row>
    <row r="210" spans="2:65" s="1" customFormat="1" ht="21.75" customHeight="1">
      <c r="B210" s="136"/>
      <c r="C210" s="163" t="s">
        <v>7</v>
      </c>
      <c r="D210" s="163" t="s">
        <v>167</v>
      </c>
      <c r="E210" s="164" t="s">
        <v>351</v>
      </c>
      <c r="F210" s="165" t="s">
        <v>352</v>
      </c>
      <c r="G210" s="166" t="s">
        <v>170</v>
      </c>
      <c r="H210" s="167">
        <v>7.04</v>
      </c>
      <c r="I210" s="168"/>
      <c r="J210" s="169">
        <f>ROUND(I210*H210,2)</f>
        <v>0</v>
      </c>
      <c r="K210" s="170"/>
      <c r="L210" s="34"/>
      <c r="M210" s="171" t="s">
        <v>1</v>
      </c>
      <c r="N210" s="135" t="s">
        <v>37</v>
      </c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AR210" s="174" t="s">
        <v>171</v>
      </c>
      <c r="AT210" s="174" t="s">
        <v>167</v>
      </c>
      <c r="AU210" s="174" t="s">
        <v>82</v>
      </c>
      <c r="AY210" s="17" t="s">
        <v>165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7" t="s">
        <v>82</v>
      </c>
      <c r="BK210" s="102">
        <f>ROUND(I210*H210,2)</f>
        <v>0</v>
      </c>
      <c r="BL210" s="17" t="s">
        <v>171</v>
      </c>
      <c r="BM210" s="174" t="s">
        <v>912</v>
      </c>
    </row>
    <row r="211" spans="2:65" s="1" customFormat="1" ht="16.5" customHeight="1">
      <c r="B211" s="136"/>
      <c r="C211" s="163" t="s">
        <v>366</v>
      </c>
      <c r="D211" s="163" t="s">
        <v>167</v>
      </c>
      <c r="E211" s="164" t="s">
        <v>913</v>
      </c>
      <c r="F211" s="165" t="s">
        <v>914</v>
      </c>
      <c r="G211" s="166" t="s">
        <v>233</v>
      </c>
      <c r="H211" s="167">
        <v>9.2999999999999999E-2</v>
      </c>
      <c r="I211" s="168"/>
      <c r="J211" s="169">
        <f>ROUND(I211*H211,2)</f>
        <v>0</v>
      </c>
      <c r="K211" s="170"/>
      <c r="L211" s="34"/>
      <c r="M211" s="171" t="s">
        <v>1</v>
      </c>
      <c r="N211" s="135" t="s">
        <v>37</v>
      </c>
      <c r="P211" s="172">
        <f>O211*H211</f>
        <v>0</v>
      </c>
      <c r="Q211" s="172">
        <v>1.01895</v>
      </c>
      <c r="R211" s="172">
        <f>Q211*H211</f>
        <v>9.4762349999999995E-2</v>
      </c>
      <c r="S211" s="172">
        <v>0</v>
      </c>
      <c r="T211" s="173">
        <f>S211*H211</f>
        <v>0</v>
      </c>
      <c r="AR211" s="174" t="s">
        <v>171</v>
      </c>
      <c r="AT211" s="174" t="s">
        <v>167</v>
      </c>
      <c r="AU211" s="174" t="s">
        <v>82</v>
      </c>
      <c r="AY211" s="17" t="s">
        <v>165</v>
      </c>
      <c r="BE211" s="102">
        <f>IF(N211="základná",J211,0)</f>
        <v>0</v>
      </c>
      <c r="BF211" s="102">
        <f>IF(N211="znížená",J211,0)</f>
        <v>0</v>
      </c>
      <c r="BG211" s="102">
        <f>IF(N211="zákl. prenesená",J211,0)</f>
        <v>0</v>
      </c>
      <c r="BH211" s="102">
        <f>IF(N211="zníž. prenesená",J211,0)</f>
        <v>0</v>
      </c>
      <c r="BI211" s="102">
        <f>IF(N211="nulová",J211,0)</f>
        <v>0</v>
      </c>
      <c r="BJ211" s="17" t="s">
        <v>82</v>
      </c>
      <c r="BK211" s="102">
        <f>ROUND(I211*H211,2)</f>
        <v>0</v>
      </c>
      <c r="BL211" s="17" t="s">
        <v>171</v>
      </c>
      <c r="BM211" s="174" t="s">
        <v>915</v>
      </c>
    </row>
    <row r="212" spans="2:65" s="12" customFormat="1">
      <c r="B212" s="175"/>
      <c r="D212" s="176" t="s">
        <v>176</v>
      </c>
      <c r="E212" s="177" t="s">
        <v>1</v>
      </c>
      <c r="F212" s="178" t="s">
        <v>916</v>
      </c>
      <c r="H212" s="179">
        <v>9.2999999999999999E-2</v>
      </c>
      <c r="I212" s="180"/>
      <c r="L212" s="175"/>
      <c r="M212" s="181"/>
      <c r="T212" s="182"/>
      <c r="AT212" s="177" t="s">
        <v>176</v>
      </c>
      <c r="AU212" s="177" t="s">
        <v>82</v>
      </c>
      <c r="AV212" s="12" t="s">
        <v>82</v>
      </c>
      <c r="AW212" s="12" t="s">
        <v>26</v>
      </c>
      <c r="AX212" s="12" t="s">
        <v>71</v>
      </c>
      <c r="AY212" s="177" t="s">
        <v>165</v>
      </c>
    </row>
    <row r="213" spans="2:65" s="14" customFormat="1">
      <c r="B213" s="189"/>
      <c r="D213" s="176" t="s">
        <v>176</v>
      </c>
      <c r="E213" s="190" t="s">
        <v>1</v>
      </c>
      <c r="F213" s="191" t="s">
        <v>189</v>
      </c>
      <c r="H213" s="192">
        <v>9.2999999999999999E-2</v>
      </c>
      <c r="I213" s="193"/>
      <c r="L213" s="189"/>
      <c r="M213" s="194"/>
      <c r="T213" s="195"/>
      <c r="AT213" s="190" t="s">
        <v>176</v>
      </c>
      <c r="AU213" s="190" t="s">
        <v>82</v>
      </c>
      <c r="AV213" s="14" t="s">
        <v>171</v>
      </c>
      <c r="AW213" s="14" t="s">
        <v>26</v>
      </c>
      <c r="AX213" s="14" t="s">
        <v>77</v>
      </c>
      <c r="AY213" s="190" t="s">
        <v>165</v>
      </c>
    </row>
    <row r="214" spans="2:65" s="11" customFormat="1" ht="23" customHeight="1">
      <c r="B214" s="151"/>
      <c r="D214" s="152" t="s">
        <v>70</v>
      </c>
      <c r="E214" s="161" t="s">
        <v>178</v>
      </c>
      <c r="F214" s="161" t="s">
        <v>354</v>
      </c>
      <c r="I214" s="154"/>
      <c r="J214" s="162">
        <f>BK214</f>
        <v>0</v>
      </c>
      <c r="L214" s="151"/>
      <c r="M214" s="156"/>
      <c r="P214" s="157">
        <f>SUM(P215:P220)</f>
        <v>0</v>
      </c>
      <c r="R214" s="157">
        <f>SUM(R215:R220)</f>
        <v>1.9461904000000001</v>
      </c>
      <c r="T214" s="158">
        <f>SUM(T215:T220)</f>
        <v>0</v>
      </c>
      <c r="AR214" s="152" t="s">
        <v>77</v>
      </c>
      <c r="AT214" s="159" t="s">
        <v>70</v>
      </c>
      <c r="AU214" s="159" t="s">
        <v>77</v>
      </c>
      <c r="AY214" s="152" t="s">
        <v>165</v>
      </c>
      <c r="BK214" s="160">
        <f>SUM(BK215:BK220)</f>
        <v>0</v>
      </c>
    </row>
    <row r="215" spans="2:65" s="1" customFormat="1" ht="24.15" customHeight="1">
      <c r="B215" s="136"/>
      <c r="C215" s="163" t="s">
        <v>371</v>
      </c>
      <c r="D215" s="163" t="s">
        <v>167</v>
      </c>
      <c r="E215" s="164" t="s">
        <v>356</v>
      </c>
      <c r="F215" s="165" t="s">
        <v>917</v>
      </c>
      <c r="G215" s="166" t="s">
        <v>233</v>
      </c>
      <c r="H215" s="167">
        <v>1.8240000000000001</v>
      </c>
      <c r="I215" s="168"/>
      <c r="J215" s="169">
        <f>ROUND(I215*H215,2)</f>
        <v>0</v>
      </c>
      <c r="K215" s="170"/>
      <c r="L215" s="34"/>
      <c r="M215" s="171" t="s">
        <v>1</v>
      </c>
      <c r="N215" s="135" t="s">
        <v>37</v>
      </c>
      <c r="P215" s="172">
        <f>O215*H215</f>
        <v>0</v>
      </c>
      <c r="Q215" s="172">
        <v>1.7100000000000001E-2</v>
      </c>
      <c r="R215" s="172">
        <f>Q215*H215</f>
        <v>3.1190400000000004E-2</v>
      </c>
      <c r="S215" s="172">
        <v>0</v>
      </c>
      <c r="T215" s="173">
        <f>S215*H215</f>
        <v>0</v>
      </c>
      <c r="AR215" s="174" t="s">
        <v>171</v>
      </c>
      <c r="AT215" s="174" t="s">
        <v>167</v>
      </c>
      <c r="AU215" s="174" t="s">
        <v>82</v>
      </c>
      <c r="AY215" s="17" t="s">
        <v>165</v>
      </c>
      <c r="BE215" s="102">
        <f>IF(N215="základná",J215,0)</f>
        <v>0</v>
      </c>
      <c r="BF215" s="102">
        <f>IF(N215="znížená",J215,0)</f>
        <v>0</v>
      </c>
      <c r="BG215" s="102">
        <f>IF(N215="zákl. prenesená",J215,0)</f>
        <v>0</v>
      </c>
      <c r="BH215" s="102">
        <f>IF(N215="zníž. prenesená",J215,0)</f>
        <v>0</v>
      </c>
      <c r="BI215" s="102">
        <f>IF(N215="nulová",J215,0)</f>
        <v>0</v>
      </c>
      <c r="BJ215" s="17" t="s">
        <v>82</v>
      </c>
      <c r="BK215" s="102">
        <f>ROUND(I215*H215,2)</f>
        <v>0</v>
      </c>
      <c r="BL215" s="17" t="s">
        <v>171</v>
      </c>
      <c r="BM215" s="174" t="s">
        <v>918</v>
      </c>
    </row>
    <row r="216" spans="2:65" s="12" customFormat="1">
      <c r="B216" s="175"/>
      <c r="D216" s="176" t="s">
        <v>176</v>
      </c>
      <c r="E216" s="177" t="s">
        <v>1</v>
      </c>
      <c r="F216" s="178" t="s">
        <v>919</v>
      </c>
      <c r="H216" s="179">
        <v>1.8240000000000001</v>
      </c>
      <c r="I216" s="180"/>
      <c r="L216" s="175"/>
      <c r="M216" s="181"/>
      <c r="T216" s="182"/>
      <c r="AT216" s="177" t="s">
        <v>176</v>
      </c>
      <c r="AU216" s="177" t="s">
        <v>82</v>
      </c>
      <c r="AV216" s="12" t="s">
        <v>82</v>
      </c>
      <c r="AW216" s="12" t="s">
        <v>26</v>
      </c>
      <c r="AX216" s="12" t="s">
        <v>71</v>
      </c>
      <c r="AY216" s="177" t="s">
        <v>165</v>
      </c>
    </row>
    <row r="217" spans="2:65" s="14" customFormat="1">
      <c r="B217" s="189"/>
      <c r="D217" s="176" t="s">
        <v>176</v>
      </c>
      <c r="E217" s="190" t="s">
        <v>1</v>
      </c>
      <c r="F217" s="191" t="s">
        <v>189</v>
      </c>
      <c r="H217" s="192">
        <v>1.8240000000000001</v>
      </c>
      <c r="I217" s="193"/>
      <c r="L217" s="189"/>
      <c r="M217" s="194"/>
      <c r="T217" s="195"/>
      <c r="AT217" s="190" t="s">
        <v>176</v>
      </c>
      <c r="AU217" s="190" t="s">
        <v>82</v>
      </c>
      <c r="AV217" s="14" t="s">
        <v>171</v>
      </c>
      <c r="AW217" s="14" t="s">
        <v>26</v>
      </c>
      <c r="AX217" s="14" t="s">
        <v>77</v>
      </c>
      <c r="AY217" s="190" t="s">
        <v>165</v>
      </c>
    </row>
    <row r="218" spans="2:65" s="1" customFormat="1" ht="24.15" customHeight="1">
      <c r="B218" s="136"/>
      <c r="C218" s="199" t="s">
        <v>376</v>
      </c>
      <c r="D218" s="199" t="s">
        <v>360</v>
      </c>
      <c r="E218" s="200" t="s">
        <v>361</v>
      </c>
      <c r="F218" s="201" t="s">
        <v>362</v>
      </c>
      <c r="G218" s="202" t="s">
        <v>233</v>
      </c>
      <c r="H218" s="203">
        <v>1.915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37</v>
      </c>
      <c r="P218" s="172">
        <f>O218*H218</f>
        <v>0</v>
      </c>
      <c r="Q218" s="172">
        <v>1</v>
      </c>
      <c r="R218" s="172">
        <f>Q218*H218</f>
        <v>1.915</v>
      </c>
      <c r="S218" s="172">
        <v>0</v>
      </c>
      <c r="T218" s="173">
        <f>S218*H218</f>
        <v>0</v>
      </c>
      <c r="AR218" s="174" t="s">
        <v>207</v>
      </c>
      <c r="AT218" s="174" t="s">
        <v>360</v>
      </c>
      <c r="AU218" s="174" t="s">
        <v>82</v>
      </c>
      <c r="AY218" s="17" t="s">
        <v>165</v>
      </c>
      <c r="BE218" s="102">
        <f>IF(N218="základná",J218,0)</f>
        <v>0</v>
      </c>
      <c r="BF218" s="102">
        <f>IF(N218="znížená",J218,0)</f>
        <v>0</v>
      </c>
      <c r="BG218" s="102">
        <f>IF(N218="zákl. prenesená",J218,0)</f>
        <v>0</v>
      </c>
      <c r="BH218" s="102">
        <f>IF(N218="zníž. prenesená",J218,0)</f>
        <v>0</v>
      </c>
      <c r="BI218" s="102">
        <f>IF(N218="nulová",J218,0)</f>
        <v>0</v>
      </c>
      <c r="BJ218" s="17" t="s">
        <v>82</v>
      </c>
      <c r="BK218" s="102">
        <f>ROUND(I218*H218,2)</f>
        <v>0</v>
      </c>
      <c r="BL218" s="17" t="s">
        <v>171</v>
      </c>
      <c r="BM218" s="174" t="s">
        <v>920</v>
      </c>
    </row>
    <row r="219" spans="2:65" s="12" customFormat="1">
      <c r="B219" s="175"/>
      <c r="D219" s="176" t="s">
        <v>176</v>
      </c>
      <c r="E219" s="177" t="s">
        <v>1</v>
      </c>
      <c r="F219" s="178" t="s">
        <v>921</v>
      </c>
      <c r="H219" s="179">
        <v>1.915</v>
      </c>
      <c r="I219" s="180"/>
      <c r="L219" s="175"/>
      <c r="M219" s="181"/>
      <c r="T219" s="182"/>
      <c r="AT219" s="177" t="s">
        <v>176</v>
      </c>
      <c r="AU219" s="177" t="s">
        <v>82</v>
      </c>
      <c r="AV219" s="12" t="s">
        <v>82</v>
      </c>
      <c r="AW219" s="12" t="s">
        <v>26</v>
      </c>
      <c r="AX219" s="12" t="s">
        <v>71</v>
      </c>
      <c r="AY219" s="177" t="s">
        <v>165</v>
      </c>
    </row>
    <row r="220" spans="2:65" s="14" customFormat="1">
      <c r="B220" s="189"/>
      <c r="D220" s="176" t="s">
        <v>176</v>
      </c>
      <c r="E220" s="190" t="s">
        <v>1</v>
      </c>
      <c r="F220" s="191" t="s">
        <v>189</v>
      </c>
      <c r="H220" s="192">
        <v>1.915</v>
      </c>
      <c r="I220" s="193"/>
      <c r="L220" s="189"/>
      <c r="M220" s="194"/>
      <c r="T220" s="195"/>
      <c r="AT220" s="190" t="s">
        <v>176</v>
      </c>
      <c r="AU220" s="190" t="s">
        <v>82</v>
      </c>
      <c r="AV220" s="14" t="s">
        <v>171</v>
      </c>
      <c r="AW220" s="14" t="s">
        <v>26</v>
      </c>
      <c r="AX220" s="14" t="s">
        <v>77</v>
      </c>
      <c r="AY220" s="190" t="s">
        <v>165</v>
      </c>
    </row>
    <row r="221" spans="2:65" s="11" customFormat="1" ht="23" customHeight="1">
      <c r="B221" s="151"/>
      <c r="D221" s="152" t="s">
        <v>70</v>
      </c>
      <c r="E221" s="161" t="s">
        <v>171</v>
      </c>
      <c r="F221" s="161" t="s">
        <v>768</v>
      </c>
      <c r="I221" s="154"/>
      <c r="J221" s="162">
        <f>BK221</f>
        <v>0</v>
      </c>
      <c r="L221" s="151"/>
      <c r="M221" s="156"/>
      <c r="P221" s="157">
        <f>SUM(P222:P227)</f>
        <v>0</v>
      </c>
      <c r="R221" s="157">
        <f>SUM(R222:R227)</f>
        <v>242.71808000000001</v>
      </c>
      <c r="T221" s="158">
        <f>SUM(T222:T227)</f>
        <v>0</v>
      </c>
      <c r="AR221" s="152" t="s">
        <v>77</v>
      </c>
      <c r="AT221" s="159" t="s">
        <v>70</v>
      </c>
      <c r="AU221" s="159" t="s">
        <v>77</v>
      </c>
      <c r="AY221" s="152" t="s">
        <v>165</v>
      </c>
      <c r="BK221" s="160">
        <f>SUM(BK222:BK227)</f>
        <v>0</v>
      </c>
    </row>
    <row r="222" spans="2:65" s="1" customFormat="1" ht="16.5" customHeight="1">
      <c r="B222" s="136"/>
      <c r="C222" s="163" t="s">
        <v>384</v>
      </c>
      <c r="D222" s="163" t="s">
        <v>167</v>
      </c>
      <c r="E222" s="164" t="s">
        <v>922</v>
      </c>
      <c r="F222" s="165" t="s">
        <v>923</v>
      </c>
      <c r="G222" s="166" t="s">
        <v>170</v>
      </c>
      <c r="H222" s="167">
        <v>1499</v>
      </c>
      <c r="I222" s="168"/>
      <c r="J222" s="169">
        <f>ROUND(I222*H222,2)</f>
        <v>0</v>
      </c>
      <c r="K222" s="170"/>
      <c r="L222" s="34"/>
      <c r="M222" s="171" t="s">
        <v>1</v>
      </c>
      <c r="N222" s="135" t="s">
        <v>37</v>
      </c>
      <c r="P222" s="172">
        <f>O222*H222</f>
        <v>0</v>
      </c>
      <c r="Q222" s="172">
        <v>0.16192000000000001</v>
      </c>
      <c r="R222" s="172">
        <f>Q222*H222</f>
        <v>242.71808000000001</v>
      </c>
      <c r="S222" s="172">
        <v>0</v>
      </c>
      <c r="T222" s="173">
        <f>S222*H222</f>
        <v>0</v>
      </c>
      <c r="AR222" s="174" t="s">
        <v>171</v>
      </c>
      <c r="AT222" s="174" t="s">
        <v>167</v>
      </c>
      <c r="AU222" s="174" t="s">
        <v>82</v>
      </c>
      <c r="AY222" s="17" t="s">
        <v>165</v>
      </c>
      <c r="BE222" s="102">
        <f>IF(N222="základná",J222,0)</f>
        <v>0</v>
      </c>
      <c r="BF222" s="102">
        <f>IF(N222="znížená",J222,0)</f>
        <v>0</v>
      </c>
      <c r="BG222" s="102">
        <f>IF(N222="zákl. prenesená",J222,0)</f>
        <v>0</v>
      </c>
      <c r="BH222" s="102">
        <f>IF(N222="zníž. prenesená",J222,0)</f>
        <v>0</v>
      </c>
      <c r="BI222" s="102">
        <f>IF(N222="nulová",J222,0)</f>
        <v>0</v>
      </c>
      <c r="BJ222" s="17" t="s">
        <v>82</v>
      </c>
      <c r="BK222" s="102">
        <f>ROUND(I222*H222,2)</f>
        <v>0</v>
      </c>
      <c r="BL222" s="17" t="s">
        <v>171</v>
      </c>
      <c r="BM222" s="174" t="s">
        <v>924</v>
      </c>
    </row>
    <row r="223" spans="2:65" s="12" customFormat="1">
      <c r="B223" s="175"/>
      <c r="D223" s="176" t="s">
        <v>176</v>
      </c>
      <c r="E223" s="177" t="s">
        <v>1</v>
      </c>
      <c r="F223" s="178" t="s">
        <v>848</v>
      </c>
      <c r="H223" s="179">
        <v>539</v>
      </c>
      <c r="I223" s="180"/>
      <c r="L223" s="175"/>
      <c r="M223" s="181"/>
      <c r="T223" s="182"/>
      <c r="AT223" s="177" t="s">
        <v>176</v>
      </c>
      <c r="AU223" s="177" t="s">
        <v>82</v>
      </c>
      <c r="AV223" s="12" t="s">
        <v>82</v>
      </c>
      <c r="AW223" s="12" t="s">
        <v>26</v>
      </c>
      <c r="AX223" s="12" t="s">
        <v>71</v>
      </c>
      <c r="AY223" s="177" t="s">
        <v>165</v>
      </c>
    </row>
    <row r="224" spans="2:65" s="12" customFormat="1">
      <c r="B224" s="175"/>
      <c r="D224" s="176" t="s">
        <v>176</v>
      </c>
      <c r="E224" s="177" t="s">
        <v>1</v>
      </c>
      <c r="F224" s="178" t="s">
        <v>850</v>
      </c>
      <c r="H224" s="179">
        <v>594</v>
      </c>
      <c r="I224" s="180"/>
      <c r="L224" s="175"/>
      <c r="M224" s="181"/>
      <c r="T224" s="182"/>
      <c r="AT224" s="177" t="s">
        <v>176</v>
      </c>
      <c r="AU224" s="177" t="s">
        <v>82</v>
      </c>
      <c r="AV224" s="12" t="s">
        <v>82</v>
      </c>
      <c r="AW224" s="12" t="s">
        <v>26</v>
      </c>
      <c r="AX224" s="12" t="s">
        <v>71</v>
      </c>
      <c r="AY224" s="177" t="s">
        <v>165</v>
      </c>
    </row>
    <row r="225" spans="2:65" s="12" customFormat="1">
      <c r="B225" s="175"/>
      <c r="D225" s="176" t="s">
        <v>176</v>
      </c>
      <c r="E225" s="177" t="s">
        <v>1</v>
      </c>
      <c r="F225" s="178" t="s">
        <v>852</v>
      </c>
      <c r="H225" s="179">
        <v>300</v>
      </c>
      <c r="I225" s="180"/>
      <c r="L225" s="175"/>
      <c r="M225" s="181"/>
      <c r="T225" s="182"/>
      <c r="AT225" s="177" t="s">
        <v>176</v>
      </c>
      <c r="AU225" s="177" t="s">
        <v>82</v>
      </c>
      <c r="AV225" s="12" t="s">
        <v>82</v>
      </c>
      <c r="AW225" s="12" t="s">
        <v>26</v>
      </c>
      <c r="AX225" s="12" t="s">
        <v>71</v>
      </c>
      <c r="AY225" s="177" t="s">
        <v>165</v>
      </c>
    </row>
    <row r="226" spans="2:65" s="12" customFormat="1">
      <c r="B226" s="175"/>
      <c r="D226" s="176" t="s">
        <v>176</v>
      </c>
      <c r="E226" s="177" t="s">
        <v>1</v>
      </c>
      <c r="F226" s="178" t="s">
        <v>854</v>
      </c>
      <c r="H226" s="179">
        <v>66</v>
      </c>
      <c r="I226" s="180"/>
      <c r="L226" s="175"/>
      <c r="M226" s="181"/>
      <c r="T226" s="182"/>
      <c r="AT226" s="177" t="s">
        <v>176</v>
      </c>
      <c r="AU226" s="177" t="s">
        <v>82</v>
      </c>
      <c r="AV226" s="12" t="s">
        <v>82</v>
      </c>
      <c r="AW226" s="12" t="s">
        <v>26</v>
      </c>
      <c r="AX226" s="12" t="s">
        <v>71</v>
      </c>
      <c r="AY226" s="177" t="s">
        <v>165</v>
      </c>
    </row>
    <row r="227" spans="2:65" s="14" customFormat="1">
      <c r="B227" s="189"/>
      <c r="D227" s="176" t="s">
        <v>176</v>
      </c>
      <c r="E227" s="190" t="s">
        <v>1</v>
      </c>
      <c r="F227" s="191" t="s">
        <v>189</v>
      </c>
      <c r="H227" s="192">
        <v>1499</v>
      </c>
      <c r="I227" s="193"/>
      <c r="L227" s="189"/>
      <c r="M227" s="194"/>
      <c r="T227" s="195"/>
      <c r="AT227" s="190" t="s">
        <v>176</v>
      </c>
      <c r="AU227" s="190" t="s">
        <v>82</v>
      </c>
      <c r="AV227" s="14" t="s">
        <v>171</v>
      </c>
      <c r="AW227" s="14" t="s">
        <v>26</v>
      </c>
      <c r="AX227" s="14" t="s">
        <v>77</v>
      </c>
      <c r="AY227" s="190" t="s">
        <v>165</v>
      </c>
    </row>
    <row r="228" spans="2:65" s="11" customFormat="1" ht="23" customHeight="1">
      <c r="B228" s="151"/>
      <c r="D228" s="152" t="s">
        <v>70</v>
      </c>
      <c r="E228" s="161" t="s">
        <v>190</v>
      </c>
      <c r="F228" s="161" t="s">
        <v>365</v>
      </c>
      <c r="I228" s="154"/>
      <c r="J228" s="162">
        <f>BK228</f>
        <v>0</v>
      </c>
      <c r="L228" s="151"/>
      <c r="M228" s="156"/>
      <c r="P228" s="157">
        <f>SUM(P229:P272)</f>
        <v>0</v>
      </c>
      <c r="R228" s="157">
        <f>SUM(R229:R272)</f>
        <v>1372.4349159999997</v>
      </c>
      <c r="T228" s="158">
        <f>SUM(T229:T272)</f>
        <v>0</v>
      </c>
      <c r="AR228" s="152" t="s">
        <v>77</v>
      </c>
      <c r="AT228" s="159" t="s">
        <v>70</v>
      </c>
      <c r="AU228" s="159" t="s">
        <v>77</v>
      </c>
      <c r="AY228" s="152" t="s">
        <v>165</v>
      </c>
      <c r="BK228" s="160">
        <f>SUM(BK229:BK272)</f>
        <v>0</v>
      </c>
    </row>
    <row r="229" spans="2:65" s="1" customFormat="1" ht="21.75" customHeight="1">
      <c r="B229" s="136"/>
      <c r="C229" s="163" t="s">
        <v>392</v>
      </c>
      <c r="D229" s="163" t="s">
        <v>167</v>
      </c>
      <c r="E229" s="164" t="s">
        <v>925</v>
      </c>
      <c r="F229" s="165" t="s">
        <v>926</v>
      </c>
      <c r="G229" s="166" t="s">
        <v>185</v>
      </c>
      <c r="H229" s="167">
        <v>248.625</v>
      </c>
      <c r="I229" s="168"/>
      <c r="J229" s="169">
        <f>ROUND(I229*H229,2)</f>
        <v>0</v>
      </c>
      <c r="K229" s="170"/>
      <c r="L229" s="34"/>
      <c r="M229" s="171" t="s">
        <v>1</v>
      </c>
      <c r="N229" s="135" t="s">
        <v>37</v>
      </c>
      <c r="P229" s="172">
        <f>O229*H229</f>
        <v>0</v>
      </c>
      <c r="Q229" s="172">
        <v>2.06</v>
      </c>
      <c r="R229" s="172">
        <f>Q229*H229</f>
        <v>512.16750000000002</v>
      </c>
      <c r="S229" s="172">
        <v>0</v>
      </c>
      <c r="T229" s="173">
        <f>S229*H229</f>
        <v>0</v>
      </c>
      <c r="AR229" s="174" t="s">
        <v>171</v>
      </c>
      <c r="AT229" s="174" t="s">
        <v>167</v>
      </c>
      <c r="AU229" s="174" t="s">
        <v>82</v>
      </c>
      <c r="AY229" s="17" t="s">
        <v>165</v>
      </c>
      <c r="BE229" s="102">
        <f>IF(N229="základná",J229,0)</f>
        <v>0</v>
      </c>
      <c r="BF229" s="102">
        <f>IF(N229="znížená",J229,0)</f>
        <v>0</v>
      </c>
      <c r="BG229" s="102">
        <f>IF(N229="zákl. prenesená",J229,0)</f>
        <v>0</v>
      </c>
      <c r="BH229" s="102">
        <f>IF(N229="zníž. prenesená",J229,0)</f>
        <v>0</v>
      </c>
      <c r="BI229" s="102">
        <f>IF(N229="nulová",J229,0)</f>
        <v>0</v>
      </c>
      <c r="BJ229" s="17" t="s">
        <v>82</v>
      </c>
      <c r="BK229" s="102">
        <f>ROUND(I229*H229,2)</f>
        <v>0</v>
      </c>
      <c r="BL229" s="17" t="s">
        <v>171</v>
      </c>
      <c r="BM229" s="174" t="s">
        <v>927</v>
      </c>
    </row>
    <row r="230" spans="2:65" s="13" customFormat="1">
      <c r="B230" s="183"/>
      <c r="D230" s="176" t="s">
        <v>176</v>
      </c>
      <c r="E230" s="184" t="s">
        <v>1</v>
      </c>
      <c r="F230" s="185" t="s">
        <v>928</v>
      </c>
      <c r="H230" s="184" t="s">
        <v>1</v>
      </c>
      <c r="I230" s="186"/>
      <c r="L230" s="183"/>
      <c r="M230" s="187"/>
      <c r="T230" s="188"/>
      <c r="AT230" s="184" t="s">
        <v>176</v>
      </c>
      <c r="AU230" s="184" t="s">
        <v>82</v>
      </c>
      <c r="AV230" s="13" t="s">
        <v>77</v>
      </c>
      <c r="AW230" s="13" t="s">
        <v>26</v>
      </c>
      <c r="AX230" s="13" t="s">
        <v>71</v>
      </c>
      <c r="AY230" s="184" t="s">
        <v>165</v>
      </c>
    </row>
    <row r="231" spans="2:65" s="12" customFormat="1" ht="20">
      <c r="B231" s="175"/>
      <c r="D231" s="176" t="s">
        <v>176</v>
      </c>
      <c r="E231" s="177" t="s">
        <v>1</v>
      </c>
      <c r="F231" s="178" t="s">
        <v>929</v>
      </c>
      <c r="H231" s="179">
        <v>248.625</v>
      </c>
      <c r="I231" s="180"/>
      <c r="L231" s="175"/>
      <c r="M231" s="181"/>
      <c r="T231" s="182"/>
      <c r="AT231" s="177" t="s">
        <v>176</v>
      </c>
      <c r="AU231" s="177" t="s">
        <v>82</v>
      </c>
      <c r="AV231" s="12" t="s">
        <v>82</v>
      </c>
      <c r="AW231" s="12" t="s">
        <v>26</v>
      </c>
      <c r="AX231" s="12" t="s">
        <v>71</v>
      </c>
      <c r="AY231" s="177" t="s">
        <v>165</v>
      </c>
    </row>
    <row r="232" spans="2:65" s="14" customFormat="1">
      <c r="B232" s="189"/>
      <c r="D232" s="176" t="s">
        <v>176</v>
      </c>
      <c r="E232" s="190" t="s">
        <v>1</v>
      </c>
      <c r="F232" s="191" t="s">
        <v>189</v>
      </c>
      <c r="H232" s="192">
        <v>248.625</v>
      </c>
      <c r="I232" s="193"/>
      <c r="L232" s="189"/>
      <c r="M232" s="194"/>
      <c r="T232" s="195"/>
      <c r="AT232" s="190" t="s">
        <v>176</v>
      </c>
      <c r="AU232" s="190" t="s">
        <v>82</v>
      </c>
      <c r="AV232" s="14" t="s">
        <v>171</v>
      </c>
      <c r="AW232" s="14" t="s">
        <v>26</v>
      </c>
      <c r="AX232" s="14" t="s">
        <v>77</v>
      </c>
      <c r="AY232" s="190" t="s">
        <v>165</v>
      </c>
    </row>
    <row r="233" spans="2:65" s="1" customFormat="1" ht="38" customHeight="1">
      <c r="B233" s="136"/>
      <c r="C233" s="163" t="s">
        <v>396</v>
      </c>
      <c r="D233" s="163" t="s">
        <v>167</v>
      </c>
      <c r="E233" s="164" t="s">
        <v>930</v>
      </c>
      <c r="F233" s="165" t="s">
        <v>931</v>
      </c>
      <c r="G233" s="166" t="s">
        <v>170</v>
      </c>
      <c r="H233" s="167">
        <v>1499</v>
      </c>
      <c r="I233" s="168"/>
      <c r="J233" s="169">
        <f>ROUND(I233*H233,2)</f>
        <v>0</v>
      </c>
      <c r="K233" s="170"/>
      <c r="L233" s="34"/>
      <c r="M233" s="171" t="s">
        <v>1</v>
      </c>
      <c r="N233" s="135" t="s">
        <v>37</v>
      </c>
      <c r="P233" s="172">
        <f>O233*H233</f>
        <v>0</v>
      </c>
      <c r="Q233" s="172">
        <v>0.35799999999999998</v>
      </c>
      <c r="R233" s="172">
        <f>Q233*H233</f>
        <v>536.64199999999994</v>
      </c>
      <c r="S233" s="172">
        <v>0</v>
      </c>
      <c r="T233" s="173">
        <f>S233*H233</f>
        <v>0</v>
      </c>
      <c r="AR233" s="174" t="s">
        <v>171</v>
      </c>
      <c r="AT233" s="174" t="s">
        <v>167</v>
      </c>
      <c r="AU233" s="174" t="s">
        <v>82</v>
      </c>
      <c r="AY233" s="17" t="s">
        <v>165</v>
      </c>
      <c r="BE233" s="102">
        <f>IF(N233="základná",J233,0)</f>
        <v>0</v>
      </c>
      <c r="BF233" s="102">
        <f>IF(N233="znížená",J233,0)</f>
        <v>0</v>
      </c>
      <c r="BG233" s="102">
        <f>IF(N233="zákl. prenesená",J233,0)</f>
        <v>0</v>
      </c>
      <c r="BH233" s="102">
        <f>IF(N233="zníž. prenesená",J233,0)</f>
        <v>0</v>
      </c>
      <c r="BI233" s="102">
        <f>IF(N233="nulová",J233,0)</f>
        <v>0</v>
      </c>
      <c r="BJ233" s="17" t="s">
        <v>82</v>
      </c>
      <c r="BK233" s="102">
        <f>ROUND(I233*H233,2)</f>
        <v>0</v>
      </c>
      <c r="BL233" s="17" t="s">
        <v>171</v>
      </c>
      <c r="BM233" s="174" t="s">
        <v>932</v>
      </c>
    </row>
    <row r="234" spans="2:65" s="12" customFormat="1">
      <c r="B234" s="175"/>
      <c r="D234" s="176" t="s">
        <v>176</v>
      </c>
      <c r="E234" s="177" t="s">
        <v>1</v>
      </c>
      <c r="F234" s="178" t="s">
        <v>848</v>
      </c>
      <c r="H234" s="179">
        <v>539</v>
      </c>
      <c r="I234" s="180"/>
      <c r="L234" s="175"/>
      <c r="M234" s="181"/>
      <c r="T234" s="182"/>
      <c r="AT234" s="177" t="s">
        <v>176</v>
      </c>
      <c r="AU234" s="177" t="s">
        <v>82</v>
      </c>
      <c r="AV234" s="12" t="s">
        <v>82</v>
      </c>
      <c r="AW234" s="12" t="s">
        <v>26</v>
      </c>
      <c r="AX234" s="12" t="s">
        <v>71</v>
      </c>
      <c r="AY234" s="177" t="s">
        <v>165</v>
      </c>
    </row>
    <row r="235" spans="2:65" s="12" customFormat="1">
      <c r="B235" s="175"/>
      <c r="D235" s="176" t="s">
        <v>176</v>
      </c>
      <c r="E235" s="177" t="s">
        <v>1</v>
      </c>
      <c r="F235" s="178" t="s">
        <v>850</v>
      </c>
      <c r="H235" s="179">
        <v>594</v>
      </c>
      <c r="I235" s="180"/>
      <c r="L235" s="175"/>
      <c r="M235" s="181"/>
      <c r="T235" s="182"/>
      <c r="AT235" s="177" t="s">
        <v>176</v>
      </c>
      <c r="AU235" s="177" t="s">
        <v>82</v>
      </c>
      <c r="AV235" s="12" t="s">
        <v>82</v>
      </c>
      <c r="AW235" s="12" t="s">
        <v>26</v>
      </c>
      <c r="AX235" s="12" t="s">
        <v>71</v>
      </c>
      <c r="AY235" s="177" t="s">
        <v>165</v>
      </c>
    </row>
    <row r="236" spans="2:65" s="12" customFormat="1">
      <c r="B236" s="175"/>
      <c r="D236" s="176" t="s">
        <v>176</v>
      </c>
      <c r="E236" s="177" t="s">
        <v>1</v>
      </c>
      <c r="F236" s="178" t="s">
        <v>852</v>
      </c>
      <c r="H236" s="179">
        <v>300</v>
      </c>
      <c r="I236" s="180"/>
      <c r="L236" s="175"/>
      <c r="M236" s="181"/>
      <c r="T236" s="182"/>
      <c r="AT236" s="177" t="s">
        <v>176</v>
      </c>
      <c r="AU236" s="177" t="s">
        <v>82</v>
      </c>
      <c r="AV236" s="12" t="s">
        <v>82</v>
      </c>
      <c r="AW236" s="12" t="s">
        <v>26</v>
      </c>
      <c r="AX236" s="12" t="s">
        <v>71</v>
      </c>
      <c r="AY236" s="177" t="s">
        <v>165</v>
      </c>
    </row>
    <row r="237" spans="2:65" s="12" customFormat="1">
      <c r="B237" s="175"/>
      <c r="D237" s="176" t="s">
        <v>176</v>
      </c>
      <c r="E237" s="177" t="s">
        <v>1</v>
      </c>
      <c r="F237" s="178" t="s">
        <v>854</v>
      </c>
      <c r="H237" s="179">
        <v>66</v>
      </c>
      <c r="I237" s="180"/>
      <c r="L237" s="175"/>
      <c r="M237" s="181"/>
      <c r="T237" s="182"/>
      <c r="AT237" s="177" t="s">
        <v>176</v>
      </c>
      <c r="AU237" s="177" t="s">
        <v>82</v>
      </c>
      <c r="AV237" s="12" t="s">
        <v>82</v>
      </c>
      <c r="AW237" s="12" t="s">
        <v>26</v>
      </c>
      <c r="AX237" s="12" t="s">
        <v>71</v>
      </c>
      <c r="AY237" s="177" t="s">
        <v>165</v>
      </c>
    </row>
    <row r="238" spans="2:65" s="14" customFormat="1">
      <c r="B238" s="189"/>
      <c r="D238" s="176" t="s">
        <v>176</v>
      </c>
      <c r="E238" s="190" t="s">
        <v>1</v>
      </c>
      <c r="F238" s="191" t="s">
        <v>189</v>
      </c>
      <c r="H238" s="192">
        <v>1499</v>
      </c>
      <c r="I238" s="193"/>
      <c r="L238" s="189"/>
      <c r="M238" s="194"/>
      <c r="T238" s="195"/>
      <c r="AT238" s="190" t="s">
        <v>176</v>
      </c>
      <c r="AU238" s="190" t="s">
        <v>82</v>
      </c>
      <c r="AV238" s="14" t="s">
        <v>171</v>
      </c>
      <c r="AW238" s="14" t="s">
        <v>26</v>
      </c>
      <c r="AX238" s="14" t="s">
        <v>77</v>
      </c>
      <c r="AY238" s="190" t="s">
        <v>165</v>
      </c>
    </row>
    <row r="239" spans="2:65" s="1" customFormat="1" ht="33" customHeight="1">
      <c r="B239" s="136"/>
      <c r="C239" s="163" t="s">
        <v>401</v>
      </c>
      <c r="D239" s="163" t="s">
        <v>167</v>
      </c>
      <c r="E239" s="164" t="s">
        <v>933</v>
      </c>
      <c r="F239" s="165" t="s">
        <v>934</v>
      </c>
      <c r="G239" s="166" t="s">
        <v>170</v>
      </c>
      <c r="H239" s="167">
        <v>490</v>
      </c>
      <c r="I239" s="168"/>
      <c r="J239" s="169">
        <f>ROUND(I239*H239,2)</f>
        <v>0</v>
      </c>
      <c r="K239" s="170"/>
      <c r="L239" s="34"/>
      <c r="M239" s="171" t="s">
        <v>1</v>
      </c>
      <c r="N239" s="135" t="s">
        <v>37</v>
      </c>
      <c r="P239" s="172">
        <f>O239*H239</f>
        <v>0</v>
      </c>
      <c r="Q239" s="172">
        <v>0.48574000000000001</v>
      </c>
      <c r="R239" s="172">
        <f>Q239*H239</f>
        <v>238.01259999999999</v>
      </c>
      <c r="S239" s="172">
        <v>0</v>
      </c>
      <c r="T239" s="173">
        <f>S239*H239</f>
        <v>0</v>
      </c>
      <c r="AR239" s="174" t="s">
        <v>171</v>
      </c>
      <c r="AT239" s="174" t="s">
        <v>167</v>
      </c>
      <c r="AU239" s="174" t="s">
        <v>82</v>
      </c>
      <c r="AY239" s="17" t="s">
        <v>165</v>
      </c>
      <c r="BE239" s="102">
        <f>IF(N239="základná",J239,0)</f>
        <v>0</v>
      </c>
      <c r="BF239" s="102">
        <f>IF(N239="znížená",J239,0)</f>
        <v>0</v>
      </c>
      <c r="BG239" s="102">
        <f>IF(N239="zákl. prenesená",J239,0)</f>
        <v>0</v>
      </c>
      <c r="BH239" s="102">
        <f>IF(N239="zníž. prenesená",J239,0)</f>
        <v>0</v>
      </c>
      <c r="BI239" s="102">
        <f>IF(N239="nulová",J239,0)</f>
        <v>0</v>
      </c>
      <c r="BJ239" s="17" t="s">
        <v>82</v>
      </c>
      <c r="BK239" s="102">
        <f>ROUND(I239*H239,2)</f>
        <v>0</v>
      </c>
      <c r="BL239" s="17" t="s">
        <v>171</v>
      </c>
      <c r="BM239" s="174" t="s">
        <v>935</v>
      </c>
    </row>
    <row r="240" spans="2:65" s="12" customFormat="1">
      <c r="B240" s="175"/>
      <c r="D240" s="176" t="s">
        <v>176</v>
      </c>
      <c r="E240" s="177" t="s">
        <v>1</v>
      </c>
      <c r="F240" s="178" t="s">
        <v>846</v>
      </c>
      <c r="H240" s="179">
        <v>490</v>
      </c>
      <c r="I240" s="180"/>
      <c r="L240" s="175"/>
      <c r="M240" s="181"/>
      <c r="T240" s="182"/>
      <c r="AT240" s="177" t="s">
        <v>176</v>
      </c>
      <c r="AU240" s="177" t="s">
        <v>82</v>
      </c>
      <c r="AV240" s="12" t="s">
        <v>82</v>
      </c>
      <c r="AW240" s="12" t="s">
        <v>26</v>
      </c>
      <c r="AX240" s="12" t="s">
        <v>77</v>
      </c>
      <c r="AY240" s="177" t="s">
        <v>165</v>
      </c>
    </row>
    <row r="241" spans="2:65" s="1" customFormat="1" ht="33" customHeight="1">
      <c r="B241" s="136"/>
      <c r="C241" s="163" t="s">
        <v>410</v>
      </c>
      <c r="D241" s="163" t="s">
        <v>167</v>
      </c>
      <c r="E241" s="164" t="s">
        <v>936</v>
      </c>
      <c r="F241" s="165" t="s">
        <v>937</v>
      </c>
      <c r="G241" s="166" t="s">
        <v>170</v>
      </c>
      <c r="H241" s="167">
        <v>490</v>
      </c>
      <c r="I241" s="168"/>
      <c r="J241" s="169">
        <f>ROUND(I241*H241,2)</f>
        <v>0</v>
      </c>
      <c r="K241" s="170"/>
      <c r="L241" s="34"/>
      <c r="M241" s="171" t="s">
        <v>1</v>
      </c>
      <c r="N241" s="135" t="s">
        <v>37</v>
      </c>
      <c r="P241" s="172">
        <f>O241*H241</f>
        <v>0</v>
      </c>
      <c r="Q241" s="172">
        <v>6.1850000000000002E-2</v>
      </c>
      <c r="R241" s="172">
        <f>Q241*H241</f>
        <v>30.3065</v>
      </c>
      <c r="S241" s="172">
        <v>0</v>
      </c>
      <c r="T241" s="173">
        <f>S241*H241</f>
        <v>0</v>
      </c>
      <c r="AR241" s="174" t="s">
        <v>171</v>
      </c>
      <c r="AT241" s="174" t="s">
        <v>167</v>
      </c>
      <c r="AU241" s="174" t="s">
        <v>82</v>
      </c>
      <c r="AY241" s="17" t="s">
        <v>165</v>
      </c>
      <c r="BE241" s="102">
        <f>IF(N241="základná",J241,0)</f>
        <v>0</v>
      </c>
      <c r="BF241" s="102">
        <f>IF(N241="znížená",J241,0)</f>
        <v>0</v>
      </c>
      <c r="BG241" s="102">
        <f>IF(N241="zákl. prenesená",J241,0)</f>
        <v>0</v>
      </c>
      <c r="BH241" s="102">
        <f>IF(N241="zníž. prenesená",J241,0)</f>
        <v>0</v>
      </c>
      <c r="BI241" s="102">
        <f>IF(N241="nulová",J241,0)</f>
        <v>0</v>
      </c>
      <c r="BJ241" s="17" t="s">
        <v>82</v>
      </c>
      <c r="BK241" s="102">
        <f>ROUND(I241*H241,2)</f>
        <v>0</v>
      </c>
      <c r="BL241" s="17" t="s">
        <v>171</v>
      </c>
      <c r="BM241" s="174" t="s">
        <v>938</v>
      </c>
    </row>
    <row r="242" spans="2:65" s="12" customFormat="1">
      <c r="B242" s="175"/>
      <c r="D242" s="176" t="s">
        <v>176</v>
      </c>
      <c r="E242" s="177" t="s">
        <v>1</v>
      </c>
      <c r="F242" s="178" t="s">
        <v>846</v>
      </c>
      <c r="H242" s="179">
        <v>490</v>
      </c>
      <c r="I242" s="180"/>
      <c r="L242" s="175"/>
      <c r="M242" s="181"/>
      <c r="T242" s="182"/>
      <c r="AT242" s="177" t="s">
        <v>176</v>
      </c>
      <c r="AU242" s="177" t="s">
        <v>82</v>
      </c>
      <c r="AV242" s="12" t="s">
        <v>82</v>
      </c>
      <c r="AW242" s="12" t="s">
        <v>26</v>
      </c>
      <c r="AX242" s="12" t="s">
        <v>77</v>
      </c>
      <c r="AY242" s="177" t="s">
        <v>165</v>
      </c>
    </row>
    <row r="243" spans="2:65" s="1" customFormat="1" ht="16.5" customHeight="1">
      <c r="B243" s="136"/>
      <c r="C243" s="163" t="s">
        <v>414</v>
      </c>
      <c r="D243" s="163" t="s">
        <v>167</v>
      </c>
      <c r="E243" s="164" t="s">
        <v>939</v>
      </c>
      <c r="F243" s="165" t="s">
        <v>940</v>
      </c>
      <c r="G243" s="166" t="s">
        <v>170</v>
      </c>
      <c r="H243" s="167">
        <v>598.46600000000001</v>
      </c>
      <c r="I243" s="168"/>
      <c r="J243" s="169">
        <f>ROUND(I243*H243,2)</f>
        <v>0</v>
      </c>
      <c r="K243" s="170"/>
      <c r="L243" s="34"/>
      <c r="M243" s="171" t="s">
        <v>1</v>
      </c>
      <c r="N243" s="135" t="s">
        <v>37</v>
      </c>
      <c r="P243" s="172">
        <f>O243*H243</f>
        <v>0</v>
      </c>
      <c r="Q243" s="172">
        <v>2.5999999999999999E-2</v>
      </c>
      <c r="R243" s="172">
        <f>Q243*H243</f>
        <v>15.560115999999999</v>
      </c>
      <c r="S243" s="172">
        <v>0</v>
      </c>
      <c r="T243" s="173">
        <f>S243*H243</f>
        <v>0</v>
      </c>
      <c r="AR243" s="174" t="s">
        <v>171</v>
      </c>
      <c r="AT243" s="174" t="s">
        <v>167</v>
      </c>
      <c r="AU243" s="174" t="s">
        <v>82</v>
      </c>
      <c r="AY243" s="17" t="s">
        <v>165</v>
      </c>
      <c r="BE243" s="102">
        <f>IF(N243="základná",J243,0)</f>
        <v>0</v>
      </c>
      <c r="BF243" s="102">
        <f>IF(N243="znížená",J243,0)</f>
        <v>0</v>
      </c>
      <c r="BG243" s="102">
        <f>IF(N243="zákl. prenesená",J243,0)</f>
        <v>0</v>
      </c>
      <c r="BH243" s="102">
        <f>IF(N243="zníž. prenesená",J243,0)</f>
        <v>0</v>
      </c>
      <c r="BI243" s="102">
        <f>IF(N243="nulová",J243,0)</f>
        <v>0</v>
      </c>
      <c r="BJ243" s="17" t="s">
        <v>82</v>
      </c>
      <c r="BK243" s="102">
        <f>ROUND(I243*H243,2)</f>
        <v>0</v>
      </c>
      <c r="BL243" s="17" t="s">
        <v>171</v>
      </c>
      <c r="BM243" s="174" t="s">
        <v>941</v>
      </c>
    </row>
    <row r="244" spans="2:65" s="12" customFormat="1">
      <c r="B244" s="175"/>
      <c r="D244" s="176" t="s">
        <v>176</v>
      </c>
      <c r="E244" s="177" t="s">
        <v>1</v>
      </c>
      <c r="F244" s="178" t="s">
        <v>846</v>
      </c>
      <c r="H244" s="179">
        <v>490</v>
      </c>
      <c r="I244" s="180"/>
      <c r="L244" s="175"/>
      <c r="M244" s="181"/>
      <c r="T244" s="182"/>
      <c r="AT244" s="177" t="s">
        <v>176</v>
      </c>
      <c r="AU244" s="177" t="s">
        <v>82</v>
      </c>
      <c r="AV244" s="12" t="s">
        <v>82</v>
      </c>
      <c r="AW244" s="12" t="s">
        <v>26</v>
      </c>
      <c r="AX244" s="12" t="s">
        <v>71</v>
      </c>
      <c r="AY244" s="177" t="s">
        <v>165</v>
      </c>
    </row>
    <row r="245" spans="2:65" s="15" customFormat="1">
      <c r="B245" s="213"/>
      <c r="D245" s="176" t="s">
        <v>176</v>
      </c>
      <c r="E245" s="214" t="s">
        <v>1</v>
      </c>
      <c r="F245" s="215" t="s">
        <v>443</v>
      </c>
      <c r="H245" s="216">
        <v>490</v>
      </c>
      <c r="I245" s="217"/>
      <c r="L245" s="213"/>
      <c r="M245" s="218"/>
      <c r="T245" s="219"/>
      <c r="AT245" s="214" t="s">
        <v>176</v>
      </c>
      <c r="AU245" s="214" t="s">
        <v>82</v>
      </c>
      <c r="AV245" s="15" t="s">
        <v>178</v>
      </c>
      <c r="AW245" s="15" t="s">
        <v>26</v>
      </c>
      <c r="AX245" s="15" t="s">
        <v>71</v>
      </c>
      <c r="AY245" s="214" t="s">
        <v>165</v>
      </c>
    </row>
    <row r="246" spans="2:65" s="13" customFormat="1">
      <c r="B246" s="183"/>
      <c r="D246" s="176" t="s">
        <v>176</v>
      </c>
      <c r="E246" s="184" t="s">
        <v>1</v>
      </c>
      <c r="F246" s="185" t="s">
        <v>942</v>
      </c>
      <c r="H246" s="184" t="s">
        <v>1</v>
      </c>
      <c r="I246" s="186"/>
      <c r="L246" s="183"/>
      <c r="M246" s="187"/>
      <c r="T246" s="188"/>
      <c r="AT246" s="184" t="s">
        <v>176</v>
      </c>
      <c r="AU246" s="184" t="s">
        <v>82</v>
      </c>
      <c r="AV246" s="13" t="s">
        <v>77</v>
      </c>
      <c r="AW246" s="13" t="s">
        <v>26</v>
      </c>
      <c r="AX246" s="13" t="s">
        <v>71</v>
      </c>
      <c r="AY246" s="184" t="s">
        <v>165</v>
      </c>
    </row>
    <row r="247" spans="2:65" s="12" customFormat="1">
      <c r="B247" s="175"/>
      <c r="D247" s="176" t="s">
        <v>176</v>
      </c>
      <c r="E247" s="177" t="s">
        <v>1</v>
      </c>
      <c r="F247" s="178" t="s">
        <v>943</v>
      </c>
      <c r="H247" s="179">
        <v>102.577</v>
      </c>
      <c r="I247" s="180"/>
      <c r="L247" s="175"/>
      <c r="M247" s="181"/>
      <c r="T247" s="182"/>
      <c r="AT247" s="177" t="s">
        <v>176</v>
      </c>
      <c r="AU247" s="177" t="s">
        <v>82</v>
      </c>
      <c r="AV247" s="12" t="s">
        <v>82</v>
      </c>
      <c r="AW247" s="12" t="s">
        <v>26</v>
      </c>
      <c r="AX247" s="12" t="s">
        <v>71</v>
      </c>
      <c r="AY247" s="177" t="s">
        <v>165</v>
      </c>
    </row>
    <row r="248" spans="2:65" s="12" customFormat="1">
      <c r="B248" s="175"/>
      <c r="D248" s="176" t="s">
        <v>176</v>
      </c>
      <c r="E248" s="177" t="s">
        <v>1</v>
      </c>
      <c r="F248" s="178" t="s">
        <v>944</v>
      </c>
      <c r="H248" s="179">
        <v>-23.556000000000001</v>
      </c>
      <c r="I248" s="180"/>
      <c r="L248" s="175"/>
      <c r="M248" s="181"/>
      <c r="T248" s="182"/>
      <c r="AT248" s="177" t="s">
        <v>176</v>
      </c>
      <c r="AU248" s="177" t="s">
        <v>82</v>
      </c>
      <c r="AV248" s="12" t="s">
        <v>82</v>
      </c>
      <c r="AW248" s="12" t="s">
        <v>26</v>
      </c>
      <c r="AX248" s="12" t="s">
        <v>71</v>
      </c>
      <c r="AY248" s="177" t="s">
        <v>165</v>
      </c>
    </row>
    <row r="249" spans="2:65" s="12" customFormat="1">
      <c r="B249" s="175"/>
      <c r="D249" s="176" t="s">
        <v>176</v>
      </c>
      <c r="E249" s="177" t="s">
        <v>1</v>
      </c>
      <c r="F249" s="178" t="s">
        <v>945</v>
      </c>
      <c r="H249" s="179">
        <v>29.445</v>
      </c>
      <c r="I249" s="180"/>
      <c r="L249" s="175"/>
      <c r="M249" s="181"/>
      <c r="T249" s="182"/>
      <c r="AT249" s="177" t="s">
        <v>176</v>
      </c>
      <c r="AU249" s="177" t="s">
        <v>82</v>
      </c>
      <c r="AV249" s="12" t="s">
        <v>82</v>
      </c>
      <c r="AW249" s="12" t="s">
        <v>26</v>
      </c>
      <c r="AX249" s="12" t="s">
        <v>71</v>
      </c>
      <c r="AY249" s="177" t="s">
        <v>165</v>
      </c>
    </row>
    <row r="250" spans="2:65" s="15" customFormat="1">
      <c r="B250" s="213"/>
      <c r="D250" s="176" t="s">
        <v>176</v>
      </c>
      <c r="E250" s="214" t="s">
        <v>1</v>
      </c>
      <c r="F250" s="215" t="s">
        <v>443</v>
      </c>
      <c r="H250" s="216">
        <v>108.46599999999999</v>
      </c>
      <c r="I250" s="217"/>
      <c r="L250" s="213"/>
      <c r="M250" s="218"/>
      <c r="T250" s="219"/>
      <c r="AT250" s="214" t="s">
        <v>176</v>
      </c>
      <c r="AU250" s="214" t="s">
        <v>82</v>
      </c>
      <c r="AV250" s="15" t="s">
        <v>178</v>
      </c>
      <c r="AW250" s="15" t="s">
        <v>26</v>
      </c>
      <c r="AX250" s="15" t="s">
        <v>71</v>
      </c>
      <c r="AY250" s="214" t="s">
        <v>165</v>
      </c>
    </row>
    <row r="251" spans="2:65" s="14" customFormat="1">
      <c r="B251" s="189"/>
      <c r="D251" s="176" t="s">
        <v>176</v>
      </c>
      <c r="E251" s="190" t="s">
        <v>1</v>
      </c>
      <c r="F251" s="191" t="s">
        <v>189</v>
      </c>
      <c r="H251" s="192">
        <v>598.46600000000001</v>
      </c>
      <c r="I251" s="193"/>
      <c r="L251" s="189"/>
      <c r="M251" s="194"/>
      <c r="T251" s="195"/>
      <c r="AT251" s="190" t="s">
        <v>176</v>
      </c>
      <c r="AU251" s="190" t="s">
        <v>82</v>
      </c>
      <c r="AV251" s="14" t="s">
        <v>171</v>
      </c>
      <c r="AW251" s="14" t="s">
        <v>26</v>
      </c>
      <c r="AX251" s="14" t="s">
        <v>77</v>
      </c>
      <c r="AY251" s="190" t="s">
        <v>165</v>
      </c>
    </row>
    <row r="252" spans="2:65" s="1" customFormat="1" ht="24.15" customHeight="1">
      <c r="B252" s="136"/>
      <c r="C252" s="163" t="s">
        <v>418</v>
      </c>
      <c r="D252" s="163" t="s">
        <v>167</v>
      </c>
      <c r="E252" s="164" t="s">
        <v>946</v>
      </c>
      <c r="F252" s="165" t="s">
        <v>947</v>
      </c>
      <c r="G252" s="166" t="s">
        <v>170</v>
      </c>
      <c r="H252" s="167">
        <v>1131</v>
      </c>
      <c r="I252" s="168"/>
      <c r="J252" s="169">
        <f>ROUND(I252*H252,2)</f>
        <v>0</v>
      </c>
      <c r="K252" s="170"/>
      <c r="L252" s="34"/>
      <c r="M252" s="171" t="s">
        <v>1</v>
      </c>
      <c r="N252" s="135" t="s">
        <v>37</v>
      </c>
      <c r="P252" s="172">
        <f>O252*H252</f>
        <v>0</v>
      </c>
      <c r="Q252" s="172">
        <v>2.5999999999999999E-2</v>
      </c>
      <c r="R252" s="172">
        <f>Q252*H252</f>
        <v>29.405999999999999</v>
      </c>
      <c r="S252" s="172">
        <v>0</v>
      </c>
      <c r="T252" s="173">
        <f>S252*H252</f>
        <v>0</v>
      </c>
      <c r="AR252" s="174" t="s">
        <v>171</v>
      </c>
      <c r="AT252" s="174" t="s">
        <v>167</v>
      </c>
      <c r="AU252" s="174" t="s">
        <v>82</v>
      </c>
      <c r="AY252" s="17" t="s">
        <v>165</v>
      </c>
      <c r="BE252" s="102">
        <f>IF(N252="základná",J252,0)</f>
        <v>0</v>
      </c>
      <c r="BF252" s="102">
        <f>IF(N252="znížená",J252,0)</f>
        <v>0</v>
      </c>
      <c r="BG252" s="102">
        <f>IF(N252="zákl. prenesená",J252,0)</f>
        <v>0</v>
      </c>
      <c r="BH252" s="102">
        <f>IF(N252="zníž. prenesená",J252,0)</f>
        <v>0</v>
      </c>
      <c r="BI252" s="102">
        <f>IF(N252="nulová",J252,0)</f>
        <v>0</v>
      </c>
      <c r="BJ252" s="17" t="s">
        <v>82</v>
      </c>
      <c r="BK252" s="102">
        <f>ROUND(I252*H252,2)</f>
        <v>0</v>
      </c>
      <c r="BL252" s="17" t="s">
        <v>171</v>
      </c>
      <c r="BM252" s="174" t="s">
        <v>948</v>
      </c>
    </row>
    <row r="253" spans="2:65" s="12" customFormat="1">
      <c r="B253" s="175"/>
      <c r="D253" s="176" t="s">
        <v>176</v>
      </c>
      <c r="E253" s="177" t="s">
        <v>1</v>
      </c>
      <c r="F253" s="178" t="s">
        <v>949</v>
      </c>
      <c r="H253" s="179">
        <v>1131</v>
      </c>
      <c r="I253" s="180"/>
      <c r="L253" s="175"/>
      <c r="M253" s="181"/>
      <c r="T253" s="182"/>
      <c r="AT253" s="177" t="s">
        <v>176</v>
      </c>
      <c r="AU253" s="177" t="s">
        <v>82</v>
      </c>
      <c r="AV253" s="12" t="s">
        <v>82</v>
      </c>
      <c r="AW253" s="12" t="s">
        <v>26</v>
      </c>
      <c r="AX253" s="12" t="s">
        <v>71</v>
      </c>
      <c r="AY253" s="177" t="s">
        <v>165</v>
      </c>
    </row>
    <row r="254" spans="2:65" s="14" customFormat="1">
      <c r="B254" s="189"/>
      <c r="D254" s="176" t="s">
        <v>176</v>
      </c>
      <c r="E254" s="190" t="s">
        <v>1</v>
      </c>
      <c r="F254" s="191" t="s">
        <v>189</v>
      </c>
      <c r="H254" s="192">
        <v>1131</v>
      </c>
      <c r="I254" s="193"/>
      <c r="L254" s="189"/>
      <c r="M254" s="194"/>
      <c r="T254" s="195"/>
      <c r="AT254" s="190" t="s">
        <v>176</v>
      </c>
      <c r="AU254" s="190" t="s">
        <v>82</v>
      </c>
      <c r="AV254" s="14" t="s">
        <v>171</v>
      </c>
      <c r="AW254" s="14" t="s">
        <v>26</v>
      </c>
      <c r="AX254" s="14" t="s">
        <v>77</v>
      </c>
      <c r="AY254" s="190" t="s">
        <v>165</v>
      </c>
    </row>
    <row r="255" spans="2:65" s="1" customFormat="1" ht="24.15" customHeight="1">
      <c r="B255" s="136"/>
      <c r="C255" s="163" t="s">
        <v>423</v>
      </c>
      <c r="D255" s="163" t="s">
        <v>167</v>
      </c>
      <c r="E255" s="164" t="s">
        <v>950</v>
      </c>
      <c r="F255" s="165" t="s">
        <v>951</v>
      </c>
      <c r="G255" s="166" t="s">
        <v>170</v>
      </c>
      <c r="H255" s="167">
        <v>260</v>
      </c>
      <c r="I255" s="168"/>
      <c r="J255" s="169">
        <f>ROUND(I255*H255,2)</f>
        <v>0</v>
      </c>
      <c r="K255" s="170"/>
      <c r="L255" s="34"/>
      <c r="M255" s="171" t="s">
        <v>1</v>
      </c>
      <c r="N255" s="135" t="s">
        <v>37</v>
      </c>
      <c r="P255" s="172">
        <f>O255*H255</f>
        <v>0</v>
      </c>
      <c r="Q255" s="172">
        <v>2.5999999999999999E-2</v>
      </c>
      <c r="R255" s="172">
        <f>Q255*H255</f>
        <v>6.76</v>
      </c>
      <c r="S255" s="172">
        <v>0</v>
      </c>
      <c r="T255" s="173">
        <f>S255*H255</f>
        <v>0</v>
      </c>
      <c r="AR255" s="174" t="s">
        <v>171</v>
      </c>
      <c r="AT255" s="174" t="s">
        <v>167</v>
      </c>
      <c r="AU255" s="174" t="s">
        <v>82</v>
      </c>
      <c r="AY255" s="17" t="s">
        <v>165</v>
      </c>
      <c r="BE255" s="102">
        <f>IF(N255="základná",J255,0)</f>
        <v>0</v>
      </c>
      <c r="BF255" s="102">
        <f>IF(N255="znížená",J255,0)</f>
        <v>0</v>
      </c>
      <c r="BG255" s="102">
        <f>IF(N255="zákl. prenesená",J255,0)</f>
        <v>0</v>
      </c>
      <c r="BH255" s="102">
        <f>IF(N255="zníž. prenesená",J255,0)</f>
        <v>0</v>
      </c>
      <c r="BI255" s="102">
        <f>IF(N255="nulová",J255,0)</f>
        <v>0</v>
      </c>
      <c r="BJ255" s="17" t="s">
        <v>82</v>
      </c>
      <c r="BK255" s="102">
        <f>ROUND(I255*H255,2)</f>
        <v>0</v>
      </c>
      <c r="BL255" s="17" t="s">
        <v>171</v>
      </c>
      <c r="BM255" s="174" t="s">
        <v>952</v>
      </c>
    </row>
    <row r="256" spans="2:65" s="12" customFormat="1">
      <c r="B256" s="175"/>
      <c r="D256" s="176" t="s">
        <v>176</v>
      </c>
      <c r="E256" s="177" t="s">
        <v>1</v>
      </c>
      <c r="F256" s="178" t="s">
        <v>953</v>
      </c>
      <c r="H256" s="179">
        <v>260</v>
      </c>
      <c r="I256" s="180"/>
      <c r="L256" s="175"/>
      <c r="M256" s="181"/>
      <c r="T256" s="182"/>
      <c r="AT256" s="177" t="s">
        <v>176</v>
      </c>
      <c r="AU256" s="177" t="s">
        <v>82</v>
      </c>
      <c r="AV256" s="12" t="s">
        <v>82</v>
      </c>
      <c r="AW256" s="12" t="s">
        <v>26</v>
      </c>
      <c r="AX256" s="12" t="s">
        <v>71</v>
      </c>
      <c r="AY256" s="177" t="s">
        <v>165</v>
      </c>
    </row>
    <row r="257" spans="2:65" s="14" customFormat="1">
      <c r="B257" s="189"/>
      <c r="D257" s="176" t="s">
        <v>176</v>
      </c>
      <c r="E257" s="190" t="s">
        <v>1</v>
      </c>
      <c r="F257" s="191" t="s">
        <v>189</v>
      </c>
      <c r="H257" s="192">
        <v>260</v>
      </c>
      <c r="I257" s="193"/>
      <c r="L257" s="189"/>
      <c r="M257" s="194"/>
      <c r="T257" s="195"/>
      <c r="AT257" s="190" t="s">
        <v>176</v>
      </c>
      <c r="AU257" s="190" t="s">
        <v>82</v>
      </c>
      <c r="AV257" s="14" t="s">
        <v>171</v>
      </c>
      <c r="AW257" s="14" t="s">
        <v>26</v>
      </c>
      <c r="AX257" s="14" t="s">
        <v>77</v>
      </c>
      <c r="AY257" s="190" t="s">
        <v>165</v>
      </c>
    </row>
    <row r="258" spans="2:65" s="1" customFormat="1" ht="55.5" customHeight="1">
      <c r="B258" s="136"/>
      <c r="C258" s="163" t="s">
        <v>405</v>
      </c>
      <c r="D258" s="163" t="s">
        <v>167</v>
      </c>
      <c r="E258" s="164" t="s">
        <v>954</v>
      </c>
      <c r="F258" s="165" t="s">
        <v>955</v>
      </c>
      <c r="G258" s="166" t="s">
        <v>170</v>
      </c>
      <c r="H258" s="167">
        <v>490</v>
      </c>
      <c r="I258" s="168"/>
      <c r="J258" s="169">
        <f>ROUND(I258*H258,2)</f>
        <v>0</v>
      </c>
      <c r="K258" s="170"/>
      <c r="L258" s="34"/>
      <c r="M258" s="171" t="s">
        <v>1</v>
      </c>
      <c r="N258" s="135" t="s">
        <v>37</v>
      </c>
      <c r="P258" s="172">
        <f>O258*H258</f>
        <v>0</v>
      </c>
      <c r="Q258" s="172">
        <v>1.8E-3</v>
      </c>
      <c r="R258" s="172">
        <f>Q258*H258</f>
        <v>0.88200000000000001</v>
      </c>
      <c r="S258" s="172">
        <v>0</v>
      </c>
      <c r="T258" s="173">
        <f>S258*H258</f>
        <v>0</v>
      </c>
      <c r="AR258" s="174" t="s">
        <v>171</v>
      </c>
      <c r="AT258" s="174" t="s">
        <v>167</v>
      </c>
      <c r="AU258" s="174" t="s">
        <v>82</v>
      </c>
      <c r="AY258" s="17" t="s">
        <v>165</v>
      </c>
      <c r="BE258" s="102">
        <f>IF(N258="základná",J258,0)</f>
        <v>0</v>
      </c>
      <c r="BF258" s="102">
        <f>IF(N258="znížená",J258,0)</f>
        <v>0</v>
      </c>
      <c r="BG258" s="102">
        <f>IF(N258="zákl. prenesená",J258,0)</f>
        <v>0</v>
      </c>
      <c r="BH258" s="102">
        <f>IF(N258="zníž. prenesená",J258,0)</f>
        <v>0</v>
      </c>
      <c r="BI258" s="102">
        <f>IF(N258="nulová",J258,0)</f>
        <v>0</v>
      </c>
      <c r="BJ258" s="17" t="s">
        <v>82</v>
      </c>
      <c r="BK258" s="102">
        <f>ROUND(I258*H258,2)</f>
        <v>0</v>
      </c>
      <c r="BL258" s="17" t="s">
        <v>171</v>
      </c>
      <c r="BM258" s="174" t="s">
        <v>956</v>
      </c>
    </row>
    <row r="259" spans="2:65" s="12" customFormat="1">
      <c r="B259" s="175"/>
      <c r="D259" s="176" t="s">
        <v>176</v>
      </c>
      <c r="E259" s="177" t="s">
        <v>1</v>
      </c>
      <c r="F259" s="178" t="s">
        <v>847</v>
      </c>
      <c r="H259" s="179">
        <v>490</v>
      </c>
      <c r="I259" s="180"/>
      <c r="L259" s="175"/>
      <c r="M259" s="181"/>
      <c r="T259" s="182"/>
      <c r="AT259" s="177" t="s">
        <v>176</v>
      </c>
      <c r="AU259" s="177" t="s">
        <v>82</v>
      </c>
      <c r="AV259" s="12" t="s">
        <v>82</v>
      </c>
      <c r="AW259" s="12" t="s">
        <v>26</v>
      </c>
      <c r="AX259" s="12" t="s">
        <v>71</v>
      </c>
      <c r="AY259" s="177" t="s">
        <v>165</v>
      </c>
    </row>
    <row r="260" spans="2:65" s="14" customFormat="1">
      <c r="B260" s="189"/>
      <c r="D260" s="176" t="s">
        <v>176</v>
      </c>
      <c r="E260" s="190" t="s">
        <v>846</v>
      </c>
      <c r="F260" s="191" t="s">
        <v>189</v>
      </c>
      <c r="H260" s="192">
        <v>490</v>
      </c>
      <c r="I260" s="193"/>
      <c r="L260" s="189"/>
      <c r="M260" s="194"/>
      <c r="T260" s="195"/>
      <c r="AT260" s="190" t="s">
        <v>176</v>
      </c>
      <c r="AU260" s="190" t="s">
        <v>82</v>
      </c>
      <c r="AV260" s="14" t="s">
        <v>171</v>
      </c>
      <c r="AW260" s="14" t="s">
        <v>26</v>
      </c>
      <c r="AX260" s="14" t="s">
        <v>77</v>
      </c>
      <c r="AY260" s="190" t="s">
        <v>165</v>
      </c>
    </row>
    <row r="261" spans="2:65" s="1" customFormat="1" ht="55.5" customHeight="1">
      <c r="B261" s="136"/>
      <c r="C261" s="163" t="s">
        <v>433</v>
      </c>
      <c r="D261" s="163" t="s">
        <v>167</v>
      </c>
      <c r="E261" s="164" t="s">
        <v>957</v>
      </c>
      <c r="F261" s="165" t="s">
        <v>958</v>
      </c>
      <c r="G261" s="166" t="s">
        <v>170</v>
      </c>
      <c r="H261" s="167">
        <v>539</v>
      </c>
      <c r="I261" s="168"/>
      <c r="J261" s="169">
        <f>ROUND(I261*H261,2)</f>
        <v>0</v>
      </c>
      <c r="K261" s="170"/>
      <c r="L261" s="34"/>
      <c r="M261" s="171" t="s">
        <v>1</v>
      </c>
      <c r="N261" s="135" t="s">
        <v>37</v>
      </c>
      <c r="P261" s="172">
        <f>O261*H261</f>
        <v>0</v>
      </c>
      <c r="Q261" s="172">
        <v>1.8E-3</v>
      </c>
      <c r="R261" s="172">
        <f>Q261*H261</f>
        <v>0.97019999999999995</v>
      </c>
      <c r="S261" s="172">
        <v>0</v>
      </c>
      <c r="T261" s="173">
        <f>S261*H261</f>
        <v>0</v>
      </c>
      <c r="AR261" s="174" t="s">
        <v>171</v>
      </c>
      <c r="AT261" s="174" t="s">
        <v>167</v>
      </c>
      <c r="AU261" s="174" t="s">
        <v>82</v>
      </c>
      <c r="AY261" s="17" t="s">
        <v>165</v>
      </c>
      <c r="BE261" s="102">
        <f>IF(N261="základná",J261,0)</f>
        <v>0</v>
      </c>
      <c r="BF261" s="102">
        <f>IF(N261="znížená",J261,0)</f>
        <v>0</v>
      </c>
      <c r="BG261" s="102">
        <f>IF(N261="zákl. prenesená",J261,0)</f>
        <v>0</v>
      </c>
      <c r="BH261" s="102">
        <f>IF(N261="zníž. prenesená",J261,0)</f>
        <v>0</v>
      </c>
      <c r="BI261" s="102">
        <f>IF(N261="nulová",J261,0)</f>
        <v>0</v>
      </c>
      <c r="BJ261" s="17" t="s">
        <v>82</v>
      </c>
      <c r="BK261" s="102">
        <f>ROUND(I261*H261,2)</f>
        <v>0</v>
      </c>
      <c r="BL261" s="17" t="s">
        <v>171</v>
      </c>
      <c r="BM261" s="174" t="s">
        <v>959</v>
      </c>
    </row>
    <row r="262" spans="2:65" s="12" customFormat="1">
      <c r="B262" s="175"/>
      <c r="D262" s="176" t="s">
        <v>176</v>
      </c>
      <c r="E262" s="177" t="s">
        <v>1</v>
      </c>
      <c r="F262" s="178" t="s">
        <v>849</v>
      </c>
      <c r="H262" s="179">
        <v>539</v>
      </c>
      <c r="I262" s="180"/>
      <c r="L262" s="175"/>
      <c r="M262" s="181"/>
      <c r="T262" s="182"/>
      <c r="AT262" s="177" t="s">
        <v>176</v>
      </c>
      <c r="AU262" s="177" t="s">
        <v>82</v>
      </c>
      <c r="AV262" s="12" t="s">
        <v>82</v>
      </c>
      <c r="AW262" s="12" t="s">
        <v>26</v>
      </c>
      <c r="AX262" s="12" t="s">
        <v>71</v>
      </c>
      <c r="AY262" s="177" t="s">
        <v>165</v>
      </c>
    </row>
    <row r="263" spans="2:65" s="14" customFormat="1">
      <c r="B263" s="189"/>
      <c r="D263" s="176" t="s">
        <v>176</v>
      </c>
      <c r="E263" s="190" t="s">
        <v>848</v>
      </c>
      <c r="F263" s="191" t="s">
        <v>189</v>
      </c>
      <c r="H263" s="192">
        <v>539</v>
      </c>
      <c r="I263" s="193"/>
      <c r="L263" s="189"/>
      <c r="M263" s="194"/>
      <c r="T263" s="195"/>
      <c r="AT263" s="190" t="s">
        <v>176</v>
      </c>
      <c r="AU263" s="190" t="s">
        <v>82</v>
      </c>
      <c r="AV263" s="14" t="s">
        <v>171</v>
      </c>
      <c r="AW263" s="14" t="s">
        <v>26</v>
      </c>
      <c r="AX263" s="14" t="s">
        <v>77</v>
      </c>
      <c r="AY263" s="190" t="s">
        <v>165</v>
      </c>
    </row>
    <row r="264" spans="2:65" s="1" customFormat="1" ht="55.5" customHeight="1">
      <c r="B264" s="136"/>
      <c r="C264" s="163" t="s">
        <v>438</v>
      </c>
      <c r="D264" s="163" t="s">
        <v>167</v>
      </c>
      <c r="E264" s="164" t="s">
        <v>960</v>
      </c>
      <c r="F264" s="165" t="s">
        <v>961</v>
      </c>
      <c r="G264" s="166" t="s">
        <v>170</v>
      </c>
      <c r="H264" s="167">
        <v>594</v>
      </c>
      <c r="I264" s="168"/>
      <c r="J264" s="169">
        <f>ROUND(I264*H264,2)</f>
        <v>0</v>
      </c>
      <c r="K264" s="170"/>
      <c r="L264" s="34"/>
      <c r="M264" s="171" t="s">
        <v>1</v>
      </c>
      <c r="N264" s="135" t="s">
        <v>37</v>
      </c>
      <c r="P264" s="172">
        <f>O264*H264</f>
        <v>0</v>
      </c>
      <c r="Q264" s="172">
        <v>1.8E-3</v>
      </c>
      <c r="R264" s="172">
        <f>Q264*H264</f>
        <v>1.0691999999999999</v>
      </c>
      <c r="S264" s="172">
        <v>0</v>
      </c>
      <c r="T264" s="173">
        <f>S264*H264</f>
        <v>0</v>
      </c>
      <c r="AR264" s="174" t="s">
        <v>171</v>
      </c>
      <c r="AT264" s="174" t="s">
        <v>167</v>
      </c>
      <c r="AU264" s="174" t="s">
        <v>82</v>
      </c>
      <c r="AY264" s="17" t="s">
        <v>165</v>
      </c>
      <c r="BE264" s="102">
        <f>IF(N264="základná",J264,0)</f>
        <v>0</v>
      </c>
      <c r="BF264" s="102">
        <f>IF(N264="znížená",J264,0)</f>
        <v>0</v>
      </c>
      <c r="BG264" s="102">
        <f>IF(N264="zákl. prenesená",J264,0)</f>
        <v>0</v>
      </c>
      <c r="BH264" s="102">
        <f>IF(N264="zníž. prenesená",J264,0)</f>
        <v>0</v>
      </c>
      <c r="BI264" s="102">
        <f>IF(N264="nulová",J264,0)</f>
        <v>0</v>
      </c>
      <c r="BJ264" s="17" t="s">
        <v>82</v>
      </c>
      <c r="BK264" s="102">
        <f>ROUND(I264*H264,2)</f>
        <v>0</v>
      </c>
      <c r="BL264" s="17" t="s">
        <v>171</v>
      </c>
      <c r="BM264" s="174" t="s">
        <v>962</v>
      </c>
    </row>
    <row r="265" spans="2:65" s="12" customFormat="1">
      <c r="B265" s="175"/>
      <c r="D265" s="176" t="s">
        <v>176</v>
      </c>
      <c r="E265" s="177" t="s">
        <v>1</v>
      </c>
      <c r="F265" s="178" t="s">
        <v>851</v>
      </c>
      <c r="H265" s="179">
        <v>594</v>
      </c>
      <c r="I265" s="180"/>
      <c r="L265" s="175"/>
      <c r="M265" s="181"/>
      <c r="T265" s="182"/>
      <c r="AT265" s="177" t="s">
        <v>176</v>
      </c>
      <c r="AU265" s="177" t="s">
        <v>82</v>
      </c>
      <c r="AV265" s="12" t="s">
        <v>82</v>
      </c>
      <c r="AW265" s="12" t="s">
        <v>26</v>
      </c>
      <c r="AX265" s="12" t="s">
        <v>71</v>
      </c>
      <c r="AY265" s="177" t="s">
        <v>165</v>
      </c>
    </row>
    <row r="266" spans="2:65" s="14" customFormat="1">
      <c r="B266" s="189"/>
      <c r="D266" s="176" t="s">
        <v>176</v>
      </c>
      <c r="E266" s="190" t="s">
        <v>850</v>
      </c>
      <c r="F266" s="191" t="s">
        <v>189</v>
      </c>
      <c r="H266" s="192">
        <v>594</v>
      </c>
      <c r="I266" s="193"/>
      <c r="L266" s="189"/>
      <c r="M266" s="194"/>
      <c r="T266" s="195"/>
      <c r="AT266" s="190" t="s">
        <v>176</v>
      </c>
      <c r="AU266" s="190" t="s">
        <v>82</v>
      </c>
      <c r="AV266" s="14" t="s">
        <v>171</v>
      </c>
      <c r="AW266" s="14" t="s">
        <v>26</v>
      </c>
      <c r="AX266" s="14" t="s">
        <v>77</v>
      </c>
      <c r="AY266" s="190" t="s">
        <v>165</v>
      </c>
    </row>
    <row r="267" spans="2:65" s="1" customFormat="1" ht="55.5" customHeight="1">
      <c r="B267" s="136"/>
      <c r="C267" s="163" t="s">
        <v>444</v>
      </c>
      <c r="D267" s="163" t="s">
        <v>167</v>
      </c>
      <c r="E267" s="164" t="s">
        <v>963</v>
      </c>
      <c r="F267" s="165" t="s">
        <v>964</v>
      </c>
      <c r="G267" s="166" t="s">
        <v>170</v>
      </c>
      <c r="H267" s="167">
        <v>300</v>
      </c>
      <c r="I267" s="168"/>
      <c r="J267" s="169">
        <f>ROUND(I267*H267,2)</f>
        <v>0</v>
      </c>
      <c r="K267" s="170"/>
      <c r="L267" s="34"/>
      <c r="M267" s="171" t="s">
        <v>1</v>
      </c>
      <c r="N267" s="135" t="s">
        <v>37</v>
      </c>
      <c r="P267" s="172">
        <f>O267*H267</f>
        <v>0</v>
      </c>
      <c r="Q267" s="172">
        <v>1.8E-3</v>
      </c>
      <c r="R267" s="172">
        <f>Q267*H267</f>
        <v>0.54</v>
      </c>
      <c r="S267" s="172">
        <v>0</v>
      </c>
      <c r="T267" s="173">
        <f>S267*H267</f>
        <v>0</v>
      </c>
      <c r="AR267" s="174" t="s">
        <v>171</v>
      </c>
      <c r="AT267" s="174" t="s">
        <v>167</v>
      </c>
      <c r="AU267" s="174" t="s">
        <v>82</v>
      </c>
      <c r="AY267" s="17" t="s">
        <v>165</v>
      </c>
      <c r="BE267" s="102">
        <f>IF(N267="základná",J267,0)</f>
        <v>0</v>
      </c>
      <c r="BF267" s="102">
        <f>IF(N267="znížená",J267,0)</f>
        <v>0</v>
      </c>
      <c r="BG267" s="102">
        <f>IF(N267="zákl. prenesená",J267,0)</f>
        <v>0</v>
      </c>
      <c r="BH267" s="102">
        <f>IF(N267="zníž. prenesená",J267,0)</f>
        <v>0</v>
      </c>
      <c r="BI267" s="102">
        <f>IF(N267="nulová",J267,0)</f>
        <v>0</v>
      </c>
      <c r="BJ267" s="17" t="s">
        <v>82</v>
      </c>
      <c r="BK267" s="102">
        <f>ROUND(I267*H267,2)</f>
        <v>0</v>
      </c>
      <c r="BL267" s="17" t="s">
        <v>171</v>
      </c>
      <c r="BM267" s="174" t="s">
        <v>965</v>
      </c>
    </row>
    <row r="268" spans="2:65" s="12" customFormat="1">
      <c r="B268" s="175"/>
      <c r="D268" s="176" t="s">
        <v>176</v>
      </c>
      <c r="E268" s="177" t="s">
        <v>1</v>
      </c>
      <c r="F268" s="178" t="s">
        <v>853</v>
      </c>
      <c r="H268" s="179">
        <v>300</v>
      </c>
      <c r="I268" s="180"/>
      <c r="L268" s="175"/>
      <c r="M268" s="181"/>
      <c r="T268" s="182"/>
      <c r="AT268" s="177" t="s">
        <v>176</v>
      </c>
      <c r="AU268" s="177" t="s">
        <v>82</v>
      </c>
      <c r="AV268" s="12" t="s">
        <v>82</v>
      </c>
      <c r="AW268" s="12" t="s">
        <v>26</v>
      </c>
      <c r="AX268" s="12" t="s">
        <v>71</v>
      </c>
      <c r="AY268" s="177" t="s">
        <v>165</v>
      </c>
    </row>
    <row r="269" spans="2:65" s="14" customFormat="1">
      <c r="B269" s="189"/>
      <c r="D269" s="176" t="s">
        <v>176</v>
      </c>
      <c r="E269" s="190" t="s">
        <v>852</v>
      </c>
      <c r="F269" s="191" t="s">
        <v>189</v>
      </c>
      <c r="H269" s="192">
        <v>300</v>
      </c>
      <c r="I269" s="193"/>
      <c r="L269" s="189"/>
      <c r="M269" s="194"/>
      <c r="T269" s="195"/>
      <c r="AT269" s="190" t="s">
        <v>176</v>
      </c>
      <c r="AU269" s="190" t="s">
        <v>82</v>
      </c>
      <c r="AV269" s="14" t="s">
        <v>171</v>
      </c>
      <c r="AW269" s="14" t="s">
        <v>26</v>
      </c>
      <c r="AX269" s="14" t="s">
        <v>77</v>
      </c>
      <c r="AY269" s="190" t="s">
        <v>165</v>
      </c>
    </row>
    <row r="270" spans="2:65" s="1" customFormat="1" ht="55.5" customHeight="1">
      <c r="B270" s="136"/>
      <c r="C270" s="163" t="s">
        <v>449</v>
      </c>
      <c r="D270" s="163" t="s">
        <v>167</v>
      </c>
      <c r="E270" s="164" t="s">
        <v>966</v>
      </c>
      <c r="F270" s="165" t="s">
        <v>967</v>
      </c>
      <c r="G270" s="166" t="s">
        <v>170</v>
      </c>
      <c r="H270" s="167">
        <v>66</v>
      </c>
      <c r="I270" s="168"/>
      <c r="J270" s="169">
        <f>ROUND(I270*H270,2)</f>
        <v>0</v>
      </c>
      <c r="K270" s="170"/>
      <c r="L270" s="34"/>
      <c r="M270" s="171" t="s">
        <v>1</v>
      </c>
      <c r="N270" s="135" t="s">
        <v>37</v>
      </c>
      <c r="P270" s="172">
        <f>O270*H270</f>
        <v>0</v>
      </c>
      <c r="Q270" s="172">
        <v>1.8E-3</v>
      </c>
      <c r="R270" s="172">
        <f>Q270*H270</f>
        <v>0.1188</v>
      </c>
      <c r="S270" s="172">
        <v>0</v>
      </c>
      <c r="T270" s="173">
        <f>S270*H270</f>
        <v>0</v>
      </c>
      <c r="AR270" s="174" t="s">
        <v>171</v>
      </c>
      <c r="AT270" s="174" t="s">
        <v>167</v>
      </c>
      <c r="AU270" s="174" t="s">
        <v>82</v>
      </c>
      <c r="AY270" s="17" t="s">
        <v>165</v>
      </c>
      <c r="BE270" s="102">
        <f>IF(N270="základná",J270,0)</f>
        <v>0</v>
      </c>
      <c r="BF270" s="102">
        <f>IF(N270="znížená",J270,0)</f>
        <v>0</v>
      </c>
      <c r="BG270" s="102">
        <f>IF(N270="zákl. prenesená",J270,0)</f>
        <v>0</v>
      </c>
      <c r="BH270" s="102">
        <f>IF(N270="zníž. prenesená",J270,0)</f>
        <v>0</v>
      </c>
      <c r="BI270" s="102">
        <f>IF(N270="nulová",J270,0)</f>
        <v>0</v>
      </c>
      <c r="BJ270" s="17" t="s">
        <v>82</v>
      </c>
      <c r="BK270" s="102">
        <f>ROUND(I270*H270,2)</f>
        <v>0</v>
      </c>
      <c r="BL270" s="17" t="s">
        <v>171</v>
      </c>
      <c r="BM270" s="174" t="s">
        <v>968</v>
      </c>
    </row>
    <row r="271" spans="2:65" s="12" customFormat="1">
      <c r="B271" s="175"/>
      <c r="D271" s="176" t="s">
        <v>176</v>
      </c>
      <c r="E271" s="177" t="s">
        <v>1</v>
      </c>
      <c r="F271" s="178" t="s">
        <v>855</v>
      </c>
      <c r="H271" s="179">
        <v>66</v>
      </c>
      <c r="I271" s="180"/>
      <c r="L271" s="175"/>
      <c r="M271" s="181"/>
      <c r="T271" s="182"/>
      <c r="AT271" s="177" t="s">
        <v>176</v>
      </c>
      <c r="AU271" s="177" t="s">
        <v>82</v>
      </c>
      <c r="AV271" s="12" t="s">
        <v>82</v>
      </c>
      <c r="AW271" s="12" t="s">
        <v>26</v>
      </c>
      <c r="AX271" s="12" t="s">
        <v>71</v>
      </c>
      <c r="AY271" s="177" t="s">
        <v>165</v>
      </c>
    </row>
    <row r="272" spans="2:65" s="14" customFormat="1">
      <c r="B272" s="189"/>
      <c r="D272" s="176" t="s">
        <v>176</v>
      </c>
      <c r="E272" s="190" t="s">
        <v>854</v>
      </c>
      <c r="F272" s="191" t="s">
        <v>189</v>
      </c>
      <c r="H272" s="192">
        <v>66</v>
      </c>
      <c r="I272" s="193"/>
      <c r="L272" s="189"/>
      <c r="M272" s="194"/>
      <c r="T272" s="195"/>
      <c r="AT272" s="190" t="s">
        <v>176</v>
      </c>
      <c r="AU272" s="190" t="s">
        <v>82</v>
      </c>
      <c r="AV272" s="14" t="s">
        <v>171</v>
      </c>
      <c r="AW272" s="14" t="s">
        <v>26</v>
      </c>
      <c r="AX272" s="14" t="s">
        <v>77</v>
      </c>
      <c r="AY272" s="190" t="s">
        <v>165</v>
      </c>
    </row>
    <row r="273" spans="2:65" s="11" customFormat="1" ht="23" customHeight="1">
      <c r="B273" s="151"/>
      <c r="D273" s="152" t="s">
        <v>70</v>
      </c>
      <c r="E273" s="161" t="s">
        <v>194</v>
      </c>
      <c r="F273" s="161" t="s">
        <v>370</v>
      </c>
      <c r="I273" s="154"/>
      <c r="J273" s="162">
        <f>BK273</f>
        <v>0</v>
      </c>
      <c r="L273" s="151"/>
      <c r="M273" s="156"/>
      <c r="P273" s="157">
        <f>SUM(P274:P291)</f>
        <v>0</v>
      </c>
      <c r="R273" s="157">
        <f>SUM(R274:R291)</f>
        <v>83.484766800000003</v>
      </c>
      <c r="T273" s="158">
        <f>SUM(T274:T291)</f>
        <v>0</v>
      </c>
      <c r="AR273" s="152" t="s">
        <v>77</v>
      </c>
      <c r="AT273" s="159" t="s">
        <v>70</v>
      </c>
      <c r="AU273" s="159" t="s">
        <v>77</v>
      </c>
      <c r="AY273" s="152" t="s">
        <v>165</v>
      </c>
      <c r="BK273" s="160">
        <f>SUM(BK274:BK291)</f>
        <v>0</v>
      </c>
    </row>
    <row r="274" spans="2:65" s="1" customFormat="1" ht="24.15" customHeight="1">
      <c r="B274" s="136"/>
      <c r="C274" s="163" t="s">
        <v>455</v>
      </c>
      <c r="D274" s="163" t="s">
        <v>167</v>
      </c>
      <c r="E274" s="164" t="s">
        <v>969</v>
      </c>
      <c r="F274" s="165" t="s">
        <v>970</v>
      </c>
      <c r="G274" s="166" t="s">
        <v>185</v>
      </c>
      <c r="H274" s="167">
        <v>7.9020000000000001</v>
      </c>
      <c r="I274" s="168"/>
      <c r="J274" s="169">
        <f>ROUND(I274*H274,2)</f>
        <v>0</v>
      </c>
      <c r="K274" s="170"/>
      <c r="L274" s="34"/>
      <c r="M274" s="171" t="s">
        <v>1</v>
      </c>
      <c r="N274" s="135" t="s">
        <v>37</v>
      </c>
      <c r="P274" s="172">
        <f>O274*H274</f>
        <v>0</v>
      </c>
      <c r="Q274" s="172">
        <v>2.19407</v>
      </c>
      <c r="R274" s="172">
        <f>Q274*H274</f>
        <v>17.337541139999999</v>
      </c>
      <c r="S274" s="172">
        <v>0</v>
      </c>
      <c r="T274" s="173">
        <f>S274*H274</f>
        <v>0</v>
      </c>
      <c r="AR274" s="174" t="s">
        <v>171</v>
      </c>
      <c r="AT274" s="174" t="s">
        <v>167</v>
      </c>
      <c r="AU274" s="174" t="s">
        <v>82</v>
      </c>
      <c r="AY274" s="17" t="s">
        <v>165</v>
      </c>
      <c r="BE274" s="102">
        <f>IF(N274="základná",J274,0)</f>
        <v>0</v>
      </c>
      <c r="BF274" s="102">
        <f>IF(N274="znížená",J274,0)</f>
        <v>0</v>
      </c>
      <c r="BG274" s="102">
        <f>IF(N274="zákl. prenesená",J274,0)</f>
        <v>0</v>
      </c>
      <c r="BH274" s="102">
        <f>IF(N274="zníž. prenesená",J274,0)</f>
        <v>0</v>
      </c>
      <c r="BI274" s="102">
        <f>IF(N274="nulová",J274,0)</f>
        <v>0</v>
      </c>
      <c r="BJ274" s="17" t="s">
        <v>82</v>
      </c>
      <c r="BK274" s="102">
        <f>ROUND(I274*H274,2)</f>
        <v>0</v>
      </c>
      <c r="BL274" s="17" t="s">
        <v>171</v>
      </c>
      <c r="BM274" s="174" t="s">
        <v>971</v>
      </c>
    </row>
    <row r="275" spans="2:65" s="13" customFormat="1">
      <c r="B275" s="183"/>
      <c r="D275" s="176" t="s">
        <v>176</v>
      </c>
      <c r="E275" s="184" t="s">
        <v>1</v>
      </c>
      <c r="F275" s="185" t="s">
        <v>942</v>
      </c>
      <c r="H275" s="184" t="s">
        <v>1</v>
      </c>
      <c r="I275" s="186"/>
      <c r="L275" s="183"/>
      <c r="M275" s="187"/>
      <c r="T275" s="188"/>
      <c r="AT275" s="184" t="s">
        <v>176</v>
      </c>
      <c r="AU275" s="184" t="s">
        <v>82</v>
      </c>
      <c r="AV275" s="13" t="s">
        <v>77</v>
      </c>
      <c r="AW275" s="13" t="s">
        <v>26</v>
      </c>
      <c r="AX275" s="13" t="s">
        <v>71</v>
      </c>
      <c r="AY275" s="184" t="s">
        <v>165</v>
      </c>
    </row>
    <row r="276" spans="2:65" s="12" customFormat="1">
      <c r="B276" s="175"/>
      <c r="D276" s="176" t="s">
        <v>176</v>
      </c>
      <c r="E276" s="177" t="s">
        <v>1</v>
      </c>
      <c r="F276" s="178" t="s">
        <v>972</v>
      </c>
      <c r="H276" s="179">
        <v>10.257999999999999</v>
      </c>
      <c r="I276" s="180"/>
      <c r="L276" s="175"/>
      <c r="M276" s="181"/>
      <c r="T276" s="182"/>
      <c r="AT276" s="177" t="s">
        <v>176</v>
      </c>
      <c r="AU276" s="177" t="s">
        <v>82</v>
      </c>
      <c r="AV276" s="12" t="s">
        <v>82</v>
      </c>
      <c r="AW276" s="12" t="s">
        <v>26</v>
      </c>
      <c r="AX276" s="12" t="s">
        <v>71</v>
      </c>
      <c r="AY276" s="177" t="s">
        <v>165</v>
      </c>
    </row>
    <row r="277" spans="2:65" s="12" customFormat="1">
      <c r="B277" s="175"/>
      <c r="D277" s="176" t="s">
        <v>176</v>
      </c>
      <c r="E277" s="177" t="s">
        <v>1</v>
      </c>
      <c r="F277" s="178" t="s">
        <v>973</v>
      </c>
      <c r="H277" s="179">
        <v>-2.3559999999999999</v>
      </c>
      <c r="I277" s="180"/>
      <c r="L277" s="175"/>
      <c r="M277" s="181"/>
      <c r="T277" s="182"/>
      <c r="AT277" s="177" t="s">
        <v>176</v>
      </c>
      <c r="AU277" s="177" t="s">
        <v>82</v>
      </c>
      <c r="AV277" s="12" t="s">
        <v>82</v>
      </c>
      <c r="AW277" s="12" t="s">
        <v>26</v>
      </c>
      <c r="AX277" s="12" t="s">
        <v>71</v>
      </c>
      <c r="AY277" s="177" t="s">
        <v>165</v>
      </c>
    </row>
    <row r="278" spans="2:65" s="14" customFormat="1">
      <c r="B278" s="189"/>
      <c r="D278" s="176" t="s">
        <v>176</v>
      </c>
      <c r="E278" s="190" t="s">
        <v>1</v>
      </c>
      <c r="F278" s="191" t="s">
        <v>189</v>
      </c>
      <c r="H278" s="192">
        <v>7.9020000000000001</v>
      </c>
      <c r="I278" s="193"/>
      <c r="L278" s="189"/>
      <c r="M278" s="194"/>
      <c r="T278" s="195"/>
      <c r="AT278" s="190" t="s">
        <v>176</v>
      </c>
      <c r="AU278" s="190" t="s">
        <v>82</v>
      </c>
      <c r="AV278" s="14" t="s">
        <v>171</v>
      </c>
      <c r="AW278" s="14" t="s">
        <v>26</v>
      </c>
      <c r="AX278" s="14" t="s">
        <v>77</v>
      </c>
      <c r="AY278" s="190" t="s">
        <v>165</v>
      </c>
    </row>
    <row r="279" spans="2:65" s="1" customFormat="1" ht="38" customHeight="1">
      <c r="B279" s="136"/>
      <c r="C279" s="163" t="s">
        <v>461</v>
      </c>
      <c r="D279" s="163" t="s">
        <v>167</v>
      </c>
      <c r="E279" s="164" t="s">
        <v>974</v>
      </c>
      <c r="F279" s="165" t="s">
        <v>975</v>
      </c>
      <c r="G279" s="166" t="s">
        <v>185</v>
      </c>
      <c r="H279" s="167">
        <v>30.138000000000002</v>
      </c>
      <c r="I279" s="168"/>
      <c r="J279" s="169">
        <f>ROUND(I279*H279,2)</f>
        <v>0</v>
      </c>
      <c r="K279" s="170"/>
      <c r="L279" s="34"/>
      <c r="M279" s="171" t="s">
        <v>1</v>
      </c>
      <c r="N279" s="135" t="s">
        <v>37</v>
      </c>
      <c r="P279" s="172">
        <f>O279*H279</f>
        <v>0</v>
      </c>
      <c r="Q279" s="172">
        <v>2.19407</v>
      </c>
      <c r="R279" s="172">
        <f>Q279*H279</f>
        <v>66.12488166</v>
      </c>
      <c r="S279" s="172">
        <v>0</v>
      </c>
      <c r="T279" s="173">
        <f>S279*H279</f>
        <v>0</v>
      </c>
      <c r="AR279" s="174" t="s">
        <v>171</v>
      </c>
      <c r="AT279" s="174" t="s">
        <v>167</v>
      </c>
      <c r="AU279" s="174" t="s">
        <v>82</v>
      </c>
      <c r="AY279" s="17" t="s">
        <v>165</v>
      </c>
      <c r="BE279" s="102">
        <f>IF(N279="základná",J279,0)</f>
        <v>0</v>
      </c>
      <c r="BF279" s="102">
        <f>IF(N279="znížená",J279,0)</f>
        <v>0</v>
      </c>
      <c r="BG279" s="102">
        <f>IF(N279="zákl. prenesená",J279,0)</f>
        <v>0</v>
      </c>
      <c r="BH279" s="102">
        <f>IF(N279="zníž. prenesená",J279,0)</f>
        <v>0</v>
      </c>
      <c r="BI279" s="102">
        <f>IF(N279="nulová",J279,0)</f>
        <v>0</v>
      </c>
      <c r="BJ279" s="17" t="s">
        <v>82</v>
      </c>
      <c r="BK279" s="102">
        <f>ROUND(I279*H279,2)</f>
        <v>0</v>
      </c>
      <c r="BL279" s="17" t="s">
        <v>171</v>
      </c>
      <c r="BM279" s="174" t="s">
        <v>976</v>
      </c>
    </row>
    <row r="280" spans="2:65" s="13" customFormat="1">
      <c r="B280" s="183"/>
      <c r="D280" s="176" t="s">
        <v>176</v>
      </c>
      <c r="E280" s="184" t="s">
        <v>1</v>
      </c>
      <c r="F280" s="185" t="s">
        <v>977</v>
      </c>
      <c r="H280" s="184" t="s">
        <v>1</v>
      </c>
      <c r="I280" s="186"/>
      <c r="L280" s="183"/>
      <c r="M280" s="187"/>
      <c r="T280" s="188"/>
      <c r="AT280" s="184" t="s">
        <v>176</v>
      </c>
      <c r="AU280" s="184" t="s">
        <v>82</v>
      </c>
      <c r="AV280" s="13" t="s">
        <v>77</v>
      </c>
      <c r="AW280" s="13" t="s">
        <v>26</v>
      </c>
      <c r="AX280" s="13" t="s">
        <v>71</v>
      </c>
      <c r="AY280" s="184" t="s">
        <v>165</v>
      </c>
    </row>
    <row r="281" spans="2:65" s="12" customFormat="1">
      <c r="B281" s="175"/>
      <c r="D281" s="176" t="s">
        <v>176</v>
      </c>
      <c r="E281" s="177" t="s">
        <v>1</v>
      </c>
      <c r="F281" s="178" t="s">
        <v>978</v>
      </c>
      <c r="H281" s="179">
        <v>20.337</v>
      </c>
      <c r="I281" s="180"/>
      <c r="L281" s="175"/>
      <c r="M281" s="181"/>
      <c r="T281" s="182"/>
      <c r="AT281" s="177" t="s">
        <v>176</v>
      </c>
      <c r="AU281" s="177" t="s">
        <v>82</v>
      </c>
      <c r="AV281" s="12" t="s">
        <v>82</v>
      </c>
      <c r="AW281" s="12" t="s">
        <v>26</v>
      </c>
      <c r="AX281" s="12" t="s">
        <v>71</v>
      </c>
      <c r="AY281" s="177" t="s">
        <v>165</v>
      </c>
    </row>
    <row r="282" spans="2:65" s="13" customFormat="1">
      <c r="B282" s="183"/>
      <c r="D282" s="176" t="s">
        <v>176</v>
      </c>
      <c r="E282" s="184" t="s">
        <v>1</v>
      </c>
      <c r="F282" s="185" t="s">
        <v>979</v>
      </c>
      <c r="H282" s="184" t="s">
        <v>1</v>
      </c>
      <c r="I282" s="186"/>
      <c r="L282" s="183"/>
      <c r="M282" s="187"/>
      <c r="T282" s="188"/>
      <c r="AT282" s="184" t="s">
        <v>176</v>
      </c>
      <c r="AU282" s="184" t="s">
        <v>82</v>
      </c>
      <c r="AV282" s="13" t="s">
        <v>77</v>
      </c>
      <c r="AW282" s="13" t="s">
        <v>26</v>
      </c>
      <c r="AX282" s="13" t="s">
        <v>71</v>
      </c>
      <c r="AY282" s="184" t="s">
        <v>165</v>
      </c>
    </row>
    <row r="283" spans="2:65" s="12" customFormat="1">
      <c r="B283" s="175"/>
      <c r="D283" s="176" t="s">
        <v>176</v>
      </c>
      <c r="E283" s="177" t="s">
        <v>1</v>
      </c>
      <c r="F283" s="178" t="s">
        <v>980</v>
      </c>
      <c r="H283" s="179">
        <v>9.8010000000000002</v>
      </c>
      <c r="I283" s="180"/>
      <c r="L283" s="175"/>
      <c r="M283" s="181"/>
      <c r="T283" s="182"/>
      <c r="AT283" s="177" t="s">
        <v>176</v>
      </c>
      <c r="AU283" s="177" t="s">
        <v>82</v>
      </c>
      <c r="AV283" s="12" t="s">
        <v>82</v>
      </c>
      <c r="AW283" s="12" t="s">
        <v>26</v>
      </c>
      <c r="AX283" s="12" t="s">
        <v>71</v>
      </c>
      <c r="AY283" s="177" t="s">
        <v>165</v>
      </c>
    </row>
    <row r="284" spans="2:65" s="14" customFormat="1">
      <c r="B284" s="189"/>
      <c r="D284" s="176" t="s">
        <v>176</v>
      </c>
      <c r="E284" s="190" t="s">
        <v>1</v>
      </c>
      <c r="F284" s="191" t="s">
        <v>189</v>
      </c>
      <c r="H284" s="192">
        <v>30.138000000000002</v>
      </c>
      <c r="I284" s="193"/>
      <c r="L284" s="189"/>
      <c r="M284" s="194"/>
      <c r="T284" s="195"/>
      <c r="AT284" s="190" t="s">
        <v>176</v>
      </c>
      <c r="AU284" s="190" t="s">
        <v>82</v>
      </c>
      <c r="AV284" s="14" t="s">
        <v>171</v>
      </c>
      <c r="AW284" s="14" t="s">
        <v>26</v>
      </c>
      <c r="AX284" s="14" t="s">
        <v>77</v>
      </c>
      <c r="AY284" s="190" t="s">
        <v>165</v>
      </c>
    </row>
    <row r="285" spans="2:65" s="1" customFormat="1" ht="24.15" customHeight="1">
      <c r="B285" s="136"/>
      <c r="C285" s="163" t="s">
        <v>467</v>
      </c>
      <c r="D285" s="163" t="s">
        <v>167</v>
      </c>
      <c r="E285" s="164" t="s">
        <v>981</v>
      </c>
      <c r="F285" s="165" t="s">
        <v>982</v>
      </c>
      <c r="G285" s="166" t="s">
        <v>170</v>
      </c>
      <c r="H285" s="167">
        <v>108.46599999999999</v>
      </c>
      <c r="I285" s="168"/>
      <c r="J285" s="169">
        <f>ROUND(I285*H285,2)</f>
        <v>0</v>
      </c>
      <c r="K285" s="170"/>
      <c r="L285" s="34"/>
      <c r="M285" s="171" t="s">
        <v>1</v>
      </c>
      <c r="N285" s="135" t="s">
        <v>37</v>
      </c>
      <c r="P285" s="172">
        <f>O285*H285</f>
        <v>0</v>
      </c>
      <c r="Q285" s="172">
        <v>0</v>
      </c>
      <c r="R285" s="172">
        <f>Q285*H285</f>
        <v>0</v>
      </c>
      <c r="S285" s="172">
        <v>0</v>
      </c>
      <c r="T285" s="173">
        <f>S285*H285</f>
        <v>0</v>
      </c>
      <c r="AR285" s="174" t="s">
        <v>171</v>
      </c>
      <c r="AT285" s="174" t="s">
        <v>167</v>
      </c>
      <c r="AU285" s="174" t="s">
        <v>82</v>
      </c>
      <c r="AY285" s="17" t="s">
        <v>165</v>
      </c>
      <c r="BE285" s="102">
        <f>IF(N285="základná",J285,0)</f>
        <v>0</v>
      </c>
      <c r="BF285" s="102">
        <f>IF(N285="znížená",J285,0)</f>
        <v>0</v>
      </c>
      <c r="BG285" s="102">
        <f>IF(N285="zákl. prenesená",J285,0)</f>
        <v>0</v>
      </c>
      <c r="BH285" s="102">
        <f>IF(N285="zníž. prenesená",J285,0)</f>
        <v>0</v>
      </c>
      <c r="BI285" s="102">
        <f>IF(N285="nulová",J285,0)</f>
        <v>0</v>
      </c>
      <c r="BJ285" s="17" t="s">
        <v>82</v>
      </c>
      <c r="BK285" s="102">
        <f>ROUND(I285*H285,2)</f>
        <v>0</v>
      </c>
      <c r="BL285" s="17" t="s">
        <v>171</v>
      </c>
      <c r="BM285" s="174" t="s">
        <v>983</v>
      </c>
    </row>
    <row r="286" spans="2:65" s="13" customFormat="1">
      <c r="B286" s="183"/>
      <c r="D286" s="176" t="s">
        <v>176</v>
      </c>
      <c r="E286" s="184" t="s">
        <v>1</v>
      </c>
      <c r="F286" s="185" t="s">
        <v>942</v>
      </c>
      <c r="H286" s="184" t="s">
        <v>1</v>
      </c>
      <c r="I286" s="186"/>
      <c r="L286" s="183"/>
      <c r="M286" s="187"/>
      <c r="T286" s="188"/>
      <c r="AT286" s="184" t="s">
        <v>176</v>
      </c>
      <c r="AU286" s="184" t="s">
        <v>82</v>
      </c>
      <c r="AV286" s="13" t="s">
        <v>77</v>
      </c>
      <c r="AW286" s="13" t="s">
        <v>26</v>
      </c>
      <c r="AX286" s="13" t="s">
        <v>71</v>
      </c>
      <c r="AY286" s="184" t="s">
        <v>165</v>
      </c>
    </row>
    <row r="287" spans="2:65" s="12" customFormat="1">
      <c r="B287" s="175"/>
      <c r="D287" s="176" t="s">
        <v>176</v>
      </c>
      <c r="E287" s="177" t="s">
        <v>1</v>
      </c>
      <c r="F287" s="178" t="s">
        <v>943</v>
      </c>
      <c r="H287" s="179">
        <v>102.577</v>
      </c>
      <c r="I287" s="180"/>
      <c r="L287" s="175"/>
      <c r="M287" s="181"/>
      <c r="T287" s="182"/>
      <c r="AT287" s="177" t="s">
        <v>176</v>
      </c>
      <c r="AU287" s="177" t="s">
        <v>82</v>
      </c>
      <c r="AV287" s="12" t="s">
        <v>82</v>
      </c>
      <c r="AW287" s="12" t="s">
        <v>26</v>
      </c>
      <c r="AX287" s="12" t="s">
        <v>71</v>
      </c>
      <c r="AY287" s="177" t="s">
        <v>165</v>
      </c>
    </row>
    <row r="288" spans="2:65" s="12" customFormat="1">
      <c r="B288" s="175"/>
      <c r="D288" s="176" t="s">
        <v>176</v>
      </c>
      <c r="E288" s="177" t="s">
        <v>1</v>
      </c>
      <c r="F288" s="178" t="s">
        <v>944</v>
      </c>
      <c r="H288" s="179">
        <v>-23.556000000000001</v>
      </c>
      <c r="I288" s="180"/>
      <c r="L288" s="175"/>
      <c r="M288" s="181"/>
      <c r="T288" s="182"/>
      <c r="AT288" s="177" t="s">
        <v>176</v>
      </c>
      <c r="AU288" s="177" t="s">
        <v>82</v>
      </c>
      <c r="AV288" s="12" t="s">
        <v>82</v>
      </c>
      <c r="AW288" s="12" t="s">
        <v>26</v>
      </c>
      <c r="AX288" s="12" t="s">
        <v>71</v>
      </c>
      <c r="AY288" s="177" t="s">
        <v>165</v>
      </c>
    </row>
    <row r="289" spans="2:65" s="12" customFormat="1">
      <c r="B289" s="175"/>
      <c r="D289" s="176" t="s">
        <v>176</v>
      </c>
      <c r="E289" s="177" t="s">
        <v>1</v>
      </c>
      <c r="F289" s="178" t="s">
        <v>945</v>
      </c>
      <c r="H289" s="179">
        <v>29.445</v>
      </c>
      <c r="I289" s="180"/>
      <c r="L289" s="175"/>
      <c r="M289" s="181"/>
      <c r="T289" s="182"/>
      <c r="AT289" s="177" t="s">
        <v>176</v>
      </c>
      <c r="AU289" s="177" t="s">
        <v>82</v>
      </c>
      <c r="AV289" s="12" t="s">
        <v>82</v>
      </c>
      <c r="AW289" s="12" t="s">
        <v>26</v>
      </c>
      <c r="AX289" s="12" t="s">
        <v>71</v>
      </c>
      <c r="AY289" s="177" t="s">
        <v>165</v>
      </c>
    </row>
    <row r="290" spans="2:65" s="14" customFormat="1">
      <c r="B290" s="189"/>
      <c r="D290" s="176" t="s">
        <v>176</v>
      </c>
      <c r="E290" s="190" t="s">
        <v>1</v>
      </c>
      <c r="F290" s="191" t="s">
        <v>189</v>
      </c>
      <c r="H290" s="192">
        <v>108.46599999999999</v>
      </c>
      <c r="I290" s="193"/>
      <c r="L290" s="189"/>
      <c r="M290" s="194"/>
      <c r="T290" s="195"/>
      <c r="AT290" s="190" t="s">
        <v>176</v>
      </c>
      <c r="AU290" s="190" t="s">
        <v>82</v>
      </c>
      <c r="AV290" s="14" t="s">
        <v>171</v>
      </c>
      <c r="AW290" s="14" t="s">
        <v>26</v>
      </c>
      <c r="AX290" s="14" t="s">
        <v>77</v>
      </c>
      <c r="AY290" s="190" t="s">
        <v>165</v>
      </c>
    </row>
    <row r="291" spans="2:65" s="1" customFormat="1" ht="24.15" customHeight="1">
      <c r="B291" s="136"/>
      <c r="C291" s="199" t="s">
        <v>474</v>
      </c>
      <c r="D291" s="199" t="s">
        <v>360</v>
      </c>
      <c r="E291" s="200" t="s">
        <v>984</v>
      </c>
      <c r="F291" s="201" t="s">
        <v>985</v>
      </c>
      <c r="G291" s="202" t="s">
        <v>404</v>
      </c>
      <c r="H291" s="203">
        <v>22.344000000000001</v>
      </c>
      <c r="I291" s="204"/>
      <c r="J291" s="205">
        <f>ROUND(I291*H291,2)</f>
        <v>0</v>
      </c>
      <c r="K291" s="206"/>
      <c r="L291" s="207"/>
      <c r="M291" s="208" t="s">
        <v>1</v>
      </c>
      <c r="N291" s="209" t="s">
        <v>37</v>
      </c>
      <c r="P291" s="172">
        <f>O291*H291</f>
        <v>0</v>
      </c>
      <c r="Q291" s="172">
        <v>1E-3</v>
      </c>
      <c r="R291" s="172">
        <f>Q291*H291</f>
        <v>2.2344000000000003E-2</v>
      </c>
      <c r="S291" s="172">
        <v>0</v>
      </c>
      <c r="T291" s="173">
        <f>S291*H291</f>
        <v>0</v>
      </c>
      <c r="AR291" s="174" t="s">
        <v>207</v>
      </c>
      <c r="AT291" s="174" t="s">
        <v>360</v>
      </c>
      <c r="AU291" s="174" t="s">
        <v>82</v>
      </c>
      <c r="AY291" s="17" t="s">
        <v>165</v>
      </c>
      <c r="BE291" s="102">
        <f>IF(N291="základná",J291,0)</f>
        <v>0</v>
      </c>
      <c r="BF291" s="102">
        <f>IF(N291="znížená",J291,0)</f>
        <v>0</v>
      </c>
      <c r="BG291" s="102">
        <f>IF(N291="zákl. prenesená",J291,0)</f>
        <v>0</v>
      </c>
      <c r="BH291" s="102">
        <f>IF(N291="zníž. prenesená",J291,0)</f>
        <v>0</v>
      </c>
      <c r="BI291" s="102">
        <f>IF(N291="nulová",J291,0)</f>
        <v>0</v>
      </c>
      <c r="BJ291" s="17" t="s">
        <v>82</v>
      </c>
      <c r="BK291" s="102">
        <f>ROUND(I291*H291,2)</f>
        <v>0</v>
      </c>
      <c r="BL291" s="17" t="s">
        <v>171</v>
      </c>
      <c r="BM291" s="174" t="s">
        <v>986</v>
      </c>
    </row>
    <row r="292" spans="2:65" s="11" customFormat="1" ht="23" customHeight="1">
      <c r="B292" s="151"/>
      <c r="D292" s="152" t="s">
        <v>70</v>
      </c>
      <c r="E292" s="161" t="s">
        <v>212</v>
      </c>
      <c r="F292" s="161" t="s">
        <v>229</v>
      </c>
      <c r="I292" s="154"/>
      <c r="J292" s="162">
        <f>BK292</f>
        <v>0</v>
      </c>
      <c r="L292" s="151"/>
      <c r="M292" s="156"/>
      <c r="P292" s="157">
        <f>SUM(P293:P302)</f>
        <v>0</v>
      </c>
      <c r="R292" s="157">
        <f>SUM(R293:R302)</f>
        <v>107.02361864</v>
      </c>
      <c r="T292" s="158">
        <f>SUM(T293:T302)</f>
        <v>0</v>
      </c>
      <c r="AR292" s="152" t="s">
        <v>77</v>
      </c>
      <c r="AT292" s="159" t="s">
        <v>70</v>
      </c>
      <c r="AU292" s="159" t="s">
        <v>77</v>
      </c>
      <c r="AY292" s="152" t="s">
        <v>165</v>
      </c>
      <c r="BK292" s="160">
        <f>SUM(BK293:BK302)</f>
        <v>0</v>
      </c>
    </row>
    <row r="293" spans="2:65" s="1" customFormat="1" ht="38" customHeight="1">
      <c r="B293" s="136"/>
      <c r="C293" s="163" t="s">
        <v>482</v>
      </c>
      <c r="D293" s="163" t="s">
        <v>167</v>
      </c>
      <c r="E293" s="164" t="s">
        <v>987</v>
      </c>
      <c r="F293" s="165" t="s">
        <v>988</v>
      </c>
      <c r="G293" s="166" t="s">
        <v>181</v>
      </c>
      <c r="H293" s="167">
        <v>412.983</v>
      </c>
      <c r="I293" s="168"/>
      <c r="J293" s="169">
        <f>ROUND(I293*H293,2)</f>
        <v>0</v>
      </c>
      <c r="K293" s="170"/>
      <c r="L293" s="34"/>
      <c r="M293" s="171" t="s">
        <v>1</v>
      </c>
      <c r="N293" s="135" t="s">
        <v>37</v>
      </c>
      <c r="P293" s="172">
        <f>O293*H293</f>
        <v>0</v>
      </c>
      <c r="Q293" s="172">
        <v>9.8530000000000006E-2</v>
      </c>
      <c r="R293" s="172">
        <f>Q293*H293</f>
        <v>40.691214990000006</v>
      </c>
      <c r="S293" s="172">
        <v>0</v>
      </c>
      <c r="T293" s="173">
        <f>S293*H293</f>
        <v>0</v>
      </c>
      <c r="AR293" s="174" t="s">
        <v>171</v>
      </c>
      <c r="AT293" s="174" t="s">
        <v>167</v>
      </c>
      <c r="AU293" s="174" t="s">
        <v>82</v>
      </c>
      <c r="AY293" s="17" t="s">
        <v>165</v>
      </c>
      <c r="BE293" s="102">
        <f>IF(N293="základná",J293,0)</f>
        <v>0</v>
      </c>
      <c r="BF293" s="102">
        <f>IF(N293="znížená",J293,0)</f>
        <v>0</v>
      </c>
      <c r="BG293" s="102">
        <f>IF(N293="zákl. prenesená",J293,0)</f>
        <v>0</v>
      </c>
      <c r="BH293" s="102">
        <f>IF(N293="zníž. prenesená",J293,0)</f>
        <v>0</v>
      </c>
      <c r="BI293" s="102">
        <f>IF(N293="nulová",J293,0)</f>
        <v>0</v>
      </c>
      <c r="BJ293" s="17" t="s">
        <v>82</v>
      </c>
      <c r="BK293" s="102">
        <f>ROUND(I293*H293,2)</f>
        <v>0</v>
      </c>
      <c r="BL293" s="17" t="s">
        <v>171</v>
      </c>
      <c r="BM293" s="174" t="s">
        <v>989</v>
      </c>
    </row>
    <row r="294" spans="2:65" s="12" customFormat="1">
      <c r="B294" s="175"/>
      <c r="D294" s="176" t="s">
        <v>176</v>
      </c>
      <c r="E294" s="177" t="s">
        <v>1</v>
      </c>
      <c r="F294" s="178" t="s">
        <v>990</v>
      </c>
      <c r="H294" s="179">
        <v>412.983</v>
      </c>
      <c r="I294" s="180"/>
      <c r="L294" s="175"/>
      <c r="M294" s="181"/>
      <c r="T294" s="182"/>
      <c r="AT294" s="177" t="s">
        <v>176</v>
      </c>
      <c r="AU294" s="177" t="s">
        <v>82</v>
      </c>
      <c r="AV294" s="12" t="s">
        <v>82</v>
      </c>
      <c r="AW294" s="12" t="s">
        <v>26</v>
      </c>
      <c r="AX294" s="12" t="s">
        <v>71</v>
      </c>
      <c r="AY294" s="177" t="s">
        <v>165</v>
      </c>
    </row>
    <row r="295" spans="2:65" s="14" customFormat="1">
      <c r="B295" s="189"/>
      <c r="D295" s="176" t="s">
        <v>176</v>
      </c>
      <c r="E295" s="190" t="s">
        <v>856</v>
      </c>
      <c r="F295" s="191" t="s">
        <v>189</v>
      </c>
      <c r="H295" s="192">
        <v>412.983</v>
      </c>
      <c r="I295" s="193"/>
      <c r="L295" s="189"/>
      <c r="M295" s="194"/>
      <c r="T295" s="195"/>
      <c r="AT295" s="190" t="s">
        <v>176</v>
      </c>
      <c r="AU295" s="190" t="s">
        <v>82</v>
      </c>
      <c r="AV295" s="14" t="s">
        <v>171</v>
      </c>
      <c r="AW295" s="14" t="s">
        <v>26</v>
      </c>
      <c r="AX295" s="14" t="s">
        <v>77</v>
      </c>
      <c r="AY295" s="190" t="s">
        <v>165</v>
      </c>
    </row>
    <row r="296" spans="2:65" s="1" customFormat="1" ht="21.75" customHeight="1">
      <c r="B296" s="136"/>
      <c r="C296" s="199" t="s">
        <v>494</v>
      </c>
      <c r="D296" s="199" t="s">
        <v>360</v>
      </c>
      <c r="E296" s="200" t="s">
        <v>991</v>
      </c>
      <c r="F296" s="201" t="s">
        <v>992</v>
      </c>
      <c r="G296" s="202" t="s">
        <v>497</v>
      </c>
      <c r="H296" s="203">
        <v>418</v>
      </c>
      <c r="I296" s="204"/>
      <c r="J296" s="205">
        <f>ROUND(I296*H296,2)</f>
        <v>0</v>
      </c>
      <c r="K296" s="206"/>
      <c r="L296" s="207"/>
      <c r="M296" s="208" t="s">
        <v>1</v>
      </c>
      <c r="N296" s="209" t="s">
        <v>37</v>
      </c>
      <c r="P296" s="172">
        <f>O296*H296</f>
        <v>0</v>
      </c>
      <c r="Q296" s="172">
        <v>2.3E-2</v>
      </c>
      <c r="R296" s="172">
        <f>Q296*H296</f>
        <v>9.613999999999999</v>
      </c>
      <c r="S296" s="172">
        <v>0</v>
      </c>
      <c r="T296" s="173">
        <f>S296*H296</f>
        <v>0</v>
      </c>
      <c r="AR296" s="174" t="s">
        <v>207</v>
      </c>
      <c r="AT296" s="174" t="s">
        <v>360</v>
      </c>
      <c r="AU296" s="174" t="s">
        <v>82</v>
      </c>
      <c r="AY296" s="17" t="s">
        <v>165</v>
      </c>
      <c r="BE296" s="102">
        <f>IF(N296="základná",J296,0)</f>
        <v>0</v>
      </c>
      <c r="BF296" s="102">
        <f>IF(N296="znížená",J296,0)</f>
        <v>0</v>
      </c>
      <c r="BG296" s="102">
        <f>IF(N296="zákl. prenesená",J296,0)</f>
        <v>0</v>
      </c>
      <c r="BH296" s="102">
        <f>IF(N296="zníž. prenesená",J296,0)</f>
        <v>0</v>
      </c>
      <c r="BI296" s="102">
        <f>IF(N296="nulová",J296,0)</f>
        <v>0</v>
      </c>
      <c r="BJ296" s="17" t="s">
        <v>82</v>
      </c>
      <c r="BK296" s="102">
        <f>ROUND(I296*H296,2)</f>
        <v>0</v>
      </c>
      <c r="BL296" s="17" t="s">
        <v>171</v>
      </c>
      <c r="BM296" s="174" t="s">
        <v>993</v>
      </c>
    </row>
    <row r="297" spans="2:65" s="12" customFormat="1">
      <c r="B297" s="175"/>
      <c r="D297" s="176" t="s">
        <v>176</v>
      </c>
      <c r="E297" s="177" t="s">
        <v>1</v>
      </c>
      <c r="F297" s="178" t="s">
        <v>994</v>
      </c>
      <c r="H297" s="179">
        <v>417.113</v>
      </c>
      <c r="I297" s="180"/>
      <c r="L297" s="175"/>
      <c r="M297" s="181"/>
      <c r="T297" s="182"/>
      <c r="AT297" s="177" t="s">
        <v>176</v>
      </c>
      <c r="AU297" s="177" t="s">
        <v>82</v>
      </c>
      <c r="AV297" s="12" t="s">
        <v>82</v>
      </c>
      <c r="AW297" s="12" t="s">
        <v>26</v>
      </c>
      <c r="AX297" s="12" t="s">
        <v>71</v>
      </c>
      <c r="AY297" s="177" t="s">
        <v>165</v>
      </c>
    </row>
    <row r="298" spans="2:65" s="14" customFormat="1">
      <c r="B298" s="189"/>
      <c r="D298" s="176" t="s">
        <v>176</v>
      </c>
      <c r="E298" s="190" t="s">
        <v>1</v>
      </c>
      <c r="F298" s="191" t="s">
        <v>189</v>
      </c>
      <c r="H298" s="192">
        <v>417.113</v>
      </c>
      <c r="I298" s="193"/>
      <c r="L298" s="189"/>
      <c r="M298" s="194"/>
      <c r="T298" s="195"/>
      <c r="AT298" s="190" t="s">
        <v>176</v>
      </c>
      <c r="AU298" s="190" t="s">
        <v>82</v>
      </c>
      <c r="AV298" s="14" t="s">
        <v>171</v>
      </c>
      <c r="AW298" s="14" t="s">
        <v>26</v>
      </c>
      <c r="AX298" s="14" t="s">
        <v>71</v>
      </c>
      <c r="AY298" s="190" t="s">
        <v>165</v>
      </c>
    </row>
    <row r="299" spans="2:65" s="12" customFormat="1">
      <c r="B299" s="175"/>
      <c r="D299" s="176" t="s">
        <v>176</v>
      </c>
      <c r="E299" s="177" t="s">
        <v>1</v>
      </c>
      <c r="F299" s="178" t="s">
        <v>995</v>
      </c>
      <c r="H299" s="179">
        <v>418</v>
      </c>
      <c r="I299" s="180"/>
      <c r="L299" s="175"/>
      <c r="M299" s="181"/>
      <c r="T299" s="182"/>
      <c r="AT299" s="177" t="s">
        <v>176</v>
      </c>
      <c r="AU299" s="177" t="s">
        <v>82</v>
      </c>
      <c r="AV299" s="12" t="s">
        <v>82</v>
      </c>
      <c r="AW299" s="12" t="s">
        <v>26</v>
      </c>
      <c r="AX299" s="12" t="s">
        <v>77</v>
      </c>
      <c r="AY299" s="177" t="s">
        <v>165</v>
      </c>
    </row>
    <row r="300" spans="2:65" s="1" customFormat="1" ht="33" customHeight="1">
      <c r="B300" s="136"/>
      <c r="C300" s="163" t="s">
        <v>499</v>
      </c>
      <c r="D300" s="163" t="s">
        <v>167</v>
      </c>
      <c r="E300" s="164" t="s">
        <v>996</v>
      </c>
      <c r="F300" s="165" t="s">
        <v>997</v>
      </c>
      <c r="G300" s="166" t="s">
        <v>185</v>
      </c>
      <c r="H300" s="167">
        <v>25.605</v>
      </c>
      <c r="I300" s="168"/>
      <c r="J300" s="169">
        <f>ROUND(I300*H300,2)</f>
        <v>0</v>
      </c>
      <c r="K300" s="170"/>
      <c r="L300" s="34"/>
      <c r="M300" s="171" t="s">
        <v>1</v>
      </c>
      <c r="N300" s="135" t="s">
        <v>37</v>
      </c>
      <c r="P300" s="172">
        <f>O300*H300</f>
        <v>0</v>
      </c>
      <c r="Q300" s="172">
        <v>2.2151299999999998</v>
      </c>
      <c r="R300" s="172">
        <f>Q300*H300</f>
        <v>56.718403649999999</v>
      </c>
      <c r="S300" s="172">
        <v>0</v>
      </c>
      <c r="T300" s="173">
        <f>S300*H300</f>
        <v>0</v>
      </c>
      <c r="AR300" s="174" t="s">
        <v>171</v>
      </c>
      <c r="AT300" s="174" t="s">
        <v>167</v>
      </c>
      <c r="AU300" s="174" t="s">
        <v>82</v>
      </c>
      <c r="AY300" s="17" t="s">
        <v>165</v>
      </c>
      <c r="BE300" s="102">
        <f>IF(N300="základná",J300,0)</f>
        <v>0</v>
      </c>
      <c r="BF300" s="102">
        <f>IF(N300="znížená",J300,0)</f>
        <v>0</v>
      </c>
      <c r="BG300" s="102">
        <f>IF(N300="zákl. prenesená",J300,0)</f>
        <v>0</v>
      </c>
      <c r="BH300" s="102">
        <f>IF(N300="zníž. prenesená",J300,0)</f>
        <v>0</v>
      </c>
      <c r="BI300" s="102">
        <f>IF(N300="nulová",J300,0)</f>
        <v>0</v>
      </c>
      <c r="BJ300" s="17" t="s">
        <v>82</v>
      </c>
      <c r="BK300" s="102">
        <f>ROUND(I300*H300,2)</f>
        <v>0</v>
      </c>
      <c r="BL300" s="17" t="s">
        <v>171</v>
      </c>
      <c r="BM300" s="174" t="s">
        <v>998</v>
      </c>
    </row>
    <row r="301" spans="2:65" s="12" customFormat="1">
      <c r="B301" s="175"/>
      <c r="D301" s="176" t="s">
        <v>176</v>
      </c>
      <c r="E301" s="177" t="s">
        <v>1</v>
      </c>
      <c r="F301" s="178" t="s">
        <v>999</v>
      </c>
      <c r="H301" s="179">
        <v>25.605</v>
      </c>
      <c r="I301" s="180"/>
      <c r="L301" s="175"/>
      <c r="M301" s="181"/>
      <c r="T301" s="182"/>
      <c r="AT301" s="177" t="s">
        <v>176</v>
      </c>
      <c r="AU301" s="177" t="s">
        <v>82</v>
      </c>
      <c r="AV301" s="12" t="s">
        <v>82</v>
      </c>
      <c r="AW301" s="12" t="s">
        <v>26</v>
      </c>
      <c r="AX301" s="12" t="s">
        <v>71</v>
      </c>
      <c r="AY301" s="177" t="s">
        <v>165</v>
      </c>
    </row>
    <row r="302" spans="2:65" s="14" customFormat="1">
      <c r="B302" s="189"/>
      <c r="D302" s="176" t="s">
        <v>176</v>
      </c>
      <c r="E302" s="190" t="s">
        <v>1</v>
      </c>
      <c r="F302" s="191" t="s">
        <v>189</v>
      </c>
      <c r="H302" s="192">
        <v>25.605</v>
      </c>
      <c r="I302" s="193"/>
      <c r="L302" s="189"/>
      <c r="M302" s="194"/>
      <c r="T302" s="195"/>
      <c r="AT302" s="190" t="s">
        <v>176</v>
      </c>
      <c r="AU302" s="190" t="s">
        <v>82</v>
      </c>
      <c r="AV302" s="14" t="s">
        <v>171</v>
      </c>
      <c r="AW302" s="14" t="s">
        <v>26</v>
      </c>
      <c r="AX302" s="14" t="s">
        <v>77</v>
      </c>
      <c r="AY302" s="190" t="s">
        <v>165</v>
      </c>
    </row>
    <row r="303" spans="2:65" s="11" customFormat="1" ht="23" customHeight="1">
      <c r="B303" s="151"/>
      <c r="D303" s="152" t="s">
        <v>70</v>
      </c>
      <c r="E303" s="161" t="s">
        <v>382</v>
      </c>
      <c r="F303" s="161" t="s">
        <v>383</v>
      </c>
      <c r="I303" s="154"/>
      <c r="J303" s="162">
        <f>BK303</f>
        <v>0</v>
      </c>
      <c r="L303" s="151"/>
      <c r="M303" s="156"/>
      <c r="P303" s="157">
        <f>P304</f>
        <v>0</v>
      </c>
      <c r="R303" s="157">
        <f>R304</f>
        <v>0</v>
      </c>
      <c r="T303" s="158">
        <f>T304</f>
        <v>0</v>
      </c>
      <c r="AR303" s="152" t="s">
        <v>77</v>
      </c>
      <c r="AT303" s="159" t="s">
        <v>70</v>
      </c>
      <c r="AU303" s="159" t="s">
        <v>77</v>
      </c>
      <c r="AY303" s="152" t="s">
        <v>165</v>
      </c>
      <c r="BK303" s="160">
        <f>BK304</f>
        <v>0</v>
      </c>
    </row>
    <row r="304" spans="2:65" s="1" customFormat="1" ht="24.15" customHeight="1">
      <c r="B304" s="136"/>
      <c r="C304" s="163" t="s">
        <v>503</v>
      </c>
      <c r="D304" s="163" t="s">
        <v>167</v>
      </c>
      <c r="E304" s="164" t="s">
        <v>1000</v>
      </c>
      <c r="F304" s="165" t="s">
        <v>1001</v>
      </c>
      <c r="G304" s="166" t="s">
        <v>233</v>
      </c>
      <c r="H304" s="167">
        <v>1861.376</v>
      </c>
      <c r="I304" s="168"/>
      <c r="J304" s="169">
        <f>ROUND(I304*H304,2)</f>
        <v>0</v>
      </c>
      <c r="K304" s="170"/>
      <c r="L304" s="34"/>
      <c r="M304" s="171" t="s">
        <v>1</v>
      </c>
      <c r="N304" s="135" t="s">
        <v>37</v>
      </c>
      <c r="P304" s="172">
        <f>O304*H304</f>
        <v>0</v>
      </c>
      <c r="Q304" s="172">
        <v>0</v>
      </c>
      <c r="R304" s="172">
        <f>Q304*H304</f>
        <v>0</v>
      </c>
      <c r="S304" s="172">
        <v>0</v>
      </c>
      <c r="T304" s="173">
        <f>S304*H304</f>
        <v>0</v>
      </c>
      <c r="AR304" s="174" t="s">
        <v>171</v>
      </c>
      <c r="AT304" s="174" t="s">
        <v>167</v>
      </c>
      <c r="AU304" s="174" t="s">
        <v>82</v>
      </c>
      <c r="AY304" s="17" t="s">
        <v>165</v>
      </c>
      <c r="BE304" s="102">
        <f>IF(N304="základná",J304,0)</f>
        <v>0</v>
      </c>
      <c r="BF304" s="102">
        <f>IF(N304="znížená",J304,0)</f>
        <v>0</v>
      </c>
      <c r="BG304" s="102">
        <f>IF(N304="zákl. prenesená",J304,0)</f>
        <v>0</v>
      </c>
      <c r="BH304" s="102">
        <f>IF(N304="zníž. prenesená",J304,0)</f>
        <v>0</v>
      </c>
      <c r="BI304" s="102">
        <f>IF(N304="nulová",J304,0)</f>
        <v>0</v>
      </c>
      <c r="BJ304" s="17" t="s">
        <v>82</v>
      </c>
      <c r="BK304" s="102">
        <f>ROUND(I304*H304,2)</f>
        <v>0</v>
      </c>
      <c r="BL304" s="17" t="s">
        <v>171</v>
      </c>
      <c r="BM304" s="174" t="s">
        <v>1002</v>
      </c>
    </row>
    <row r="305" spans="2:65" s="11" customFormat="1" ht="26" customHeight="1">
      <c r="B305" s="151"/>
      <c r="D305" s="152" t="s">
        <v>70</v>
      </c>
      <c r="E305" s="153" t="s">
        <v>388</v>
      </c>
      <c r="F305" s="153" t="s">
        <v>389</v>
      </c>
      <c r="I305" s="154"/>
      <c r="J305" s="155">
        <f>BK305</f>
        <v>0</v>
      </c>
      <c r="L305" s="151"/>
      <c r="M305" s="156"/>
      <c r="P305" s="157">
        <f>P306</f>
        <v>0</v>
      </c>
      <c r="R305" s="157">
        <f>R306</f>
        <v>2.5840000000000002E-2</v>
      </c>
      <c r="T305" s="158">
        <f>T306</f>
        <v>0</v>
      </c>
      <c r="AR305" s="152" t="s">
        <v>82</v>
      </c>
      <c r="AT305" s="159" t="s">
        <v>70</v>
      </c>
      <c r="AU305" s="159" t="s">
        <v>71</v>
      </c>
      <c r="AY305" s="152" t="s">
        <v>165</v>
      </c>
      <c r="BK305" s="160">
        <f>BK306</f>
        <v>0</v>
      </c>
    </row>
    <row r="306" spans="2:65" s="11" customFormat="1" ht="23" customHeight="1">
      <c r="B306" s="151"/>
      <c r="D306" s="152" t="s">
        <v>70</v>
      </c>
      <c r="E306" s="161" t="s">
        <v>507</v>
      </c>
      <c r="F306" s="161" t="s">
        <v>508</v>
      </c>
      <c r="I306" s="154"/>
      <c r="J306" s="162">
        <f>BK306</f>
        <v>0</v>
      </c>
      <c r="L306" s="151"/>
      <c r="M306" s="156"/>
      <c r="P306" s="157">
        <f>SUM(P307:P312)</f>
        <v>0</v>
      </c>
      <c r="R306" s="157">
        <f>SUM(R307:R312)</f>
        <v>2.5840000000000002E-2</v>
      </c>
      <c r="T306" s="158">
        <f>SUM(T307:T312)</f>
        <v>0</v>
      </c>
      <c r="AR306" s="152" t="s">
        <v>82</v>
      </c>
      <c r="AT306" s="159" t="s">
        <v>70</v>
      </c>
      <c r="AU306" s="159" t="s">
        <v>77</v>
      </c>
      <c r="AY306" s="152" t="s">
        <v>165</v>
      </c>
      <c r="BK306" s="160">
        <f>SUM(BK307:BK312)</f>
        <v>0</v>
      </c>
    </row>
    <row r="307" spans="2:65" s="1" customFormat="1" ht="49.25" customHeight="1">
      <c r="B307" s="136"/>
      <c r="C307" s="163" t="s">
        <v>509</v>
      </c>
      <c r="D307" s="163" t="s">
        <v>167</v>
      </c>
      <c r="E307" s="164" t="s">
        <v>510</v>
      </c>
      <c r="F307" s="165" t="s">
        <v>1003</v>
      </c>
      <c r="G307" s="166" t="s">
        <v>170</v>
      </c>
      <c r="H307" s="167">
        <v>150</v>
      </c>
      <c r="I307" s="168"/>
      <c r="J307" s="169">
        <f>ROUND(I307*H307,2)</f>
        <v>0</v>
      </c>
      <c r="K307" s="170"/>
      <c r="L307" s="34"/>
      <c r="M307" s="171" t="s">
        <v>1</v>
      </c>
      <c r="N307" s="135" t="s">
        <v>37</v>
      </c>
      <c r="P307" s="172">
        <f>O307*H307</f>
        <v>0</v>
      </c>
      <c r="Q307" s="172">
        <v>1.7000000000000001E-4</v>
      </c>
      <c r="R307" s="172">
        <f>Q307*H307</f>
        <v>2.5500000000000002E-2</v>
      </c>
      <c r="S307" s="172">
        <v>0</v>
      </c>
      <c r="T307" s="173">
        <f>S307*H307</f>
        <v>0</v>
      </c>
      <c r="AR307" s="174" t="s">
        <v>244</v>
      </c>
      <c r="AT307" s="174" t="s">
        <v>167</v>
      </c>
      <c r="AU307" s="174" t="s">
        <v>82</v>
      </c>
      <c r="AY307" s="17" t="s">
        <v>165</v>
      </c>
      <c r="BE307" s="102">
        <f>IF(N307="základná",J307,0)</f>
        <v>0</v>
      </c>
      <c r="BF307" s="102">
        <f>IF(N307="znížená",J307,0)</f>
        <v>0</v>
      </c>
      <c r="BG307" s="102">
        <f>IF(N307="zákl. prenesená",J307,0)</f>
        <v>0</v>
      </c>
      <c r="BH307" s="102">
        <f>IF(N307="zníž. prenesená",J307,0)</f>
        <v>0</v>
      </c>
      <c r="BI307" s="102">
        <f>IF(N307="nulová",J307,0)</f>
        <v>0</v>
      </c>
      <c r="BJ307" s="17" t="s">
        <v>82</v>
      </c>
      <c r="BK307" s="102">
        <f>ROUND(I307*H307,2)</f>
        <v>0</v>
      </c>
      <c r="BL307" s="17" t="s">
        <v>244</v>
      </c>
      <c r="BM307" s="174" t="s">
        <v>1004</v>
      </c>
    </row>
    <row r="308" spans="2:65" s="12" customFormat="1">
      <c r="B308" s="175"/>
      <c r="D308" s="176" t="s">
        <v>176</v>
      </c>
      <c r="E308" s="177" t="s">
        <v>1</v>
      </c>
      <c r="F308" s="178" t="s">
        <v>1005</v>
      </c>
      <c r="H308" s="179">
        <v>150</v>
      </c>
      <c r="I308" s="180"/>
      <c r="L308" s="175"/>
      <c r="M308" s="181"/>
      <c r="T308" s="182"/>
      <c r="AT308" s="177" t="s">
        <v>176</v>
      </c>
      <c r="AU308" s="177" t="s">
        <v>82</v>
      </c>
      <c r="AV308" s="12" t="s">
        <v>82</v>
      </c>
      <c r="AW308" s="12" t="s">
        <v>26</v>
      </c>
      <c r="AX308" s="12" t="s">
        <v>71</v>
      </c>
      <c r="AY308" s="177" t="s">
        <v>165</v>
      </c>
    </row>
    <row r="309" spans="2:65" s="14" customFormat="1">
      <c r="B309" s="189"/>
      <c r="D309" s="176" t="s">
        <v>176</v>
      </c>
      <c r="E309" s="190" t="s">
        <v>1</v>
      </c>
      <c r="F309" s="191" t="s">
        <v>189</v>
      </c>
      <c r="H309" s="192">
        <v>150</v>
      </c>
      <c r="I309" s="193"/>
      <c r="L309" s="189"/>
      <c r="M309" s="194"/>
      <c r="T309" s="195"/>
      <c r="AT309" s="190" t="s">
        <v>176</v>
      </c>
      <c r="AU309" s="190" t="s">
        <v>82</v>
      </c>
      <c r="AV309" s="14" t="s">
        <v>171</v>
      </c>
      <c r="AW309" s="14" t="s">
        <v>26</v>
      </c>
      <c r="AX309" s="14" t="s">
        <v>77</v>
      </c>
      <c r="AY309" s="190" t="s">
        <v>165</v>
      </c>
    </row>
    <row r="310" spans="2:65" s="1" customFormat="1" ht="44.25" customHeight="1">
      <c r="B310" s="136"/>
      <c r="C310" s="163" t="s">
        <v>513</v>
      </c>
      <c r="D310" s="163" t="s">
        <v>167</v>
      </c>
      <c r="E310" s="164" t="s">
        <v>1006</v>
      </c>
      <c r="F310" s="165" t="s">
        <v>1007</v>
      </c>
      <c r="G310" s="166" t="s">
        <v>497</v>
      </c>
      <c r="H310" s="167">
        <v>1</v>
      </c>
      <c r="I310" s="168"/>
      <c r="J310" s="169">
        <f>ROUND(I310*H310,2)</f>
        <v>0</v>
      </c>
      <c r="K310" s="170"/>
      <c r="L310" s="34"/>
      <c r="M310" s="171" t="s">
        <v>1</v>
      </c>
      <c r="N310" s="135" t="s">
        <v>37</v>
      </c>
      <c r="P310" s="172">
        <f>O310*H310</f>
        <v>0</v>
      </c>
      <c r="Q310" s="172">
        <v>1.7000000000000001E-4</v>
      </c>
      <c r="R310" s="172">
        <f>Q310*H310</f>
        <v>1.7000000000000001E-4</v>
      </c>
      <c r="S310" s="172">
        <v>0</v>
      </c>
      <c r="T310" s="173">
        <f>S310*H310</f>
        <v>0</v>
      </c>
      <c r="AR310" s="174" t="s">
        <v>244</v>
      </c>
      <c r="AT310" s="174" t="s">
        <v>167</v>
      </c>
      <c r="AU310" s="174" t="s">
        <v>82</v>
      </c>
      <c r="AY310" s="17" t="s">
        <v>165</v>
      </c>
      <c r="BE310" s="102">
        <f>IF(N310="základná",J310,0)</f>
        <v>0</v>
      </c>
      <c r="BF310" s="102">
        <f>IF(N310="znížená",J310,0)</f>
        <v>0</v>
      </c>
      <c r="BG310" s="102">
        <f>IF(N310="zákl. prenesená",J310,0)</f>
        <v>0</v>
      </c>
      <c r="BH310" s="102">
        <f>IF(N310="zníž. prenesená",J310,0)</f>
        <v>0</v>
      </c>
      <c r="BI310" s="102">
        <f>IF(N310="nulová",J310,0)</f>
        <v>0</v>
      </c>
      <c r="BJ310" s="17" t="s">
        <v>82</v>
      </c>
      <c r="BK310" s="102">
        <f>ROUND(I310*H310,2)</f>
        <v>0</v>
      </c>
      <c r="BL310" s="17" t="s">
        <v>244</v>
      </c>
      <c r="BM310" s="174" t="s">
        <v>1008</v>
      </c>
    </row>
    <row r="311" spans="2:65" s="1" customFormat="1" ht="38" customHeight="1">
      <c r="B311" s="136"/>
      <c r="C311" s="163" t="s">
        <v>519</v>
      </c>
      <c r="D311" s="163" t="s">
        <v>167</v>
      </c>
      <c r="E311" s="164" t="s">
        <v>1009</v>
      </c>
      <c r="F311" s="165" t="s">
        <v>1010</v>
      </c>
      <c r="G311" s="166" t="s">
        <v>497</v>
      </c>
      <c r="H311" s="167">
        <v>1</v>
      </c>
      <c r="I311" s="168"/>
      <c r="J311" s="169">
        <f>ROUND(I311*H311,2)</f>
        <v>0</v>
      </c>
      <c r="K311" s="170"/>
      <c r="L311" s="34"/>
      <c r="M311" s="171" t="s">
        <v>1</v>
      </c>
      <c r="N311" s="135" t="s">
        <v>37</v>
      </c>
      <c r="P311" s="172">
        <f>O311*H311</f>
        <v>0</v>
      </c>
      <c r="Q311" s="172">
        <v>1.7000000000000001E-4</v>
      </c>
      <c r="R311" s="172">
        <f>Q311*H311</f>
        <v>1.7000000000000001E-4</v>
      </c>
      <c r="S311" s="172">
        <v>0</v>
      </c>
      <c r="T311" s="173">
        <f>S311*H311</f>
        <v>0</v>
      </c>
      <c r="AR311" s="174" t="s">
        <v>244</v>
      </c>
      <c r="AT311" s="174" t="s">
        <v>167</v>
      </c>
      <c r="AU311" s="174" t="s">
        <v>82</v>
      </c>
      <c r="AY311" s="17" t="s">
        <v>165</v>
      </c>
      <c r="BE311" s="102">
        <f>IF(N311="základná",J311,0)</f>
        <v>0</v>
      </c>
      <c r="BF311" s="102">
        <f>IF(N311="znížená",J311,0)</f>
        <v>0</v>
      </c>
      <c r="BG311" s="102">
        <f>IF(N311="zákl. prenesená",J311,0)</f>
        <v>0</v>
      </c>
      <c r="BH311" s="102">
        <f>IF(N311="zníž. prenesená",J311,0)</f>
        <v>0</v>
      </c>
      <c r="BI311" s="102">
        <f>IF(N311="nulová",J311,0)</f>
        <v>0</v>
      </c>
      <c r="BJ311" s="17" t="s">
        <v>82</v>
      </c>
      <c r="BK311" s="102">
        <f>ROUND(I311*H311,2)</f>
        <v>0</v>
      </c>
      <c r="BL311" s="17" t="s">
        <v>244</v>
      </c>
      <c r="BM311" s="174" t="s">
        <v>1011</v>
      </c>
    </row>
    <row r="312" spans="2:65" s="1" customFormat="1" ht="24.15" customHeight="1">
      <c r="B312" s="136"/>
      <c r="C312" s="163" t="s">
        <v>523</v>
      </c>
      <c r="D312" s="163" t="s">
        <v>167</v>
      </c>
      <c r="E312" s="164" t="s">
        <v>557</v>
      </c>
      <c r="F312" s="165" t="s">
        <v>558</v>
      </c>
      <c r="G312" s="166" t="s">
        <v>426</v>
      </c>
      <c r="H312" s="212"/>
      <c r="I312" s="168"/>
      <c r="J312" s="169">
        <f>ROUND(I312*H312,2)</f>
        <v>0</v>
      </c>
      <c r="K312" s="170"/>
      <c r="L312" s="34"/>
      <c r="M312" s="220" t="s">
        <v>1</v>
      </c>
      <c r="N312" s="221" t="s">
        <v>37</v>
      </c>
      <c r="O312" s="222"/>
      <c r="P312" s="223">
        <f>O312*H312</f>
        <v>0</v>
      </c>
      <c r="Q312" s="223">
        <v>0</v>
      </c>
      <c r="R312" s="223">
        <f>Q312*H312</f>
        <v>0</v>
      </c>
      <c r="S312" s="223">
        <v>0</v>
      </c>
      <c r="T312" s="224">
        <f>S312*H312</f>
        <v>0</v>
      </c>
      <c r="AR312" s="174" t="s">
        <v>244</v>
      </c>
      <c r="AT312" s="174" t="s">
        <v>167</v>
      </c>
      <c r="AU312" s="174" t="s">
        <v>82</v>
      </c>
      <c r="AY312" s="17" t="s">
        <v>165</v>
      </c>
      <c r="BE312" s="102">
        <f>IF(N312="základná",J312,0)</f>
        <v>0</v>
      </c>
      <c r="BF312" s="102">
        <f>IF(N312="znížená",J312,0)</f>
        <v>0</v>
      </c>
      <c r="BG312" s="102">
        <f>IF(N312="zákl. prenesená",J312,0)</f>
        <v>0</v>
      </c>
      <c r="BH312" s="102">
        <f>IF(N312="zníž. prenesená",J312,0)</f>
        <v>0</v>
      </c>
      <c r="BI312" s="102">
        <f>IF(N312="nulová",J312,0)</f>
        <v>0</v>
      </c>
      <c r="BJ312" s="17" t="s">
        <v>82</v>
      </c>
      <c r="BK312" s="102">
        <f>ROUND(I312*H312,2)</f>
        <v>0</v>
      </c>
      <c r="BL312" s="17" t="s">
        <v>244</v>
      </c>
      <c r="BM312" s="174" t="s">
        <v>1012</v>
      </c>
    </row>
    <row r="313" spans="2:65" s="12" customFormat="1">
      <c r="B313" s="175"/>
      <c r="C313" s="279" t="s">
        <v>2062</v>
      </c>
      <c r="D313" s="279"/>
      <c r="E313" s="7"/>
      <c r="F313" s="7"/>
      <c r="G313" s="7"/>
      <c r="H313" s="7"/>
      <c r="I313" s="7"/>
      <c r="L313" s="175"/>
      <c r="AT313" s="177"/>
      <c r="AU313" s="177"/>
      <c r="AY313" s="177"/>
    </row>
    <row r="314" spans="2:65" s="12" customFormat="1" ht="23.4" customHeight="1">
      <c r="B314" s="175"/>
      <c r="C314" s="279" t="s">
        <v>2063</v>
      </c>
      <c r="D314" s="279"/>
      <c r="E314" s="279"/>
      <c r="F314" s="279"/>
      <c r="G314" s="279"/>
      <c r="H314" s="279"/>
      <c r="I314" s="279"/>
      <c r="L314" s="175"/>
      <c r="AT314" s="177"/>
      <c r="AU314" s="177"/>
      <c r="AY314" s="177"/>
    </row>
    <row r="315" spans="2:65" s="12" customFormat="1" ht="33" customHeight="1">
      <c r="B315" s="175"/>
      <c r="C315" s="279" t="s">
        <v>2064</v>
      </c>
      <c r="D315" s="279"/>
      <c r="E315" s="279"/>
      <c r="F315" s="279"/>
      <c r="G315" s="279"/>
      <c r="H315" s="279"/>
      <c r="I315" s="279"/>
      <c r="L315" s="175"/>
      <c r="AT315" s="177"/>
      <c r="AU315" s="177"/>
      <c r="AY315" s="177"/>
    </row>
    <row r="316" spans="2:65" s="12" customFormat="1" ht="22.25" customHeight="1">
      <c r="B316" s="175"/>
      <c r="C316" s="279" t="s">
        <v>2065</v>
      </c>
      <c r="D316" s="279"/>
      <c r="E316" s="279"/>
      <c r="F316" s="279"/>
      <c r="G316" s="279"/>
      <c r="H316" s="279"/>
      <c r="I316" s="279"/>
      <c r="L316" s="175"/>
      <c r="AT316" s="177"/>
      <c r="AU316" s="177"/>
      <c r="AY316" s="177"/>
    </row>
    <row r="317" spans="2:65" s="12" customFormat="1" ht="38.4" customHeight="1">
      <c r="B317" s="175"/>
      <c r="C317" s="279" t="s">
        <v>2066</v>
      </c>
      <c r="D317" s="279"/>
      <c r="E317" s="279"/>
      <c r="F317" s="279"/>
      <c r="G317" s="279"/>
      <c r="H317" s="279"/>
      <c r="I317" s="279"/>
      <c r="L317" s="175"/>
      <c r="AT317" s="177"/>
      <c r="AU317" s="177"/>
      <c r="AY317" s="177"/>
    </row>
    <row r="318" spans="2:65" s="12" customFormat="1" ht="28.25" customHeight="1">
      <c r="B318" s="175"/>
      <c r="C318" s="279" t="s">
        <v>2067</v>
      </c>
      <c r="D318" s="279"/>
      <c r="E318" s="279"/>
      <c r="F318" s="279"/>
      <c r="G318" s="279"/>
      <c r="H318" s="279"/>
      <c r="I318" s="279"/>
      <c r="L318" s="175"/>
      <c r="AT318" s="177"/>
      <c r="AU318" s="177"/>
      <c r="AY318" s="177"/>
    </row>
    <row r="319" spans="2:65" s="12" customFormat="1" ht="33" customHeight="1">
      <c r="B319" s="175"/>
      <c r="C319" s="279" t="s">
        <v>2068</v>
      </c>
      <c r="D319" s="279"/>
      <c r="E319" s="279"/>
      <c r="F319" s="279"/>
      <c r="G319" s="279"/>
      <c r="H319" s="279"/>
      <c r="I319" s="279"/>
      <c r="L319" s="175"/>
      <c r="AT319" s="177"/>
      <c r="AU319" s="177"/>
      <c r="AY319" s="177"/>
    </row>
    <row r="320" spans="2:65" s="1" customFormat="1" ht="6.9" customHeight="1">
      <c r="B320" s="49"/>
      <c r="C320" s="50"/>
      <c r="D320" s="50"/>
      <c r="E320" s="50"/>
      <c r="F320" s="50"/>
      <c r="G320" s="50"/>
      <c r="H320" s="50"/>
      <c r="I320" s="50"/>
      <c r="J320" s="50"/>
      <c r="K320" s="50"/>
      <c r="L320" s="34"/>
    </row>
  </sheetData>
  <autoFilter ref="C140:K312"/>
  <mergeCells count="24">
    <mergeCell ref="E11:H11"/>
    <mergeCell ref="E20:H20"/>
    <mergeCell ref="E29:H29"/>
    <mergeCell ref="L2:V2"/>
    <mergeCell ref="C313:D313"/>
    <mergeCell ref="E85:H85"/>
    <mergeCell ref="E87:H87"/>
    <mergeCell ref="E89:H89"/>
    <mergeCell ref="D113:F113"/>
    <mergeCell ref="D114:F114"/>
    <mergeCell ref="E7:H7"/>
    <mergeCell ref="E9:H9"/>
    <mergeCell ref="D115:F115"/>
    <mergeCell ref="D116:F116"/>
    <mergeCell ref="D117:F117"/>
    <mergeCell ref="E129:H129"/>
    <mergeCell ref="E131:H131"/>
    <mergeCell ref="C316:I316"/>
    <mergeCell ref="C317:I317"/>
    <mergeCell ref="C318:I318"/>
    <mergeCell ref="C319:I319"/>
    <mergeCell ref="E133:H133"/>
    <mergeCell ref="C314:I314"/>
    <mergeCell ref="C315:I3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5"/>
  <sheetViews>
    <sheetView showGridLines="0" topLeftCell="A153" workbookViewId="0">
      <selection activeCell="C164" sqref="C164:I16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92</v>
      </c>
      <c r="AZ2" s="108" t="s">
        <v>1013</v>
      </c>
      <c r="BA2" s="108" t="s">
        <v>1</v>
      </c>
      <c r="BB2" s="108" t="s">
        <v>1</v>
      </c>
      <c r="BC2" s="108" t="s">
        <v>1014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1015</v>
      </c>
      <c r="BA3" s="108" t="s">
        <v>1</v>
      </c>
      <c r="BB3" s="108" t="s">
        <v>1</v>
      </c>
      <c r="BC3" s="108" t="s">
        <v>1016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56" ht="6.9" customHeight="1">
      <c r="B5" s="20"/>
      <c r="L5" s="20"/>
    </row>
    <row r="6" spans="2:56" ht="12" customHeight="1">
      <c r="B6" s="20"/>
      <c r="D6" s="27" t="s">
        <v>14</v>
      </c>
      <c r="L6" s="20"/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56" ht="12" customHeight="1">
      <c r="B8" s="20"/>
      <c r="D8" s="27" t="s">
        <v>127</v>
      </c>
      <c r="L8" s="20"/>
    </row>
    <row r="9" spans="2:56" s="1" customFormat="1" ht="16.5" customHeight="1">
      <c r="B9" s="34"/>
      <c r="E9" s="282" t="s">
        <v>91</v>
      </c>
      <c r="F9" s="280"/>
      <c r="G9" s="280"/>
      <c r="H9" s="280"/>
      <c r="L9" s="34"/>
    </row>
    <row r="10" spans="2:56" s="1" customFormat="1" ht="12" customHeight="1">
      <c r="B10" s="34"/>
      <c r="D10" s="27" t="s">
        <v>128</v>
      </c>
      <c r="L10" s="34"/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J107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ROUND((SUM(BE107:BE114) + SUM(BE136:BE157)),  2)</f>
        <v>0</v>
      </c>
      <c r="G37" s="113"/>
      <c r="H37" s="113"/>
      <c r="I37" s="114">
        <v>0.2</v>
      </c>
      <c r="J37" s="112">
        <f>ROUND(((SUM(BE107:BE114) + SUM(BE136:BE157))*I37),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ROUND((SUM(BF107:BF114) + SUM(BF136:BF157)),  2)</f>
        <v>0</v>
      </c>
      <c r="G38" s="113"/>
      <c r="H38" s="113"/>
      <c r="I38" s="114">
        <v>0.2</v>
      </c>
      <c r="J38" s="112">
        <f>ROUND(((SUM(BF107:BF114) + SUM(BF136:BF157))*I38),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ROUND((SUM(BG107:BG114) + SUM(BG136:BG157)),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ROUND((SUM(BH107:BH114) + SUM(BH136:BH157)),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ROUND((SUM(BI107:BI114) + SUM(BI136:BI157)),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91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J136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J137</f>
        <v>0</v>
      </c>
      <c r="L99" s="126"/>
    </row>
    <row r="100" spans="2:65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J138</f>
        <v>0</v>
      </c>
      <c r="L100" s="130"/>
    </row>
    <row r="101" spans="2:65" s="9" customFormat="1" ht="20" customHeight="1">
      <c r="B101" s="130"/>
      <c r="D101" s="131" t="s">
        <v>265</v>
      </c>
      <c r="E101" s="132"/>
      <c r="F101" s="132"/>
      <c r="G101" s="132"/>
      <c r="H101" s="132"/>
      <c r="I101" s="132"/>
      <c r="J101" s="133">
        <f>J141</f>
        <v>0</v>
      </c>
      <c r="L101" s="130"/>
    </row>
    <row r="102" spans="2:65" s="9" customFormat="1" ht="20" customHeight="1">
      <c r="B102" s="130"/>
      <c r="D102" s="131" t="s">
        <v>267</v>
      </c>
      <c r="E102" s="132"/>
      <c r="F102" s="132"/>
      <c r="G102" s="132"/>
      <c r="H102" s="132"/>
      <c r="I102" s="132"/>
      <c r="J102" s="133">
        <f>J148</f>
        <v>0</v>
      </c>
      <c r="L102" s="130"/>
    </row>
    <row r="103" spans="2:65" s="9" customFormat="1" ht="20" customHeight="1">
      <c r="B103" s="130"/>
      <c r="D103" s="131" t="s">
        <v>141</v>
      </c>
      <c r="E103" s="132"/>
      <c r="F103" s="132"/>
      <c r="G103" s="132"/>
      <c r="H103" s="132"/>
      <c r="I103" s="132"/>
      <c r="J103" s="133">
        <f>J153</f>
        <v>0</v>
      </c>
      <c r="L103" s="130"/>
    </row>
    <row r="104" spans="2:65" s="9" customFormat="1" ht="20" customHeight="1">
      <c r="B104" s="130"/>
      <c r="D104" s="131" t="s">
        <v>269</v>
      </c>
      <c r="E104" s="132"/>
      <c r="F104" s="132"/>
      <c r="G104" s="132"/>
      <c r="H104" s="132"/>
      <c r="I104" s="132"/>
      <c r="J104" s="133">
        <f>J156</f>
        <v>0</v>
      </c>
      <c r="L104" s="130"/>
    </row>
    <row r="105" spans="2:65" s="1" customFormat="1" ht="21.75" customHeight="1">
      <c r="B105" s="34"/>
      <c r="L105" s="34"/>
    </row>
    <row r="106" spans="2:65" s="1" customFormat="1" ht="6.9" customHeight="1">
      <c r="B106" s="34"/>
      <c r="L106" s="34"/>
    </row>
    <row r="107" spans="2:65" s="1" customFormat="1" ht="29.25" customHeight="1">
      <c r="B107" s="34"/>
      <c r="C107" s="125" t="s">
        <v>142</v>
      </c>
      <c r="J107" s="134">
        <f>ROUND(J108 + J109 + J110 + J111 + J112 + J113,2)</f>
        <v>0</v>
      </c>
      <c r="L107" s="34"/>
      <c r="N107" s="135" t="s">
        <v>35</v>
      </c>
    </row>
    <row r="108" spans="2:65" s="1" customFormat="1" ht="18" customHeight="1">
      <c r="B108" s="136"/>
      <c r="C108" s="137"/>
      <c r="D108" s="232" t="s">
        <v>143</v>
      </c>
      <c r="E108" s="281"/>
      <c r="F108" s="281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144</v>
      </c>
      <c r="AZ108" s="137"/>
      <c r="BA108" s="137"/>
      <c r="BB108" s="137"/>
      <c r="BC108" s="137"/>
      <c r="BD108" s="137"/>
      <c r="BE108" s="141">
        <f t="shared" ref="BE108:BE113" si="0">IF(N108="základná",J108,0)</f>
        <v>0</v>
      </c>
      <c r="BF108" s="141">
        <f t="shared" ref="BF108:BF113" si="1">IF(N108="znížená",J108,0)</f>
        <v>0</v>
      </c>
      <c r="BG108" s="141">
        <f t="shared" ref="BG108:BG113" si="2">IF(N108="zákl. prenesená",J108,0)</f>
        <v>0</v>
      </c>
      <c r="BH108" s="141">
        <f t="shared" ref="BH108:BH113" si="3">IF(N108="zníž. prenesená",J108,0)</f>
        <v>0</v>
      </c>
      <c r="BI108" s="141">
        <f t="shared" ref="BI108:BI113" si="4">IF(N108="nulová",J108,0)</f>
        <v>0</v>
      </c>
      <c r="BJ108" s="140" t="s">
        <v>82</v>
      </c>
      <c r="BK108" s="137"/>
      <c r="BL108" s="137"/>
      <c r="BM108" s="137"/>
    </row>
    <row r="109" spans="2:65" s="1" customFormat="1" ht="18" customHeight="1">
      <c r="B109" s="136"/>
      <c r="C109" s="137"/>
      <c r="D109" s="232" t="s">
        <v>145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146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147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148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138" t="s">
        <v>149</v>
      </c>
      <c r="E113" s="137"/>
      <c r="F113" s="137"/>
      <c r="G113" s="137"/>
      <c r="H113" s="137"/>
      <c r="I113" s="137"/>
      <c r="J113" s="99">
        <f>ROUND(J32*T113,2)</f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150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>
      <c r="B114" s="34"/>
      <c r="L114" s="34"/>
    </row>
    <row r="115" spans="2:65" s="1" customFormat="1" ht="29.25" customHeight="1">
      <c r="B115" s="34"/>
      <c r="C115" s="105" t="s">
        <v>123</v>
      </c>
      <c r="D115" s="106"/>
      <c r="E115" s="106"/>
      <c r="F115" s="106"/>
      <c r="G115" s="106"/>
      <c r="H115" s="106"/>
      <c r="I115" s="106"/>
      <c r="J115" s="107">
        <f>ROUND(J98+J107,2)</f>
        <v>0</v>
      </c>
      <c r="K115" s="106"/>
      <c r="L115" s="34"/>
    </row>
    <row r="116" spans="2:65" s="1" customFormat="1" ht="6.9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4"/>
    </row>
    <row r="120" spans="2:65" s="1" customFormat="1" ht="6.9" customHeight="1"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34"/>
    </row>
    <row r="121" spans="2:65" s="1" customFormat="1" ht="24.9" customHeight="1">
      <c r="B121" s="34"/>
      <c r="C121" s="21" t="s">
        <v>151</v>
      </c>
      <c r="L121" s="34"/>
    </row>
    <row r="122" spans="2:65" s="1" customFormat="1" ht="6.9" customHeight="1">
      <c r="B122" s="34"/>
      <c r="L122" s="34"/>
    </row>
    <row r="123" spans="2:65" s="1" customFormat="1" ht="12" customHeight="1">
      <c r="B123" s="34"/>
      <c r="C123" s="27" t="s">
        <v>14</v>
      </c>
      <c r="L123" s="34"/>
    </row>
    <row r="124" spans="2:65" s="1" customFormat="1" ht="16.5" customHeight="1">
      <c r="B124" s="34"/>
      <c r="E124" s="282" t="str">
        <f>E7</f>
        <v>Športový areál ZŠ Plickova - 1.etapa</v>
      </c>
      <c r="F124" s="283"/>
      <c r="G124" s="283"/>
      <c r="H124" s="283"/>
      <c r="L124" s="34"/>
    </row>
    <row r="125" spans="2:65" ht="12" customHeight="1">
      <c r="B125" s="20"/>
      <c r="C125" s="27" t="s">
        <v>127</v>
      </c>
      <c r="L125" s="20"/>
    </row>
    <row r="126" spans="2:65" s="1" customFormat="1" ht="16.5" customHeight="1">
      <c r="B126" s="34"/>
      <c r="E126" s="282" t="s">
        <v>91</v>
      </c>
      <c r="F126" s="280"/>
      <c r="G126" s="280"/>
      <c r="H126" s="280"/>
      <c r="L126" s="34"/>
    </row>
    <row r="127" spans="2:65" s="1" customFormat="1" ht="12" customHeight="1">
      <c r="B127" s="34"/>
      <c r="C127" s="27" t="s">
        <v>128</v>
      </c>
      <c r="L127" s="34"/>
    </row>
    <row r="128" spans="2:65" s="1" customFormat="1" ht="16.5" customHeight="1">
      <c r="B128" s="34"/>
      <c r="E128" s="254">
        <f>E11</f>
        <v>0</v>
      </c>
      <c r="F128" s="280"/>
      <c r="G128" s="280"/>
      <c r="H128" s="280"/>
      <c r="L128" s="34"/>
    </row>
    <row r="129" spans="2:65" s="1" customFormat="1" ht="6.9" customHeight="1">
      <c r="B129" s="34"/>
      <c r="L129" s="34"/>
    </row>
    <row r="130" spans="2:65" s="1" customFormat="1" ht="12" customHeight="1">
      <c r="B130" s="34"/>
      <c r="C130" s="27" t="s">
        <v>17</v>
      </c>
      <c r="F130" s="25" t="str">
        <f>F14</f>
        <v>Bratislava-Rača</v>
      </c>
      <c r="I130" s="27" t="s">
        <v>19</v>
      </c>
      <c r="J130" s="57">
        <f>IF(J14="","",J14)</f>
        <v>45040</v>
      </c>
      <c r="L130" s="34"/>
    </row>
    <row r="131" spans="2:65" s="1" customFormat="1" ht="6.9" customHeight="1">
      <c r="B131" s="34"/>
      <c r="L131" s="34"/>
    </row>
    <row r="132" spans="2:65" s="1" customFormat="1" ht="25.65" customHeight="1">
      <c r="B132" s="34"/>
      <c r="C132" s="27" t="s">
        <v>20</v>
      </c>
      <c r="F132" s="25" t="str">
        <f>E17</f>
        <v>Mestská časť Bratislava-Rača</v>
      </c>
      <c r="I132" s="27" t="s">
        <v>25</v>
      </c>
      <c r="J132" s="30" t="str">
        <f>E23</f>
        <v>STECHO construction, s.r.o.</v>
      </c>
      <c r="L132" s="34"/>
    </row>
    <row r="133" spans="2:65" s="1" customFormat="1" ht="15.15" customHeight="1">
      <c r="B133" s="34"/>
      <c r="C133" s="27" t="s">
        <v>23</v>
      </c>
      <c r="F133" s="25" t="str">
        <f>IF(E20="","",E20)</f>
        <v>Vyplň údaj</v>
      </c>
      <c r="I133" s="27" t="s">
        <v>27</v>
      </c>
      <c r="J133" s="30" t="str">
        <f>E26</f>
        <v>Rosoft,s.r.o.</v>
      </c>
      <c r="L133" s="34"/>
    </row>
    <row r="134" spans="2:65" s="1" customFormat="1" ht="10.4" customHeight="1">
      <c r="B134" s="34"/>
      <c r="L134" s="34"/>
    </row>
    <row r="135" spans="2:65" s="10" customFormat="1" ht="29.25" customHeight="1">
      <c r="B135" s="142"/>
      <c r="C135" s="143" t="s">
        <v>152</v>
      </c>
      <c r="D135" s="144" t="s">
        <v>56</v>
      </c>
      <c r="E135" s="144" t="s">
        <v>52</v>
      </c>
      <c r="F135" s="144" t="s">
        <v>53</v>
      </c>
      <c r="G135" s="144" t="s">
        <v>153</v>
      </c>
      <c r="H135" s="144" t="s">
        <v>154</v>
      </c>
      <c r="I135" s="144" t="s">
        <v>155</v>
      </c>
      <c r="J135" s="145" t="s">
        <v>136</v>
      </c>
      <c r="K135" s="146" t="s">
        <v>156</v>
      </c>
      <c r="L135" s="142"/>
      <c r="M135" s="64" t="s">
        <v>1</v>
      </c>
      <c r="N135" s="65" t="s">
        <v>35</v>
      </c>
      <c r="O135" s="65" t="s">
        <v>157</v>
      </c>
      <c r="P135" s="65" t="s">
        <v>158</v>
      </c>
      <c r="Q135" s="65" t="s">
        <v>159</v>
      </c>
      <c r="R135" s="65" t="s">
        <v>160</v>
      </c>
      <c r="S135" s="65" t="s">
        <v>161</v>
      </c>
      <c r="T135" s="66" t="s">
        <v>162</v>
      </c>
    </row>
    <row r="136" spans="2:65" s="1" customFormat="1" ht="23" customHeight="1">
      <c r="B136" s="34"/>
      <c r="C136" s="69" t="s">
        <v>133</v>
      </c>
      <c r="J136" s="147">
        <f>BK136</f>
        <v>0</v>
      </c>
      <c r="L136" s="34"/>
      <c r="M136" s="67"/>
      <c r="N136" s="58"/>
      <c r="O136" s="58"/>
      <c r="P136" s="148">
        <f>P137</f>
        <v>0</v>
      </c>
      <c r="Q136" s="58"/>
      <c r="R136" s="148">
        <f>R137</f>
        <v>13.539956310000001</v>
      </c>
      <c r="S136" s="58"/>
      <c r="T136" s="149">
        <f>T137</f>
        <v>0</v>
      </c>
      <c r="AT136" s="17" t="s">
        <v>70</v>
      </c>
      <c r="AU136" s="17" t="s">
        <v>138</v>
      </c>
      <c r="BK136" s="150">
        <f>BK137</f>
        <v>0</v>
      </c>
    </row>
    <row r="137" spans="2:65" s="11" customFormat="1" ht="26" customHeight="1">
      <c r="B137" s="151"/>
      <c r="D137" s="152" t="s">
        <v>70</v>
      </c>
      <c r="E137" s="153" t="s">
        <v>163</v>
      </c>
      <c r="F137" s="153" t="s">
        <v>164</v>
      </c>
      <c r="I137" s="154"/>
      <c r="J137" s="155">
        <f>BK137</f>
        <v>0</v>
      </c>
      <c r="L137" s="151"/>
      <c r="M137" s="156"/>
      <c r="P137" s="157">
        <f>P138+P141+P148+P153+P156</f>
        <v>0</v>
      </c>
      <c r="R137" s="157">
        <f>R138+R141+R148+R153+R156</f>
        <v>13.539956310000001</v>
      </c>
      <c r="T137" s="158">
        <f>T138+T141+T148+T153+T156</f>
        <v>0</v>
      </c>
      <c r="AR137" s="152" t="s">
        <v>77</v>
      </c>
      <c r="AT137" s="159" t="s">
        <v>70</v>
      </c>
      <c r="AU137" s="159" t="s">
        <v>71</v>
      </c>
      <c r="AY137" s="152" t="s">
        <v>165</v>
      </c>
      <c r="BK137" s="160">
        <f>BK138+BK141+BK148+BK153+BK156</f>
        <v>0</v>
      </c>
    </row>
    <row r="138" spans="2:65" s="11" customFormat="1" ht="23" customHeight="1">
      <c r="B138" s="151"/>
      <c r="D138" s="152" t="s">
        <v>70</v>
      </c>
      <c r="E138" s="161" t="s">
        <v>77</v>
      </c>
      <c r="F138" s="161" t="s">
        <v>166</v>
      </c>
      <c r="I138" s="154"/>
      <c r="J138" s="162">
        <f>BK138</f>
        <v>0</v>
      </c>
      <c r="L138" s="151"/>
      <c r="M138" s="156"/>
      <c r="P138" s="157">
        <f>SUM(P139:P140)</f>
        <v>0</v>
      </c>
      <c r="R138" s="157">
        <f>SUM(R139:R140)</f>
        <v>0</v>
      </c>
      <c r="T138" s="158">
        <f>SUM(T139:T140)</f>
        <v>0</v>
      </c>
      <c r="AR138" s="152" t="s">
        <v>77</v>
      </c>
      <c r="AT138" s="159" t="s">
        <v>70</v>
      </c>
      <c r="AU138" s="159" t="s">
        <v>77</v>
      </c>
      <c r="AY138" s="152" t="s">
        <v>165</v>
      </c>
      <c r="BK138" s="160">
        <f>SUM(BK139:BK140)</f>
        <v>0</v>
      </c>
    </row>
    <row r="139" spans="2:65" s="1" customFormat="1" ht="24.15" customHeight="1">
      <c r="B139" s="136"/>
      <c r="C139" s="163" t="s">
        <v>77</v>
      </c>
      <c r="D139" s="163" t="s">
        <v>167</v>
      </c>
      <c r="E139" s="164" t="s">
        <v>1017</v>
      </c>
      <c r="F139" s="165" t="s">
        <v>1018</v>
      </c>
      <c r="G139" s="166" t="s">
        <v>185</v>
      </c>
      <c r="H139" s="167">
        <v>1.109</v>
      </c>
      <c r="I139" s="168"/>
      <c r="J139" s="169">
        <f>ROUND(I139*H139,2)</f>
        <v>0</v>
      </c>
      <c r="K139" s="170"/>
      <c r="L139" s="34"/>
      <c r="M139" s="171" t="s">
        <v>1</v>
      </c>
      <c r="N139" s="135" t="s">
        <v>37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AR139" s="174" t="s">
        <v>171</v>
      </c>
      <c r="AT139" s="174" t="s">
        <v>167</v>
      </c>
      <c r="AU139" s="174" t="s">
        <v>82</v>
      </c>
      <c r="AY139" s="17" t="s">
        <v>165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82</v>
      </c>
      <c r="BK139" s="102">
        <f>ROUND(I139*H139,2)</f>
        <v>0</v>
      </c>
      <c r="BL139" s="17" t="s">
        <v>171</v>
      </c>
      <c r="BM139" s="174" t="s">
        <v>1019</v>
      </c>
    </row>
    <row r="140" spans="2:65" s="12" customFormat="1">
      <c r="B140" s="175"/>
      <c r="D140" s="176" t="s">
        <v>176</v>
      </c>
      <c r="E140" s="177" t="s">
        <v>1</v>
      </c>
      <c r="F140" s="178" t="s">
        <v>1020</v>
      </c>
      <c r="H140" s="179">
        <v>1.109</v>
      </c>
      <c r="I140" s="180"/>
      <c r="L140" s="175"/>
      <c r="M140" s="181"/>
      <c r="T140" s="182"/>
      <c r="AT140" s="177" t="s">
        <v>176</v>
      </c>
      <c r="AU140" s="177" t="s">
        <v>82</v>
      </c>
      <c r="AV140" s="12" t="s">
        <v>82</v>
      </c>
      <c r="AW140" s="12" t="s">
        <v>26</v>
      </c>
      <c r="AX140" s="12" t="s">
        <v>77</v>
      </c>
      <c r="AY140" s="177" t="s">
        <v>165</v>
      </c>
    </row>
    <row r="141" spans="2:65" s="11" customFormat="1" ht="23" customHeight="1">
      <c r="B141" s="151"/>
      <c r="D141" s="152" t="s">
        <v>70</v>
      </c>
      <c r="E141" s="161" t="s">
        <v>82</v>
      </c>
      <c r="F141" s="161" t="s">
        <v>313</v>
      </c>
      <c r="I141" s="154"/>
      <c r="J141" s="162">
        <f>BK141</f>
        <v>0</v>
      </c>
      <c r="L141" s="151"/>
      <c r="M141" s="156"/>
      <c r="P141" s="157">
        <f>SUM(P142:P147)</f>
        <v>0</v>
      </c>
      <c r="R141" s="157">
        <f>SUM(R142:R147)</f>
        <v>7.4798099999999999E-3</v>
      </c>
      <c r="T141" s="158">
        <f>SUM(T142:T147)</f>
        <v>0</v>
      </c>
      <c r="AR141" s="152" t="s">
        <v>77</v>
      </c>
      <c r="AT141" s="159" t="s">
        <v>70</v>
      </c>
      <c r="AU141" s="159" t="s">
        <v>77</v>
      </c>
      <c r="AY141" s="152" t="s">
        <v>165</v>
      </c>
      <c r="BK141" s="160">
        <f>SUM(BK142:BK147)</f>
        <v>0</v>
      </c>
    </row>
    <row r="142" spans="2:65" s="1" customFormat="1" ht="33" customHeight="1">
      <c r="B142" s="136"/>
      <c r="C142" s="163" t="s">
        <v>82</v>
      </c>
      <c r="D142" s="163" t="s">
        <v>167</v>
      </c>
      <c r="E142" s="164" t="s">
        <v>314</v>
      </c>
      <c r="F142" s="165" t="s">
        <v>315</v>
      </c>
      <c r="G142" s="166" t="s">
        <v>170</v>
      </c>
      <c r="H142" s="167">
        <v>25.73</v>
      </c>
      <c r="I142" s="168"/>
      <c r="J142" s="169">
        <f>ROUND(I142*H142,2)</f>
        <v>0</v>
      </c>
      <c r="K142" s="170"/>
      <c r="L142" s="34"/>
      <c r="M142" s="171" t="s">
        <v>1</v>
      </c>
      <c r="N142" s="135" t="s">
        <v>37</v>
      </c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AR142" s="174" t="s">
        <v>171</v>
      </c>
      <c r="AT142" s="174" t="s">
        <v>167</v>
      </c>
      <c r="AU142" s="174" t="s">
        <v>82</v>
      </c>
      <c r="AY142" s="17" t="s">
        <v>165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82</v>
      </c>
      <c r="BK142" s="102">
        <f>ROUND(I142*H142,2)</f>
        <v>0</v>
      </c>
      <c r="BL142" s="17" t="s">
        <v>171</v>
      </c>
      <c r="BM142" s="174" t="s">
        <v>1021</v>
      </c>
    </row>
    <row r="143" spans="2:65" s="12" customFormat="1">
      <c r="B143" s="175"/>
      <c r="D143" s="176" t="s">
        <v>176</v>
      </c>
      <c r="E143" s="177" t="s">
        <v>1015</v>
      </c>
      <c r="F143" s="178" t="s">
        <v>1022</v>
      </c>
      <c r="H143" s="179">
        <v>25.73</v>
      </c>
      <c r="I143" s="180"/>
      <c r="L143" s="175"/>
      <c r="M143" s="181"/>
      <c r="T143" s="182"/>
      <c r="AT143" s="177" t="s">
        <v>176</v>
      </c>
      <c r="AU143" s="177" t="s">
        <v>82</v>
      </c>
      <c r="AV143" s="12" t="s">
        <v>82</v>
      </c>
      <c r="AW143" s="12" t="s">
        <v>26</v>
      </c>
      <c r="AX143" s="12" t="s">
        <v>77</v>
      </c>
      <c r="AY143" s="177" t="s">
        <v>165</v>
      </c>
    </row>
    <row r="144" spans="2:65" s="1" customFormat="1" ht="24.15" customHeight="1">
      <c r="B144" s="136"/>
      <c r="C144" s="163" t="s">
        <v>178</v>
      </c>
      <c r="D144" s="163" t="s">
        <v>167</v>
      </c>
      <c r="E144" s="164" t="s">
        <v>603</v>
      </c>
      <c r="F144" s="165" t="s">
        <v>604</v>
      </c>
      <c r="G144" s="166" t="s">
        <v>170</v>
      </c>
      <c r="H144" s="167">
        <v>20.777000000000001</v>
      </c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3.0000000000000001E-5</v>
      </c>
      <c r="R144" s="172">
        <f>Q144*H144</f>
        <v>6.2331000000000007E-4</v>
      </c>
      <c r="S144" s="172">
        <v>0</v>
      </c>
      <c r="T144" s="173">
        <f>S144*H144</f>
        <v>0</v>
      </c>
      <c r="AR144" s="174" t="s">
        <v>171</v>
      </c>
      <c r="AT144" s="174" t="s">
        <v>167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171</v>
      </c>
      <c r="BM144" s="174" t="s">
        <v>1023</v>
      </c>
    </row>
    <row r="145" spans="2:65" s="12" customFormat="1">
      <c r="B145" s="175"/>
      <c r="D145" s="176" t="s">
        <v>176</v>
      </c>
      <c r="E145" s="177" t="s">
        <v>1013</v>
      </c>
      <c r="F145" s="178" t="s">
        <v>1024</v>
      </c>
      <c r="H145" s="179">
        <v>20.777000000000001</v>
      </c>
      <c r="I145" s="180"/>
      <c r="L145" s="175"/>
      <c r="M145" s="181"/>
      <c r="T145" s="182"/>
      <c r="AT145" s="177" t="s">
        <v>176</v>
      </c>
      <c r="AU145" s="177" t="s">
        <v>82</v>
      </c>
      <c r="AV145" s="12" t="s">
        <v>82</v>
      </c>
      <c r="AW145" s="12" t="s">
        <v>26</v>
      </c>
      <c r="AX145" s="12" t="s">
        <v>77</v>
      </c>
      <c r="AY145" s="177" t="s">
        <v>165</v>
      </c>
    </row>
    <row r="146" spans="2:65" s="1" customFormat="1" ht="16.5" customHeight="1">
      <c r="B146" s="136"/>
      <c r="C146" s="199" t="s">
        <v>171</v>
      </c>
      <c r="D146" s="199" t="s">
        <v>360</v>
      </c>
      <c r="E146" s="200" t="s">
        <v>606</v>
      </c>
      <c r="F146" s="201" t="s">
        <v>607</v>
      </c>
      <c r="G146" s="202" t="s">
        <v>170</v>
      </c>
      <c r="H146" s="203">
        <v>22.855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37</v>
      </c>
      <c r="P146" s="172">
        <f>O146*H146</f>
        <v>0</v>
      </c>
      <c r="Q146" s="172">
        <v>2.9999999999999997E-4</v>
      </c>
      <c r="R146" s="172">
        <f>Q146*H146</f>
        <v>6.8564999999999997E-3</v>
      </c>
      <c r="S146" s="172">
        <v>0</v>
      </c>
      <c r="T146" s="173">
        <f>S146*H146</f>
        <v>0</v>
      </c>
      <c r="AR146" s="174" t="s">
        <v>207</v>
      </c>
      <c r="AT146" s="174" t="s">
        <v>360</v>
      </c>
      <c r="AU146" s="174" t="s">
        <v>82</v>
      </c>
      <c r="AY146" s="17" t="s">
        <v>165</v>
      </c>
      <c r="BE146" s="102">
        <f>IF(N146="základná",J146,0)</f>
        <v>0</v>
      </c>
      <c r="BF146" s="102">
        <f>IF(N146="znížená",J146,0)</f>
        <v>0</v>
      </c>
      <c r="BG146" s="102">
        <f>IF(N146="zákl. prenesená",J146,0)</f>
        <v>0</v>
      </c>
      <c r="BH146" s="102">
        <f>IF(N146="zníž. prenesená",J146,0)</f>
        <v>0</v>
      </c>
      <c r="BI146" s="102">
        <f>IF(N146="nulová",J146,0)</f>
        <v>0</v>
      </c>
      <c r="BJ146" s="17" t="s">
        <v>82</v>
      </c>
      <c r="BK146" s="102">
        <f>ROUND(I146*H146,2)</f>
        <v>0</v>
      </c>
      <c r="BL146" s="17" t="s">
        <v>171</v>
      </c>
      <c r="BM146" s="174" t="s">
        <v>1025</v>
      </c>
    </row>
    <row r="147" spans="2:65" s="12" customFormat="1">
      <c r="B147" s="175"/>
      <c r="D147" s="176" t="s">
        <v>176</v>
      </c>
      <c r="E147" s="177" t="s">
        <v>1</v>
      </c>
      <c r="F147" s="178" t="s">
        <v>1026</v>
      </c>
      <c r="H147" s="179">
        <v>22.855</v>
      </c>
      <c r="I147" s="180"/>
      <c r="L147" s="175"/>
      <c r="M147" s="181"/>
      <c r="T147" s="182"/>
      <c r="AT147" s="177" t="s">
        <v>176</v>
      </c>
      <c r="AU147" s="177" t="s">
        <v>82</v>
      </c>
      <c r="AV147" s="12" t="s">
        <v>82</v>
      </c>
      <c r="AW147" s="12" t="s">
        <v>26</v>
      </c>
      <c r="AX147" s="12" t="s">
        <v>77</v>
      </c>
      <c r="AY147" s="177" t="s">
        <v>165</v>
      </c>
    </row>
    <row r="148" spans="2:65" s="11" customFormat="1" ht="23" customHeight="1">
      <c r="B148" s="151"/>
      <c r="D148" s="152" t="s">
        <v>70</v>
      </c>
      <c r="E148" s="161" t="s">
        <v>190</v>
      </c>
      <c r="F148" s="161" t="s">
        <v>365</v>
      </c>
      <c r="I148" s="154"/>
      <c r="J148" s="162">
        <f>BK148</f>
        <v>0</v>
      </c>
      <c r="L148" s="151"/>
      <c r="M148" s="156"/>
      <c r="P148" s="157">
        <f>SUM(P149:P152)</f>
        <v>0</v>
      </c>
      <c r="R148" s="157">
        <f>SUM(R149:R152)</f>
        <v>11.407395500000002</v>
      </c>
      <c r="T148" s="158">
        <f>SUM(T149:T152)</f>
        <v>0</v>
      </c>
      <c r="AR148" s="152" t="s">
        <v>77</v>
      </c>
      <c r="AT148" s="159" t="s">
        <v>70</v>
      </c>
      <c r="AU148" s="159" t="s">
        <v>77</v>
      </c>
      <c r="AY148" s="152" t="s">
        <v>165</v>
      </c>
      <c r="BK148" s="160">
        <f>SUM(BK149:BK152)</f>
        <v>0</v>
      </c>
    </row>
    <row r="149" spans="2:65" s="1" customFormat="1" ht="33" customHeight="1">
      <c r="B149" s="136"/>
      <c r="C149" s="163" t="s">
        <v>190</v>
      </c>
      <c r="D149" s="163" t="s">
        <v>167</v>
      </c>
      <c r="E149" s="164" t="s">
        <v>1027</v>
      </c>
      <c r="F149" s="165" t="s">
        <v>1028</v>
      </c>
      <c r="G149" s="166" t="s">
        <v>170</v>
      </c>
      <c r="H149" s="167">
        <v>25.73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0.29160000000000003</v>
      </c>
      <c r="R149" s="172">
        <f>Q149*H149</f>
        <v>7.5028680000000012</v>
      </c>
      <c r="S149" s="172">
        <v>0</v>
      </c>
      <c r="T149" s="173">
        <f>S149*H149</f>
        <v>0</v>
      </c>
      <c r="AR149" s="174" t="s">
        <v>171</v>
      </c>
      <c r="AT149" s="174" t="s">
        <v>167</v>
      </c>
      <c r="AU149" s="174" t="s">
        <v>82</v>
      </c>
      <c r="AY149" s="17" t="s">
        <v>165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82</v>
      </c>
      <c r="BK149" s="102">
        <f>ROUND(I149*H149,2)</f>
        <v>0</v>
      </c>
      <c r="BL149" s="17" t="s">
        <v>171</v>
      </c>
      <c r="BM149" s="174" t="s">
        <v>1029</v>
      </c>
    </row>
    <row r="150" spans="2:65" s="12" customFormat="1">
      <c r="B150" s="175"/>
      <c r="D150" s="176" t="s">
        <v>176</v>
      </c>
      <c r="E150" s="177" t="s">
        <v>1</v>
      </c>
      <c r="F150" s="178" t="s">
        <v>1015</v>
      </c>
      <c r="H150" s="179">
        <v>25.73</v>
      </c>
      <c r="I150" s="180"/>
      <c r="L150" s="175"/>
      <c r="M150" s="181"/>
      <c r="T150" s="182"/>
      <c r="AT150" s="177" t="s">
        <v>176</v>
      </c>
      <c r="AU150" s="177" t="s">
        <v>82</v>
      </c>
      <c r="AV150" s="12" t="s">
        <v>82</v>
      </c>
      <c r="AW150" s="12" t="s">
        <v>26</v>
      </c>
      <c r="AX150" s="12" t="s">
        <v>77</v>
      </c>
      <c r="AY150" s="177" t="s">
        <v>165</v>
      </c>
    </row>
    <row r="151" spans="2:65" s="1" customFormat="1" ht="24.15" customHeight="1">
      <c r="B151" s="136"/>
      <c r="C151" s="163" t="s">
        <v>194</v>
      </c>
      <c r="D151" s="163" t="s">
        <v>167</v>
      </c>
      <c r="E151" s="164" t="s">
        <v>1030</v>
      </c>
      <c r="F151" s="165" t="s">
        <v>1031</v>
      </c>
      <c r="G151" s="166" t="s">
        <v>170</v>
      </c>
      <c r="H151" s="167">
        <v>25.73</v>
      </c>
      <c r="I151" s="168"/>
      <c r="J151" s="169">
        <f>ROUND(I151*H151,2)</f>
        <v>0</v>
      </c>
      <c r="K151" s="170"/>
      <c r="L151" s="34"/>
      <c r="M151" s="171" t="s">
        <v>1</v>
      </c>
      <c r="N151" s="135" t="s">
        <v>37</v>
      </c>
      <c r="P151" s="172">
        <f>O151*H151</f>
        <v>0</v>
      </c>
      <c r="Q151" s="172">
        <v>0.15175</v>
      </c>
      <c r="R151" s="172">
        <f>Q151*H151</f>
        <v>3.9045274999999999</v>
      </c>
      <c r="S151" s="172">
        <v>0</v>
      </c>
      <c r="T151" s="173">
        <f>S151*H151</f>
        <v>0</v>
      </c>
      <c r="AR151" s="174" t="s">
        <v>171</v>
      </c>
      <c r="AT151" s="174" t="s">
        <v>167</v>
      </c>
      <c r="AU151" s="174" t="s">
        <v>82</v>
      </c>
      <c r="AY151" s="17" t="s">
        <v>165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7" t="s">
        <v>82</v>
      </c>
      <c r="BK151" s="102">
        <f>ROUND(I151*H151,2)</f>
        <v>0</v>
      </c>
      <c r="BL151" s="17" t="s">
        <v>171</v>
      </c>
      <c r="BM151" s="174" t="s">
        <v>1032</v>
      </c>
    </row>
    <row r="152" spans="2:65" s="12" customFormat="1">
      <c r="B152" s="175"/>
      <c r="D152" s="176" t="s">
        <v>176</v>
      </c>
      <c r="E152" s="177" t="s">
        <v>1</v>
      </c>
      <c r="F152" s="178" t="s">
        <v>1015</v>
      </c>
      <c r="H152" s="179">
        <v>25.73</v>
      </c>
      <c r="I152" s="180"/>
      <c r="L152" s="175"/>
      <c r="M152" s="181"/>
      <c r="T152" s="182"/>
      <c r="AT152" s="177" t="s">
        <v>176</v>
      </c>
      <c r="AU152" s="177" t="s">
        <v>82</v>
      </c>
      <c r="AV152" s="12" t="s">
        <v>82</v>
      </c>
      <c r="AW152" s="12" t="s">
        <v>26</v>
      </c>
      <c r="AX152" s="12" t="s">
        <v>77</v>
      </c>
      <c r="AY152" s="177" t="s">
        <v>165</v>
      </c>
    </row>
    <row r="153" spans="2:65" s="11" customFormat="1" ht="23" customHeight="1">
      <c r="B153" s="151"/>
      <c r="D153" s="152" t="s">
        <v>70</v>
      </c>
      <c r="E153" s="161" t="s">
        <v>212</v>
      </c>
      <c r="F153" s="161" t="s">
        <v>229</v>
      </c>
      <c r="I153" s="154"/>
      <c r="J153" s="162">
        <f>BK153</f>
        <v>0</v>
      </c>
      <c r="L153" s="151"/>
      <c r="M153" s="156"/>
      <c r="P153" s="157">
        <f>SUM(P154:P155)</f>
        <v>0</v>
      </c>
      <c r="R153" s="157">
        <f>SUM(R154:R155)</f>
        <v>2.1250810000000002</v>
      </c>
      <c r="T153" s="158">
        <f>SUM(T154:T155)</f>
        <v>0</v>
      </c>
      <c r="AR153" s="152" t="s">
        <v>77</v>
      </c>
      <c r="AT153" s="159" t="s">
        <v>70</v>
      </c>
      <c r="AU153" s="159" t="s">
        <v>77</v>
      </c>
      <c r="AY153" s="152" t="s">
        <v>165</v>
      </c>
      <c r="BK153" s="160">
        <f>SUM(BK154:BK155)</f>
        <v>0</v>
      </c>
    </row>
    <row r="154" spans="2:65" s="1" customFormat="1" ht="33" customHeight="1">
      <c r="B154" s="136"/>
      <c r="C154" s="163" t="s">
        <v>202</v>
      </c>
      <c r="D154" s="163" t="s">
        <v>167</v>
      </c>
      <c r="E154" s="164" t="s">
        <v>1033</v>
      </c>
      <c r="F154" s="165" t="s">
        <v>1034</v>
      </c>
      <c r="G154" s="166" t="s">
        <v>181</v>
      </c>
      <c r="H154" s="167">
        <v>21.7</v>
      </c>
      <c r="I154" s="168"/>
      <c r="J154" s="169">
        <f>ROUND(I154*H154,2)</f>
        <v>0</v>
      </c>
      <c r="K154" s="170"/>
      <c r="L154" s="34"/>
      <c r="M154" s="171" t="s">
        <v>1</v>
      </c>
      <c r="N154" s="135" t="s">
        <v>37</v>
      </c>
      <c r="P154" s="172">
        <f>O154*H154</f>
        <v>0</v>
      </c>
      <c r="Q154" s="172">
        <v>9.7930000000000003E-2</v>
      </c>
      <c r="R154" s="172">
        <f>Q154*H154</f>
        <v>2.1250810000000002</v>
      </c>
      <c r="S154" s="172">
        <v>0</v>
      </c>
      <c r="T154" s="173">
        <f>S154*H154</f>
        <v>0</v>
      </c>
      <c r="AR154" s="174" t="s">
        <v>171</v>
      </c>
      <c r="AT154" s="174" t="s">
        <v>167</v>
      </c>
      <c r="AU154" s="174" t="s">
        <v>82</v>
      </c>
      <c r="AY154" s="17" t="s">
        <v>165</v>
      </c>
      <c r="BE154" s="102">
        <f>IF(N154="základná",J154,0)</f>
        <v>0</v>
      </c>
      <c r="BF154" s="102">
        <f>IF(N154="znížená",J154,0)</f>
        <v>0</v>
      </c>
      <c r="BG154" s="102">
        <f>IF(N154="zákl. prenesená",J154,0)</f>
        <v>0</v>
      </c>
      <c r="BH154" s="102">
        <f>IF(N154="zníž. prenesená",J154,0)</f>
        <v>0</v>
      </c>
      <c r="BI154" s="102">
        <f>IF(N154="nulová",J154,0)</f>
        <v>0</v>
      </c>
      <c r="BJ154" s="17" t="s">
        <v>82</v>
      </c>
      <c r="BK154" s="102">
        <f>ROUND(I154*H154,2)</f>
        <v>0</v>
      </c>
      <c r="BL154" s="17" t="s">
        <v>171</v>
      </c>
      <c r="BM154" s="174" t="s">
        <v>1035</v>
      </c>
    </row>
    <row r="155" spans="2:65" s="12" customFormat="1">
      <c r="B155" s="175"/>
      <c r="D155" s="176" t="s">
        <v>176</v>
      </c>
      <c r="E155" s="177" t="s">
        <v>1036</v>
      </c>
      <c r="F155" s="178" t="s">
        <v>1037</v>
      </c>
      <c r="H155" s="179">
        <v>21.7</v>
      </c>
      <c r="I155" s="180"/>
      <c r="L155" s="175"/>
      <c r="M155" s="181"/>
      <c r="T155" s="182"/>
      <c r="AT155" s="177" t="s">
        <v>176</v>
      </c>
      <c r="AU155" s="177" t="s">
        <v>82</v>
      </c>
      <c r="AV155" s="12" t="s">
        <v>82</v>
      </c>
      <c r="AW155" s="12" t="s">
        <v>26</v>
      </c>
      <c r="AX155" s="12" t="s">
        <v>77</v>
      </c>
      <c r="AY155" s="177" t="s">
        <v>165</v>
      </c>
    </row>
    <row r="156" spans="2:65" s="11" customFormat="1" ht="23" customHeight="1">
      <c r="B156" s="151"/>
      <c r="D156" s="152" t="s">
        <v>70</v>
      </c>
      <c r="E156" s="161" t="s">
        <v>382</v>
      </c>
      <c r="F156" s="161" t="s">
        <v>383</v>
      </c>
      <c r="I156" s="154"/>
      <c r="J156" s="162">
        <f>BK156</f>
        <v>0</v>
      </c>
      <c r="L156" s="151"/>
      <c r="M156" s="156"/>
      <c r="P156" s="157">
        <f>P157</f>
        <v>0</v>
      </c>
      <c r="R156" s="157">
        <f>R157</f>
        <v>0</v>
      </c>
      <c r="T156" s="158">
        <f>T157</f>
        <v>0</v>
      </c>
      <c r="AR156" s="152" t="s">
        <v>77</v>
      </c>
      <c r="AT156" s="159" t="s">
        <v>70</v>
      </c>
      <c r="AU156" s="159" t="s">
        <v>77</v>
      </c>
      <c r="AY156" s="152" t="s">
        <v>165</v>
      </c>
      <c r="BK156" s="160">
        <f>BK157</f>
        <v>0</v>
      </c>
    </row>
    <row r="157" spans="2:65" s="1" customFormat="1" ht="24.15" customHeight="1">
      <c r="B157" s="136"/>
      <c r="C157" s="163" t="s">
        <v>207</v>
      </c>
      <c r="D157" s="163" t="s">
        <v>167</v>
      </c>
      <c r="E157" s="164" t="s">
        <v>1000</v>
      </c>
      <c r="F157" s="165" t="s">
        <v>1001</v>
      </c>
      <c r="G157" s="166" t="s">
        <v>233</v>
      </c>
      <c r="H157" s="167">
        <v>13.54</v>
      </c>
      <c r="I157" s="168"/>
      <c r="J157" s="169">
        <f>ROUND(I157*H157,2)</f>
        <v>0</v>
      </c>
      <c r="K157" s="170"/>
      <c r="L157" s="34"/>
      <c r="M157" s="220" t="s">
        <v>1</v>
      </c>
      <c r="N157" s="221" t="s">
        <v>37</v>
      </c>
      <c r="O157" s="222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AR157" s="174" t="s">
        <v>171</v>
      </c>
      <c r="AT157" s="174" t="s">
        <v>167</v>
      </c>
      <c r="AU157" s="174" t="s">
        <v>82</v>
      </c>
      <c r="AY157" s="17" t="s">
        <v>165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7" t="s">
        <v>82</v>
      </c>
      <c r="BK157" s="102">
        <f>ROUND(I157*H157,2)</f>
        <v>0</v>
      </c>
      <c r="BL157" s="17" t="s">
        <v>171</v>
      </c>
      <c r="BM157" s="174" t="s">
        <v>1038</v>
      </c>
    </row>
    <row r="158" spans="2:65" s="12" customFormat="1">
      <c r="B158" s="175"/>
      <c r="C158" s="279" t="s">
        <v>2062</v>
      </c>
      <c r="D158" s="279"/>
      <c r="E158" s="7"/>
      <c r="F158" s="7"/>
      <c r="G158" s="7"/>
      <c r="H158" s="7"/>
      <c r="I158" s="7"/>
      <c r="L158" s="175"/>
      <c r="AT158" s="177"/>
      <c r="AU158" s="177"/>
      <c r="AY158" s="177"/>
    </row>
    <row r="159" spans="2:65" s="12" customFormat="1" ht="23.4" customHeight="1">
      <c r="B159" s="175"/>
      <c r="C159" s="279" t="s">
        <v>2063</v>
      </c>
      <c r="D159" s="279"/>
      <c r="E159" s="279"/>
      <c r="F159" s="279"/>
      <c r="G159" s="279"/>
      <c r="H159" s="279"/>
      <c r="I159" s="279"/>
      <c r="L159" s="175"/>
      <c r="AT159" s="177"/>
      <c r="AU159" s="177"/>
      <c r="AY159" s="177"/>
    </row>
    <row r="160" spans="2:65" s="12" customFormat="1" ht="33" customHeight="1">
      <c r="B160" s="175"/>
      <c r="C160" s="279" t="s">
        <v>2064</v>
      </c>
      <c r="D160" s="279"/>
      <c r="E160" s="279"/>
      <c r="F160" s="279"/>
      <c r="G160" s="279"/>
      <c r="H160" s="279"/>
      <c r="I160" s="279"/>
      <c r="L160" s="175"/>
      <c r="AT160" s="177"/>
      <c r="AU160" s="177"/>
      <c r="AY160" s="177"/>
    </row>
    <row r="161" spans="2:51" s="12" customFormat="1" ht="22.25" customHeight="1">
      <c r="B161" s="175"/>
      <c r="C161" s="279" t="s">
        <v>2065</v>
      </c>
      <c r="D161" s="279"/>
      <c r="E161" s="279"/>
      <c r="F161" s="279"/>
      <c r="G161" s="279"/>
      <c r="H161" s="279"/>
      <c r="I161" s="279"/>
      <c r="L161" s="175"/>
      <c r="AT161" s="177"/>
      <c r="AU161" s="177"/>
      <c r="AY161" s="177"/>
    </row>
    <row r="162" spans="2:51" s="12" customFormat="1" ht="38.4" customHeight="1">
      <c r="B162" s="175"/>
      <c r="C162" s="279" t="s">
        <v>2066</v>
      </c>
      <c r="D162" s="279"/>
      <c r="E162" s="279"/>
      <c r="F162" s="279"/>
      <c r="G162" s="279"/>
      <c r="H162" s="279"/>
      <c r="I162" s="279"/>
      <c r="L162" s="175"/>
      <c r="AT162" s="177"/>
      <c r="AU162" s="177"/>
      <c r="AY162" s="177"/>
    </row>
    <row r="163" spans="2:51" s="12" customFormat="1" ht="28.25" customHeight="1">
      <c r="B163" s="175"/>
      <c r="C163" s="279" t="s">
        <v>2067</v>
      </c>
      <c r="D163" s="279"/>
      <c r="E163" s="279"/>
      <c r="F163" s="279"/>
      <c r="G163" s="279"/>
      <c r="H163" s="279"/>
      <c r="I163" s="279"/>
      <c r="L163" s="175"/>
      <c r="AT163" s="177"/>
      <c r="AU163" s="177"/>
      <c r="AY163" s="177"/>
    </row>
    <row r="164" spans="2:51" s="12" customFormat="1" ht="33" customHeight="1">
      <c r="B164" s="175"/>
      <c r="C164" s="279" t="s">
        <v>2068</v>
      </c>
      <c r="D164" s="279"/>
      <c r="E164" s="279"/>
      <c r="F164" s="279"/>
      <c r="G164" s="279"/>
      <c r="H164" s="279"/>
      <c r="I164" s="279"/>
      <c r="L164" s="175"/>
      <c r="AT164" s="177"/>
      <c r="AU164" s="177"/>
      <c r="AY164" s="177"/>
    </row>
    <row r="165" spans="2:51" s="1" customFormat="1" ht="6.9" customHeight="1"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34"/>
    </row>
  </sheetData>
  <autoFilter ref="C135:K157"/>
  <mergeCells count="24">
    <mergeCell ref="E11:H11"/>
    <mergeCell ref="E20:H20"/>
    <mergeCell ref="E29:H29"/>
    <mergeCell ref="L2:V2"/>
    <mergeCell ref="C158:D158"/>
    <mergeCell ref="E85:H85"/>
    <mergeCell ref="E87:H87"/>
    <mergeCell ref="E89:H89"/>
    <mergeCell ref="D108:F108"/>
    <mergeCell ref="D109:F109"/>
    <mergeCell ref="E7:H7"/>
    <mergeCell ref="E9:H9"/>
    <mergeCell ref="D110:F110"/>
    <mergeCell ref="D111:F111"/>
    <mergeCell ref="D112:F112"/>
    <mergeCell ref="E124:H124"/>
    <mergeCell ref="E126:H126"/>
    <mergeCell ref="C161:I161"/>
    <mergeCell ref="C162:I162"/>
    <mergeCell ref="C163:I163"/>
    <mergeCell ref="C164:I164"/>
    <mergeCell ref="E128:H128"/>
    <mergeCell ref="C159:I159"/>
    <mergeCell ref="C160:I16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5"/>
  <sheetViews>
    <sheetView showGridLines="0" topLeftCell="A171" workbookViewId="0">
      <selection activeCell="C194" sqref="C194:I19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94</v>
      </c>
      <c r="AZ2" s="108" t="s">
        <v>1039</v>
      </c>
      <c r="BA2" s="108" t="s">
        <v>1</v>
      </c>
      <c r="BB2" s="108" t="s">
        <v>1</v>
      </c>
      <c r="BC2" s="108" t="s">
        <v>1040</v>
      </c>
      <c r="BD2" s="108" t="s">
        <v>82</v>
      </c>
    </row>
    <row r="3" spans="2:5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  <c r="AZ3" s="108" t="s">
        <v>1041</v>
      </c>
      <c r="BA3" s="108" t="s">
        <v>1</v>
      </c>
      <c r="BB3" s="108" t="s">
        <v>1</v>
      </c>
      <c r="BC3" s="108" t="s">
        <v>1042</v>
      </c>
      <c r="BD3" s="108" t="s">
        <v>82</v>
      </c>
    </row>
    <row r="4" spans="2:5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56" ht="6.9" customHeight="1">
      <c r="B5" s="20"/>
      <c r="L5" s="20"/>
    </row>
    <row r="6" spans="2:56" ht="12" customHeight="1">
      <c r="B6" s="20"/>
      <c r="D6" s="27" t="s">
        <v>14</v>
      </c>
      <c r="L6" s="20"/>
    </row>
    <row r="7" spans="2:5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56" ht="12" customHeight="1">
      <c r="B8" s="20"/>
      <c r="D8" s="27" t="s">
        <v>127</v>
      </c>
      <c r="L8" s="20"/>
    </row>
    <row r="9" spans="2:56" s="1" customFormat="1" ht="16.5" customHeight="1">
      <c r="B9" s="34"/>
      <c r="E9" s="282" t="s">
        <v>93</v>
      </c>
      <c r="F9" s="280"/>
      <c r="G9" s="280"/>
      <c r="H9" s="280"/>
      <c r="L9" s="34"/>
    </row>
    <row r="10" spans="2:56" s="1" customFormat="1" ht="12" customHeight="1">
      <c r="B10" s="34"/>
      <c r="D10" s="27" t="s">
        <v>128</v>
      </c>
      <c r="L10" s="34"/>
    </row>
    <row r="11" spans="2:56" s="1" customFormat="1" ht="16.5" customHeight="1">
      <c r="B11" s="34"/>
      <c r="E11" s="254"/>
      <c r="F11" s="280"/>
      <c r="G11" s="280"/>
      <c r="H11" s="280"/>
      <c r="L11" s="34"/>
    </row>
    <row r="12" spans="2:56" s="1" customFormat="1">
      <c r="B12" s="34"/>
      <c r="L12" s="34"/>
    </row>
    <row r="13" spans="2:5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5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56" s="1" customFormat="1" ht="11" customHeight="1">
      <c r="B15" s="34"/>
      <c r="L15" s="34"/>
    </row>
    <row r="16" spans="2:5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J107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ROUND((SUM(BE107:BE114) + SUM(BE136:BE187)),  2)</f>
        <v>0</v>
      </c>
      <c r="G37" s="113"/>
      <c r="H37" s="113"/>
      <c r="I37" s="114">
        <v>0.2</v>
      </c>
      <c r="J37" s="112">
        <f>ROUND(((SUM(BE107:BE114) + SUM(BE136:BE187))*I37),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ROUND((SUM(BF107:BF114) + SUM(BF136:BF187)),  2)</f>
        <v>0</v>
      </c>
      <c r="G38" s="113"/>
      <c r="H38" s="113"/>
      <c r="I38" s="114">
        <v>0.2</v>
      </c>
      <c r="J38" s="112">
        <f>ROUND(((SUM(BF107:BF114) + SUM(BF136:BF187))*I38),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ROUND((SUM(BG107:BG114) + SUM(BG136:BG187)),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ROUND((SUM(BH107:BH114) + SUM(BH136:BH187)),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ROUND((SUM(BI107:BI114) + SUM(BI136:BI187)),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93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J136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J137</f>
        <v>0</v>
      </c>
      <c r="L99" s="126"/>
    </row>
    <row r="100" spans="2:65" s="9" customFormat="1" ht="20" customHeight="1">
      <c r="B100" s="130"/>
      <c r="D100" s="131" t="s">
        <v>140</v>
      </c>
      <c r="E100" s="132"/>
      <c r="F100" s="132"/>
      <c r="G100" s="132"/>
      <c r="H100" s="132"/>
      <c r="I100" s="132"/>
      <c r="J100" s="133">
        <f>J138</f>
        <v>0</v>
      </c>
      <c r="L100" s="130"/>
    </row>
    <row r="101" spans="2:65" s="9" customFormat="1" ht="20" customHeight="1">
      <c r="B101" s="130"/>
      <c r="D101" s="131" t="s">
        <v>265</v>
      </c>
      <c r="E101" s="132"/>
      <c r="F101" s="132"/>
      <c r="G101" s="132"/>
      <c r="H101" s="132"/>
      <c r="I101" s="132"/>
      <c r="J101" s="133">
        <f>J151</f>
        <v>0</v>
      </c>
      <c r="L101" s="130"/>
    </row>
    <row r="102" spans="2:65" s="9" customFormat="1" ht="20" customHeight="1">
      <c r="B102" s="130"/>
      <c r="D102" s="131" t="s">
        <v>267</v>
      </c>
      <c r="E102" s="132"/>
      <c r="F102" s="132"/>
      <c r="G102" s="132"/>
      <c r="H102" s="132"/>
      <c r="I102" s="132"/>
      <c r="J102" s="133">
        <f>J165</f>
        <v>0</v>
      </c>
      <c r="L102" s="130"/>
    </row>
    <row r="103" spans="2:65" s="9" customFormat="1" ht="20" customHeight="1">
      <c r="B103" s="130"/>
      <c r="D103" s="131" t="s">
        <v>141</v>
      </c>
      <c r="E103" s="132"/>
      <c r="F103" s="132"/>
      <c r="G103" s="132"/>
      <c r="H103" s="132"/>
      <c r="I103" s="132"/>
      <c r="J103" s="133">
        <f>J179</f>
        <v>0</v>
      </c>
      <c r="L103" s="130"/>
    </row>
    <row r="104" spans="2:65" s="9" customFormat="1" ht="20" customHeight="1">
      <c r="B104" s="130"/>
      <c r="D104" s="131" t="s">
        <v>269</v>
      </c>
      <c r="E104" s="132"/>
      <c r="F104" s="132"/>
      <c r="G104" s="132"/>
      <c r="H104" s="132"/>
      <c r="I104" s="132"/>
      <c r="J104" s="133">
        <f>J186</f>
        <v>0</v>
      </c>
      <c r="L104" s="130"/>
    </row>
    <row r="105" spans="2:65" s="1" customFormat="1" ht="21.75" customHeight="1">
      <c r="B105" s="34"/>
      <c r="L105" s="34"/>
    </row>
    <row r="106" spans="2:65" s="1" customFormat="1" ht="6.9" customHeight="1">
      <c r="B106" s="34"/>
      <c r="L106" s="34"/>
    </row>
    <row r="107" spans="2:65" s="1" customFormat="1" ht="29.25" customHeight="1">
      <c r="B107" s="34"/>
      <c r="C107" s="125" t="s">
        <v>142</v>
      </c>
      <c r="J107" s="134">
        <f>ROUND(J108 + J109 + J110 + J111 + J112 + J113,2)</f>
        <v>0</v>
      </c>
      <c r="L107" s="34"/>
      <c r="N107" s="135" t="s">
        <v>35</v>
      </c>
    </row>
    <row r="108" spans="2:65" s="1" customFormat="1" ht="18" customHeight="1">
      <c r="B108" s="136"/>
      <c r="C108" s="137"/>
      <c r="D108" s="232" t="s">
        <v>143</v>
      </c>
      <c r="E108" s="281"/>
      <c r="F108" s="281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144</v>
      </c>
      <c r="AZ108" s="137"/>
      <c r="BA108" s="137"/>
      <c r="BB108" s="137"/>
      <c r="BC108" s="137"/>
      <c r="BD108" s="137"/>
      <c r="BE108" s="141">
        <f t="shared" ref="BE108:BE113" si="0">IF(N108="základná",J108,0)</f>
        <v>0</v>
      </c>
      <c r="BF108" s="141">
        <f t="shared" ref="BF108:BF113" si="1">IF(N108="znížená",J108,0)</f>
        <v>0</v>
      </c>
      <c r="BG108" s="141">
        <f t="shared" ref="BG108:BG113" si="2">IF(N108="zákl. prenesená",J108,0)</f>
        <v>0</v>
      </c>
      <c r="BH108" s="141">
        <f t="shared" ref="BH108:BH113" si="3">IF(N108="zníž. prenesená",J108,0)</f>
        <v>0</v>
      </c>
      <c r="BI108" s="141">
        <f t="shared" ref="BI108:BI113" si="4">IF(N108="nulová",J108,0)</f>
        <v>0</v>
      </c>
      <c r="BJ108" s="140" t="s">
        <v>82</v>
      </c>
      <c r="BK108" s="137"/>
      <c r="BL108" s="137"/>
      <c r="BM108" s="137"/>
    </row>
    <row r="109" spans="2:65" s="1" customFormat="1" ht="18" customHeight="1">
      <c r="B109" s="136"/>
      <c r="C109" s="137"/>
      <c r="D109" s="232" t="s">
        <v>145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146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232" t="s">
        <v>147</v>
      </c>
      <c r="E111" s="281"/>
      <c r="F111" s="281"/>
      <c r="G111" s="137"/>
      <c r="H111" s="137"/>
      <c r="I111" s="137"/>
      <c r="J111" s="99"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144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 ht="18" customHeight="1">
      <c r="B112" s="136"/>
      <c r="C112" s="137"/>
      <c r="D112" s="232" t="s">
        <v>148</v>
      </c>
      <c r="E112" s="281"/>
      <c r="F112" s="281"/>
      <c r="G112" s="137"/>
      <c r="H112" s="137"/>
      <c r="I112" s="137"/>
      <c r="J112" s="99">
        <v>0</v>
      </c>
      <c r="K112" s="137"/>
      <c r="L112" s="136"/>
      <c r="M112" s="137"/>
      <c r="N112" s="139" t="s">
        <v>37</v>
      </c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40" t="s">
        <v>144</v>
      </c>
      <c r="AZ112" s="137"/>
      <c r="BA112" s="137"/>
      <c r="BB112" s="137"/>
      <c r="BC112" s="137"/>
      <c r="BD112" s="137"/>
      <c r="BE112" s="141">
        <f t="shared" si="0"/>
        <v>0</v>
      </c>
      <c r="BF112" s="141">
        <f t="shared" si="1"/>
        <v>0</v>
      </c>
      <c r="BG112" s="141">
        <f t="shared" si="2"/>
        <v>0</v>
      </c>
      <c r="BH112" s="141">
        <f t="shared" si="3"/>
        <v>0</v>
      </c>
      <c r="BI112" s="141">
        <f t="shared" si="4"/>
        <v>0</v>
      </c>
      <c r="BJ112" s="140" t="s">
        <v>82</v>
      </c>
      <c r="BK112" s="137"/>
      <c r="BL112" s="137"/>
      <c r="BM112" s="137"/>
    </row>
    <row r="113" spans="2:65" s="1" customFormat="1" ht="18" customHeight="1">
      <c r="B113" s="136"/>
      <c r="C113" s="137"/>
      <c r="D113" s="138" t="s">
        <v>149</v>
      </c>
      <c r="E113" s="137"/>
      <c r="F113" s="137"/>
      <c r="G113" s="137"/>
      <c r="H113" s="137"/>
      <c r="I113" s="137"/>
      <c r="J113" s="99">
        <f>ROUND(J32*T113,2)</f>
        <v>0</v>
      </c>
      <c r="K113" s="137"/>
      <c r="L113" s="136"/>
      <c r="M113" s="137"/>
      <c r="N113" s="139" t="s">
        <v>37</v>
      </c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40" t="s">
        <v>150</v>
      </c>
      <c r="AZ113" s="137"/>
      <c r="BA113" s="137"/>
      <c r="BB113" s="137"/>
      <c r="BC113" s="137"/>
      <c r="BD113" s="137"/>
      <c r="BE113" s="141">
        <f t="shared" si="0"/>
        <v>0</v>
      </c>
      <c r="BF113" s="141">
        <f t="shared" si="1"/>
        <v>0</v>
      </c>
      <c r="BG113" s="141">
        <f t="shared" si="2"/>
        <v>0</v>
      </c>
      <c r="BH113" s="141">
        <f t="shared" si="3"/>
        <v>0</v>
      </c>
      <c r="BI113" s="141">
        <f t="shared" si="4"/>
        <v>0</v>
      </c>
      <c r="BJ113" s="140" t="s">
        <v>82</v>
      </c>
      <c r="BK113" s="137"/>
      <c r="BL113" s="137"/>
      <c r="BM113" s="137"/>
    </row>
    <row r="114" spans="2:65" s="1" customFormat="1">
      <c r="B114" s="34"/>
      <c r="L114" s="34"/>
    </row>
    <row r="115" spans="2:65" s="1" customFormat="1" ht="29.25" customHeight="1">
      <c r="B115" s="34"/>
      <c r="C115" s="105" t="s">
        <v>123</v>
      </c>
      <c r="D115" s="106"/>
      <c r="E115" s="106"/>
      <c r="F115" s="106"/>
      <c r="G115" s="106"/>
      <c r="H115" s="106"/>
      <c r="I115" s="106"/>
      <c r="J115" s="107">
        <f>ROUND(J98+J107,2)</f>
        <v>0</v>
      </c>
      <c r="K115" s="106"/>
      <c r="L115" s="34"/>
    </row>
    <row r="116" spans="2:65" s="1" customFormat="1" ht="6.9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4"/>
    </row>
    <row r="120" spans="2:65" s="1" customFormat="1" ht="6.9" customHeight="1"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34"/>
    </row>
    <row r="121" spans="2:65" s="1" customFormat="1" ht="24.9" customHeight="1">
      <c r="B121" s="34"/>
      <c r="C121" s="21" t="s">
        <v>151</v>
      </c>
      <c r="L121" s="34"/>
    </row>
    <row r="122" spans="2:65" s="1" customFormat="1" ht="6.9" customHeight="1">
      <c r="B122" s="34"/>
      <c r="L122" s="34"/>
    </row>
    <row r="123" spans="2:65" s="1" customFormat="1" ht="12" customHeight="1">
      <c r="B123" s="34"/>
      <c r="C123" s="27" t="s">
        <v>14</v>
      </c>
      <c r="L123" s="34"/>
    </row>
    <row r="124" spans="2:65" s="1" customFormat="1" ht="16.5" customHeight="1">
      <c r="B124" s="34"/>
      <c r="E124" s="282" t="str">
        <f>E7</f>
        <v>Športový areál ZŠ Plickova - 1.etapa</v>
      </c>
      <c r="F124" s="283"/>
      <c r="G124" s="283"/>
      <c r="H124" s="283"/>
      <c r="L124" s="34"/>
    </row>
    <row r="125" spans="2:65" ht="12" customHeight="1">
      <c r="B125" s="20"/>
      <c r="C125" s="27" t="s">
        <v>127</v>
      </c>
      <c r="L125" s="20"/>
    </row>
    <row r="126" spans="2:65" s="1" customFormat="1" ht="16.5" customHeight="1">
      <c r="B126" s="34"/>
      <c r="E126" s="282" t="s">
        <v>93</v>
      </c>
      <c r="F126" s="280"/>
      <c r="G126" s="280"/>
      <c r="H126" s="280"/>
      <c r="L126" s="34"/>
    </row>
    <row r="127" spans="2:65" s="1" customFormat="1" ht="12" customHeight="1">
      <c r="B127" s="34"/>
      <c r="C127" s="27" t="s">
        <v>128</v>
      </c>
      <c r="L127" s="34"/>
    </row>
    <row r="128" spans="2:65" s="1" customFormat="1" ht="16.5" customHeight="1">
      <c r="B128" s="34"/>
      <c r="E128" s="254">
        <f>E11</f>
        <v>0</v>
      </c>
      <c r="F128" s="280"/>
      <c r="G128" s="280"/>
      <c r="H128" s="280"/>
      <c r="L128" s="34"/>
    </row>
    <row r="129" spans="2:65" s="1" customFormat="1" ht="6.9" customHeight="1">
      <c r="B129" s="34"/>
      <c r="L129" s="34"/>
    </row>
    <row r="130" spans="2:65" s="1" customFormat="1" ht="12" customHeight="1">
      <c r="B130" s="34"/>
      <c r="C130" s="27" t="s">
        <v>17</v>
      </c>
      <c r="F130" s="25" t="str">
        <f>F14</f>
        <v>Bratislava-Rača</v>
      </c>
      <c r="I130" s="27" t="s">
        <v>19</v>
      </c>
      <c r="J130" s="57">
        <f>IF(J14="","",J14)</f>
        <v>45040</v>
      </c>
      <c r="L130" s="34"/>
    </row>
    <row r="131" spans="2:65" s="1" customFormat="1" ht="6.9" customHeight="1">
      <c r="B131" s="34"/>
      <c r="L131" s="34"/>
    </row>
    <row r="132" spans="2:65" s="1" customFormat="1" ht="25.65" customHeight="1">
      <c r="B132" s="34"/>
      <c r="C132" s="27" t="s">
        <v>20</v>
      </c>
      <c r="F132" s="25" t="str">
        <f>E17</f>
        <v>Mestská časť Bratislava-Rača</v>
      </c>
      <c r="I132" s="27" t="s">
        <v>25</v>
      </c>
      <c r="J132" s="30" t="str">
        <f>E23</f>
        <v>STECHO construction, s.r.o.</v>
      </c>
      <c r="L132" s="34"/>
    </row>
    <row r="133" spans="2:65" s="1" customFormat="1" ht="15.15" customHeight="1">
      <c r="B133" s="34"/>
      <c r="C133" s="27" t="s">
        <v>23</v>
      </c>
      <c r="F133" s="25" t="str">
        <f>IF(E20="","",E20)</f>
        <v>Vyplň údaj</v>
      </c>
      <c r="I133" s="27" t="s">
        <v>27</v>
      </c>
      <c r="J133" s="30" t="str">
        <f>E26</f>
        <v>Rosoft,s.r.o.</v>
      </c>
      <c r="L133" s="34"/>
    </row>
    <row r="134" spans="2:65" s="1" customFormat="1" ht="10.4" customHeight="1">
      <c r="B134" s="34"/>
      <c r="L134" s="34"/>
    </row>
    <row r="135" spans="2:65" s="10" customFormat="1" ht="29.25" customHeight="1">
      <c r="B135" s="142"/>
      <c r="C135" s="143" t="s">
        <v>152</v>
      </c>
      <c r="D135" s="144" t="s">
        <v>56</v>
      </c>
      <c r="E135" s="144" t="s">
        <v>52</v>
      </c>
      <c r="F135" s="144" t="s">
        <v>53</v>
      </c>
      <c r="G135" s="144" t="s">
        <v>153</v>
      </c>
      <c r="H135" s="144" t="s">
        <v>154</v>
      </c>
      <c r="I135" s="144" t="s">
        <v>155</v>
      </c>
      <c r="J135" s="145" t="s">
        <v>136</v>
      </c>
      <c r="K135" s="146" t="s">
        <v>156</v>
      </c>
      <c r="L135" s="142"/>
      <c r="M135" s="64" t="s">
        <v>1</v>
      </c>
      <c r="N135" s="65" t="s">
        <v>35</v>
      </c>
      <c r="O135" s="65" t="s">
        <v>157</v>
      </c>
      <c r="P135" s="65" t="s">
        <v>158</v>
      </c>
      <c r="Q135" s="65" t="s">
        <v>159</v>
      </c>
      <c r="R135" s="65" t="s">
        <v>160</v>
      </c>
      <c r="S135" s="65" t="s">
        <v>161</v>
      </c>
      <c r="T135" s="66" t="s">
        <v>162</v>
      </c>
    </row>
    <row r="136" spans="2:65" s="1" customFormat="1" ht="23" customHeight="1">
      <c r="B136" s="34"/>
      <c r="C136" s="69" t="s">
        <v>133</v>
      </c>
      <c r="J136" s="147">
        <f>BK136</f>
        <v>0</v>
      </c>
      <c r="L136" s="34"/>
      <c r="M136" s="67"/>
      <c r="N136" s="58"/>
      <c r="O136" s="58"/>
      <c r="P136" s="148">
        <f>P137</f>
        <v>0</v>
      </c>
      <c r="Q136" s="58"/>
      <c r="R136" s="148">
        <f>R137</f>
        <v>49.816351949999998</v>
      </c>
      <c r="S136" s="58"/>
      <c r="T136" s="149">
        <f>T137</f>
        <v>0</v>
      </c>
      <c r="AT136" s="17" t="s">
        <v>70</v>
      </c>
      <c r="AU136" s="17" t="s">
        <v>138</v>
      </c>
      <c r="BK136" s="150">
        <f>BK137</f>
        <v>0</v>
      </c>
    </row>
    <row r="137" spans="2:65" s="11" customFormat="1" ht="26" customHeight="1">
      <c r="B137" s="151"/>
      <c r="D137" s="152" t="s">
        <v>70</v>
      </c>
      <c r="E137" s="153" t="s">
        <v>163</v>
      </c>
      <c r="F137" s="153" t="s">
        <v>164</v>
      </c>
      <c r="I137" s="154"/>
      <c r="J137" s="155">
        <f>BK137</f>
        <v>0</v>
      </c>
      <c r="L137" s="151"/>
      <c r="M137" s="156"/>
      <c r="P137" s="157">
        <f>P138+P151+P165+P179+P186</f>
        <v>0</v>
      </c>
      <c r="R137" s="157">
        <f>R138+R151+R165+R179+R186</f>
        <v>49.816351949999998</v>
      </c>
      <c r="T137" s="158">
        <f>T138+T151+T165+T179+T186</f>
        <v>0</v>
      </c>
      <c r="AR137" s="152" t="s">
        <v>77</v>
      </c>
      <c r="AT137" s="159" t="s">
        <v>70</v>
      </c>
      <c r="AU137" s="159" t="s">
        <v>71</v>
      </c>
      <c r="AY137" s="152" t="s">
        <v>165</v>
      </c>
      <c r="BK137" s="160">
        <f>BK138+BK151+BK165+BK179+BK186</f>
        <v>0</v>
      </c>
    </row>
    <row r="138" spans="2:65" s="11" customFormat="1" ht="23" customHeight="1">
      <c r="B138" s="151"/>
      <c r="D138" s="152" t="s">
        <v>70</v>
      </c>
      <c r="E138" s="161" t="s">
        <v>77</v>
      </c>
      <c r="F138" s="161" t="s">
        <v>166</v>
      </c>
      <c r="I138" s="154"/>
      <c r="J138" s="162">
        <f>BK138</f>
        <v>0</v>
      </c>
      <c r="L138" s="151"/>
      <c r="M138" s="156"/>
      <c r="P138" s="157">
        <f>SUM(P139:P150)</f>
        <v>0</v>
      </c>
      <c r="R138" s="157">
        <f>SUM(R139:R150)</f>
        <v>0</v>
      </c>
      <c r="T138" s="158">
        <f>SUM(T139:T150)</f>
        <v>0</v>
      </c>
      <c r="AR138" s="152" t="s">
        <v>77</v>
      </c>
      <c r="AT138" s="159" t="s">
        <v>70</v>
      </c>
      <c r="AU138" s="159" t="s">
        <v>77</v>
      </c>
      <c r="AY138" s="152" t="s">
        <v>165</v>
      </c>
      <c r="BK138" s="160">
        <f>SUM(BK139:BK150)</f>
        <v>0</v>
      </c>
    </row>
    <row r="139" spans="2:65" s="1" customFormat="1" ht="21.75" customHeight="1">
      <c r="B139" s="136"/>
      <c r="C139" s="163" t="s">
        <v>77</v>
      </c>
      <c r="D139" s="163" t="s">
        <v>167</v>
      </c>
      <c r="E139" s="164" t="s">
        <v>690</v>
      </c>
      <c r="F139" s="165" t="s">
        <v>691</v>
      </c>
      <c r="G139" s="166" t="s">
        <v>185</v>
      </c>
      <c r="H139" s="167">
        <v>6.69</v>
      </c>
      <c r="I139" s="168"/>
      <c r="J139" s="169">
        <f>ROUND(I139*H139,2)</f>
        <v>0</v>
      </c>
      <c r="K139" s="170"/>
      <c r="L139" s="34"/>
      <c r="M139" s="171" t="s">
        <v>1</v>
      </c>
      <c r="N139" s="135" t="s">
        <v>37</v>
      </c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AR139" s="174" t="s">
        <v>171</v>
      </c>
      <c r="AT139" s="174" t="s">
        <v>167</v>
      </c>
      <c r="AU139" s="174" t="s">
        <v>82</v>
      </c>
      <c r="AY139" s="17" t="s">
        <v>165</v>
      </c>
      <c r="BE139" s="102">
        <f>IF(N139="základná",J139,0)</f>
        <v>0</v>
      </c>
      <c r="BF139" s="102">
        <f>IF(N139="znížená",J139,0)</f>
        <v>0</v>
      </c>
      <c r="BG139" s="102">
        <f>IF(N139="zákl. prenesená",J139,0)</f>
        <v>0</v>
      </c>
      <c r="BH139" s="102">
        <f>IF(N139="zníž. prenesená",J139,0)</f>
        <v>0</v>
      </c>
      <c r="BI139" s="102">
        <f>IF(N139="nulová",J139,0)</f>
        <v>0</v>
      </c>
      <c r="BJ139" s="17" t="s">
        <v>82</v>
      </c>
      <c r="BK139" s="102">
        <f>ROUND(I139*H139,2)</f>
        <v>0</v>
      </c>
      <c r="BL139" s="17" t="s">
        <v>171</v>
      </c>
      <c r="BM139" s="174" t="s">
        <v>1043</v>
      </c>
    </row>
    <row r="140" spans="2:65" s="12" customFormat="1">
      <c r="B140" s="175"/>
      <c r="D140" s="176" t="s">
        <v>176</v>
      </c>
      <c r="E140" s="177" t="s">
        <v>1</v>
      </c>
      <c r="F140" s="178" t="s">
        <v>1039</v>
      </c>
      <c r="H140" s="179">
        <v>6.69</v>
      </c>
      <c r="I140" s="180"/>
      <c r="L140" s="175"/>
      <c r="M140" s="181"/>
      <c r="T140" s="182"/>
      <c r="AT140" s="177" t="s">
        <v>176</v>
      </c>
      <c r="AU140" s="177" t="s">
        <v>82</v>
      </c>
      <c r="AV140" s="12" t="s">
        <v>82</v>
      </c>
      <c r="AW140" s="12" t="s">
        <v>26</v>
      </c>
      <c r="AX140" s="12" t="s">
        <v>77</v>
      </c>
      <c r="AY140" s="177" t="s">
        <v>165</v>
      </c>
    </row>
    <row r="141" spans="2:65" s="1" customFormat="1" ht="38" customHeight="1">
      <c r="B141" s="136"/>
      <c r="C141" s="163" t="s">
        <v>82</v>
      </c>
      <c r="D141" s="163" t="s">
        <v>167</v>
      </c>
      <c r="E141" s="164" t="s">
        <v>695</v>
      </c>
      <c r="F141" s="165" t="s">
        <v>696</v>
      </c>
      <c r="G141" s="166" t="s">
        <v>185</v>
      </c>
      <c r="H141" s="167">
        <v>6.69</v>
      </c>
      <c r="I141" s="168"/>
      <c r="J141" s="169">
        <f>ROUND(I141*H141,2)</f>
        <v>0</v>
      </c>
      <c r="K141" s="170"/>
      <c r="L141" s="34"/>
      <c r="M141" s="171" t="s">
        <v>1</v>
      </c>
      <c r="N141" s="135" t="s">
        <v>37</v>
      </c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AR141" s="174" t="s">
        <v>171</v>
      </c>
      <c r="AT141" s="174" t="s">
        <v>167</v>
      </c>
      <c r="AU141" s="174" t="s">
        <v>82</v>
      </c>
      <c r="AY141" s="17" t="s">
        <v>165</v>
      </c>
      <c r="BE141" s="102">
        <f>IF(N141="základná",J141,0)</f>
        <v>0</v>
      </c>
      <c r="BF141" s="102">
        <f>IF(N141="znížená",J141,0)</f>
        <v>0</v>
      </c>
      <c r="BG141" s="102">
        <f>IF(N141="zákl. prenesená",J141,0)</f>
        <v>0</v>
      </c>
      <c r="BH141" s="102">
        <f>IF(N141="zníž. prenesená",J141,0)</f>
        <v>0</v>
      </c>
      <c r="BI141" s="102">
        <f>IF(N141="nulová",J141,0)</f>
        <v>0</v>
      </c>
      <c r="BJ141" s="17" t="s">
        <v>82</v>
      </c>
      <c r="BK141" s="102">
        <f>ROUND(I141*H141,2)</f>
        <v>0</v>
      </c>
      <c r="BL141" s="17" t="s">
        <v>171</v>
      </c>
      <c r="BM141" s="174" t="s">
        <v>1044</v>
      </c>
    </row>
    <row r="142" spans="2:65" s="12" customFormat="1">
      <c r="B142" s="175"/>
      <c r="D142" s="176" t="s">
        <v>176</v>
      </c>
      <c r="E142" s="177" t="s">
        <v>1</v>
      </c>
      <c r="F142" s="178" t="s">
        <v>1039</v>
      </c>
      <c r="H142" s="179">
        <v>6.69</v>
      </c>
      <c r="I142" s="180"/>
      <c r="L142" s="175"/>
      <c r="M142" s="181"/>
      <c r="T142" s="182"/>
      <c r="AT142" s="177" t="s">
        <v>176</v>
      </c>
      <c r="AU142" s="177" t="s">
        <v>82</v>
      </c>
      <c r="AV142" s="12" t="s">
        <v>82</v>
      </c>
      <c r="AW142" s="12" t="s">
        <v>26</v>
      </c>
      <c r="AX142" s="12" t="s">
        <v>77</v>
      </c>
      <c r="AY142" s="177" t="s">
        <v>165</v>
      </c>
    </row>
    <row r="143" spans="2:65" s="1" customFormat="1" ht="24.15" customHeight="1">
      <c r="B143" s="136"/>
      <c r="C143" s="163" t="s">
        <v>178</v>
      </c>
      <c r="D143" s="163" t="s">
        <v>167</v>
      </c>
      <c r="E143" s="164" t="s">
        <v>292</v>
      </c>
      <c r="F143" s="165" t="s">
        <v>293</v>
      </c>
      <c r="G143" s="166" t="s">
        <v>185</v>
      </c>
      <c r="H143" s="167">
        <v>6.69</v>
      </c>
      <c r="I143" s="168"/>
      <c r="J143" s="169">
        <f>ROUND(I143*H143,2)</f>
        <v>0</v>
      </c>
      <c r="K143" s="170"/>
      <c r="L143" s="34"/>
      <c r="M143" s="171" t="s">
        <v>1</v>
      </c>
      <c r="N143" s="135" t="s">
        <v>37</v>
      </c>
      <c r="P143" s="172">
        <f>O143*H143</f>
        <v>0</v>
      </c>
      <c r="Q143" s="172">
        <v>0</v>
      </c>
      <c r="R143" s="172">
        <f>Q143*H143</f>
        <v>0</v>
      </c>
      <c r="S143" s="172">
        <v>0</v>
      </c>
      <c r="T143" s="173">
        <f>S143*H143</f>
        <v>0</v>
      </c>
      <c r="AR143" s="174" t="s">
        <v>171</v>
      </c>
      <c r="AT143" s="174" t="s">
        <v>167</v>
      </c>
      <c r="AU143" s="174" t="s">
        <v>82</v>
      </c>
      <c r="AY143" s="17" t="s">
        <v>165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82</v>
      </c>
      <c r="BK143" s="102">
        <f>ROUND(I143*H143,2)</f>
        <v>0</v>
      </c>
      <c r="BL143" s="17" t="s">
        <v>171</v>
      </c>
      <c r="BM143" s="174" t="s">
        <v>1045</v>
      </c>
    </row>
    <row r="144" spans="2:65" s="12" customFormat="1">
      <c r="B144" s="175"/>
      <c r="D144" s="176" t="s">
        <v>176</v>
      </c>
      <c r="E144" s="177" t="s">
        <v>1</v>
      </c>
      <c r="F144" s="178" t="s">
        <v>1039</v>
      </c>
      <c r="H144" s="179">
        <v>6.69</v>
      </c>
      <c r="I144" s="180"/>
      <c r="L144" s="175"/>
      <c r="M144" s="181"/>
      <c r="T144" s="182"/>
      <c r="AT144" s="177" t="s">
        <v>176</v>
      </c>
      <c r="AU144" s="177" t="s">
        <v>82</v>
      </c>
      <c r="AV144" s="12" t="s">
        <v>82</v>
      </c>
      <c r="AW144" s="12" t="s">
        <v>26</v>
      </c>
      <c r="AX144" s="12" t="s">
        <v>77</v>
      </c>
      <c r="AY144" s="177" t="s">
        <v>165</v>
      </c>
    </row>
    <row r="145" spans="2:65" s="1" customFormat="1" ht="33" customHeight="1">
      <c r="B145" s="136"/>
      <c r="C145" s="163" t="s">
        <v>171</v>
      </c>
      <c r="D145" s="163" t="s">
        <v>167</v>
      </c>
      <c r="E145" s="164" t="s">
        <v>296</v>
      </c>
      <c r="F145" s="165" t="s">
        <v>297</v>
      </c>
      <c r="G145" s="166" t="s">
        <v>185</v>
      </c>
      <c r="H145" s="167">
        <v>6.69</v>
      </c>
      <c r="I145" s="168"/>
      <c r="J145" s="169">
        <f>ROUND(I145*H145,2)</f>
        <v>0</v>
      </c>
      <c r="K145" s="170"/>
      <c r="L145" s="34"/>
      <c r="M145" s="171" t="s">
        <v>1</v>
      </c>
      <c r="N145" s="135" t="s">
        <v>37</v>
      </c>
      <c r="P145" s="172">
        <f>O145*H145</f>
        <v>0</v>
      </c>
      <c r="Q145" s="172">
        <v>0</v>
      </c>
      <c r="R145" s="172">
        <f>Q145*H145</f>
        <v>0</v>
      </c>
      <c r="S145" s="172">
        <v>0</v>
      </c>
      <c r="T145" s="173">
        <f>S145*H145</f>
        <v>0</v>
      </c>
      <c r="AR145" s="174" t="s">
        <v>171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171</v>
      </c>
      <c r="BM145" s="174" t="s">
        <v>1046</v>
      </c>
    </row>
    <row r="146" spans="2:65" s="12" customFormat="1">
      <c r="B146" s="175"/>
      <c r="D146" s="176" t="s">
        <v>176</v>
      </c>
      <c r="E146" s="177" t="s">
        <v>1</v>
      </c>
      <c r="F146" s="178" t="s">
        <v>1039</v>
      </c>
      <c r="H146" s="179">
        <v>6.69</v>
      </c>
      <c r="I146" s="180"/>
      <c r="L146" s="175"/>
      <c r="M146" s="181"/>
      <c r="T146" s="182"/>
      <c r="AT146" s="177" t="s">
        <v>176</v>
      </c>
      <c r="AU146" s="177" t="s">
        <v>82</v>
      </c>
      <c r="AV146" s="12" t="s">
        <v>82</v>
      </c>
      <c r="AW146" s="12" t="s">
        <v>26</v>
      </c>
      <c r="AX146" s="12" t="s">
        <v>77</v>
      </c>
      <c r="AY146" s="177" t="s">
        <v>165</v>
      </c>
    </row>
    <row r="147" spans="2:65" s="1" customFormat="1" ht="38" customHeight="1">
      <c r="B147" s="136"/>
      <c r="C147" s="163" t="s">
        <v>190</v>
      </c>
      <c r="D147" s="163" t="s">
        <v>167</v>
      </c>
      <c r="E147" s="164" t="s">
        <v>300</v>
      </c>
      <c r="F147" s="165" t="s">
        <v>301</v>
      </c>
      <c r="G147" s="166" t="s">
        <v>185</v>
      </c>
      <c r="H147" s="167">
        <v>80.28</v>
      </c>
      <c r="I147" s="168"/>
      <c r="J147" s="169">
        <f>ROUND(I147*H147,2)</f>
        <v>0</v>
      </c>
      <c r="K147" s="170"/>
      <c r="L147" s="34"/>
      <c r="M147" s="171" t="s">
        <v>1</v>
      </c>
      <c r="N147" s="135" t="s">
        <v>37</v>
      </c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AR147" s="174" t="s">
        <v>171</v>
      </c>
      <c r="AT147" s="174" t="s">
        <v>167</v>
      </c>
      <c r="AU147" s="174" t="s">
        <v>82</v>
      </c>
      <c r="AY147" s="17" t="s">
        <v>165</v>
      </c>
      <c r="BE147" s="102">
        <f>IF(N147="základná",J147,0)</f>
        <v>0</v>
      </c>
      <c r="BF147" s="102">
        <f>IF(N147="znížená",J147,0)</f>
        <v>0</v>
      </c>
      <c r="BG147" s="102">
        <f>IF(N147="zákl. prenesená",J147,0)</f>
        <v>0</v>
      </c>
      <c r="BH147" s="102">
        <f>IF(N147="zníž. prenesená",J147,0)</f>
        <v>0</v>
      </c>
      <c r="BI147" s="102">
        <f>IF(N147="nulová",J147,0)</f>
        <v>0</v>
      </c>
      <c r="BJ147" s="17" t="s">
        <v>82</v>
      </c>
      <c r="BK147" s="102">
        <f>ROUND(I147*H147,2)</f>
        <v>0</v>
      </c>
      <c r="BL147" s="17" t="s">
        <v>171</v>
      </c>
      <c r="BM147" s="174" t="s">
        <v>1047</v>
      </c>
    </row>
    <row r="148" spans="2:65" s="12" customFormat="1">
      <c r="B148" s="175"/>
      <c r="D148" s="176" t="s">
        <v>176</v>
      </c>
      <c r="E148" s="177" t="s">
        <v>1</v>
      </c>
      <c r="F148" s="178" t="s">
        <v>1048</v>
      </c>
      <c r="H148" s="179">
        <v>80.28</v>
      </c>
      <c r="I148" s="180"/>
      <c r="L148" s="175"/>
      <c r="M148" s="181"/>
      <c r="T148" s="182"/>
      <c r="AT148" s="177" t="s">
        <v>176</v>
      </c>
      <c r="AU148" s="177" t="s">
        <v>82</v>
      </c>
      <c r="AV148" s="12" t="s">
        <v>82</v>
      </c>
      <c r="AW148" s="12" t="s">
        <v>26</v>
      </c>
      <c r="AX148" s="12" t="s">
        <v>77</v>
      </c>
      <c r="AY148" s="177" t="s">
        <v>165</v>
      </c>
    </row>
    <row r="149" spans="2:65" s="1" customFormat="1" ht="24.15" customHeight="1">
      <c r="B149" s="136"/>
      <c r="C149" s="163" t="s">
        <v>194</v>
      </c>
      <c r="D149" s="163" t="s">
        <v>167</v>
      </c>
      <c r="E149" s="164" t="s">
        <v>226</v>
      </c>
      <c r="F149" s="165" t="s">
        <v>227</v>
      </c>
      <c r="G149" s="166" t="s">
        <v>185</v>
      </c>
      <c r="H149" s="167">
        <v>6.69</v>
      </c>
      <c r="I149" s="168"/>
      <c r="J149" s="169">
        <f>ROUND(I149*H149,2)</f>
        <v>0</v>
      </c>
      <c r="K149" s="170"/>
      <c r="L149" s="34"/>
      <c r="M149" s="171" t="s">
        <v>1</v>
      </c>
      <c r="N149" s="135" t="s">
        <v>37</v>
      </c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AR149" s="174" t="s">
        <v>171</v>
      </c>
      <c r="AT149" s="174" t="s">
        <v>167</v>
      </c>
      <c r="AU149" s="174" t="s">
        <v>82</v>
      </c>
      <c r="AY149" s="17" t="s">
        <v>165</v>
      </c>
      <c r="BE149" s="102">
        <f>IF(N149="základná",J149,0)</f>
        <v>0</v>
      </c>
      <c r="BF149" s="102">
        <f>IF(N149="znížená",J149,0)</f>
        <v>0</v>
      </c>
      <c r="BG149" s="102">
        <f>IF(N149="zákl. prenesená",J149,0)</f>
        <v>0</v>
      </c>
      <c r="BH149" s="102">
        <f>IF(N149="zníž. prenesená",J149,0)</f>
        <v>0</v>
      </c>
      <c r="BI149" s="102">
        <f>IF(N149="nulová",J149,0)</f>
        <v>0</v>
      </c>
      <c r="BJ149" s="17" t="s">
        <v>82</v>
      </c>
      <c r="BK149" s="102">
        <f>ROUND(I149*H149,2)</f>
        <v>0</v>
      </c>
      <c r="BL149" s="17" t="s">
        <v>171</v>
      </c>
      <c r="BM149" s="174" t="s">
        <v>1049</v>
      </c>
    </row>
    <row r="150" spans="2:65" s="12" customFormat="1">
      <c r="B150" s="175"/>
      <c r="D150" s="176" t="s">
        <v>176</v>
      </c>
      <c r="E150" s="177" t="s">
        <v>1</v>
      </c>
      <c r="F150" s="178" t="s">
        <v>1039</v>
      </c>
      <c r="H150" s="179">
        <v>6.69</v>
      </c>
      <c r="I150" s="180"/>
      <c r="L150" s="175"/>
      <c r="M150" s="181"/>
      <c r="T150" s="182"/>
      <c r="AT150" s="177" t="s">
        <v>176</v>
      </c>
      <c r="AU150" s="177" t="s">
        <v>82</v>
      </c>
      <c r="AV150" s="12" t="s">
        <v>82</v>
      </c>
      <c r="AW150" s="12" t="s">
        <v>26</v>
      </c>
      <c r="AX150" s="12" t="s">
        <v>77</v>
      </c>
      <c r="AY150" s="177" t="s">
        <v>165</v>
      </c>
    </row>
    <row r="151" spans="2:65" s="11" customFormat="1" ht="23" customHeight="1">
      <c r="B151" s="151"/>
      <c r="D151" s="152" t="s">
        <v>70</v>
      </c>
      <c r="E151" s="161" t="s">
        <v>82</v>
      </c>
      <c r="F151" s="161" t="s">
        <v>313</v>
      </c>
      <c r="I151" s="154"/>
      <c r="J151" s="162">
        <f>BK151</f>
        <v>0</v>
      </c>
      <c r="L151" s="151"/>
      <c r="M151" s="156"/>
      <c r="P151" s="157">
        <f>SUM(P152:P164)</f>
        <v>0</v>
      </c>
      <c r="R151" s="157">
        <f>SUM(R152:R164)</f>
        <v>15.182263949999999</v>
      </c>
      <c r="T151" s="158">
        <f>SUM(T152:T164)</f>
        <v>0</v>
      </c>
      <c r="AR151" s="152" t="s">
        <v>77</v>
      </c>
      <c r="AT151" s="159" t="s">
        <v>70</v>
      </c>
      <c r="AU151" s="159" t="s">
        <v>77</v>
      </c>
      <c r="AY151" s="152" t="s">
        <v>165</v>
      </c>
      <c r="BK151" s="160">
        <f>SUM(BK152:BK164)</f>
        <v>0</v>
      </c>
    </row>
    <row r="152" spans="2:65" s="1" customFormat="1" ht="33" customHeight="1">
      <c r="B152" s="136"/>
      <c r="C152" s="163" t="s">
        <v>202</v>
      </c>
      <c r="D152" s="163" t="s">
        <v>167</v>
      </c>
      <c r="E152" s="164" t="s">
        <v>314</v>
      </c>
      <c r="F152" s="165" t="s">
        <v>315</v>
      </c>
      <c r="G152" s="166" t="s">
        <v>170</v>
      </c>
      <c r="H152" s="167">
        <v>90</v>
      </c>
      <c r="I152" s="168"/>
      <c r="J152" s="169">
        <f>ROUND(I152*H152,2)</f>
        <v>0</v>
      </c>
      <c r="K152" s="170"/>
      <c r="L152" s="34"/>
      <c r="M152" s="171" t="s">
        <v>1</v>
      </c>
      <c r="N152" s="135" t="s">
        <v>37</v>
      </c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AR152" s="174" t="s">
        <v>171</v>
      </c>
      <c r="AT152" s="174" t="s">
        <v>167</v>
      </c>
      <c r="AU152" s="174" t="s">
        <v>82</v>
      </c>
      <c r="AY152" s="17" t="s">
        <v>165</v>
      </c>
      <c r="BE152" s="102">
        <f>IF(N152="základná",J152,0)</f>
        <v>0</v>
      </c>
      <c r="BF152" s="102">
        <f>IF(N152="znížená",J152,0)</f>
        <v>0</v>
      </c>
      <c r="BG152" s="102">
        <f>IF(N152="zákl. prenesená",J152,0)</f>
        <v>0</v>
      </c>
      <c r="BH152" s="102">
        <f>IF(N152="zníž. prenesená",J152,0)</f>
        <v>0</v>
      </c>
      <c r="BI152" s="102">
        <f>IF(N152="nulová",J152,0)</f>
        <v>0</v>
      </c>
      <c r="BJ152" s="17" t="s">
        <v>82</v>
      </c>
      <c r="BK152" s="102">
        <f>ROUND(I152*H152,2)</f>
        <v>0</v>
      </c>
      <c r="BL152" s="17" t="s">
        <v>171</v>
      </c>
      <c r="BM152" s="174" t="s">
        <v>1050</v>
      </c>
    </row>
    <row r="153" spans="2:65" s="13" customFormat="1">
      <c r="B153" s="183"/>
      <c r="D153" s="176" t="s">
        <v>176</v>
      </c>
      <c r="E153" s="184" t="s">
        <v>1</v>
      </c>
      <c r="F153" s="185" t="s">
        <v>1051</v>
      </c>
      <c r="H153" s="184" t="s">
        <v>1</v>
      </c>
      <c r="I153" s="186"/>
      <c r="L153" s="183"/>
      <c r="M153" s="187"/>
      <c r="T153" s="188"/>
      <c r="AT153" s="184" t="s">
        <v>176</v>
      </c>
      <c r="AU153" s="184" t="s">
        <v>82</v>
      </c>
      <c r="AV153" s="13" t="s">
        <v>77</v>
      </c>
      <c r="AW153" s="13" t="s">
        <v>26</v>
      </c>
      <c r="AX153" s="13" t="s">
        <v>71</v>
      </c>
      <c r="AY153" s="184" t="s">
        <v>165</v>
      </c>
    </row>
    <row r="154" spans="2:65" s="12" customFormat="1">
      <c r="B154" s="175"/>
      <c r="D154" s="176" t="s">
        <v>176</v>
      </c>
      <c r="E154" s="177" t="s">
        <v>1</v>
      </c>
      <c r="F154" s="178" t="s">
        <v>1052</v>
      </c>
      <c r="H154" s="179">
        <v>90</v>
      </c>
      <c r="I154" s="180"/>
      <c r="L154" s="175"/>
      <c r="M154" s="181"/>
      <c r="T154" s="182"/>
      <c r="AT154" s="177" t="s">
        <v>176</v>
      </c>
      <c r="AU154" s="177" t="s">
        <v>82</v>
      </c>
      <c r="AV154" s="12" t="s">
        <v>82</v>
      </c>
      <c r="AW154" s="12" t="s">
        <v>26</v>
      </c>
      <c r="AX154" s="12" t="s">
        <v>71</v>
      </c>
      <c r="AY154" s="177" t="s">
        <v>165</v>
      </c>
    </row>
    <row r="155" spans="2:65" s="14" customFormat="1">
      <c r="B155" s="189"/>
      <c r="D155" s="176" t="s">
        <v>176</v>
      </c>
      <c r="E155" s="190" t="s">
        <v>1</v>
      </c>
      <c r="F155" s="191" t="s">
        <v>189</v>
      </c>
      <c r="H155" s="192">
        <v>90</v>
      </c>
      <c r="I155" s="193"/>
      <c r="L155" s="189"/>
      <c r="M155" s="194"/>
      <c r="T155" s="195"/>
      <c r="AT155" s="190" t="s">
        <v>176</v>
      </c>
      <c r="AU155" s="190" t="s">
        <v>82</v>
      </c>
      <c r="AV155" s="14" t="s">
        <v>171</v>
      </c>
      <c r="AW155" s="14" t="s">
        <v>26</v>
      </c>
      <c r="AX155" s="14" t="s">
        <v>77</v>
      </c>
      <c r="AY155" s="190" t="s">
        <v>165</v>
      </c>
    </row>
    <row r="156" spans="2:65" s="1" customFormat="1" ht="24.15" customHeight="1">
      <c r="B156" s="136"/>
      <c r="C156" s="163" t="s">
        <v>207</v>
      </c>
      <c r="D156" s="163" t="s">
        <v>167</v>
      </c>
      <c r="E156" s="164" t="s">
        <v>732</v>
      </c>
      <c r="F156" s="165" t="s">
        <v>1053</v>
      </c>
      <c r="G156" s="166" t="s">
        <v>185</v>
      </c>
      <c r="H156" s="167">
        <v>6.69</v>
      </c>
      <c r="I156" s="168"/>
      <c r="J156" s="169">
        <f>ROUND(I156*H156,2)</f>
        <v>0</v>
      </c>
      <c r="K156" s="170"/>
      <c r="L156" s="34"/>
      <c r="M156" s="171" t="s">
        <v>1</v>
      </c>
      <c r="N156" s="135" t="s">
        <v>37</v>
      </c>
      <c r="P156" s="172">
        <f>O156*H156</f>
        <v>0</v>
      </c>
      <c r="Q156" s="172">
        <v>2.2151299999999998</v>
      </c>
      <c r="R156" s="172">
        <f>Q156*H156</f>
        <v>14.8192197</v>
      </c>
      <c r="S156" s="172">
        <v>0</v>
      </c>
      <c r="T156" s="173">
        <f>S156*H156</f>
        <v>0</v>
      </c>
      <c r="AR156" s="174" t="s">
        <v>171</v>
      </c>
      <c r="AT156" s="174" t="s">
        <v>167</v>
      </c>
      <c r="AU156" s="174" t="s">
        <v>82</v>
      </c>
      <c r="AY156" s="17" t="s">
        <v>165</v>
      </c>
      <c r="BE156" s="102">
        <f>IF(N156="základná",J156,0)</f>
        <v>0</v>
      </c>
      <c r="BF156" s="102">
        <f>IF(N156="znížená",J156,0)</f>
        <v>0</v>
      </c>
      <c r="BG156" s="102">
        <f>IF(N156="zákl. prenesená",J156,0)</f>
        <v>0</v>
      </c>
      <c r="BH156" s="102">
        <f>IF(N156="zníž. prenesená",J156,0)</f>
        <v>0</v>
      </c>
      <c r="BI156" s="102">
        <f>IF(N156="nulová",J156,0)</f>
        <v>0</v>
      </c>
      <c r="BJ156" s="17" t="s">
        <v>82</v>
      </c>
      <c r="BK156" s="102">
        <f>ROUND(I156*H156,2)</f>
        <v>0</v>
      </c>
      <c r="BL156" s="17" t="s">
        <v>171</v>
      </c>
      <c r="BM156" s="174" t="s">
        <v>1054</v>
      </c>
    </row>
    <row r="157" spans="2:65" s="12" customFormat="1">
      <c r="B157" s="175"/>
      <c r="D157" s="176" t="s">
        <v>176</v>
      </c>
      <c r="E157" s="177" t="s">
        <v>1</v>
      </c>
      <c r="F157" s="178" t="s">
        <v>1055</v>
      </c>
      <c r="H157" s="179">
        <v>6.69</v>
      </c>
      <c r="I157" s="180"/>
      <c r="L157" s="175"/>
      <c r="M157" s="181"/>
      <c r="T157" s="182"/>
      <c r="AT157" s="177" t="s">
        <v>176</v>
      </c>
      <c r="AU157" s="177" t="s">
        <v>82</v>
      </c>
      <c r="AV157" s="12" t="s">
        <v>82</v>
      </c>
      <c r="AW157" s="12" t="s">
        <v>26</v>
      </c>
      <c r="AX157" s="12" t="s">
        <v>71</v>
      </c>
      <c r="AY157" s="177" t="s">
        <v>165</v>
      </c>
    </row>
    <row r="158" spans="2:65" s="14" customFormat="1">
      <c r="B158" s="189"/>
      <c r="D158" s="176" t="s">
        <v>176</v>
      </c>
      <c r="E158" s="190" t="s">
        <v>1039</v>
      </c>
      <c r="F158" s="191" t="s">
        <v>189</v>
      </c>
      <c r="H158" s="192">
        <v>6.69</v>
      </c>
      <c r="I158" s="193"/>
      <c r="L158" s="189"/>
      <c r="M158" s="194"/>
      <c r="T158" s="195"/>
      <c r="AT158" s="190" t="s">
        <v>176</v>
      </c>
      <c r="AU158" s="190" t="s">
        <v>82</v>
      </c>
      <c r="AV158" s="14" t="s">
        <v>171</v>
      </c>
      <c r="AW158" s="14" t="s">
        <v>26</v>
      </c>
      <c r="AX158" s="14" t="s">
        <v>77</v>
      </c>
      <c r="AY158" s="190" t="s">
        <v>165</v>
      </c>
    </row>
    <row r="159" spans="2:65" s="1" customFormat="1" ht="21.75" customHeight="1">
      <c r="B159" s="136"/>
      <c r="C159" s="163" t="s">
        <v>212</v>
      </c>
      <c r="D159" s="163" t="s">
        <v>167</v>
      </c>
      <c r="E159" s="164" t="s">
        <v>737</v>
      </c>
      <c r="F159" s="165" t="s">
        <v>738</v>
      </c>
      <c r="G159" s="166" t="s">
        <v>170</v>
      </c>
      <c r="H159" s="167">
        <v>13.56</v>
      </c>
      <c r="I159" s="168"/>
      <c r="J159" s="169">
        <f>ROUND(I159*H159,2)</f>
        <v>0</v>
      </c>
      <c r="K159" s="170"/>
      <c r="L159" s="34"/>
      <c r="M159" s="171" t="s">
        <v>1</v>
      </c>
      <c r="N159" s="135" t="s">
        <v>37</v>
      </c>
      <c r="P159" s="172">
        <f>O159*H159</f>
        <v>0</v>
      </c>
      <c r="Q159" s="172">
        <v>1.6000000000000001E-3</v>
      </c>
      <c r="R159" s="172">
        <f>Q159*H159</f>
        <v>2.1696000000000003E-2</v>
      </c>
      <c r="S159" s="172">
        <v>0</v>
      </c>
      <c r="T159" s="173">
        <f>S159*H159</f>
        <v>0</v>
      </c>
      <c r="AR159" s="174" t="s">
        <v>171</v>
      </c>
      <c r="AT159" s="174" t="s">
        <v>167</v>
      </c>
      <c r="AU159" s="174" t="s">
        <v>82</v>
      </c>
      <c r="AY159" s="17" t="s">
        <v>165</v>
      </c>
      <c r="BE159" s="102">
        <f>IF(N159="základná",J159,0)</f>
        <v>0</v>
      </c>
      <c r="BF159" s="102">
        <f>IF(N159="znížená",J159,0)</f>
        <v>0</v>
      </c>
      <c r="BG159" s="102">
        <f>IF(N159="zákl. prenesená",J159,0)</f>
        <v>0</v>
      </c>
      <c r="BH159" s="102">
        <f>IF(N159="zníž. prenesená",J159,0)</f>
        <v>0</v>
      </c>
      <c r="BI159" s="102">
        <f>IF(N159="nulová",J159,0)</f>
        <v>0</v>
      </c>
      <c r="BJ159" s="17" t="s">
        <v>82</v>
      </c>
      <c r="BK159" s="102">
        <f>ROUND(I159*H159,2)</f>
        <v>0</v>
      </c>
      <c r="BL159" s="17" t="s">
        <v>171</v>
      </c>
      <c r="BM159" s="174" t="s">
        <v>1056</v>
      </c>
    </row>
    <row r="160" spans="2:65" s="12" customFormat="1">
      <c r="B160" s="175"/>
      <c r="D160" s="176" t="s">
        <v>176</v>
      </c>
      <c r="E160" s="177" t="s">
        <v>1041</v>
      </c>
      <c r="F160" s="178" t="s">
        <v>1057</v>
      </c>
      <c r="H160" s="179">
        <v>13.56</v>
      </c>
      <c r="I160" s="180"/>
      <c r="L160" s="175"/>
      <c r="M160" s="181"/>
      <c r="T160" s="182"/>
      <c r="AT160" s="177" t="s">
        <v>176</v>
      </c>
      <c r="AU160" s="177" t="s">
        <v>82</v>
      </c>
      <c r="AV160" s="12" t="s">
        <v>82</v>
      </c>
      <c r="AW160" s="12" t="s">
        <v>26</v>
      </c>
      <c r="AX160" s="12" t="s">
        <v>77</v>
      </c>
      <c r="AY160" s="177" t="s">
        <v>165</v>
      </c>
    </row>
    <row r="161" spans="2:65" s="1" customFormat="1" ht="21.75" customHeight="1">
      <c r="B161" s="136"/>
      <c r="C161" s="163" t="s">
        <v>217</v>
      </c>
      <c r="D161" s="163" t="s">
        <v>167</v>
      </c>
      <c r="E161" s="164" t="s">
        <v>745</v>
      </c>
      <c r="F161" s="165" t="s">
        <v>746</v>
      </c>
      <c r="G161" s="166" t="s">
        <v>170</v>
      </c>
      <c r="H161" s="167">
        <v>13.56</v>
      </c>
      <c r="I161" s="168"/>
      <c r="J161" s="169">
        <f>ROUND(I161*H161,2)</f>
        <v>0</v>
      </c>
      <c r="K161" s="170"/>
      <c r="L161" s="34"/>
      <c r="M161" s="171" t="s">
        <v>1</v>
      </c>
      <c r="N161" s="135" t="s">
        <v>37</v>
      </c>
      <c r="P161" s="172">
        <f>O161*H161</f>
        <v>0</v>
      </c>
      <c r="Q161" s="172">
        <v>0</v>
      </c>
      <c r="R161" s="172">
        <f>Q161*H161</f>
        <v>0</v>
      </c>
      <c r="S161" s="172">
        <v>0</v>
      </c>
      <c r="T161" s="173">
        <f>S161*H161</f>
        <v>0</v>
      </c>
      <c r="AR161" s="174" t="s">
        <v>171</v>
      </c>
      <c r="AT161" s="174" t="s">
        <v>167</v>
      </c>
      <c r="AU161" s="174" t="s">
        <v>82</v>
      </c>
      <c r="AY161" s="17" t="s">
        <v>165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7" t="s">
        <v>82</v>
      </c>
      <c r="BK161" s="102">
        <f>ROUND(I161*H161,2)</f>
        <v>0</v>
      </c>
      <c r="BL161" s="17" t="s">
        <v>171</v>
      </c>
      <c r="BM161" s="174" t="s">
        <v>1058</v>
      </c>
    </row>
    <row r="162" spans="2:65" s="12" customFormat="1">
      <c r="B162" s="175"/>
      <c r="D162" s="176" t="s">
        <v>176</v>
      </c>
      <c r="E162" s="177" t="s">
        <v>1</v>
      </c>
      <c r="F162" s="178" t="s">
        <v>1041</v>
      </c>
      <c r="H162" s="179">
        <v>13.56</v>
      </c>
      <c r="I162" s="180"/>
      <c r="L162" s="175"/>
      <c r="M162" s="181"/>
      <c r="T162" s="182"/>
      <c r="AT162" s="177" t="s">
        <v>176</v>
      </c>
      <c r="AU162" s="177" t="s">
        <v>82</v>
      </c>
      <c r="AV162" s="12" t="s">
        <v>82</v>
      </c>
      <c r="AW162" s="12" t="s">
        <v>26</v>
      </c>
      <c r="AX162" s="12" t="s">
        <v>77</v>
      </c>
      <c r="AY162" s="177" t="s">
        <v>165</v>
      </c>
    </row>
    <row r="163" spans="2:65" s="1" customFormat="1" ht="16.5" customHeight="1">
      <c r="B163" s="136"/>
      <c r="C163" s="163" t="s">
        <v>221</v>
      </c>
      <c r="D163" s="163" t="s">
        <v>167</v>
      </c>
      <c r="E163" s="164" t="s">
        <v>748</v>
      </c>
      <c r="F163" s="165" t="s">
        <v>749</v>
      </c>
      <c r="G163" s="166" t="s">
        <v>233</v>
      </c>
      <c r="H163" s="167">
        <v>0.33500000000000002</v>
      </c>
      <c r="I163" s="168"/>
      <c r="J163" s="169">
        <f>ROUND(I163*H163,2)</f>
        <v>0</v>
      </c>
      <c r="K163" s="170"/>
      <c r="L163" s="34"/>
      <c r="M163" s="171" t="s">
        <v>1</v>
      </c>
      <c r="N163" s="135" t="s">
        <v>37</v>
      </c>
      <c r="P163" s="172">
        <f>O163*H163</f>
        <v>0</v>
      </c>
      <c r="Q163" s="172">
        <v>1.01895</v>
      </c>
      <c r="R163" s="172">
        <f>Q163*H163</f>
        <v>0.34134825000000002</v>
      </c>
      <c r="S163" s="172">
        <v>0</v>
      </c>
      <c r="T163" s="173">
        <f>S163*H163</f>
        <v>0</v>
      </c>
      <c r="AR163" s="174" t="s">
        <v>171</v>
      </c>
      <c r="AT163" s="174" t="s">
        <v>167</v>
      </c>
      <c r="AU163" s="174" t="s">
        <v>82</v>
      </c>
      <c r="AY163" s="17" t="s">
        <v>165</v>
      </c>
      <c r="BE163" s="102">
        <f>IF(N163="základná",J163,0)</f>
        <v>0</v>
      </c>
      <c r="BF163" s="102">
        <f>IF(N163="znížená",J163,0)</f>
        <v>0</v>
      </c>
      <c r="BG163" s="102">
        <f>IF(N163="zákl. prenesená",J163,0)</f>
        <v>0</v>
      </c>
      <c r="BH163" s="102">
        <f>IF(N163="zníž. prenesená",J163,0)</f>
        <v>0</v>
      </c>
      <c r="BI163" s="102">
        <f>IF(N163="nulová",J163,0)</f>
        <v>0</v>
      </c>
      <c r="BJ163" s="17" t="s">
        <v>82</v>
      </c>
      <c r="BK163" s="102">
        <f>ROUND(I163*H163,2)</f>
        <v>0</v>
      </c>
      <c r="BL163" s="17" t="s">
        <v>171</v>
      </c>
      <c r="BM163" s="174" t="s">
        <v>1059</v>
      </c>
    </row>
    <row r="164" spans="2:65" s="12" customFormat="1">
      <c r="B164" s="175"/>
      <c r="D164" s="176" t="s">
        <v>176</v>
      </c>
      <c r="E164" s="177" t="s">
        <v>1</v>
      </c>
      <c r="F164" s="178" t="s">
        <v>1060</v>
      </c>
      <c r="H164" s="179">
        <v>0.33500000000000002</v>
      </c>
      <c r="I164" s="180"/>
      <c r="L164" s="175"/>
      <c r="M164" s="181"/>
      <c r="T164" s="182"/>
      <c r="AT164" s="177" t="s">
        <v>176</v>
      </c>
      <c r="AU164" s="177" t="s">
        <v>82</v>
      </c>
      <c r="AV164" s="12" t="s">
        <v>82</v>
      </c>
      <c r="AW164" s="12" t="s">
        <v>26</v>
      </c>
      <c r="AX164" s="12" t="s">
        <v>77</v>
      </c>
      <c r="AY164" s="177" t="s">
        <v>165</v>
      </c>
    </row>
    <row r="165" spans="2:65" s="11" customFormat="1" ht="23" customHeight="1">
      <c r="B165" s="151"/>
      <c r="D165" s="152" t="s">
        <v>70</v>
      </c>
      <c r="E165" s="161" t="s">
        <v>190</v>
      </c>
      <c r="F165" s="161" t="s">
        <v>365</v>
      </c>
      <c r="I165" s="154"/>
      <c r="J165" s="162">
        <f>BK165</f>
        <v>0</v>
      </c>
      <c r="L165" s="151"/>
      <c r="M165" s="156"/>
      <c r="P165" s="157">
        <f>SUM(P166:P178)</f>
        <v>0</v>
      </c>
      <c r="R165" s="157">
        <f>SUM(R166:R178)</f>
        <v>34.109639999999999</v>
      </c>
      <c r="T165" s="158">
        <f>SUM(T166:T178)</f>
        <v>0</v>
      </c>
      <c r="AR165" s="152" t="s">
        <v>77</v>
      </c>
      <c r="AT165" s="159" t="s">
        <v>70</v>
      </c>
      <c r="AU165" s="159" t="s">
        <v>77</v>
      </c>
      <c r="AY165" s="152" t="s">
        <v>165</v>
      </c>
      <c r="BK165" s="160">
        <f>SUM(BK166:BK178)</f>
        <v>0</v>
      </c>
    </row>
    <row r="166" spans="2:65" s="1" customFormat="1" ht="33" customHeight="1">
      <c r="B166" s="136"/>
      <c r="C166" s="163" t="s">
        <v>225</v>
      </c>
      <c r="D166" s="163" t="s">
        <v>167</v>
      </c>
      <c r="E166" s="164" t="s">
        <v>1061</v>
      </c>
      <c r="F166" s="165" t="s">
        <v>1062</v>
      </c>
      <c r="G166" s="166" t="s">
        <v>170</v>
      </c>
      <c r="H166" s="167">
        <v>90</v>
      </c>
      <c r="I166" s="168"/>
      <c r="J166" s="169">
        <f>ROUND(I166*H166,2)</f>
        <v>0</v>
      </c>
      <c r="K166" s="170"/>
      <c r="L166" s="34"/>
      <c r="M166" s="171" t="s">
        <v>1</v>
      </c>
      <c r="N166" s="135" t="s">
        <v>37</v>
      </c>
      <c r="P166" s="172">
        <f>O166*H166</f>
        <v>0</v>
      </c>
      <c r="Q166" s="172">
        <v>0.15920000000000001</v>
      </c>
      <c r="R166" s="172">
        <f>Q166*H166</f>
        <v>14.328000000000001</v>
      </c>
      <c r="S166" s="172">
        <v>0</v>
      </c>
      <c r="T166" s="173">
        <f>S166*H166</f>
        <v>0</v>
      </c>
      <c r="AR166" s="174" t="s">
        <v>171</v>
      </c>
      <c r="AT166" s="174" t="s">
        <v>167</v>
      </c>
      <c r="AU166" s="174" t="s">
        <v>82</v>
      </c>
      <c r="AY166" s="17" t="s">
        <v>165</v>
      </c>
      <c r="BE166" s="102">
        <f>IF(N166="základná",J166,0)</f>
        <v>0</v>
      </c>
      <c r="BF166" s="102">
        <f>IF(N166="znížená",J166,0)</f>
        <v>0</v>
      </c>
      <c r="BG166" s="102">
        <f>IF(N166="zákl. prenesená",J166,0)</f>
        <v>0</v>
      </c>
      <c r="BH166" s="102">
        <f>IF(N166="zníž. prenesená",J166,0)</f>
        <v>0</v>
      </c>
      <c r="BI166" s="102">
        <f>IF(N166="nulová",J166,0)</f>
        <v>0</v>
      </c>
      <c r="BJ166" s="17" t="s">
        <v>82</v>
      </c>
      <c r="BK166" s="102">
        <f>ROUND(I166*H166,2)</f>
        <v>0</v>
      </c>
      <c r="BL166" s="17" t="s">
        <v>171</v>
      </c>
      <c r="BM166" s="174" t="s">
        <v>1063</v>
      </c>
    </row>
    <row r="167" spans="2:65" s="13" customFormat="1">
      <c r="B167" s="183"/>
      <c r="D167" s="176" t="s">
        <v>176</v>
      </c>
      <c r="E167" s="184" t="s">
        <v>1</v>
      </c>
      <c r="F167" s="185" t="s">
        <v>1051</v>
      </c>
      <c r="H167" s="184" t="s">
        <v>1</v>
      </c>
      <c r="I167" s="186"/>
      <c r="L167" s="183"/>
      <c r="M167" s="187"/>
      <c r="T167" s="188"/>
      <c r="AT167" s="184" t="s">
        <v>176</v>
      </c>
      <c r="AU167" s="184" t="s">
        <v>82</v>
      </c>
      <c r="AV167" s="13" t="s">
        <v>77</v>
      </c>
      <c r="AW167" s="13" t="s">
        <v>26</v>
      </c>
      <c r="AX167" s="13" t="s">
        <v>71</v>
      </c>
      <c r="AY167" s="184" t="s">
        <v>165</v>
      </c>
    </row>
    <row r="168" spans="2:65" s="12" customFormat="1">
      <c r="B168" s="175"/>
      <c r="D168" s="176" t="s">
        <v>176</v>
      </c>
      <c r="E168" s="177" t="s">
        <v>1</v>
      </c>
      <c r="F168" s="178" t="s">
        <v>1052</v>
      </c>
      <c r="H168" s="179">
        <v>90</v>
      </c>
      <c r="I168" s="180"/>
      <c r="L168" s="175"/>
      <c r="M168" s="181"/>
      <c r="T168" s="182"/>
      <c r="AT168" s="177" t="s">
        <v>176</v>
      </c>
      <c r="AU168" s="177" t="s">
        <v>82</v>
      </c>
      <c r="AV168" s="12" t="s">
        <v>82</v>
      </c>
      <c r="AW168" s="12" t="s">
        <v>26</v>
      </c>
      <c r="AX168" s="12" t="s">
        <v>71</v>
      </c>
      <c r="AY168" s="177" t="s">
        <v>165</v>
      </c>
    </row>
    <row r="169" spans="2:65" s="14" customFormat="1">
      <c r="B169" s="189"/>
      <c r="D169" s="176" t="s">
        <v>176</v>
      </c>
      <c r="E169" s="190" t="s">
        <v>1</v>
      </c>
      <c r="F169" s="191" t="s">
        <v>189</v>
      </c>
      <c r="H169" s="192">
        <v>90</v>
      </c>
      <c r="I169" s="193"/>
      <c r="L169" s="189"/>
      <c r="M169" s="194"/>
      <c r="T169" s="195"/>
      <c r="AT169" s="190" t="s">
        <v>176</v>
      </c>
      <c r="AU169" s="190" t="s">
        <v>82</v>
      </c>
      <c r="AV169" s="14" t="s">
        <v>171</v>
      </c>
      <c r="AW169" s="14" t="s">
        <v>26</v>
      </c>
      <c r="AX169" s="14" t="s">
        <v>77</v>
      </c>
      <c r="AY169" s="190" t="s">
        <v>165</v>
      </c>
    </row>
    <row r="170" spans="2:65" s="1" customFormat="1" ht="38" customHeight="1">
      <c r="B170" s="136"/>
      <c r="C170" s="163" t="s">
        <v>230</v>
      </c>
      <c r="D170" s="163" t="s">
        <v>167</v>
      </c>
      <c r="E170" s="164" t="s">
        <v>1064</v>
      </c>
      <c r="F170" s="165" t="s">
        <v>1065</v>
      </c>
      <c r="G170" s="166" t="s">
        <v>170</v>
      </c>
      <c r="H170" s="167">
        <v>90</v>
      </c>
      <c r="I170" s="168"/>
      <c r="J170" s="169">
        <f>ROUND(I170*H170,2)</f>
        <v>0</v>
      </c>
      <c r="K170" s="170"/>
      <c r="L170" s="34"/>
      <c r="M170" s="171" t="s">
        <v>1</v>
      </c>
      <c r="N170" s="135" t="s">
        <v>37</v>
      </c>
      <c r="P170" s="172">
        <f>O170*H170</f>
        <v>0</v>
      </c>
      <c r="Q170" s="172">
        <v>9.2499999999999999E-2</v>
      </c>
      <c r="R170" s="172">
        <f>Q170*H170</f>
        <v>8.3249999999999993</v>
      </c>
      <c r="S170" s="172">
        <v>0</v>
      </c>
      <c r="T170" s="173">
        <f>S170*H170</f>
        <v>0</v>
      </c>
      <c r="AR170" s="174" t="s">
        <v>171</v>
      </c>
      <c r="AT170" s="174" t="s">
        <v>167</v>
      </c>
      <c r="AU170" s="174" t="s">
        <v>82</v>
      </c>
      <c r="AY170" s="17" t="s">
        <v>165</v>
      </c>
      <c r="BE170" s="102">
        <f>IF(N170="základná",J170,0)</f>
        <v>0</v>
      </c>
      <c r="BF170" s="102">
        <f>IF(N170="znížená",J170,0)</f>
        <v>0</v>
      </c>
      <c r="BG170" s="102">
        <f>IF(N170="zákl. prenesená",J170,0)</f>
        <v>0</v>
      </c>
      <c r="BH170" s="102">
        <f>IF(N170="zníž. prenesená",J170,0)</f>
        <v>0</v>
      </c>
      <c r="BI170" s="102">
        <f>IF(N170="nulová",J170,0)</f>
        <v>0</v>
      </c>
      <c r="BJ170" s="17" t="s">
        <v>82</v>
      </c>
      <c r="BK170" s="102">
        <f>ROUND(I170*H170,2)</f>
        <v>0</v>
      </c>
      <c r="BL170" s="17" t="s">
        <v>171</v>
      </c>
      <c r="BM170" s="174" t="s">
        <v>1066</v>
      </c>
    </row>
    <row r="171" spans="2:65" s="13" customFormat="1">
      <c r="B171" s="183"/>
      <c r="D171" s="176" t="s">
        <v>176</v>
      </c>
      <c r="E171" s="184" t="s">
        <v>1</v>
      </c>
      <c r="F171" s="185" t="s">
        <v>1051</v>
      </c>
      <c r="H171" s="184" t="s">
        <v>1</v>
      </c>
      <c r="I171" s="186"/>
      <c r="L171" s="183"/>
      <c r="M171" s="187"/>
      <c r="T171" s="188"/>
      <c r="AT171" s="184" t="s">
        <v>176</v>
      </c>
      <c r="AU171" s="184" t="s">
        <v>82</v>
      </c>
      <c r="AV171" s="13" t="s">
        <v>77</v>
      </c>
      <c r="AW171" s="13" t="s">
        <v>26</v>
      </c>
      <c r="AX171" s="13" t="s">
        <v>71</v>
      </c>
      <c r="AY171" s="184" t="s">
        <v>165</v>
      </c>
    </row>
    <row r="172" spans="2:65" s="12" customFormat="1">
      <c r="B172" s="175"/>
      <c r="D172" s="176" t="s">
        <v>176</v>
      </c>
      <c r="E172" s="177" t="s">
        <v>1</v>
      </c>
      <c r="F172" s="178" t="s">
        <v>1052</v>
      </c>
      <c r="H172" s="179">
        <v>90</v>
      </c>
      <c r="I172" s="180"/>
      <c r="L172" s="175"/>
      <c r="M172" s="181"/>
      <c r="T172" s="182"/>
      <c r="AT172" s="177" t="s">
        <v>176</v>
      </c>
      <c r="AU172" s="177" t="s">
        <v>82</v>
      </c>
      <c r="AV172" s="12" t="s">
        <v>82</v>
      </c>
      <c r="AW172" s="12" t="s">
        <v>26</v>
      </c>
      <c r="AX172" s="12" t="s">
        <v>71</v>
      </c>
      <c r="AY172" s="177" t="s">
        <v>165</v>
      </c>
    </row>
    <row r="173" spans="2:65" s="14" customFormat="1">
      <c r="B173" s="189"/>
      <c r="D173" s="176" t="s">
        <v>176</v>
      </c>
      <c r="E173" s="190" t="s">
        <v>1</v>
      </c>
      <c r="F173" s="191" t="s">
        <v>189</v>
      </c>
      <c r="H173" s="192">
        <v>90</v>
      </c>
      <c r="I173" s="193"/>
      <c r="L173" s="189"/>
      <c r="M173" s="194"/>
      <c r="T173" s="195"/>
      <c r="AT173" s="190" t="s">
        <v>176</v>
      </c>
      <c r="AU173" s="190" t="s">
        <v>82</v>
      </c>
      <c r="AV173" s="14" t="s">
        <v>171</v>
      </c>
      <c r="AW173" s="14" t="s">
        <v>26</v>
      </c>
      <c r="AX173" s="14" t="s">
        <v>77</v>
      </c>
      <c r="AY173" s="190" t="s">
        <v>165</v>
      </c>
    </row>
    <row r="174" spans="2:65" s="1" customFormat="1" ht="24.15" customHeight="1">
      <c r="B174" s="136"/>
      <c r="C174" s="199" t="s">
        <v>235</v>
      </c>
      <c r="D174" s="199" t="s">
        <v>360</v>
      </c>
      <c r="E174" s="200" t="s">
        <v>1067</v>
      </c>
      <c r="F174" s="201" t="s">
        <v>1068</v>
      </c>
      <c r="G174" s="202" t="s">
        <v>170</v>
      </c>
      <c r="H174" s="203">
        <v>95.471999999999994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37</v>
      </c>
      <c r="P174" s="172">
        <f>O174*H174</f>
        <v>0</v>
      </c>
      <c r="Q174" s="172">
        <v>0.12</v>
      </c>
      <c r="R174" s="172">
        <f>Q174*H174</f>
        <v>11.456639999999998</v>
      </c>
      <c r="S174" s="172">
        <v>0</v>
      </c>
      <c r="T174" s="173">
        <f>S174*H174</f>
        <v>0</v>
      </c>
      <c r="AR174" s="174" t="s">
        <v>207</v>
      </c>
      <c r="AT174" s="174" t="s">
        <v>360</v>
      </c>
      <c r="AU174" s="174" t="s">
        <v>82</v>
      </c>
      <c r="AY174" s="17" t="s">
        <v>165</v>
      </c>
      <c r="BE174" s="102">
        <f>IF(N174="základná",J174,0)</f>
        <v>0</v>
      </c>
      <c r="BF174" s="102">
        <f>IF(N174="znížená",J174,0)</f>
        <v>0</v>
      </c>
      <c r="BG174" s="102">
        <f>IF(N174="zákl. prenesená",J174,0)</f>
        <v>0</v>
      </c>
      <c r="BH174" s="102">
        <f>IF(N174="zníž. prenesená",J174,0)</f>
        <v>0</v>
      </c>
      <c r="BI174" s="102">
        <f>IF(N174="nulová",J174,0)</f>
        <v>0</v>
      </c>
      <c r="BJ174" s="17" t="s">
        <v>82</v>
      </c>
      <c r="BK174" s="102">
        <f>ROUND(I174*H174,2)</f>
        <v>0</v>
      </c>
      <c r="BL174" s="17" t="s">
        <v>171</v>
      </c>
      <c r="BM174" s="174" t="s">
        <v>1069</v>
      </c>
    </row>
    <row r="175" spans="2:65" s="13" customFormat="1">
      <c r="B175" s="183"/>
      <c r="D175" s="176" t="s">
        <v>176</v>
      </c>
      <c r="E175" s="184" t="s">
        <v>1</v>
      </c>
      <c r="F175" s="185" t="s">
        <v>1051</v>
      </c>
      <c r="H175" s="184" t="s">
        <v>1</v>
      </c>
      <c r="I175" s="186"/>
      <c r="L175" s="183"/>
      <c r="M175" s="187"/>
      <c r="T175" s="188"/>
      <c r="AT175" s="184" t="s">
        <v>176</v>
      </c>
      <c r="AU175" s="184" t="s">
        <v>82</v>
      </c>
      <c r="AV175" s="13" t="s">
        <v>77</v>
      </c>
      <c r="AW175" s="13" t="s">
        <v>26</v>
      </c>
      <c r="AX175" s="13" t="s">
        <v>71</v>
      </c>
      <c r="AY175" s="184" t="s">
        <v>165</v>
      </c>
    </row>
    <row r="176" spans="2:65" s="12" customFormat="1">
      <c r="B176" s="175"/>
      <c r="D176" s="176" t="s">
        <v>176</v>
      </c>
      <c r="E176" s="177" t="s">
        <v>1</v>
      </c>
      <c r="F176" s="178" t="s">
        <v>1070</v>
      </c>
      <c r="H176" s="179">
        <v>93.6</v>
      </c>
      <c r="I176" s="180"/>
      <c r="L176" s="175"/>
      <c r="M176" s="181"/>
      <c r="T176" s="182"/>
      <c r="AT176" s="177" t="s">
        <v>176</v>
      </c>
      <c r="AU176" s="177" t="s">
        <v>82</v>
      </c>
      <c r="AV176" s="12" t="s">
        <v>82</v>
      </c>
      <c r="AW176" s="12" t="s">
        <v>26</v>
      </c>
      <c r="AX176" s="12" t="s">
        <v>71</v>
      </c>
      <c r="AY176" s="177" t="s">
        <v>165</v>
      </c>
    </row>
    <row r="177" spans="2:65" s="14" customFormat="1">
      <c r="B177" s="189"/>
      <c r="D177" s="176" t="s">
        <v>176</v>
      </c>
      <c r="E177" s="190" t="s">
        <v>1</v>
      </c>
      <c r="F177" s="191" t="s">
        <v>189</v>
      </c>
      <c r="H177" s="192">
        <v>93.6</v>
      </c>
      <c r="I177" s="193"/>
      <c r="L177" s="189"/>
      <c r="M177" s="194"/>
      <c r="T177" s="195"/>
      <c r="AT177" s="190" t="s">
        <v>176</v>
      </c>
      <c r="AU177" s="190" t="s">
        <v>82</v>
      </c>
      <c r="AV177" s="14" t="s">
        <v>171</v>
      </c>
      <c r="AW177" s="14" t="s">
        <v>26</v>
      </c>
      <c r="AX177" s="14" t="s">
        <v>77</v>
      </c>
      <c r="AY177" s="190" t="s">
        <v>165</v>
      </c>
    </row>
    <row r="178" spans="2:65" s="12" customFormat="1">
      <c r="B178" s="175"/>
      <c r="D178" s="176" t="s">
        <v>176</v>
      </c>
      <c r="F178" s="178" t="s">
        <v>1071</v>
      </c>
      <c r="H178" s="179">
        <v>95.471999999999994</v>
      </c>
      <c r="I178" s="180"/>
      <c r="L178" s="175"/>
      <c r="M178" s="181"/>
      <c r="T178" s="182"/>
      <c r="AT178" s="177" t="s">
        <v>176</v>
      </c>
      <c r="AU178" s="177" t="s">
        <v>82</v>
      </c>
      <c r="AV178" s="12" t="s">
        <v>82</v>
      </c>
      <c r="AW178" s="12" t="s">
        <v>3</v>
      </c>
      <c r="AX178" s="12" t="s">
        <v>77</v>
      </c>
      <c r="AY178" s="177" t="s">
        <v>165</v>
      </c>
    </row>
    <row r="179" spans="2:65" s="11" customFormat="1" ht="23" customHeight="1">
      <c r="B179" s="151"/>
      <c r="D179" s="152" t="s">
        <v>70</v>
      </c>
      <c r="E179" s="161" t="s">
        <v>212</v>
      </c>
      <c r="F179" s="161" t="s">
        <v>229</v>
      </c>
      <c r="I179" s="154"/>
      <c r="J179" s="162">
        <f>BK179</f>
        <v>0</v>
      </c>
      <c r="L179" s="151"/>
      <c r="M179" s="156"/>
      <c r="P179" s="157">
        <f>SUM(P180:P185)</f>
        <v>0</v>
      </c>
      <c r="R179" s="157">
        <f>SUM(R180:R185)</f>
        <v>0.52444799999999991</v>
      </c>
      <c r="T179" s="158">
        <f>SUM(T180:T185)</f>
        <v>0</v>
      </c>
      <c r="AR179" s="152" t="s">
        <v>77</v>
      </c>
      <c r="AT179" s="159" t="s">
        <v>70</v>
      </c>
      <c r="AU179" s="159" t="s">
        <v>77</v>
      </c>
      <c r="AY179" s="152" t="s">
        <v>165</v>
      </c>
      <c r="BK179" s="160">
        <f>SUM(BK180:BK185)</f>
        <v>0</v>
      </c>
    </row>
    <row r="180" spans="2:65" s="1" customFormat="1" ht="24.15" customHeight="1">
      <c r="B180" s="136"/>
      <c r="C180" s="163" t="s">
        <v>240</v>
      </c>
      <c r="D180" s="163" t="s">
        <v>167</v>
      </c>
      <c r="E180" s="164" t="s">
        <v>1072</v>
      </c>
      <c r="F180" s="165" t="s">
        <v>1073</v>
      </c>
      <c r="G180" s="166" t="s">
        <v>181</v>
      </c>
      <c r="H180" s="167">
        <v>40.887999999999998</v>
      </c>
      <c r="I180" s="168"/>
      <c r="J180" s="169">
        <f>ROUND(I180*H180,2)</f>
        <v>0</v>
      </c>
      <c r="K180" s="170"/>
      <c r="L180" s="34"/>
      <c r="M180" s="171" t="s">
        <v>1</v>
      </c>
      <c r="N180" s="135" t="s">
        <v>37</v>
      </c>
      <c r="P180" s="172">
        <f>O180*H180</f>
        <v>0</v>
      </c>
      <c r="Q180" s="172">
        <v>1.0999999999999999E-2</v>
      </c>
      <c r="R180" s="172">
        <f>Q180*H180</f>
        <v>0.44976799999999995</v>
      </c>
      <c r="S180" s="172">
        <v>0</v>
      </c>
      <c r="T180" s="173">
        <f>S180*H180</f>
        <v>0</v>
      </c>
      <c r="AR180" s="174" t="s">
        <v>171</v>
      </c>
      <c r="AT180" s="174" t="s">
        <v>167</v>
      </c>
      <c r="AU180" s="174" t="s">
        <v>82</v>
      </c>
      <c r="AY180" s="17" t="s">
        <v>165</v>
      </c>
      <c r="BE180" s="102">
        <f>IF(N180="základná",J180,0)</f>
        <v>0</v>
      </c>
      <c r="BF180" s="102">
        <f>IF(N180="znížená",J180,0)</f>
        <v>0</v>
      </c>
      <c r="BG180" s="102">
        <f>IF(N180="zákl. prenesená",J180,0)</f>
        <v>0</v>
      </c>
      <c r="BH180" s="102">
        <f>IF(N180="zníž. prenesená",J180,0)</f>
        <v>0</v>
      </c>
      <c r="BI180" s="102">
        <f>IF(N180="nulová",J180,0)</f>
        <v>0</v>
      </c>
      <c r="BJ180" s="17" t="s">
        <v>82</v>
      </c>
      <c r="BK180" s="102">
        <f>ROUND(I180*H180,2)</f>
        <v>0</v>
      </c>
      <c r="BL180" s="17" t="s">
        <v>171</v>
      </c>
      <c r="BM180" s="174" t="s">
        <v>1074</v>
      </c>
    </row>
    <row r="181" spans="2:65" s="13" customFormat="1">
      <c r="B181" s="183"/>
      <c r="D181" s="176" t="s">
        <v>176</v>
      </c>
      <c r="E181" s="184" t="s">
        <v>1</v>
      </c>
      <c r="F181" s="185" t="s">
        <v>1075</v>
      </c>
      <c r="H181" s="184" t="s">
        <v>1</v>
      </c>
      <c r="I181" s="186"/>
      <c r="L181" s="183"/>
      <c r="M181" s="187"/>
      <c r="T181" s="188"/>
      <c r="AT181" s="184" t="s">
        <v>176</v>
      </c>
      <c r="AU181" s="184" t="s">
        <v>82</v>
      </c>
      <c r="AV181" s="13" t="s">
        <v>77</v>
      </c>
      <c r="AW181" s="13" t="s">
        <v>26</v>
      </c>
      <c r="AX181" s="13" t="s">
        <v>71</v>
      </c>
      <c r="AY181" s="184" t="s">
        <v>165</v>
      </c>
    </row>
    <row r="182" spans="2:65" s="12" customFormat="1">
      <c r="B182" s="175"/>
      <c r="D182" s="176" t="s">
        <v>176</v>
      </c>
      <c r="E182" s="177" t="s">
        <v>1</v>
      </c>
      <c r="F182" s="178" t="s">
        <v>1076</v>
      </c>
      <c r="H182" s="179">
        <v>40.887999999999998</v>
      </c>
      <c r="I182" s="180"/>
      <c r="L182" s="175"/>
      <c r="M182" s="181"/>
      <c r="T182" s="182"/>
      <c r="AT182" s="177" t="s">
        <v>176</v>
      </c>
      <c r="AU182" s="177" t="s">
        <v>82</v>
      </c>
      <c r="AV182" s="12" t="s">
        <v>82</v>
      </c>
      <c r="AW182" s="12" t="s">
        <v>26</v>
      </c>
      <c r="AX182" s="12" t="s">
        <v>71</v>
      </c>
      <c r="AY182" s="177" t="s">
        <v>165</v>
      </c>
    </row>
    <row r="183" spans="2:65" s="14" customFormat="1">
      <c r="B183" s="189"/>
      <c r="D183" s="176" t="s">
        <v>176</v>
      </c>
      <c r="E183" s="190" t="s">
        <v>1</v>
      </c>
      <c r="F183" s="191" t="s">
        <v>189</v>
      </c>
      <c r="H183" s="192">
        <v>40.887999999999998</v>
      </c>
      <c r="I183" s="193"/>
      <c r="L183" s="189"/>
      <c r="M183" s="194"/>
      <c r="T183" s="195"/>
      <c r="AT183" s="190" t="s">
        <v>176</v>
      </c>
      <c r="AU183" s="190" t="s">
        <v>82</v>
      </c>
      <c r="AV183" s="14" t="s">
        <v>171</v>
      </c>
      <c r="AW183" s="14" t="s">
        <v>26</v>
      </c>
      <c r="AX183" s="14" t="s">
        <v>77</v>
      </c>
      <c r="AY183" s="190" t="s">
        <v>165</v>
      </c>
    </row>
    <row r="184" spans="2:65" s="1" customFormat="1" ht="24.15" customHeight="1">
      <c r="B184" s="136"/>
      <c r="C184" s="163" t="s">
        <v>244</v>
      </c>
      <c r="D184" s="163" t="s">
        <v>167</v>
      </c>
      <c r="E184" s="164" t="s">
        <v>1077</v>
      </c>
      <c r="F184" s="165" t="s">
        <v>1078</v>
      </c>
      <c r="G184" s="166" t="s">
        <v>497</v>
      </c>
      <c r="H184" s="167">
        <v>4</v>
      </c>
      <c r="I184" s="168"/>
      <c r="J184" s="169">
        <f>ROUND(I184*H184,2)</f>
        <v>0</v>
      </c>
      <c r="K184" s="170"/>
      <c r="L184" s="34"/>
      <c r="M184" s="171" t="s">
        <v>1</v>
      </c>
      <c r="N184" s="135" t="s">
        <v>37</v>
      </c>
      <c r="P184" s="172">
        <f>O184*H184</f>
        <v>0</v>
      </c>
      <c r="Q184" s="172">
        <v>6.7000000000000002E-4</v>
      </c>
      <c r="R184" s="172">
        <f>Q184*H184</f>
        <v>2.6800000000000001E-3</v>
      </c>
      <c r="S184" s="172">
        <v>0</v>
      </c>
      <c r="T184" s="173">
        <f>S184*H184</f>
        <v>0</v>
      </c>
      <c r="AR184" s="174" t="s">
        <v>171</v>
      </c>
      <c r="AT184" s="174" t="s">
        <v>167</v>
      </c>
      <c r="AU184" s="174" t="s">
        <v>82</v>
      </c>
      <c r="AY184" s="17" t="s">
        <v>165</v>
      </c>
      <c r="BE184" s="102">
        <f>IF(N184="základná",J184,0)</f>
        <v>0</v>
      </c>
      <c r="BF184" s="102">
        <f>IF(N184="znížená",J184,0)</f>
        <v>0</v>
      </c>
      <c r="BG184" s="102">
        <f>IF(N184="zákl. prenesená",J184,0)</f>
        <v>0</v>
      </c>
      <c r="BH184" s="102">
        <f>IF(N184="zníž. prenesená",J184,0)</f>
        <v>0</v>
      </c>
      <c r="BI184" s="102">
        <f>IF(N184="nulová",J184,0)</f>
        <v>0</v>
      </c>
      <c r="BJ184" s="17" t="s">
        <v>82</v>
      </c>
      <c r="BK184" s="102">
        <f>ROUND(I184*H184,2)</f>
        <v>0</v>
      </c>
      <c r="BL184" s="17" t="s">
        <v>171</v>
      </c>
      <c r="BM184" s="174" t="s">
        <v>1079</v>
      </c>
    </row>
    <row r="185" spans="2:65" s="1" customFormat="1" ht="24.15" customHeight="1">
      <c r="B185" s="136"/>
      <c r="C185" s="199" t="s">
        <v>249</v>
      </c>
      <c r="D185" s="199" t="s">
        <v>360</v>
      </c>
      <c r="E185" s="200" t="s">
        <v>1080</v>
      </c>
      <c r="F185" s="201" t="s">
        <v>1081</v>
      </c>
      <c r="G185" s="202" t="s">
        <v>497</v>
      </c>
      <c r="H185" s="203">
        <v>4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37</v>
      </c>
      <c r="P185" s="172">
        <f>O185*H185</f>
        <v>0</v>
      </c>
      <c r="Q185" s="172">
        <v>1.7999999999999999E-2</v>
      </c>
      <c r="R185" s="172">
        <f>Q185*H185</f>
        <v>7.1999999999999995E-2</v>
      </c>
      <c r="S185" s="172">
        <v>0</v>
      </c>
      <c r="T185" s="173">
        <f>S185*H185</f>
        <v>0</v>
      </c>
      <c r="AR185" s="174" t="s">
        <v>207</v>
      </c>
      <c r="AT185" s="174" t="s">
        <v>360</v>
      </c>
      <c r="AU185" s="174" t="s">
        <v>82</v>
      </c>
      <c r="AY185" s="17" t="s">
        <v>165</v>
      </c>
      <c r="BE185" s="102">
        <f>IF(N185="základná",J185,0)</f>
        <v>0</v>
      </c>
      <c r="BF185" s="102">
        <f>IF(N185="znížená",J185,0)</f>
        <v>0</v>
      </c>
      <c r="BG185" s="102">
        <f>IF(N185="zákl. prenesená",J185,0)</f>
        <v>0</v>
      </c>
      <c r="BH185" s="102">
        <f>IF(N185="zníž. prenesená",J185,0)</f>
        <v>0</v>
      </c>
      <c r="BI185" s="102">
        <f>IF(N185="nulová",J185,0)</f>
        <v>0</v>
      </c>
      <c r="BJ185" s="17" t="s">
        <v>82</v>
      </c>
      <c r="BK185" s="102">
        <f>ROUND(I185*H185,2)</f>
        <v>0</v>
      </c>
      <c r="BL185" s="17" t="s">
        <v>171</v>
      </c>
      <c r="BM185" s="174" t="s">
        <v>1082</v>
      </c>
    </row>
    <row r="186" spans="2:65" s="11" customFormat="1" ht="23" customHeight="1">
      <c r="B186" s="151"/>
      <c r="D186" s="152" t="s">
        <v>70</v>
      </c>
      <c r="E186" s="161" t="s">
        <v>382</v>
      </c>
      <c r="F186" s="161" t="s">
        <v>383</v>
      </c>
      <c r="I186" s="154"/>
      <c r="J186" s="162">
        <f>BK186</f>
        <v>0</v>
      </c>
      <c r="L186" s="151"/>
      <c r="M186" s="156"/>
      <c r="P186" s="157">
        <f>P187</f>
        <v>0</v>
      </c>
      <c r="R186" s="157">
        <f>R187</f>
        <v>0</v>
      </c>
      <c r="T186" s="158">
        <f>T187</f>
        <v>0</v>
      </c>
      <c r="AR186" s="152" t="s">
        <v>77</v>
      </c>
      <c r="AT186" s="159" t="s">
        <v>70</v>
      </c>
      <c r="AU186" s="159" t="s">
        <v>77</v>
      </c>
      <c r="AY186" s="152" t="s">
        <v>165</v>
      </c>
      <c r="BK186" s="160">
        <f>BK187</f>
        <v>0</v>
      </c>
    </row>
    <row r="187" spans="2:65" s="1" customFormat="1" ht="33" customHeight="1">
      <c r="B187" s="136"/>
      <c r="C187" s="163" t="s">
        <v>350</v>
      </c>
      <c r="D187" s="163" t="s">
        <v>167</v>
      </c>
      <c r="E187" s="164" t="s">
        <v>1083</v>
      </c>
      <c r="F187" s="165" t="s">
        <v>1084</v>
      </c>
      <c r="G187" s="166" t="s">
        <v>233</v>
      </c>
      <c r="H187" s="167">
        <v>49.816000000000003</v>
      </c>
      <c r="I187" s="168"/>
      <c r="J187" s="169">
        <f>ROUND(I187*H187,2)</f>
        <v>0</v>
      </c>
      <c r="K187" s="170"/>
      <c r="L187" s="34"/>
      <c r="M187" s="220" t="s">
        <v>1</v>
      </c>
      <c r="N187" s="221" t="s">
        <v>37</v>
      </c>
      <c r="O187" s="222"/>
      <c r="P187" s="223">
        <f>O187*H187</f>
        <v>0</v>
      </c>
      <c r="Q187" s="223">
        <v>0</v>
      </c>
      <c r="R187" s="223">
        <f>Q187*H187</f>
        <v>0</v>
      </c>
      <c r="S187" s="223">
        <v>0</v>
      </c>
      <c r="T187" s="224">
        <f>S187*H187</f>
        <v>0</v>
      </c>
      <c r="AR187" s="174" t="s">
        <v>171</v>
      </c>
      <c r="AT187" s="174" t="s">
        <v>167</v>
      </c>
      <c r="AU187" s="174" t="s">
        <v>82</v>
      </c>
      <c r="AY187" s="17" t="s">
        <v>165</v>
      </c>
      <c r="BE187" s="102">
        <f>IF(N187="základná",J187,0)</f>
        <v>0</v>
      </c>
      <c r="BF187" s="102">
        <f>IF(N187="znížená",J187,0)</f>
        <v>0</v>
      </c>
      <c r="BG187" s="102">
        <f>IF(N187="zákl. prenesená",J187,0)</f>
        <v>0</v>
      </c>
      <c r="BH187" s="102">
        <f>IF(N187="zníž. prenesená",J187,0)</f>
        <v>0</v>
      </c>
      <c r="BI187" s="102">
        <f>IF(N187="nulová",J187,0)</f>
        <v>0</v>
      </c>
      <c r="BJ187" s="17" t="s">
        <v>82</v>
      </c>
      <c r="BK187" s="102">
        <f>ROUND(I187*H187,2)</f>
        <v>0</v>
      </c>
      <c r="BL187" s="17" t="s">
        <v>171</v>
      </c>
      <c r="BM187" s="174" t="s">
        <v>1085</v>
      </c>
    </row>
    <row r="188" spans="2:65" s="12" customFormat="1">
      <c r="B188" s="175"/>
      <c r="C188" s="279" t="s">
        <v>2062</v>
      </c>
      <c r="D188" s="279"/>
      <c r="E188" s="7"/>
      <c r="F188" s="7"/>
      <c r="G188" s="7"/>
      <c r="H188" s="7"/>
      <c r="I188" s="7"/>
      <c r="L188" s="175"/>
      <c r="AT188" s="177"/>
      <c r="AU188" s="177"/>
      <c r="AY188" s="177"/>
    </row>
    <row r="189" spans="2:65" s="12" customFormat="1" ht="23.4" customHeight="1">
      <c r="B189" s="175"/>
      <c r="C189" s="279" t="s">
        <v>2063</v>
      </c>
      <c r="D189" s="279"/>
      <c r="E189" s="279"/>
      <c r="F189" s="279"/>
      <c r="G189" s="279"/>
      <c r="H189" s="279"/>
      <c r="I189" s="279"/>
      <c r="L189" s="175"/>
      <c r="AT189" s="177"/>
      <c r="AU189" s="177"/>
      <c r="AY189" s="177"/>
    </row>
    <row r="190" spans="2:65" s="12" customFormat="1" ht="33" customHeight="1">
      <c r="B190" s="175"/>
      <c r="C190" s="279" t="s">
        <v>2064</v>
      </c>
      <c r="D190" s="279"/>
      <c r="E190" s="279"/>
      <c r="F190" s="279"/>
      <c r="G190" s="279"/>
      <c r="H190" s="279"/>
      <c r="I190" s="279"/>
      <c r="L190" s="175"/>
      <c r="AT190" s="177"/>
      <c r="AU190" s="177"/>
      <c r="AY190" s="177"/>
    </row>
    <row r="191" spans="2:65" s="12" customFormat="1" ht="22.25" customHeight="1">
      <c r="B191" s="175"/>
      <c r="C191" s="279" t="s">
        <v>2065</v>
      </c>
      <c r="D191" s="279"/>
      <c r="E191" s="279"/>
      <c r="F191" s="279"/>
      <c r="G191" s="279"/>
      <c r="H191" s="279"/>
      <c r="I191" s="279"/>
      <c r="L191" s="175"/>
      <c r="AT191" s="177"/>
      <c r="AU191" s="177"/>
      <c r="AY191" s="177"/>
    </row>
    <row r="192" spans="2:65" s="12" customFormat="1" ht="38.4" customHeight="1">
      <c r="B192" s="175"/>
      <c r="C192" s="279" t="s">
        <v>2066</v>
      </c>
      <c r="D192" s="279"/>
      <c r="E192" s="279"/>
      <c r="F192" s="279"/>
      <c r="G192" s="279"/>
      <c r="H192" s="279"/>
      <c r="I192" s="279"/>
      <c r="L192" s="175"/>
      <c r="AT192" s="177"/>
      <c r="AU192" s="177"/>
      <c r="AY192" s="177"/>
    </row>
    <row r="193" spans="2:51" s="12" customFormat="1" ht="28.25" customHeight="1">
      <c r="B193" s="175"/>
      <c r="C193" s="279" t="s">
        <v>2067</v>
      </c>
      <c r="D193" s="279"/>
      <c r="E193" s="279"/>
      <c r="F193" s="279"/>
      <c r="G193" s="279"/>
      <c r="H193" s="279"/>
      <c r="I193" s="279"/>
      <c r="L193" s="175"/>
      <c r="AT193" s="177"/>
      <c r="AU193" s="177"/>
      <c r="AY193" s="177"/>
    </row>
    <row r="194" spans="2:51" s="12" customFormat="1" ht="33" customHeight="1">
      <c r="B194" s="175"/>
      <c r="C194" s="279" t="s">
        <v>2068</v>
      </c>
      <c r="D194" s="279"/>
      <c r="E194" s="279"/>
      <c r="F194" s="279"/>
      <c r="G194" s="279"/>
      <c r="H194" s="279"/>
      <c r="I194" s="279"/>
      <c r="L194" s="175"/>
      <c r="AT194" s="177"/>
      <c r="AU194" s="177"/>
      <c r="AY194" s="177"/>
    </row>
    <row r="195" spans="2:51" s="1" customFormat="1" ht="6.9" customHeight="1"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34"/>
    </row>
  </sheetData>
  <autoFilter ref="C135:K187"/>
  <mergeCells count="24">
    <mergeCell ref="E11:H11"/>
    <mergeCell ref="E20:H20"/>
    <mergeCell ref="E29:H29"/>
    <mergeCell ref="L2:V2"/>
    <mergeCell ref="C188:D188"/>
    <mergeCell ref="E85:H85"/>
    <mergeCell ref="E87:H87"/>
    <mergeCell ref="E89:H89"/>
    <mergeCell ref="D108:F108"/>
    <mergeCell ref="D109:F109"/>
    <mergeCell ref="E7:H7"/>
    <mergeCell ref="E9:H9"/>
    <mergeCell ref="D110:F110"/>
    <mergeCell ref="D111:F111"/>
    <mergeCell ref="D112:F112"/>
    <mergeCell ref="E124:H124"/>
    <mergeCell ref="E126:H126"/>
    <mergeCell ref="C191:I191"/>
    <mergeCell ref="C192:I192"/>
    <mergeCell ref="C193:I193"/>
    <mergeCell ref="C194:I194"/>
    <mergeCell ref="E128:H128"/>
    <mergeCell ref="C189:I189"/>
    <mergeCell ref="C190:I19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3"/>
  <sheetViews>
    <sheetView showGridLines="0" topLeftCell="A142" workbookViewId="0">
      <selection activeCell="C152" sqref="C152:I15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2:46" ht="24.9" customHeight="1">
      <c r="B4" s="20"/>
      <c r="D4" s="21" t="s">
        <v>126</v>
      </c>
      <c r="L4" s="20"/>
      <c r="M4" s="109" t="s">
        <v>9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14</v>
      </c>
      <c r="L6" s="20"/>
    </row>
    <row r="7" spans="2:46" ht="16.5" customHeight="1">
      <c r="B7" s="20"/>
      <c r="E7" s="282" t="str">
        <f>'Rekapitulácia stavby'!K6</f>
        <v>Športový areál ZŠ Plickova - 1.etapa</v>
      </c>
      <c r="F7" s="283"/>
      <c r="G7" s="283"/>
      <c r="H7" s="283"/>
      <c r="L7" s="20"/>
    </row>
    <row r="8" spans="2:46" ht="12" customHeight="1">
      <c r="B8" s="20"/>
      <c r="D8" s="27" t="s">
        <v>127</v>
      </c>
      <c r="L8" s="20"/>
    </row>
    <row r="9" spans="2:46" s="1" customFormat="1" ht="16.5" customHeight="1">
      <c r="B9" s="34"/>
      <c r="E9" s="282" t="s">
        <v>95</v>
      </c>
      <c r="F9" s="280"/>
      <c r="G9" s="280"/>
      <c r="H9" s="280"/>
      <c r="L9" s="34"/>
    </row>
    <row r="10" spans="2:46" s="1" customFormat="1" ht="12" customHeight="1">
      <c r="B10" s="34"/>
      <c r="D10" s="27" t="s">
        <v>128</v>
      </c>
      <c r="L10" s="34"/>
    </row>
    <row r="11" spans="2:46" s="1" customFormat="1" ht="16.5" customHeight="1">
      <c r="B11" s="34"/>
      <c r="E11" s="254"/>
      <c r="F11" s="280"/>
      <c r="G11" s="280"/>
      <c r="H11" s="280"/>
      <c r="L11" s="34"/>
    </row>
    <row r="12" spans="2:46" s="1" customFormat="1">
      <c r="B12" s="34"/>
      <c r="L12" s="34"/>
    </row>
    <row r="13" spans="2:46" s="1" customFormat="1" ht="12" customHeight="1">
      <c r="B13" s="34"/>
      <c r="D13" s="27" t="s">
        <v>15</v>
      </c>
      <c r="F13" s="25" t="s">
        <v>1</v>
      </c>
      <c r="I13" s="27" t="s">
        <v>16</v>
      </c>
      <c r="J13" s="25" t="s">
        <v>1</v>
      </c>
      <c r="L13" s="34"/>
    </row>
    <row r="14" spans="2:46" s="1" customFormat="1" ht="12" customHeight="1">
      <c r="B14" s="34"/>
      <c r="D14" s="27" t="s">
        <v>17</v>
      </c>
      <c r="F14" s="25" t="s">
        <v>129</v>
      </c>
      <c r="I14" s="27" t="s">
        <v>19</v>
      </c>
      <c r="J14" s="57">
        <f>'Rekapitulácia stavby'!AN8</f>
        <v>45040</v>
      </c>
      <c r="L14" s="34"/>
    </row>
    <row r="15" spans="2:46" s="1" customFormat="1" ht="11" customHeight="1">
      <c r="B15" s="34"/>
      <c r="L15" s="34"/>
    </row>
    <row r="16" spans="2:46" s="1" customFormat="1" ht="12" customHeight="1">
      <c r="B16" s="34"/>
      <c r="D16" s="27" t="s">
        <v>20</v>
      </c>
      <c r="I16" s="27" t="s">
        <v>21</v>
      </c>
      <c r="J16" s="25" t="s">
        <v>1</v>
      </c>
      <c r="L16" s="34"/>
    </row>
    <row r="17" spans="2:12" s="1" customFormat="1" ht="18" customHeight="1">
      <c r="B17" s="34"/>
      <c r="E17" s="25" t="s">
        <v>130</v>
      </c>
      <c r="I17" s="27" t="s">
        <v>22</v>
      </c>
      <c r="J17" s="25" t="s">
        <v>1</v>
      </c>
      <c r="L17" s="34"/>
    </row>
    <row r="18" spans="2:12" s="1" customFormat="1" ht="6.9" customHeight="1">
      <c r="B18" s="34"/>
      <c r="L18" s="34"/>
    </row>
    <row r="19" spans="2:12" s="1" customFormat="1" ht="12" customHeight="1">
      <c r="B19" s="34"/>
      <c r="D19" s="27" t="s">
        <v>23</v>
      </c>
      <c r="I19" s="27" t="s">
        <v>21</v>
      </c>
      <c r="J19" s="28" t="str">
        <f>'Rekapitulácia stavby'!AN13</f>
        <v>Vyplň údaj</v>
      </c>
      <c r="L19" s="34"/>
    </row>
    <row r="20" spans="2:12" s="1" customFormat="1" ht="18" customHeight="1">
      <c r="B20" s="34"/>
      <c r="E20" s="284" t="str">
        <f>'Rekapitulácia stavby'!E14</f>
        <v>Vyplň údaj</v>
      </c>
      <c r="F20" s="265"/>
      <c r="G20" s="265"/>
      <c r="H20" s="265"/>
      <c r="I20" s="27" t="s">
        <v>22</v>
      </c>
      <c r="J20" s="28" t="str">
        <f>'Rekapitulácia stavby'!AN14</f>
        <v>Vyplň údaj</v>
      </c>
      <c r="L20" s="34"/>
    </row>
    <row r="21" spans="2:12" s="1" customFormat="1" ht="6.9" customHeight="1">
      <c r="B21" s="34"/>
      <c r="L21" s="34"/>
    </row>
    <row r="22" spans="2:12" s="1" customFormat="1" ht="12" customHeight="1">
      <c r="B22" s="34"/>
      <c r="D22" s="27" t="s">
        <v>25</v>
      </c>
      <c r="I22" s="27" t="s">
        <v>21</v>
      </c>
      <c r="J22" s="25" t="s">
        <v>1</v>
      </c>
      <c r="L22" s="34"/>
    </row>
    <row r="23" spans="2:12" s="1" customFormat="1" ht="18" customHeight="1">
      <c r="B23" s="34"/>
      <c r="E23" s="25" t="s">
        <v>131</v>
      </c>
      <c r="I23" s="27" t="s">
        <v>22</v>
      </c>
      <c r="J23" s="25" t="s">
        <v>1</v>
      </c>
      <c r="L23" s="34"/>
    </row>
    <row r="24" spans="2:12" s="1" customFormat="1" ht="6.9" customHeight="1">
      <c r="B24" s="34"/>
      <c r="L24" s="34"/>
    </row>
    <row r="25" spans="2:12" s="1" customFormat="1" ht="12" customHeight="1">
      <c r="B25" s="34"/>
      <c r="D25" s="27" t="s">
        <v>27</v>
      </c>
      <c r="I25" s="27" t="s">
        <v>21</v>
      </c>
      <c r="J25" s="25" t="s">
        <v>1</v>
      </c>
      <c r="L25" s="34"/>
    </row>
    <row r="26" spans="2:12" s="1" customFormat="1" ht="18" customHeight="1">
      <c r="B26" s="34"/>
      <c r="E26" s="25" t="s">
        <v>132</v>
      </c>
      <c r="I26" s="27" t="s">
        <v>22</v>
      </c>
      <c r="J26" s="25" t="s">
        <v>1</v>
      </c>
      <c r="L26" s="34"/>
    </row>
    <row r="27" spans="2:12" s="1" customFormat="1" ht="6.9" customHeight="1">
      <c r="B27" s="34"/>
      <c r="L27" s="34"/>
    </row>
    <row r="28" spans="2:12" s="1" customFormat="1" ht="12" customHeight="1">
      <c r="B28" s="34"/>
      <c r="D28" s="27" t="s">
        <v>28</v>
      </c>
      <c r="L28" s="34"/>
    </row>
    <row r="29" spans="2:12" s="7" customFormat="1" ht="16.5" customHeight="1">
      <c r="B29" s="110"/>
      <c r="E29" s="269" t="s">
        <v>1</v>
      </c>
      <c r="F29" s="269"/>
      <c r="G29" s="269"/>
      <c r="H29" s="269"/>
      <c r="L29" s="110"/>
    </row>
    <row r="30" spans="2:12" s="1" customFormat="1" ht="6.9" customHeight="1">
      <c r="B30" s="34"/>
      <c r="L30" s="34"/>
    </row>
    <row r="31" spans="2:12" s="1" customFormat="1" ht="6.9" customHeight="1">
      <c r="B31" s="34"/>
      <c r="D31" s="58"/>
      <c r="E31" s="58"/>
      <c r="F31" s="58"/>
      <c r="G31" s="58"/>
      <c r="H31" s="58"/>
      <c r="I31" s="58"/>
      <c r="J31" s="58"/>
      <c r="K31" s="58"/>
      <c r="L31" s="34"/>
    </row>
    <row r="32" spans="2:12" s="1" customFormat="1" ht="14.4" customHeight="1">
      <c r="B32" s="34"/>
      <c r="D32" s="25" t="s">
        <v>133</v>
      </c>
      <c r="J32" s="33">
        <f>J98</f>
        <v>0</v>
      </c>
      <c r="L32" s="34"/>
    </row>
    <row r="33" spans="2:12" s="1" customFormat="1" ht="14.4" customHeight="1">
      <c r="B33" s="34"/>
      <c r="D33" s="32" t="s">
        <v>118</v>
      </c>
      <c r="J33" s="33">
        <f>J105</f>
        <v>0</v>
      </c>
      <c r="L33" s="34"/>
    </row>
    <row r="34" spans="2:12" s="1" customFormat="1" ht="25.4" customHeight="1">
      <c r="B34" s="34"/>
      <c r="D34" s="111" t="s">
        <v>31</v>
      </c>
      <c r="J34" s="71">
        <f>ROUND(J32 + J33, 2)</f>
        <v>0</v>
      </c>
      <c r="L34" s="34"/>
    </row>
    <row r="35" spans="2:12" s="1" customFormat="1" ht="6.9" customHeight="1">
      <c r="B35" s="34"/>
      <c r="D35" s="58"/>
      <c r="E35" s="58"/>
      <c r="F35" s="58"/>
      <c r="G35" s="58"/>
      <c r="H35" s="58"/>
      <c r="I35" s="58"/>
      <c r="J35" s="58"/>
      <c r="K35" s="58"/>
      <c r="L35" s="34"/>
    </row>
    <row r="36" spans="2:12" s="1" customFormat="1" ht="14.4" customHeight="1">
      <c r="B36" s="34"/>
      <c r="F36" s="37" t="s">
        <v>33</v>
      </c>
      <c r="I36" s="37" t="s">
        <v>32</v>
      </c>
      <c r="J36" s="37" t="s">
        <v>34</v>
      </c>
      <c r="L36" s="34"/>
    </row>
    <row r="37" spans="2:12" s="1" customFormat="1" ht="14.4" customHeight="1">
      <c r="B37" s="34"/>
      <c r="D37" s="60" t="s">
        <v>35</v>
      </c>
      <c r="E37" s="39" t="s">
        <v>36</v>
      </c>
      <c r="F37" s="112">
        <f>ROUND((SUM(BE105:BE112) + SUM(BE134:BE145)),  2)</f>
        <v>0</v>
      </c>
      <c r="G37" s="113"/>
      <c r="H37" s="113"/>
      <c r="I37" s="114">
        <v>0.2</v>
      </c>
      <c r="J37" s="112">
        <f>ROUND(((SUM(BE105:BE112) + SUM(BE134:BE145))*I37),  2)</f>
        <v>0</v>
      </c>
      <c r="L37" s="34"/>
    </row>
    <row r="38" spans="2:12" s="1" customFormat="1" ht="14.4" customHeight="1">
      <c r="B38" s="34"/>
      <c r="E38" s="39" t="s">
        <v>37</v>
      </c>
      <c r="F38" s="112">
        <f>ROUND((SUM(BF105:BF112) + SUM(BF134:BF145)),  2)</f>
        <v>0</v>
      </c>
      <c r="G38" s="113"/>
      <c r="H38" s="113"/>
      <c r="I38" s="114">
        <v>0.2</v>
      </c>
      <c r="J38" s="112">
        <f>ROUND(((SUM(BF105:BF112) + SUM(BF134:BF145))*I38),  2)</f>
        <v>0</v>
      </c>
      <c r="L38" s="34"/>
    </row>
    <row r="39" spans="2:12" s="1" customFormat="1" ht="14.4" hidden="1" customHeight="1">
      <c r="B39" s="34"/>
      <c r="E39" s="27" t="s">
        <v>38</v>
      </c>
      <c r="F39" s="91">
        <f>ROUND((SUM(BG105:BG112) + SUM(BG134:BG145)),  2)</f>
        <v>0</v>
      </c>
      <c r="I39" s="115">
        <v>0.2</v>
      </c>
      <c r="J39" s="91">
        <f>0</f>
        <v>0</v>
      </c>
      <c r="L39" s="34"/>
    </row>
    <row r="40" spans="2:12" s="1" customFormat="1" ht="14.4" hidden="1" customHeight="1">
      <c r="B40" s="34"/>
      <c r="E40" s="27" t="s">
        <v>39</v>
      </c>
      <c r="F40" s="91">
        <f>ROUND((SUM(BH105:BH112) + SUM(BH134:BH145)),  2)</f>
        <v>0</v>
      </c>
      <c r="I40" s="115">
        <v>0.2</v>
      </c>
      <c r="J40" s="91">
        <f>0</f>
        <v>0</v>
      </c>
      <c r="L40" s="34"/>
    </row>
    <row r="41" spans="2:12" s="1" customFormat="1" ht="14.4" hidden="1" customHeight="1">
      <c r="B41" s="34"/>
      <c r="E41" s="39" t="s">
        <v>40</v>
      </c>
      <c r="F41" s="112">
        <f>ROUND((SUM(BI105:BI112) + SUM(BI134:BI145)),  2)</f>
        <v>0</v>
      </c>
      <c r="G41" s="113"/>
      <c r="H41" s="113"/>
      <c r="I41" s="114">
        <v>0</v>
      </c>
      <c r="J41" s="112">
        <f>0</f>
        <v>0</v>
      </c>
      <c r="L41" s="34"/>
    </row>
    <row r="42" spans="2:12" s="1" customFormat="1" ht="6.9" customHeight="1">
      <c r="B42" s="34"/>
      <c r="L42" s="34"/>
    </row>
    <row r="43" spans="2:12" s="1" customFormat="1" ht="25.4" customHeight="1">
      <c r="B43" s="34"/>
      <c r="C43" s="106"/>
      <c r="D43" s="116" t="s">
        <v>41</v>
      </c>
      <c r="E43" s="62"/>
      <c r="F43" s="62"/>
      <c r="G43" s="117" t="s">
        <v>42</v>
      </c>
      <c r="H43" s="118" t="s">
        <v>43</v>
      </c>
      <c r="I43" s="62"/>
      <c r="J43" s="119">
        <f>SUM(J34:J41)</f>
        <v>0</v>
      </c>
      <c r="K43" s="120"/>
      <c r="L43" s="34"/>
    </row>
    <row r="44" spans="2:12" s="1" customFormat="1" ht="14.4" customHeight="1">
      <c r="B44" s="34"/>
      <c r="L44" s="34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4"/>
      <c r="D50" s="46" t="s">
        <v>44</v>
      </c>
      <c r="E50" s="47"/>
      <c r="F50" s="47"/>
      <c r="G50" s="46" t="s">
        <v>45</v>
      </c>
      <c r="H50" s="47"/>
      <c r="I50" s="47"/>
      <c r="J50" s="47"/>
      <c r="K50" s="47"/>
      <c r="L50" s="34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5">
      <c r="B61" s="34"/>
      <c r="D61" s="48" t="s">
        <v>46</v>
      </c>
      <c r="E61" s="36"/>
      <c r="F61" s="121" t="s">
        <v>47</v>
      </c>
      <c r="G61" s="48" t="s">
        <v>46</v>
      </c>
      <c r="H61" s="36"/>
      <c r="I61" s="36"/>
      <c r="J61" s="122" t="s">
        <v>47</v>
      </c>
      <c r="K61" s="36"/>
      <c r="L61" s="34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">
      <c r="B65" s="34"/>
      <c r="D65" s="46" t="s">
        <v>48</v>
      </c>
      <c r="E65" s="47"/>
      <c r="F65" s="47"/>
      <c r="G65" s="46" t="s">
        <v>49</v>
      </c>
      <c r="H65" s="47"/>
      <c r="I65" s="47"/>
      <c r="J65" s="47"/>
      <c r="K65" s="47"/>
      <c r="L65" s="34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5">
      <c r="B76" s="34"/>
      <c r="D76" s="48" t="s">
        <v>46</v>
      </c>
      <c r="E76" s="36"/>
      <c r="F76" s="121" t="s">
        <v>47</v>
      </c>
      <c r="G76" s="48" t="s">
        <v>46</v>
      </c>
      <c r="H76" s="36"/>
      <c r="I76" s="36"/>
      <c r="J76" s="122" t="s">
        <v>47</v>
      </c>
      <c r="K76" s="36"/>
      <c r="L76" s="34"/>
    </row>
    <row r="77" spans="2:12" s="1" customFormat="1" ht="14.4" customHeight="1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34"/>
    </row>
    <row r="81" spans="2:12" s="1" customFormat="1" ht="6.9" customHeight="1"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34"/>
    </row>
    <row r="82" spans="2:12" s="1" customFormat="1" ht="24.9" customHeight="1">
      <c r="B82" s="34"/>
      <c r="C82" s="21" t="s">
        <v>134</v>
      </c>
      <c r="L82" s="34"/>
    </row>
    <row r="83" spans="2:12" s="1" customFormat="1" ht="6.9" customHeight="1">
      <c r="B83" s="34"/>
      <c r="L83" s="34"/>
    </row>
    <row r="84" spans="2:12" s="1" customFormat="1" ht="12" customHeight="1">
      <c r="B84" s="34"/>
      <c r="C84" s="27" t="s">
        <v>14</v>
      </c>
      <c r="L84" s="34"/>
    </row>
    <row r="85" spans="2:12" s="1" customFormat="1" ht="16.5" customHeight="1">
      <c r="B85" s="34"/>
      <c r="E85" s="282" t="str">
        <f>E7</f>
        <v>Športový areál ZŠ Plickova - 1.etapa</v>
      </c>
      <c r="F85" s="283"/>
      <c r="G85" s="283"/>
      <c r="H85" s="283"/>
      <c r="L85" s="34"/>
    </row>
    <row r="86" spans="2:12" ht="12" customHeight="1">
      <c r="B86" s="20"/>
      <c r="C86" s="27" t="s">
        <v>127</v>
      </c>
      <c r="L86" s="20"/>
    </row>
    <row r="87" spans="2:12" s="1" customFormat="1" ht="16.5" customHeight="1">
      <c r="B87" s="34"/>
      <c r="E87" s="282" t="s">
        <v>95</v>
      </c>
      <c r="F87" s="280"/>
      <c r="G87" s="280"/>
      <c r="H87" s="280"/>
      <c r="L87" s="34"/>
    </row>
    <row r="88" spans="2:12" s="1" customFormat="1" ht="12" customHeight="1">
      <c r="B88" s="34"/>
      <c r="C88" s="27" t="s">
        <v>128</v>
      </c>
      <c r="L88" s="34"/>
    </row>
    <row r="89" spans="2:12" s="1" customFormat="1" ht="16.5" customHeight="1">
      <c r="B89" s="34"/>
      <c r="E89" s="254">
        <f>E11</f>
        <v>0</v>
      </c>
      <c r="F89" s="280"/>
      <c r="G89" s="280"/>
      <c r="H89" s="280"/>
      <c r="L89" s="34"/>
    </row>
    <row r="90" spans="2:12" s="1" customFormat="1" ht="6.9" customHeight="1">
      <c r="B90" s="34"/>
      <c r="L90" s="34"/>
    </row>
    <row r="91" spans="2:12" s="1" customFormat="1" ht="12" customHeight="1">
      <c r="B91" s="34"/>
      <c r="C91" s="27" t="s">
        <v>17</v>
      </c>
      <c r="F91" s="25" t="str">
        <f>F14</f>
        <v>Bratislava-Rača</v>
      </c>
      <c r="I91" s="27" t="s">
        <v>19</v>
      </c>
      <c r="J91" s="57">
        <f>IF(J14="","",J14)</f>
        <v>45040</v>
      </c>
      <c r="L91" s="34"/>
    </row>
    <row r="92" spans="2:12" s="1" customFormat="1" ht="6.9" customHeight="1">
      <c r="B92" s="34"/>
      <c r="L92" s="34"/>
    </row>
    <row r="93" spans="2:12" s="1" customFormat="1" ht="25.65" customHeight="1">
      <c r="B93" s="34"/>
      <c r="C93" s="27" t="s">
        <v>20</v>
      </c>
      <c r="F93" s="25" t="str">
        <f>E17</f>
        <v>Mestská časť Bratislava-Rača</v>
      </c>
      <c r="I93" s="27" t="s">
        <v>25</v>
      </c>
      <c r="J93" s="30" t="str">
        <f>E23</f>
        <v>STECHO construction, s.r.o.</v>
      </c>
      <c r="L93" s="34"/>
    </row>
    <row r="94" spans="2:12" s="1" customFormat="1" ht="15.15" customHeight="1">
      <c r="B94" s="34"/>
      <c r="C94" s="27" t="s">
        <v>23</v>
      </c>
      <c r="F94" s="25" t="str">
        <f>IF(E20="","",E20)</f>
        <v>Vyplň údaj</v>
      </c>
      <c r="I94" s="27" t="s">
        <v>27</v>
      </c>
      <c r="J94" s="30" t="str">
        <f>E26</f>
        <v>Rosoft,s.r.o.</v>
      </c>
      <c r="L94" s="34"/>
    </row>
    <row r="95" spans="2:12" s="1" customFormat="1" ht="10.4" customHeight="1">
      <c r="B95" s="34"/>
      <c r="L95" s="34"/>
    </row>
    <row r="96" spans="2:12" s="1" customFormat="1" ht="29.25" customHeight="1">
      <c r="B96" s="34"/>
      <c r="C96" s="123" t="s">
        <v>135</v>
      </c>
      <c r="D96" s="106"/>
      <c r="E96" s="106"/>
      <c r="F96" s="106"/>
      <c r="G96" s="106"/>
      <c r="H96" s="106"/>
      <c r="I96" s="106"/>
      <c r="J96" s="124" t="s">
        <v>136</v>
      </c>
      <c r="K96" s="106"/>
      <c r="L96" s="34"/>
    </row>
    <row r="97" spans="2:65" s="1" customFormat="1" ht="10.4" customHeight="1">
      <c r="B97" s="34"/>
      <c r="L97" s="34"/>
    </row>
    <row r="98" spans="2:65" s="1" customFormat="1" ht="23" customHeight="1">
      <c r="B98" s="34"/>
      <c r="C98" s="125" t="s">
        <v>137</v>
      </c>
      <c r="J98" s="71">
        <f>J134</f>
        <v>0</v>
      </c>
      <c r="L98" s="34"/>
      <c r="AU98" s="17" t="s">
        <v>138</v>
      </c>
    </row>
    <row r="99" spans="2:65" s="8" customFormat="1" ht="24.9" customHeight="1">
      <c r="B99" s="126"/>
      <c r="D99" s="127" t="s">
        <v>139</v>
      </c>
      <c r="E99" s="128"/>
      <c r="F99" s="128"/>
      <c r="G99" s="128"/>
      <c r="H99" s="128"/>
      <c r="I99" s="128"/>
      <c r="J99" s="129">
        <f>J135</f>
        <v>0</v>
      </c>
      <c r="L99" s="126"/>
    </row>
    <row r="100" spans="2:65" s="9" customFormat="1" ht="20" customHeight="1">
      <c r="B100" s="130"/>
      <c r="D100" s="131" t="s">
        <v>265</v>
      </c>
      <c r="E100" s="132"/>
      <c r="F100" s="132"/>
      <c r="G100" s="132"/>
      <c r="H100" s="132"/>
      <c r="I100" s="132"/>
      <c r="J100" s="133">
        <f>J136</f>
        <v>0</v>
      </c>
      <c r="L100" s="130"/>
    </row>
    <row r="101" spans="2:65" s="8" customFormat="1" ht="24.9" customHeight="1">
      <c r="B101" s="126"/>
      <c r="D101" s="127" t="s">
        <v>270</v>
      </c>
      <c r="E101" s="128"/>
      <c r="F101" s="128"/>
      <c r="G101" s="128"/>
      <c r="H101" s="128"/>
      <c r="I101" s="128"/>
      <c r="J101" s="129">
        <f>J140</f>
        <v>0</v>
      </c>
      <c r="L101" s="126"/>
    </row>
    <row r="102" spans="2:65" s="9" customFormat="1" ht="20" customHeight="1">
      <c r="B102" s="130"/>
      <c r="D102" s="131" t="s">
        <v>275</v>
      </c>
      <c r="E102" s="132"/>
      <c r="F102" s="132"/>
      <c r="G102" s="132"/>
      <c r="H102" s="132"/>
      <c r="I102" s="132"/>
      <c r="J102" s="133">
        <f>J141</f>
        <v>0</v>
      </c>
      <c r="L102" s="130"/>
    </row>
    <row r="103" spans="2:65" s="1" customFormat="1" ht="21.75" customHeight="1">
      <c r="B103" s="34"/>
      <c r="L103" s="34"/>
    </row>
    <row r="104" spans="2:65" s="1" customFormat="1" ht="6.9" customHeight="1">
      <c r="B104" s="34"/>
      <c r="L104" s="34"/>
    </row>
    <row r="105" spans="2:65" s="1" customFormat="1" ht="29.25" customHeight="1">
      <c r="B105" s="34"/>
      <c r="C105" s="125" t="s">
        <v>142</v>
      </c>
      <c r="J105" s="134">
        <f>ROUND(J106 + J107 + J108 + J109 + J110 + J111,2)</f>
        <v>0</v>
      </c>
      <c r="L105" s="34"/>
      <c r="N105" s="135" t="s">
        <v>35</v>
      </c>
    </row>
    <row r="106" spans="2:65" s="1" customFormat="1" ht="18" customHeight="1">
      <c r="B106" s="136"/>
      <c r="C106" s="137"/>
      <c r="D106" s="232" t="s">
        <v>143</v>
      </c>
      <c r="E106" s="281"/>
      <c r="F106" s="281"/>
      <c r="G106" s="137"/>
      <c r="H106" s="137"/>
      <c r="I106" s="137"/>
      <c r="J106" s="99">
        <v>0</v>
      </c>
      <c r="K106" s="137"/>
      <c r="L106" s="136"/>
      <c r="M106" s="137"/>
      <c r="N106" s="139" t="s">
        <v>37</v>
      </c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40" t="s">
        <v>144</v>
      </c>
      <c r="AZ106" s="137"/>
      <c r="BA106" s="137"/>
      <c r="BB106" s="137"/>
      <c r="BC106" s="137"/>
      <c r="BD106" s="137"/>
      <c r="BE106" s="141">
        <f t="shared" ref="BE106:BE111" si="0">IF(N106="základná",J106,0)</f>
        <v>0</v>
      </c>
      <c r="BF106" s="141">
        <f t="shared" ref="BF106:BF111" si="1">IF(N106="znížená",J106,0)</f>
        <v>0</v>
      </c>
      <c r="BG106" s="141">
        <f t="shared" ref="BG106:BG111" si="2">IF(N106="zákl. prenesená",J106,0)</f>
        <v>0</v>
      </c>
      <c r="BH106" s="141">
        <f t="shared" ref="BH106:BH111" si="3">IF(N106="zníž. prenesená",J106,0)</f>
        <v>0</v>
      </c>
      <c r="BI106" s="141">
        <f t="shared" ref="BI106:BI111" si="4">IF(N106="nulová",J106,0)</f>
        <v>0</v>
      </c>
      <c r="BJ106" s="140" t="s">
        <v>82</v>
      </c>
      <c r="BK106" s="137"/>
      <c r="BL106" s="137"/>
      <c r="BM106" s="137"/>
    </row>
    <row r="107" spans="2:65" s="1" customFormat="1" ht="18" customHeight="1">
      <c r="B107" s="136"/>
      <c r="C107" s="137"/>
      <c r="D107" s="232" t="s">
        <v>145</v>
      </c>
      <c r="E107" s="281"/>
      <c r="F107" s="281"/>
      <c r="G107" s="137"/>
      <c r="H107" s="137"/>
      <c r="I107" s="137"/>
      <c r="J107" s="99">
        <v>0</v>
      </c>
      <c r="K107" s="137"/>
      <c r="L107" s="136"/>
      <c r="M107" s="137"/>
      <c r="N107" s="139" t="s">
        <v>37</v>
      </c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40" t="s">
        <v>144</v>
      </c>
      <c r="AZ107" s="137"/>
      <c r="BA107" s="137"/>
      <c r="BB107" s="137"/>
      <c r="BC107" s="137"/>
      <c r="BD107" s="137"/>
      <c r="BE107" s="141">
        <f t="shared" si="0"/>
        <v>0</v>
      </c>
      <c r="BF107" s="141">
        <f t="shared" si="1"/>
        <v>0</v>
      </c>
      <c r="BG107" s="141">
        <f t="shared" si="2"/>
        <v>0</v>
      </c>
      <c r="BH107" s="141">
        <f t="shared" si="3"/>
        <v>0</v>
      </c>
      <c r="BI107" s="141">
        <f t="shared" si="4"/>
        <v>0</v>
      </c>
      <c r="BJ107" s="140" t="s">
        <v>82</v>
      </c>
      <c r="BK107" s="137"/>
      <c r="BL107" s="137"/>
      <c r="BM107" s="137"/>
    </row>
    <row r="108" spans="2:65" s="1" customFormat="1" ht="18" customHeight="1">
      <c r="B108" s="136"/>
      <c r="C108" s="137"/>
      <c r="D108" s="232" t="s">
        <v>146</v>
      </c>
      <c r="E108" s="281"/>
      <c r="F108" s="281"/>
      <c r="G108" s="137"/>
      <c r="H108" s="137"/>
      <c r="I108" s="137"/>
      <c r="J108" s="99">
        <v>0</v>
      </c>
      <c r="K108" s="137"/>
      <c r="L108" s="136"/>
      <c r="M108" s="137"/>
      <c r="N108" s="139" t="s">
        <v>37</v>
      </c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40" t="s">
        <v>144</v>
      </c>
      <c r="AZ108" s="137"/>
      <c r="BA108" s="137"/>
      <c r="BB108" s="137"/>
      <c r="BC108" s="137"/>
      <c r="BD108" s="137"/>
      <c r="BE108" s="141">
        <f t="shared" si="0"/>
        <v>0</v>
      </c>
      <c r="BF108" s="141">
        <f t="shared" si="1"/>
        <v>0</v>
      </c>
      <c r="BG108" s="141">
        <f t="shared" si="2"/>
        <v>0</v>
      </c>
      <c r="BH108" s="141">
        <f t="shared" si="3"/>
        <v>0</v>
      </c>
      <c r="BI108" s="141">
        <f t="shared" si="4"/>
        <v>0</v>
      </c>
      <c r="BJ108" s="140" t="s">
        <v>82</v>
      </c>
      <c r="BK108" s="137"/>
      <c r="BL108" s="137"/>
      <c r="BM108" s="137"/>
    </row>
    <row r="109" spans="2:65" s="1" customFormat="1" ht="18" customHeight="1">
      <c r="B109" s="136"/>
      <c r="C109" s="137"/>
      <c r="D109" s="232" t="s">
        <v>147</v>
      </c>
      <c r="E109" s="281"/>
      <c r="F109" s="281"/>
      <c r="G109" s="137"/>
      <c r="H109" s="137"/>
      <c r="I109" s="137"/>
      <c r="J109" s="99">
        <v>0</v>
      </c>
      <c r="K109" s="137"/>
      <c r="L109" s="136"/>
      <c r="M109" s="137"/>
      <c r="N109" s="139" t="s">
        <v>37</v>
      </c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40" t="s">
        <v>144</v>
      </c>
      <c r="AZ109" s="137"/>
      <c r="BA109" s="137"/>
      <c r="BB109" s="137"/>
      <c r="BC109" s="137"/>
      <c r="BD109" s="137"/>
      <c r="BE109" s="141">
        <f t="shared" si="0"/>
        <v>0</v>
      </c>
      <c r="BF109" s="141">
        <f t="shared" si="1"/>
        <v>0</v>
      </c>
      <c r="BG109" s="141">
        <f t="shared" si="2"/>
        <v>0</v>
      </c>
      <c r="BH109" s="141">
        <f t="shared" si="3"/>
        <v>0</v>
      </c>
      <c r="BI109" s="141">
        <f t="shared" si="4"/>
        <v>0</v>
      </c>
      <c r="BJ109" s="140" t="s">
        <v>82</v>
      </c>
      <c r="BK109" s="137"/>
      <c r="BL109" s="137"/>
      <c r="BM109" s="137"/>
    </row>
    <row r="110" spans="2:65" s="1" customFormat="1" ht="18" customHeight="1">
      <c r="B110" s="136"/>
      <c r="C110" s="137"/>
      <c r="D110" s="232" t="s">
        <v>148</v>
      </c>
      <c r="E110" s="281"/>
      <c r="F110" s="281"/>
      <c r="G110" s="137"/>
      <c r="H110" s="137"/>
      <c r="I110" s="137"/>
      <c r="J110" s="99">
        <v>0</v>
      </c>
      <c r="K110" s="137"/>
      <c r="L110" s="136"/>
      <c r="M110" s="137"/>
      <c r="N110" s="139" t="s">
        <v>37</v>
      </c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40" t="s">
        <v>144</v>
      </c>
      <c r="AZ110" s="137"/>
      <c r="BA110" s="137"/>
      <c r="BB110" s="137"/>
      <c r="BC110" s="137"/>
      <c r="BD110" s="137"/>
      <c r="BE110" s="141">
        <f t="shared" si="0"/>
        <v>0</v>
      </c>
      <c r="BF110" s="141">
        <f t="shared" si="1"/>
        <v>0</v>
      </c>
      <c r="BG110" s="141">
        <f t="shared" si="2"/>
        <v>0</v>
      </c>
      <c r="BH110" s="141">
        <f t="shared" si="3"/>
        <v>0</v>
      </c>
      <c r="BI110" s="141">
        <f t="shared" si="4"/>
        <v>0</v>
      </c>
      <c r="BJ110" s="140" t="s">
        <v>82</v>
      </c>
      <c r="BK110" s="137"/>
      <c r="BL110" s="137"/>
      <c r="BM110" s="137"/>
    </row>
    <row r="111" spans="2:65" s="1" customFormat="1" ht="18" customHeight="1">
      <c r="B111" s="136"/>
      <c r="C111" s="137"/>
      <c r="D111" s="138" t="s">
        <v>149</v>
      </c>
      <c r="E111" s="137"/>
      <c r="F111" s="137"/>
      <c r="G111" s="137"/>
      <c r="H111" s="137"/>
      <c r="I111" s="137"/>
      <c r="J111" s="99">
        <f>ROUND(J32*T111,2)</f>
        <v>0</v>
      </c>
      <c r="K111" s="137"/>
      <c r="L111" s="136"/>
      <c r="M111" s="137"/>
      <c r="N111" s="139" t="s">
        <v>37</v>
      </c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40" t="s">
        <v>150</v>
      </c>
      <c r="AZ111" s="137"/>
      <c r="BA111" s="137"/>
      <c r="BB111" s="137"/>
      <c r="BC111" s="137"/>
      <c r="BD111" s="137"/>
      <c r="BE111" s="141">
        <f t="shared" si="0"/>
        <v>0</v>
      </c>
      <c r="BF111" s="141">
        <f t="shared" si="1"/>
        <v>0</v>
      </c>
      <c r="BG111" s="141">
        <f t="shared" si="2"/>
        <v>0</v>
      </c>
      <c r="BH111" s="141">
        <f t="shared" si="3"/>
        <v>0</v>
      </c>
      <c r="BI111" s="141">
        <f t="shared" si="4"/>
        <v>0</v>
      </c>
      <c r="BJ111" s="140" t="s">
        <v>82</v>
      </c>
      <c r="BK111" s="137"/>
      <c r="BL111" s="137"/>
      <c r="BM111" s="137"/>
    </row>
    <row r="112" spans="2:65" s="1" customFormat="1">
      <c r="B112" s="34"/>
      <c r="L112" s="34"/>
    </row>
    <row r="113" spans="2:12" s="1" customFormat="1" ht="29.25" customHeight="1">
      <c r="B113" s="34"/>
      <c r="C113" s="105" t="s">
        <v>123</v>
      </c>
      <c r="D113" s="106"/>
      <c r="E113" s="106"/>
      <c r="F113" s="106"/>
      <c r="G113" s="106"/>
      <c r="H113" s="106"/>
      <c r="I113" s="106"/>
      <c r="J113" s="107">
        <f>ROUND(J98+J105,2)</f>
        <v>0</v>
      </c>
      <c r="K113" s="106"/>
      <c r="L113" s="34"/>
    </row>
    <row r="114" spans="2:12" s="1" customFormat="1" ht="6.9" customHeight="1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34"/>
    </row>
    <row r="118" spans="2:12" s="1" customFormat="1" ht="6.9" customHeight="1"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34"/>
    </row>
    <row r="119" spans="2:12" s="1" customFormat="1" ht="24.9" customHeight="1">
      <c r="B119" s="34"/>
      <c r="C119" s="21" t="s">
        <v>151</v>
      </c>
      <c r="L119" s="34"/>
    </row>
    <row r="120" spans="2:12" s="1" customFormat="1" ht="6.9" customHeight="1">
      <c r="B120" s="34"/>
      <c r="L120" s="34"/>
    </row>
    <row r="121" spans="2:12" s="1" customFormat="1" ht="12" customHeight="1">
      <c r="B121" s="34"/>
      <c r="C121" s="27" t="s">
        <v>14</v>
      </c>
      <c r="L121" s="34"/>
    </row>
    <row r="122" spans="2:12" s="1" customFormat="1" ht="16.5" customHeight="1">
      <c r="B122" s="34"/>
      <c r="E122" s="282" t="str">
        <f>E7</f>
        <v>Športový areál ZŠ Plickova - 1.etapa</v>
      </c>
      <c r="F122" s="283"/>
      <c r="G122" s="283"/>
      <c r="H122" s="283"/>
      <c r="L122" s="34"/>
    </row>
    <row r="123" spans="2:12" ht="12" customHeight="1">
      <c r="B123" s="20"/>
      <c r="C123" s="27" t="s">
        <v>127</v>
      </c>
      <c r="L123" s="20"/>
    </row>
    <row r="124" spans="2:12" s="1" customFormat="1" ht="16.5" customHeight="1">
      <c r="B124" s="34"/>
      <c r="E124" s="282" t="s">
        <v>95</v>
      </c>
      <c r="F124" s="280"/>
      <c r="G124" s="280"/>
      <c r="H124" s="280"/>
      <c r="L124" s="34"/>
    </row>
    <row r="125" spans="2:12" s="1" customFormat="1" ht="12" customHeight="1">
      <c r="B125" s="34"/>
      <c r="C125" s="27" t="s">
        <v>128</v>
      </c>
      <c r="L125" s="34"/>
    </row>
    <row r="126" spans="2:12" s="1" customFormat="1" ht="16.5" customHeight="1">
      <c r="B126" s="34"/>
      <c r="E126" s="254">
        <f>E11</f>
        <v>0</v>
      </c>
      <c r="F126" s="280"/>
      <c r="G126" s="280"/>
      <c r="H126" s="280"/>
      <c r="L126" s="34"/>
    </row>
    <row r="127" spans="2:12" s="1" customFormat="1" ht="6.9" customHeight="1">
      <c r="B127" s="34"/>
      <c r="L127" s="34"/>
    </row>
    <row r="128" spans="2:12" s="1" customFormat="1" ht="12" customHeight="1">
      <c r="B128" s="34"/>
      <c r="C128" s="27" t="s">
        <v>17</v>
      </c>
      <c r="F128" s="25" t="str">
        <f>F14</f>
        <v>Bratislava-Rača</v>
      </c>
      <c r="I128" s="27" t="s">
        <v>19</v>
      </c>
      <c r="J128" s="57">
        <f>IF(J14="","",J14)</f>
        <v>45040</v>
      </c>
      <c r="L128" s="34"/>
    </row>
    <row r="129" spans="2:65" s="1" customFormat="1" ht="6.9" customHeight="1">
      <c r="B129" s="34"/>
      <c r="L129" s="34"/>
    </row>
    <row r="130" spans="2:65" s="1" customFormat="1" ht="25.65" customHeight="1">
      <c r="B130" s="34"/>
      <c r="C130" s="27" t="s">
        <v>20</v>
      </c>
      <c r="F130" s="25" t="str">
        <f>E17</f>
        <v>Mestská časť Bratislava-Rača</v>
      </c>
      <c r="I130" s="27" t="s">
        <v>25</v>
      </c>
      <c r="J130" s="30" t="str">
        <f>E23</f>
        <v>STECHO construction, s.r.o.</v>
      </c>
      <c r="L130" s="34"/>
    </row>
    <row r="131" spans="2:65" s="1" customFormat="1" ht="15.15" customHeight="1">
      <c r="B131" s="34"/>
      <c r="C131" s="27" t="s">
        <v>23</v>
      </c>
      <c r="F131" s="25" t="str">
        <f>IF(E20="","",E20)</f>
        <v>Vyplň údaj</v>
      </c>
      <c r="I131" s="27" t="s">
        <v>27</v>
      </c>
      <c r="J131" s="30" t="str">
        <f>E26</f>
        <v>Rosoft,s.r.o.</v>
      </c>
      <c r="L131" s="34"/>
    </row>
    <row r="132" spans="2:65" s="1" customFormat="1" ht="10.4" customHeight="1">
      <c r="B132" s="34"/>
      <c r="L132" s="34"/>
    </row>
    <row r="133" spans="2:65" s="10" customFormat="1" ht="29.25" customHeight="1">
      <c r="B133" s="142"/>
      <c r="C133" s="143" t="s">
        <v>152</v>
      </c>
      <c r="D133" s="144" t="s">
        <v>56</v>
      </c>
      <c r="E133" s="144" t="s">
        <v>52</v>
      </c>
      <c r="F133" s="144" t="s">
        <v>53</v>
      </c>
      <c r="G133" s="144" t="s">
        <v>153</v>
      </c>
      <c r="H133" s="144" t="s">
        <v>154</v>
      </c>
      <c r="I133" s="144" t="s">
        <v>155</v>
      </c>
      <c r="J133" s="145" t="s">
        <v>136</v>
      </c>
      <c r="K133" s="146" t="s">
        <v>156</v>
      </c>
      <c r="L133" s="142"/>
      <c r="M133" s="64" t="s">
        <v>1</v>
      </c>
      <c r="N133" s="65" t="s">
        <v>35</v>
      </c>
      <c r="O133" s="65" t="s">
        <v>157</v>
      </c>
      <c r="P133" s="65" t="s">
        <v>158</v>
      </c>
      <c r="Q133" s="65" t="s">
        <v>159</v>
      </c>
      <c r="R133" s="65" t="s">
        <v>160</v>
      </c>
      <c r="S133" s="65" t="s">
        <v>161</v>
      </c>
      <c r="T133" s="66" t="s">
        <v>162</v>
      </c>
    </row>
    <row r="134" spans="2:65" s="1" customFormat="1" ht="23" customHeight="1">
      <c r="B134" s="34"/>
      <c r="C134" s="69" t="s">
        <v>133</v>
      </c>
      <c r="J134" s="147">
        <f>BK134</f>
        <v>0</v>
      </c>
      <c r="L134" s="34"/>
      <c r="M134" s="67"/>
      <c r="N134" s="58"/>
      <c r="O134" s="58"/>
      <c r="P134" s="148">
        <f>P135+P140</f>
        <v>0</v>
      </c>
      <c r="Q134" s="58"/>
      <c r="R134" s="148">
        <f>R135+R140</f>
        <v>16.230259200000003</v>
      </c>
      <c r="S134" s="58"/>
      <c r="T134" s="149">
        <f>T135+T140</f>
        <v>0</v>
      </c>
      <c r="AT134" s="17" t="s">
        <v>70</v>
      </c>
      <c r="AU134" s="17" t="s">
        <v>138</v>
      </c>
      <c r="BK134" s="150">
        <f>BK135+BK140</f>
        <v>0</v>
      </c>
    </row>
    <row r="135" spans="2:65" s="11" customFormat="1" ht="26" customHeight="1">
      <c r="B135" s="151"/>
      <c r="D135" s="152" t="s">
        <v>70</v>
      </c>
      <c r="E135" s="153" t="s">
        <v>163</v>
      </c>
      <c r="F135" s="153" t="s">
        <v>164</v>
      </c>
      <c r="I135" s="154"/>
      <c r="J135" s="155">
        <f>BK135</f>
        <v>0</v>
      </c>
      <c r="L135" s="151"/>
      <c r="M135" s="156"/>
      <c r="P135" s="157">
        <f>P136</f>
        <v>0</v>
      </c>
      <c r="R135" s="157">
        <f>R136</f>
        <v>16.123380000000001</v>
      </c>
      <c r="T135" s="158">
        <f>T136</f>
        <v>0</v>
      </c>
      <c r="AR135" s="152" t="s">
        <v>77</v>
      </c>
      <c r="AT135" s="159" t="s">
        <v>70</v>
      </c>
      <c r="AU135" s="159" t="s">
        <v>71</v>
      </c>
      <c r="AY135" s="152" t="s">
        <v>165</v>
      </c>
      <c r="BK135" s="160">
        <f>BK136</f>
        <v>0</v>
      </c>
    </row>
    <row r="136" spans="2:65" s="11" customFormat="1" ht="23" customHeight="1">
      <c r="B136" s="151"/>
      <c r="D136" s="152" t="s">
        <v>70</v>
      </c>
      <c r="E136" s="161" t="s">
        <v>82</v>
      </c>
      <c r="F136" s="161" t="s">
        <v>313</v>
      </c>
      <c r="I136" s="154"/>
      <c r="J136" s="162">
        <f>BK136</f>
        <v>0</v>
      </c>
      <c r="L136" s="151"/>
      <c r="M136" s="156"/>
      <c r="P136" s="157">
        <f>SUM(P137:P139)</f>
        <v>0</v>
      </c>
      <c r="R136" s="157">
        <f>SUM(R137:R139)</f>
        <v>16.123380000000001</v>
      </c>
      <c r="T136" s="158">
        <f>SUM(T137:T139)</f>
        <v>0</v>
      </c>
      <c r="AR136" s="152" t="s">
        <v>77</v>
      </c>
      <c r="AT136" s="159" t="s">
        <v>70</v>
      </c>
      <c r="AU136" s="159" t="s">
        <v>77</v>
      </c>
      <c r="AY136" s="152" t="s">
        <v>165</v>
      </c>
      <c r="BK136" s="160">
        <f>SUM(BK137:BK139)</f>
        <v>0</v>
      </c>
    </row>
    <row r="137" spans="2:65" s="1" customFormat="1" ht="66.75" customHeight="1">
      <c r="B137" s="136"/>
      <c r="C137" s="163" t="s">
        <v>77</v>
      </c>
      <c r="D137" s="163" t="s">
        <v>167</v>
      </c>
      <c r="E137" s="164" t="s">
        <v>1086</v>
      </c>
      <c r="F137" s="165" t="s">
        <v>2071</v>
      </c>
      <c r="G137" s="166" t="s">
        <v>497</v>
      </c>
      <c r="H137" s="167">
        <v>7</v>
      </c>
      <c r="I137" s="168"/>
      <c r="J137" s="169">
        <f>ROUND(I137*H137,2)</f>
        <v>0</v>
      </c>
      <c r="K137" s="170"/>
      <c r="L137" s="34"/>
      <c r="M137" s="171" t="s">
        <v>1</v>
      </c>
      <c r="N137" s="135" t="s">
        <v>37</v>
      </c>
      <c r="P137" s="172">
        <f>O137*H137</f>
        <v>0</v>
      </c>
      <c r="Q137" s="172">
        <v>2.3033399999999999</v>
      </c>
      <c r="R137" s="172">
        <f>Q137*H137</f>
        <v>16.123380000000001</v>
      </c>
      <c r="S137" s="172">
        <v>0</v>
      </c>
      <c r="T137" s="173">
        <f>S137*H137</f>
        <v>0</v>
      </c>
      <c r="AR137" s="174" t="s">
        <v>171</v>
      </c>
      <c r="AT137" s="174" t="s">
        <v>167</v>
      </c>
      <c r="AU137" s="174" t="s">
        <v>82</v>
      </c>
      <c r="AY137" s="17" t="s">
        <v>165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7" t="s">
        <v>82</v>
      </c>
      <c r="BK137" s="102">
        <f>ROUND(I137*H137,2)</f>
        <v>0</v>
      </c>
      <c r="BL137" s="17" t="s">
        <v>171</v>
      </c>
      <c r="BM137" s="174" t="s">
        <v>1087</v>
      </c>
    </row>
    <row r="138" spans="2:65" s="12" customFormat="1">
      <c r="B138" s="175"/>
      <c r="D138" s="176" t="s">
        <v>176</v>
      </c>
      <c r="E138" s="177" t="s">
        <v>1</v>
      </c>
      <c r="F138" s="178" t="s">
        <v>202</v>
      </c>
      <c r="H138" s="179">
        <v>7</v>
      </c>
      <c r="I138" s="180"/>
      <c r="L138" s="175"/>
      <c r="M138" s="181"/>
      <c r="T138" s="182"/>
      <c r="AT138" s="177" t="s">
        <v>176</v>
      </c>
      <c r="AU138" s="177" t="s">
        <v>82</v>
      </c>
      <c r="AV138" s="12" t="s">
        <v>82</v>
      </c>
      <c r="AW138" s="12" t="s">
        <v>26</v>
      </c>
      <c r="AX138" s="12" t="s">
        <v>77</v>
      </c>
      <c r="AY138" s="177" t="s">
        <v>165</v>
      </c>
    </row>
    <row r="139" spans="2:65" s="13" customFormat="1">
      <c r="B139" s="183"/>
      <c r="D139" s="176" t="s">
        <v>176</v>
      </c>
      <c r="E139" s="184" t="s">
        <v>1</v>
      </c>
      <c r="F139" s="185"/>
      <c r="H139" s="184" t="s">
        <v>1</v>
      </c>
      <c r="I139" s="186"/>
      <c r="L139" s="183"/>
      <c r="M139" s="187"/>
      <c r="T139" s="188"/>
      <c r="AT139" s="184" t="s">
        <v>176</v>
      </c>
      <c r="AU139" s="184" t="s">
        <v>82</v>
      </c>
      <c r="AV139" s="13" t="s">
        <v>77</v>
      </c>
      <c r="AW139" s="13" t="s">
        <v>26</v>
      </c>
      <c r="AX139" s="13" t="s">
        <v>71</v>
      </c>
      <c r="AY139" s="184" t="s">
        <v>165</v>
      </c>
    </row>
    <row r="140" spans="2:65" s="11" customFormat="1" ht="26" customHeight="1">
      <c r="B140" s="151"/>
      <c r="D140" s="152" t="s">
        <v>70</v>
      </c>
      <c r="E140" s="153" t="s">
        <v>388</v>
      </c>
      <c r="F140" s="153" t="s">
        <v>389</v>
      </c>
      <c r="I140" s="154"/>
      <c r="J140" s="155">
        <f>BK140</f>
        <v>0</v>
      </c>
      <c r="L140" s="151"/>
      <c r="M140" s="156"/>
      <c r="P140" s="157">
        <f>P141</f>
        <v>0</v>
      </c>
      <c r="R140" s="157">
        <f>R141</f>
        <v>0.10687919999999999</v>
      </c>
      <c r="T140" s="158">
        <f>T141</f>
        <v>0</v>
      </c>
      <c r="AR140" s="152" t="s">
        <v>82</v>
      </c>
      <c r="AT140" s="159" t="s">
        <v>70</v>
      </c>
      <c r="AU140" s="159" t="s">
        <v>71</v>
      </c>
      <c r="AY140" s="152" t="s">
        <v>165</v>
      </c>
      <c r="BK140" s="160">
        <f>BK141</f>
        <v>0</v>
      </c>
    </row>
    <row r="141" spans="2:65" s="11" customFormat="1" ht="23" customHeight="1">
      <c r="B141" s="151"/>
      <c r="D141" s="152" t="s">
        <v>70</v>
      </c>
      <c r="E141" s="161" t="s">
        <v>507</v>
      </c>
      <c r="F141" s="161" t="s">
        <v>508</v>
      </c>
      <c r="I141" s="154"/>
      <c r="J141" s="162">
        <f>BK141</f>
        <v>0</v>
      </c>
      <c r="L141" s="151"/>
      <c r="M141" s="156"/>
      <c r="P141" s="157">
        <f>SUM(P142:P145)</f>
        <v>0</v>
      </c>
      <c r="R141" s="157">
        <f>SUM(R142:R145)</f>
        <v>0.10687919999999999</v>
      </c>
      <c r="T141" s="158">
        <f>SUM(T142:T145)</f>
        <v>0</v>
      </c>
      <c r="AR141" s="152" t="s">
        <v>82</v>
      </c>
      <c r="AT141" s="159" t="s">
        <v>70</v>
      </c>
      <c r="AU141" s="159" t="s">
        <v>77</v>
      </c>
      <c r="AY141" s="152" t="s">
        <v>165</v>
      </c>
      <c r="BK141" s="160">
        <f>SUM(BK142:BK145)</f>
        <v>0</v>
      </c>
    </row>
    <row r="142" spans="2:65" s="1" customFormat="1" ht="49.25" customHeight="1">
      <c r="B142" s="136"/>
      <c r="C142" s="163" t="s">
        <v>82</v>
      </c>
      <c r="D142" s="163" t="s">
        <v>167</v>
      </c>
      <c r="E142" s="164" t="s">
        <v>1088</v>
      </c>
      <c r="F142" s="165" t="s">
        <v>1089</v>
      </c>
      <c r="G142" s="166" t="s">
        <v>404</v>
      </c>
      <c r="H142" s="167">
        <v>1744.82</v>
      </c>
      <c r="I142" s="168"/>
      <c r="J142" s="169">
        <f>ROUND(I142*H142,2)</f>
        <v>0</v>
      </c>
      <c r="K142" s="170"/>
      <c r="L142" s="34"/>
      <c r="M142" s="171" t="s">
        <v>1</v>
      </c>
      <c r="N142" s="135" t="s">
        <v>37</v>
      </c>
      <c r="P142" s="172">
        <f>O142*H142</f>
        <v>0</v>
      </c>
      <c r="Q142" s="172">
        <v>6.0000000000000002E-5</v>
      </c>
      <c r="R142" s="172">
        <f>Q142*H142</f>
        <v>0.1046892</v>
      </c>
      <c r="S142" s="172">
        <v>0</v>
      </c>
      <c r="T142" s="173">
        <f>S142*H142</f>
        <v>0</v>
      </c>
      <c r="AR142" s="174" t="s">
        <v>244</v>
      </c>
      <c r="AT142" s="174" t="s">
        <v>167</v>
      </c>
      <c r="AU142" s="174" t="s">
        <v>82</v>
      </c>
      <c r="AY142" s="17" t="s">
        <v>165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7" t="s">
        <v>82</v>
      </c>
      <c r="BK142" s="102">
        <f>ROUND(I142*H142,2)</f>
        <v>0</v>
      </c>
      <c r="BL142" s="17" t="s">
        <v>244</v>
      </c>
      <c r="BM142" s="174" t="s">
        <v>1090</v>
      </c>
    </row>
    <row r="143" spans="2:65" s="1" customFormat="1" ht="24.15" customHeight="1">
      <c r="B143" s="136"/>
      <c r="C143" s="163" t="s">
        <v>178</v>
      </c>
      <c r="D143" s="163" t="s">
        <v>167</v>
      </c>
      <c r="E143" s="164" t="s">
        <v>1091</v>
      </c>
      <c r="F143" s="165" t="s">
        <v>1092</v>
      </c>
      <c r="G143" s="166" t="s">
        <v>170</v>
      </c>
      <c r="H143" s="167">
        <v>15.5</v>
      </c>
      <c r="I143" s="168"/>
      <c r="J143" s="169">
        <f>ROUND(I143*H143,2)</f>
        <v>0</v>
      </c>
      <c r="K143" s="170"/>
      <c r="L143" s="34"/>
      <c r="M143" s="171" t="s">
        <v>1</v>
      </c>
      <c r="N143" s="135" t="s">
        <v>37</v>
      </c>
      <c r="P143" s="172">
        <f>O143*H143</f>
        <v>0</v>
      </c>
      <c r="Q143" s="172">
        <v>6.0000000000000002E-5</v>
      </c>
      <c r="R143" s="172">
        <f>Q143*H143</f>
        <v>9.3000000000000005E-4</v>
      </c>
      <c r="S143" s="172">
        <v>0</v>
      </c>
      <c r="T143" s="173">
        <f>S143*H143</f>
        <v>0</v>
      </c>
      <c r="AR143" s="174" t="s">
        <v>244</v>
      </c>
      <c r="AT143" s="174" t="s">
        <v>167</v>
      </c>
      <c r="AU143" s="174" t="s">
        <v>82</v>
      </c>
      <c r="AY143" s="17" t="s">
        <v>165</v>
      </c>
      <c r="BE143" s="102">
        <f>IF(N143="základná",J143,0)</f>
        <v>0</v>
      </c>
      <c r="BF143" s="102">
        <f>IF(N143="znížená",J143,0)</f>
        <v>0</v>
      </c>
      <c r="BG143" s="102">
        <f>IF(N143="zákl. prenesená",J143,0)</f>
        <v>0</v>
      </c>
      <c r="BH143" s="102">
        <f>IF(N143="zníž. prenesená",J143,0)</f>
        <v>0</v>
      </c>
      <c r="BI143" s="102">
        <f>IF(N143="nulová",J143,0)</f>
        <v>0</v>
      </c>
      <c r="BJ143" s="17" t="s">
        <v>82</v>
      </c>
      <c r="BK143" s="102">
        <f>ROUND(I143*H143,2)</f>
        <v>0</v>
      </c>
      <c r="BL143" s="17" t="s">
        <v>244</v>
      </c>
      <c r="BM143" s="174" t="s">
        <v>1093</v>
      </c>
    </row>
    <row r="144" spans="2:65" s="1" customFormat="1" ht="24.15" customHeight="1">
      <c r="B144" s="136"/>
      <c r="C144" s="163" t="s">
        <v>171</v>
      </c>
      <c r="D144" s="163" t="s">
        <v>167</v>
      </c>
      <c r="E144" s="164" t="s">
        <v>1094</v>
      </c>
      <c r="F144" s="165" t="s">
        <v>1095</v>
      </c>
      <c r="G144" s="166" t="s">
        <v>170</v>
      </c>
      <c r="H144" s="167">
        <v>21</v>
      </c>
      <c r="I144" s="168"/>
      <c r="J144" s="169">
        <f>ROUND(I144*H144,2)</f>
        <v>0</v>
      </c>
      <c r="K144" s="170"/>
      <c r="L144" s="34"/>
      <c r="M144" s="171" t="s">
        <v>1</v>
      </c>
      <c r="N144" s="135" t="s">
        <v>37</v>
      </c>
      <c r="P144" s="172">
        <f>O144*H144</f>
        <v>0</v>
      </c>
      <c r="Q144" s="172">
        <v>6.0000000000000002E-5</v>
      </c>
      <c r="R144" s="172">
        <f>Q144*H144</f>
        <v>1.2600000000000001E-3</v>
      </c>
      <c r="S144" s="172">
        <v>0</v>
      </c>
      <c r="T144" s="173">
        <f>S144*H144</f>
        <v>0</v>
      </c>
      <c r="AR144" s="174" t="s">
        <v>244</v>
      </c>
      <c r="AT144" s="174" t="s">
        <v>167</v>
      </c>
      <c r="AU144" s="174" t="s">
        <v>82</v>
      </c>
      <c r="AY144" s="17" t="s">
        <v>165</v>
      </c>
      <c r="BE144" s="102">
        <f>IF(N144="základná",J144,0)</f>
        <v>0</v>
      </c>
      <c r="BF144" s="102">
        <f>IF(N144="znížená",J144,0)</f>
        <v>0</v>
      </c>
      <c r="BG144" s="102">
        <f>IF(N144="zákl. prenesená",J144,0)</f>
        <v>0</v>
      </c>
      <c r="BH144" s="102">
        <f>IF(N144="zníž. prenesená",J144,0)</f>
        <v>0</v>
      </c>
      <c r="BI144" s="102">
        <f>IF(N144="nulová",J144,0)</f>
        <v>0</v>
      </c>
      <c r="BJ144" s="17" t="s">
        <v>82</v>
      </c>
      <c r="BK144" s="102">
        <f>ROUND(I144*H144,2)</f>
        <v>0</v>
      </c>
      <c r="BL144" s="17" t="s">
        <v>244</v>
      </c>
      <c r="BM144" s="174" t="s">
        <v>1096</v>
      </c>
    </row>
    <row r="145" spans="2:65" s="1" customFormat="1" ht="24.15" customHeight="1">
      <c r="B145" s="136"/>
      <c r="C145" s="163" t="s">
        <v>190</v>
      </c>
      <c r="D145" s="163" t="s">
        <v>167</v>
      </c>
      <c r="E145" s="164" t="s">
        <v>557</v>
      </c>
      <c r="F145" s="165" t="s">
        <v>558</v>
      </c>
      <c r="G145" s="166" t="s">
        <v>426</v>
      </c>
      <c r="H145" s="212"/>
      <c r="I145" s="168"/>
      <c r="J145" s="169">
        <f>ROUND(I145*H145,2)</f>
        <v>0</v>
      </c>
      <c r="K145" s="170"/>
      <c r="L145" s="34"/>
      <c r="M145" s="220" t="s">
        <v>1</v>
      </c>
      <c r="N145" s="221" t="s">
        <v>37</v>
      </c>
      <c r="O145" s="222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AR145" s="174" t="s">
        <v>244</v>
      </c>
      <c r="AT145" s="174" t="s">
        <v>167</v>
      </c>
      <c r="AU145" s="174" t="s">
        <v>82</v>
      </c>
      <c r="AY145" s="17" t="s">
        <v>165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7" t="s">
        <v>82</v>
      </c>
      <c r="BK145" s="102">
        <f>ROUND(I145*H145,2)</f>
        <v>0</v>
      </c>
      <c r="BL145" s="17" t="s">
        <v>244</v>
      </c>
      <c r="BM145" s="174" t="s">
        <v>1097</v>
      </c>
    </row>
    <row r="146" spans="2:65" s="12" customFormat="1">
      <c r="B146" s="175"/>
      <c r="C146" s="279" t="s">
        <v>2062</v>
      </c>
      <c r="D146" s="279"/>
      <c r="E146" s="7"/>
      <c r="F146" s="7"/>
      <c r="G146" s="7"/>
      <c r="H146" s="7"/>
      <c r="I146" s="7"/>
      <c r="L146" s="175"/>
      <c r="AT146" s="177"/>
      <c r="AU146" s="177"/>
      <c r="AY146" s="177"/>
    </row>
    <row r="147" spans="2:65" s="12" customFormat="1" ht="23.4" customHeight="1">
      <c r="B147" s="175"/>
      <c r="C147" s="279" t="s">
        <v>2063</v>
      </c>
      <c r="D147" s="279"/>
      <c r="E147" s="279"/>
      <c r="F147" s="279"/>
      <c r="G147" s="279"/>
      <c r="H147" s="279"/>
      <c r="I147" s="279"/>
      <c r="L147" s="175"/>
      <c r="AT147" s="177"/>
      <c r="AU147" s="177"/>
      <c r="AY147" s="177"/>
    </row>
    <row r="148" spans="2:65" s="12" customFormat="1" ht="33" customHeight="1">
      <c r="B148" s="175"/>
      <c r="C148" s="279" t="s">
        <v>2064</v>
      </c>
      <c r="D148" s="279"/>
      <c r="E148" s="279"/>
      <c r="F148" s="279"/>
      <c r="G148" s="279"/>
      <c r="H148" s="279"/>
      <c r="I148" s="279"/>
      <c r="L148" s="175"/>
      <c r="AT148" s="177"/>
      <c r="AU148" s="177"/>
      <c r="AY148" s="177"/>
    </row>
    <row r="149" spans="2:65" s="12" customFormat="1" ht="22.25" customHeight="1">
      <c r="B149" s="175"/>
      <c r="C149" s="279" t="s">
        <v>2065</v>
      </c>
      <c r="D149" s="279"/>
      <c r="E149" s="279"/>
      <c r="F149" s="279"/>
      <c r="G149" s="279"/>
      <c r="H149" s="279"/>
      <c r="I149" s="279"/>
      <c r="L149" s="175"/>
      <c r="AT149" s="177"/>
      <c r="AU149" s="177"/>
      <c r="AY149" s="177"/>
    </row>
    <row r="150" spans="2:65" s="12" customFormat="1" ht="38.4" customHeight="1">
      <c r="B150" s="175"/>
      <c r="C150" s="279" t="s">
        <v>2066</v>
      </c>
      <c r="D150" s="279"/>
      <c r="E150" s="279"/>
      <c r="F150" s="279"/>
      <c r="G150" s="279"/>
      <c r="H150" s="279"/>
      <c r="I150" s="279"/>
      <c r="L150" s="175"/>
      <c r="AT150" s="177"/>
      <c r="AU150" s="177"/>
      <c r="AY150" s="177"/>
    </row>
    <row r="151" spans="2:65" s="12" customFormat="1" ht="28.25" customHeight="1">
      <c r="B151" s="175"/>
      <c r="C151" s="279" t="s">
        <v>2067</v>
      </c>
      <c r="D151" s="279"/>
      <c r="E151" s="279"/>
      <c r="F151" s="279"/>
      <c r="G151" s="279"/>
      <c r="H151" s="279"/>
      <c r="I151" s="279"/>
      <c r="L151" s="175"/>
      <c r="AT151" s="177"/>
      <c r="AU151" s="177"/>
      <c r="AY151" s="177"/>
    </row>
    <row r="152" spans="2:65" s="12" customFormat="1" ht="33" customHeight="1">
      <c r="B152" s="175"/>
      <c r="C152" s="279" t="s">
        <v>2068</v>
      </c>
      <c r="D152" s="279"/>
      <c r="E152" s="279"/>
      <c r="F152" s="279"/>
      <c r="G152" s="279"/>
      <c r="H152" s="279"/>
      <c r="I152" s="279"/>
      <c r="L152" s="175"/>
      <c r="AT152" s="177"/>
      <c r="AU152" s="177"/>
      <c r="AY152" s="177"/>
    </row>
    <row r="153" spans="2:65" s="1" customFormat="1" ht="6.9" customHeight="1"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34"/>
    </row>
  </sheetData>
  <autoFilter ref="C133:K145"/>
  <mergeCells count="24">
    <mergeCell ref="E11:H11"/>
    <mergeCell ref="E20:H20"/>
    <mergeCell ref="E29:H29"/>
    <mergeCell ref="E126:H126"/>
    <mergeCell ref="L2:V2"/>
    <mergeCell ref="E85:H85"/>
    <mergeCell ref="E87:H87"/>
    <mergeCell ref="E89:H89"/>
    <mergeCell ref="D106:F106"/>
    <mergeCell ref="D107:F107"/>
    <mergeCell ref="E7:H7"/>
    <mergeCell ref="E9:H9"/>
    <mergeCell ref="C146:D146"/>
    <mergeCell ref="C147:I147"/>
    <mergeCell ref="D108:F108"/>
    <mergeCell ref="D109:F109"/>
    <mergeCell ref="D110:F110"/>
    <mergeCell ref="E122:H122"/>
    <mergeCell ref="E124:H124"/>
    <mergeCell ref="C148:I148"/>
    <mergeCell ref="C149:I149"/>
    <mergeCell ref="C150:I150"/>
    <mergeCell ref="C151:I151"/>
    <mergeCell ref="C152:I15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SO 01-00 1.et - SO 01-00 ...</vt:lpstr>
      <vt:lpstr>SO01_1R - SO01-01 Tribúna</vt:lpstr>
      <vt:lpstr>SO01_5R - SO01-05 Petang ...</vt:lpstr>
      <vt:lpstr>SO01_6R - SO01-6 Vonkajši...</vt:lpstr>
      <vt:lpstr>SO01_7R - SO01-7 Atletick...</vt:lpstr>
      <vt:lpstr>SO01_8R - SO01-08 Pieskov...</vt:lpstr>
      <vt:lpstr>SO01_9R - SO01-09 Bicyklo...</vt:lpstr>
      <vt:lpstr>SO01_11R - SO01-11 Rampa</vt:lpstr>
      <vt:lpstr>I. - D1.3 Zdravotechnika</vt:lpstr>
      <vt:lpstr>X1 - D1.3 Areálové siete</vt:lpstr>
      <vt:lpstr>D1.4 - D1.4 Elektroinštal...</vt:lpstr>
      <vt:lpstr>SO02 - SO 02 Areálové osv...</vt:lpstr>
      <vt:lpstr>SO 04rev - SO 04 Exteriér...</vt:lpstr>
      <vt:lpstr>SO 04_1R - SO 04.1 Zavlaž...</vt:lpstr>
      <vt:lpstr>X2 - SO 05 Dažďová kanali...</vt:lpstr>
      <vt:lpstr>SO06 - SO 06 Prípojka sla...</vt:lpstr>
      <vt:lpstr>SO07 - SO 07 Prípojka NN</vt:lpstr>
      <vt:lpstr>'D1.4 - D1.4 Elektroinštal...'!Názvy_tlače</vt:lpstr>
      <vt:lpstr>'I. - D1.3 Zdravotechnika'!Názvy_tlače</vt:lpstr>
      <vt:lpstr>'Rekapitulácia stavby'!Názvy_tlače</vt:lpstr>
      <vt:lpstr>'SO 01-00 1.et - SO 01-00 ...'!Názvy_tlače</vt:lpstr>
      <vt:lpstr>'SO 04_1R - SO 04.1 Zavlaž...'!Názvy_tlače</vt:lpstr>
      <vt:lpstr>'SO 04rev - SO 04 Exteriér...'!Názvy_tlače</vt:lpstr>
      <vt:lpstr>'SO01_11R - SO01-11 Rampa'!Názvy_tlače</vt:lpstr>
      <vt:lpstr>'SO01_1R - SO01-01 Tribúna'!Názvy_tlače</vt:lpstr>
      <vt:lpstr>'SO01_5R - SO01-05 Petang ...'!Názvy_tlače</vt:lpstr>
      <vt:lpstr>'SO01_6R - SO01-6 Vonkajši...'!Názvy_tlače</vt:lpstr>
      <vt:lpstr>'SO01_7R - SO01-7 Atletick...'!Názvy_tlače</vt:lpstr>
      <vt:lpstr>'SO01_8R - SO01-08 Pieskov...'!Názvy_tlače</vt:lpstr>
      <vt:lpstr>'SO01_9R - SO01-09 Bicyklo...'!Názvy_tlače</vt:lpstr>
      <vt:lpstr>'SO02 - SO 02 Areálové osv...'!Názvy_tlače</vt:lpstr>
      <vt:lpstr>'SO06 - SO 06 Prípojka sla...'!Názvy_tlače</vt:lpstr>
      <vt:lpstr>'SO07 - SO 07 Prípojka NN'!Názvy_tlače</vt:lpstr>
      <vt:lpstr>'X1 - D1.3 Areálové siete'!Názvy_tlače</vt:lpstr>
      <vt:lpstr>'X2 - SO 05 Dažďová kanali...'!Názvy_tlače</vt:lpstr>
      <vt:lpstr>'D1.4 - D1.4 Elektroinštal...'!Oblasť_tlače</vt:lpstr>
      <vt:lpstr>'I. - D1.3 Zdravotechnika'!Oblasť_tlače</vt:lpstr>
      <vt:lpstr>'Rekapitulácia stavby'!Oblasť_tlače</vt:lpstr>
      <vt:lpstr>'SO 01-00 1.et - SO 01-00 ...'!Oblasť_tlače</vt:lpstr>
      <vt:lpstr>'SO 04_1R - SO 04.1 Zavlaž...'!Oblasť_tlače</vt:lpstr>
      <vt:lpstr>'SO 04rev - SO 04 Exteriér...'!Oblasť_tlače</vt:lpstr>
      <vt:lpstr>'SO01_11R - SO01-11 Rampa'!Oblasť_tlače</vt:lpstr>
      <vt:lpstr>'SO01_1R - SO01-01 Tribúna'!Oblasť_tlače</vt:lpstr>
      <vt:lpstr>'SO01_5R - SO01-05 Petang ...'!Oblasť_tlače</vt:lpstr>
      <vt:lpstr>'SO01_6R - SO01-6 Vonkajši...'!Oblasť_tlače</vt:lpstr>
      <vt:lpstr>'SO01_7R - SO01-7 Atletick...'!Oblasť_tlače</vt:lpstr>
      <vt:lpstr>'SO01_8R - SO01-08 Pieskov...'!Oblasť_tlače</vt:lpstr>
      <vt:lpstr>'SO01_9R - SO01-09 Bicyklo...'!Oblasť_tlače</vt:lpstr>
      <vt:lpstr>'SO02 - SO 02 Areálové osv...'!Oblasť_tlače</vt:lpstr>
      <vt:lpstr>'SO06 - SO 06 Prípojka sla...'!Oblasť_tlače</vt:lpstr>
      <vt:lpstr>'SO07 - SO 07 Prípojka NN'!Oblasť_tlače</vt:lpstr>
      <vt:lpstr>'X1 - D1.3 Areálové siete'!Oblasť_tlače</vt:lpstr>
      <vt:lpstr>'X2 - SO 05 Dažďová kanali...'!Oblasť_tlače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STANKA-NOTBUK\Asus</dc:creator>
  <cp:lastModifiedBy>FS</cp:lastModifiedBy>
  <dcterms:created xsi:type="dcterms:W3CDTF">2023-03-17T17:28:22Z</dcterms:created>
  <dcterms:modified xsi:type="dcterms:W3CDTF">2023-04-24T12:57:04Z</dcterms:modified>
</cp:coreProperties>
</file>