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53" i="1" l="1"/>
  <c r="F52" i="1"/>
  <c r="F51" i="1"/>
  <c r="F50" i="1"/>
  <c r="D49" i="1"/>
  <c r="F49" i="1" s="1"/>
  <c r="F48" i="1"/>
  <c r="D47" i="1"/>
  <c r="F47" i="1" s="1"/>
  <c r="D46" i="1"/>
  <c r="F46" i="1" s="1"/>
  <c r="D45" i="1"/>
  <c r="F45" i="1" s="1"/>
  <c r="F44" i="1"/>
  <c r="F43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F42" i="1"/>
  <c r="A42" i="1"/>
  <c r="F40" i="1"/>
  <c r="F39" i="1"/>
  <c r="F37" i="1" s="1"/>
  <c r="F38" i="1"/>
  <c r="D36" i="1"/>
  <c r="F36" i="1" s="1"/>
  <c r="D35" i="1"/>
  <c r="F35" i="1" s="1"/>
  <c r="D34" i="1"/>
  <c r="F34" i="1" s="1"/>
  <c r="D32" i="1"/>
  <c r="F32" i="1" s="1"/>
  <c r="F27" i="1"/>
  <c r="F26" i="1"/>
  <c r="D25" i="1"/>
  <c r="F25" i="1" s="1"/>
  <c r="F24" i="1"/>
  <c r="D24" i="1"/>
  <c r="D22" i="1"/>
  <c r="F22" i="1" s="1"/>
  <c r="F21" i="1"/>
  <c r="D20" i="1"/>
  <c r="D19" i="1" s="1"/>
  <c r="F19" i="1" s="1"/>
  <c r="D14" i="1"/>
  <c r="D15" i="1" s="1"/>
  <c r="D12" i="1"/>
  <c r="F12" i="1" s="1"/>
  <c r="F11" i="1"/>
  <c r="D10" i="1"/>
  <c r="D13" i="1" s="1"/>
  <c r="F13" i="1" s="1"/>
  <c r="F33" i="1" l="1"/>
  <c r="D17" i="1"/>
  <c r="F17" i="1" s="1"/>
  <c r="D16" i="1"/>
  <c r="F16" i="1" s="1"/>
  <c r="F15" i="1"/>
  <c r="D18" i="1"/>
  <c r="F18" i="1" s="1"/>
  <c r="F41" i="1"/>
  <c r="D28" i="1"/>
  <c r="F14" i="1"/>
  <c r="F20" i="1"/>
  <c r="F10" i="1"/>
  <c r="F9" i="1" l="1"/>
  <c r="D29" i="1"/>
  <c r="F28" i="1"/>
  <c r="D30" i="1"/>
  <c r="F30" i="1" s="1"/>
  <c r="D31" i="1" l="1"/>
  <c r="F31" i="1" s="1"/>
  <c r="F29" i="1"/>
  <c r="F23" i="1" s="1"/>
  <c r="F54" i="1" s="1"/>
</calcChain>
</file>

<file path=xl/sharedStrings.xml><?xml version="1.0" encoding="utf-8"?>
<sst xmlns="http://schemas.openxmlformats.org/spreadsheetml/2006/main" count="96" uniqueCount="62">
  <si>
    <t>Stavba/zákazka: Električkové zastávky - URSÍNYHO</t>
  </si>
  <si>
    <t xml:space="preserve">Objednávateľ: Dopravný podnik Bratislava, akciová spoločnosť </t>
  </si>
  <si>
    <t>Električkové zastávky - Ursínyho</t>
  </si>
  <si>
    <t>Pol. č.</t>
  </si>
  <si>
    <t>Popis položky</t>
  </si>
  <si>
    <t>Mer. jed.</t>
  </si>
  <si>
    <t>Predpokladané množstvo</t>
  </si>
  <si>
    <t>Jedn. cena € bez DPH</t>
  </si>
  <si>
    <t>Cena spolu
v € bez DPH</t>
  </si>
  <si>
    <t>Povrchy z dlažieb:</t>
  </si>
  <si>
    <t>Vybúranie konštrukcie podložia z podkladných betónov  nevystužených do triedy pevnosti C20/25/35, 
veľkosť plochy nad 50 m2, hr. do 200 mm</t>
  </si>
  <si>
    <t>m2</t>
  </si>
  <si>
    <t>Vybúranie ostatných konštrukcií z betónov armovaných a nearmovaných</t>
  </si>
  <si>
    <t>m3</t>
  </si>
  <si>
    <t>Odstránenie a výmena vrstiev neúnosného alebo poškodeného podložia do hr. 40 cm. Vrátane všetkých súvisiacich prác - výkopov, naloženia a uloženia sute, dodávky vhodného materiálu z drveného kameniva fr. 0/32,  0/63 mm</t>
  </si>
  <si>
    <t>Úprava, profilovanie a dohutnenie zemnej pláne pre jednotlivé plochy do 200m2</t>
  </si>
  <si>
    <t>Vybúranie cestných obrubníkov betónových vrátane lôžka z betónu</t>
  </si>
  <si>
    <t>m</t>
  </si>
  <si>
    <t>Naloženie vybúranej stavebnej sute betón/kamenivo a odvoz na medziskládku zhotoviteľa</t>
  </si>
  <si>
    <t>t</t>
  </si>
  <si>
    <t>Naloženie vybúranej stavebnej sute betón/kamenivo a odvoz na riadenú skládku, vzdialenosť do 10km</t>
  </si>
  <si>
    <t>Príplatok k cene za každých ďalších aj začatých 1 km nad 10 km</t>
  </si>
  <si>
    <t>Cena za uskladnenie 1 tony sute betón/kamenivo/zemina na skládke</t>
  </si>
  <si>
    <t>D+M podkladový betón - C12/15, C20/25, C25/30, hr. 200 do 300 mm</t>
  </si>
  <si>
    <t xml:space="preserve">D+M dlažba betónová Casa di Campo senso, babylon, povrch brokovaný hr. 80mm </t>
  </si>
  <si>
    <t>D+M cestných obrubníkov betónových vrátane lôžka z betónu 26-30/15/100 cm</t>
  </si>
  <si>
    <t>Príplatok zámkovej dlažby za rezanie, zalamovanie a dorezávanie hrán pre plochy v priestore výhybiek alebo koľajiska</t>
  </si>
  <si>
    <t>Povrchy z asfaltobetónov a cementobetónov:</t>
  </si>
  <si>
    <t>Rezanie živičných krytov alebo podkladov do hr. 15 cm</t>
  </si>
  <si>
    <t>Ručné vybúranie asfaltobetónu. Samostatné jednotlivé plochy s výmerou do 100 m2, hr. 100-200 mm</t>
  </si>
  <si>
    <t>D+M Výstuž do betónu, zvárané siete KARI</t>
  </si>
  <si>
    <t xml:space="preserve">D+M Výstuž do betónu, betonárska oceľ - tyče/pruty B500, B550 </t>
  </si>
  <si>
    <t>Nakladanie, prekladanie a odvoz stavebnej sute z asfaltobetónov na medziskládku zhotoviteľa</t>
  </si>
  <si>
    <t>Nakladanie a odvoz stavebnej sute z asfaltobetónov na riadenú skládku do vzdialenosti 10 km</t>
  </si>
  <si>
    <t>Cena za uskladnenie 1 tony sute živičného materiálu</t>
  </si>
  <si>
    <t>D+M Konštrukčné vrstvy z drveného kameniva so zhutnením fr. 16/32 mm, hr. do 150 mm</t>
  </si>
  <si>
    <t>DDZ</t>
  </si>
  <si>
    <t>Prenájom: Výstražné značky vrátane stĺpika a podstavca, základná veľkosť (A 4a/b/c, A 5, A 6, A 12, A 19, A 34)</t>
  </si>
  <si>
    <t>ks/deň</t>
  </si>
  <si>
    <t>Prenájom: Zákazové značky vrátane stĺpika a podstavca, základná veľkosť (B 1 až B 39)</t>
  </si>
  <si>
    <t>Prenájom: Ekosvetlo vrátane batérií</t>
  </si>
  <si>
    <t>VRN a ZS</t>
  </si>
  <si>
    <t>POD - plán organizácie dopravy, povolenia, poplatky</t>
  </si>
  <si>
    <t>ks</t>
  </si>
  <si>
    <t>Inžinierska činnosť, diagnostika podložia, skúšky, vytýčenie IS</t>
  </si>
  <si>
    <t>Prevádzkove vplyvy cestnou dopravou, regulácia dopravy a presmerovanie pohybu vozidiel a chodcov</t>
  </si>
  <si>
    <t>hod</t>
  </si>
  <si>
    <t>Zastávky</t>
  </si>
  <si>
    <t>Odborná demontáž stávajúceho oceľového zábradlia vrátane spojovacích prvkov, naloženie a odvoz.</t>
  </si>
  <si>
    <t>Oprava oceľového zábradlia podľa požiadaviek objednávateľa. Vadné a neopraviteľné časti budú nahradené novými dielami.
(navarenie predĺženia nosných trubiek a úchytov pre ukotvenie, odhrdzavenie a odstránenie starých náterov opieskovaním, povrchová úprava žiarovým pozinkovaním a prášková povrchová farba exteriér, odtieň voľba objednávateľa. Doplnenie spojovacích prvkov v povrchovej úprave zábradlia.</t>
  </si>
  <si>
    <t>Montáž oceľového zábradlia, ukotvenie na chemické kotvy a oceľové hmoždinky s maticami s prekrytou hlavou 
do betónového základu</t>
  </si>
  <si>
    <t>Debnenie betónových obrúb, základoých múrov a soklov obojstranné pohľadové do h. 80 cm -  pre zastávky a nástupištia.</t>
  </si>
  <si>
    <t>Oddebnenie základových múrov a očistenie</t>
  </si>
  <si>
    <t>Betón pohľadových múrov a soklov, vystužený C 30/37, betonáž čerpadlom s obmedzeniami (trakčné vedenie)</t>
  </si>
  <si>
    <t xml:space="preserve">Betón základových pásov a pätiek pre prístrešky a infotabuľu  -  vrátane debnenia /odddebnenia, prostý tr. C 25/30 </t>
  </si>
  <si>
    <t>Dodávka a odborná montáž prefabrikovaných dielov z pohľadového betónu na zhotovenie nástupnej hrany nástupišťa, vrátane pomocných prvkov a spojovacích materiálov 
(Premac ELKO - PREFA alebo vlastnosťami rovnocenný výrobok) 0,200t/ks</t>
  </si>
  <si>
    <t xml:space="preserve">Varovné pásy nopkové /drážkové pre nevidiacich a slabozrakých, plast 400mm Antracit </t>
  </si>
  <si>
    <t xml:space="preserve">Varovné pásy nopkové /drážkové pre nevidiacich a slabozrakých, plast 800mm Antracit </t>
  </si>
  <si>
    <t>Oceľový ukončovací L profil - (200 x 100 x 1000mm), hr 5mm, povrchová úprava žiarovým pozinkovaním a prášková povrchová farba exteriér, odtieň voľba objednávateľa.</t>
  </si>
  <si>
    <t>Kompozitní hrana 1100kg/m3 100x50mm bez ocelové výztuže včetně výroby, montáže a tmelení dle projektové dokumentace</t>
  </si>
  <si>
    <t>CENA CELKOM v € bez DPH: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</si>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</sst>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1"/>
      <color theme="1" tint="0.499984740745262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color theme="1" tint="0.499984740745262"/>
      <name val="Calibri"/>
      <family val="2"/>
      <scheme val="minor"/>
    </font>
    <font>
      <b/>
      <i/>
      <sz val="11"/>
      <color rgb="FF003399"/>
      <name val="Arial"/>
      <family val="2"/>
      <charset val="238"/>
    </font>
    <font>
      <b/>
      <i/>
      <sz val="11"/>
      <color rgb="FF003399"/>
      <name val="Calibri"/>
      <family val="2"/>
      <charset val="238"/>
      <scheme val="minor"/>
    </font>
    <font>
      <i/>
      <sz val="12"/>
      <color rgb="FF003399"/>
      <name val="Arial"/>
      <family val="2"/>
      <charset val="238"/>
    </font>
    <font>
      <b/>
      <i/>
      <sz val="12"/>
      <color rgb="FF003399"/>
      <name val="Arial"/>
      <family val="2"/>
    </font>
    <font>
      <b/>
      <i/>
      <sz val="12"/>
      <color rgb="FF00339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  <font>
      <i/>
      <sz val="12"/>
      <color rgb="FF003399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000000"/>
      <name val="Arial"/>
      <family val="2"/>
      <charset val="238"/>
    </font>
    <font>
      <b/>
      <i/>
      <sz val="12"/>
      <color rgb="FF003399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4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9" xfId="1" applyFont="1" applyFill="1" applyBorder="1" applyAlignment="1">
      <alignment horizontal="center"/>
    </xf>
    <xf numFmtId="0" fontId="13" fillId="2" borderId="8" xfId="1" applyFont="1" applyFill="1" applyBorder="1"/>
    <xf numFmtId="0" fontId="12" fillId="2" borderId="6" xfId="1" applyFont="1" applyFill="1" applyBorder="1" applyAlignment="1">
      <alignment horizontal="center"/>
    </xf>
    <xf numFmtId="4" fontId="12" fillId="2" borderId="6" xfId="1" applyNumberFormat="1" applyFont="1" applyFill="1" applyBorder="1" applyAlignment="1">
      <alignment horizontal="center"/>
    </xf>
    <xf numFmtId="4" fontId="13" fillId="2" borderId="9" xfId="1" applyNumberFormat="1" applyFont="1" applyFill="1" applyBorder="1" applyAlignment="1">
      <alignment horizontal="right"/>
    </xf>
    <xf numFmtId="0" fontId="14" fillId="0" borderId="0" xfId="1" applyFont="1" applyFill="1" applyAlignment="1">
      <alignment vertical="center"/>
    </xf>
    <xf numFmtId="0" fontId="15" fillId="0" borderId="10" xfId="1" applyFont="1" applyFill="1" applyBorder="1" applyAlignment="1">
      <alignment horizontal="center"/>
    </xf>
    <xf numFmtId="0" fontId="16" fillId="0" borderId="10" xfId="1" applyFont="1" applyFill="1" applyBorder="1" applyAlignment="1">
      <alignment wrapText="1"/>
    </xf>
    <xf numFmtId="0" fontId="17" fillId="0" borderId="11" xfId="1" applyFont="1" applyFill="1" applyBorder="1" applyAlignment="1">
      <alignment horizontal="center"/>
    </xf>
    <xf numFmtId="4" fontId="17" fillId="0" borderId="12" xfId="1" applyNumberFormat="1" applyFont="1" applyFill="1" applyBorder="1" applyAlignment="1">
      <alignment horizontal="center"/>
    </xf>
    <xf numFmtId="4" fontId="16" fillId="0" borderId="13" xfId="1" applyNumberFormat="1" applyFont="1" applyFill="1" applyBorder="1" applyAlignment="1">
      <alignment horizontal="center"/>
    </xf>
    <xf numFmtId="4" fontId="17" fillId="0" borderId="10" xfId="1" applyNumberFormat="1" applyFont="1" applyFill="1" applyBorder="1" applyAlignment="1">
      <alignment horizontal="right"/>
    </xf>
    <xf numFmtId="0" fontId="3" fillId="0" borderId="0" xfId="1" applyFont="1" applyFill="1" applyAlignment="1">
      <alignment vertical="center"/>
    </xf>
    <xf numFmtId="0" fontId="16" fillId="0" borderId="10" xfId="1" applyFont="1" applyFill="1" applyBorder="1" applyAlignment="1">
      <alignment horizontal="center"/>
    </xf>
    <xf numFmtId="0" fontId="16" fillId="0" borderId="11" xfId="1" applyFont="1" applyFill="1" applyBorder="1" applyAlignment="1">
      <alignment horizontal="center"/>
    </xf>
    <xf numFmtId="4" fontId="16" fillId="0" borderId="12" xfId="1" applyNumberFormat="1" applyFont="1" applyFill="1" applyBorder="1" applyAlignment="1">
      <alignment horizontal="center"/>
    </xf>
    <xf numFmtId="0" fontId="16" fillId="0" borderId="10" xfId="1" applyFont="1" applyFill="1" applyBorder="1"/>
    <xf numFmtId="4" fontId="16" fillId="0" borderId="10" xfId="1" applyNumberFormat="1" applyFont="1" applyFill="1" applyBorder="1" applyAlignment="1">
      <alignment horizontal="right"/>
    </xf>
    <xf numFmtId="0" fontId="18" fillId="0" borderId="0" xfId="1" applyFont="1" applyFill="1" applyAlignment="1">
      <alignment vertical="center"/>
    </xf>
    <xf numFmtId="0" fontId="16" fillId="0" borderId="10" xfId="1" applyFont="1" applyFill="1" applyBorder="1" applyAlignment="1">
      <alignment vertical="center"/>
    </xf>
    <xf numFmtId="0" fontId="16" fillId="0" borderId="13" xfId="1" applyFont="1" applyFill="1" applyBorder="1" applyAlignment="1">
      <alignment horizontal="center" vertical="center"/>
    </xf>
    <xf numFmtId="4" fontId="16" fillId="0" borderId="12" xfId="1" applyNumberFormat="1" applyFont="1" applyFill="1" applyBorder="1" applyAlignment="1">
      <alignment horizontal="center" vertical="center"/>
    </xf>
    <xf numFmtId="4" fontId="16" fillId="0" borderId="13" xfId="1" applyNumberFormat="1" applyFont="1" applyFill="1" applyBorder="1" applyAlignment="1">
      <alignment horizontal="center" vertical="center"/>
    </xf>
    <xf numFmtId="4" fontId="17" fillId="0" borderId="10" xfId="1" applyNumberFormat="1" applyFont="1" applyFill="1" applyBorder="1" applyAlignment="1">
      <alignment horizontal="right" vertical="center"/>
    </xf>
    <xf numFmtId="0" fontId="1" fillId="0" borderId="0" xfId="1" applyFill="1" applyAlignment="1">
      <alignment vertical="center"/>
    </xf>
    <xf numFmtId="0" fontId="16" fillId="0" borderId="11" xfId="1" applyFont="1" applyFill="1" applyBorder="1" applyAlignment="1">
      <alignment horizontal="center" wrapText="1"/>
    </xf>
    <xf numFmtId="4" fontId="16" fillId="0" borderId="12" xfId="1" applyNumberFormat="1" applyFont="1" applyFill="1" applyBorder="1" applyAlignment="1">
      <alignment horizontal="center" wrapText="1"/>
    </xf>
    <xf numFmtId="4" fontId="16" fillId="0" borderId="13" xfId="1" applyNumberFormat="1" applyFont="1" applyFill="1" applyBorder="1" applyAlignment="1">
      <alignment horizontal="center" wrapText="1"/>
    </xf>
    <xf numFmtId="4" fontId="16" fillId="0" borderId="10" xfId="1" applyNumberFormat="1" applyFont="1" applyFill="1" applyBorder="1" applyAlignment="1">
      <alignment horizontal="right" wrapText="1"/>
    </xf>
    <xf numFmtId="0" fontId="18" fillId="0" borderId="0" xfId="1" applyFont="1" applyFill="1" applyAlignment="1"/>
    <xf numFmtId="0" fontId="16" fillId="0" borderId="10" xfId="1" applyFont="1" applyFill="1" applyBorder="1" applyAlignment="1"/>
    <xf numFmtId="0" fontId="16" fillId="0" borderId="10" xfId="1" applyFont="1" applyFill="1" applyBorder="1" applyAlignment="1">
      <alignment vertical="center" wrapText="1"/>
    </xf>
    <xf numFmtId="4" fontId="16" fillId="0" borderId="10" xfId="1" applyNumberFormat="1" applyFont="1" applyFill="1" applyBorder="1" applyAlignment="1">
      <alignment horizontal="right" vertical="center"/>
    </xf>
    <xf numFmtId="0" fontId="1" fillId="0" borderId="0" xfId="1" applyFill="1"/>
    <xf numFmtId="0" fontId="15" fillId="0" borderId="11" xfId="1" applyFont="1" applyFill="1" applyBorder="1" applyAlignment="1">
      <alignment horizontal="center"/>
    </xf>
    <xf numFmtId="4" fontId="15" fillId="0" borderId="12" xfId="1" applyNumberFormat="1" applyFont="1" applyFill="1" applyBorder="1" applyAlignment="1">
      <alignment horizontal="center"/>
    </xf>
    <xf numFmtId="4" fontId="17" fillId="0" borderId="14" xfId="1" applyNumberFormat="1" applyFont="1" applyFill="1" applyBorder="1" applyAlignment="1">
      <alignment horizontal="center" wrapText="1"/>
    </xf>
    <xf numFmtId="0" fontId="19" fillId="0" borderId="0" xfId="1" applyFont="1" applyFill="1" applyAlignment="1"/>
    <xf numFmtId="0" fontId="1" fillId="0" borderId="0" xfId="1" applyAlignment="1"/>
    <xf numFmtId="4" fontId="20" fillId="2" borderId="6" xfId="1" applyNumberFormat="1" applyFont="1" applyFill="1" applyBorder="1" applyAlignment="1">
      <alignment horizontal="center"/>
    </xf>
    <xf numFmtId="0" fontId="21" fillId="0" borderId="0" xfId="1" applyFont="1" applyFill="1" applyBorder="1" applyAlignment="1"/>
    <xf numFmtId="0" fontId="16" fillId="0" borderId="13" xfId="1" applyFont="1" applyFill="1" applyBorder="1" applyAlignment="1">
      <alignment horizontal="center"/>
    </xf>
    <xf numFmtId="4" fontId="16" fillId="0" borderId="14" xfId="1" applyNumberFormat="1" applyFont="1" applyFill="1" applyBorder="1" applyAlignment="1">
      <alignment horizontal="center" wrapText="1"/>
    </xf>
    <xf numFmtId="0" fontId="2" fillId="0" borderId="0" xfId="1" applyFont="1" applyFill="1" applyAlignment="1"/>
    <xf numFmtId="0" fontId="22" fillId="0" borderId="0" xfId="1" applyFont="1" applyFill="1" applyAlignment="1">
      <alignment vertical="center"/>
    </xf>
    <xf numFmtId="0" fontId="16" fillId="0" borderId="13" xfId="1" applyFont="1" applyFill="1" applyBorder="1" applyAlignment="1">
      <alignment horizontal="center" vertical="center" wrapText="1"/>
    </xf>
    <xf numFmtId="4" fontId="16" fillId="0" borderId="12" xfId="1" applyNumberFormat="1" applyFont="1" applyFill="1" applyBorder="1" applyAlignment="1">
      <alignment horizontal="center" vertical="center" wrapText="1"/>
    </xf>
    <xf numFmtId="4" fontId="16" fillId="0" borderId="13" xfId="1" applyNumberFormat="1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>
      <alignment horizontal="right" vertical="center" wrapText="1"/>
    </xf>
    <xf numFmtId="0" fontId="16" fillId="0" borderId="15" xfId="1" applyFont="1" applyFill="1" applyBorder="1" applyAlignment="1">
      <alignment horizontal="center"/>
    </xf>
    <xf numFmtId="0" fontId="23" fillId="2" borderId="9" xfId="1" applyFont="1" applyFill="1" applyBorder="1" applyAlignment="1">
      <alignment horizontal="center"/>
    </xf>
    <xf numFmtId="0" fontId="24" fillId="2" borderId="9" xfId="1" applyFont="1" applyFill="1" applyBorder="1" applyAlignment="1"/>
    <xf numFmtId="0" fontId="25" fillId="2" borderId="6" xfId="1" applyFont="1" applyFill="1" applyBorder="1" applyAlignment="1">
      <alignment horizontal="center" vertical="center"/>
    </xf>
    <xf numFmtId="4" fontId="25" fillId="2" borderId="16" xfId="1" applyNumberFormat="1" applyFont="1" applyFill="1" applyBorder="1" applyAlignment="1">
      <alignment horizontal="center" vertical="center"/>
    </xf>
    <xf numFmtId="4" fontId="20" fillId="2" borderId="6" xfId="1" applyNumberFormat="1" applyFont="1" applyFill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15" fillId="0" borderId="17" xfId="1" applyFont="1" applyFill="1" applyBorder="1" applyAlignment="1">
      <alignment horizontal="center"/>
    </xf>
    <xf numFmtId="0" fontId="15" fillId="0" borderId="10" xfId="1" applyFont="1" applyFill="1" applyBorder="1" applyAlignment="1">
      <alignment vertical="center"/>
    </xf>
    <xf numFmtId="0" fontId="17" fillId="0" borderId="13" xfId="1" applyFont="1" applyFill="1" applyBorder="1" applyAlignment="1">
      <alignment horizontal="center" vertical="center"/>
    </xf>
    <xf numFmtId="4" fontId="17" fillId="0" borderId="12" xfId="1" applyNumberFormat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4" fontId="20" fillId="2" borderId="16" xfId="1" applyNumberFormat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/>
    </xf>
    <xf numFmtId="0" fontId="16" fillId="0" borderId="18" xfId="1" applyFont="1" applyFill="1" applyBorder="1"/>
    <xf numFmtId="0" fontId="16" fillId="0" borderId="19" xfId="1" applyFont="1" applyFill="1" applyBorder="1" applyAlignment="1">
      <alignment horizontal="center"/>
    </xf>
    <xf numFmtId="4" fontId="16" fillId="0" borderId="20" xfId="1" applyNumberFormat="1" applyFont="1" applyFill="1" applyBorder="1" applyAlignment="1">
      <alignment horizontal="center"/>
    </xf>
    <xf numFmtId="4" fontId="16" fillId="0" borderId="19" xfId="1" applyNumberFormat="1" applyFont="1" applyFill="1" applyBorder="1" applyAlignment="1">
      <alignment horizontal="center"/>
    </xf>
    <xf numFmtId="4" fontId="16" fillId="0" borderId="18" xfId="1" applyNumberFormat="1" applyFont="1" applyFill="1" applyBorder="1" applyAlignment="1">
      <alignment horizontal="right"/>
    </xf>
    <xf numFmtId="0" fontId="16" fillId="0" borderId="17" xfId="1" applyFont="1" applyFill="1" applyBorder="1" applyAlignment="1"/>
    <xf numFmtId="0" fontId="16" fillId="0" borderId="21" xfId="1" applyFont="1" applyFill="1" applyBorder="1" applyAlignment="1">
      <alignment horizontal="center"/>
    </xf>
    <xf numFmtId="4" fontId="16" fillId="0" borderId="22" xfId="1" applyNumberFormat="1" applyFont="1" applyFill="1" applyBorder="1" applyAlignment="1">
      <alignment horizontal="center"/>
    </xf>
    <xf numFmtId="4" fontId="16" fillId="0" borderId="21" xfId="1" applyNumberFormat="1" applyFont="1" applyFill="1" applyBorder="1" applyAlignment="1">
      <alignment horizontal="center"/>
    </xf>
    <xf numFmtId="4" fontId="16" fillId="0" borderId="17" xfId="1" applyNumberFormat="1" applyFont="1" applyFill="1" applyBorder="1" applyAlignment="1">
      <alignment horizontal="right"/>
    </xf>
    <xf numFmtId="0" fontId="16" fillId="0" borderId="17" xfId="1" applyFont="1" applyFill="1" applyBorder="1" applyAlignment="1">
      <alignment wrapText="1"/>
    </xf>
    <xf numFmtId="0" fontId="16" fillId="0" borderId="15" xfId="1" applyFont="1" applyFill="1" applyBorder="1" applyAlignment="1">
      <alignment wrapText="1"/>
    </xf>
    <xf numFmtId="4" fontId="17" fillId="0" borderId="15" xfId="1" applyNumberFormat="1" applyFont="1" applyFill="1" applyBorder="1" applyAlignment="1">
      <alignment horizontal="right"/>
    </xf>
    <xf numFmtId="0" fontId="16" fillId="0" borderId="23" xfId="1" applyFont="1" applyFill="1" applyBorder="1" applyAlignment="1">
      <alignment horizontal="center"/>
    </xf>
    <xf numFmtId="0" fontId="16" fillId="0" borderId="23" xfId="1" applyFont="1" applyFill="1" applyBorder="1" applyAlignment="1">
      <alignment wrapText="1"/>
    </xf>
    <xf numFmtId="0" fontId="16" fillId="0" borderId="0" xfId="1" applyFont="1" applyFill="1" applyBorder="1" applyAlignment="1">
      <alignment horizontal="center"/>
    </xf>
    <xf numFmtId="4" fontId="16" fillId="0" borderId="24" xfId="1" applyNumberFormat="1" applyFont="1" applyFill="1" applyBorder="1" applyAlignment="1">
      <alignment horizontal="center"/>
    </xf>
    <xf numFmtId="4" fontId="16" fillId="0" borderId="23" xfId="1" applyNumberFormat="1" applyFont="1" applyFill="1" applyBorder="1" applyAlignment="1">
      <alignment horizontal="right"/>
    </xf>
    <xf numFmtId="0" fontId="15" fillId="0" borderId="4" xfId="1" applyFont="1" applyFill="1" applyBorder="1" applyAlignment="1">
      <alignment horizontal="center"/>
    </xf>
    <xf numFmtId="4" fontId="17" fillId="0" borderId="25" xfId="1" applyNumberFormat="1" applyFont="1" applyFill="1" applyBorder="1" applyAlignment="1">
      <alignment horizontal="center" wrapText="1"/>
    </xf>
    <xf numFmtId="0" fontId="24" fillId="2" borderId="8" xfId="1" applyFont="1" applyFill="1" applyBorder="1" applyAlignment="1"/>
    <xf numFmtId="0" fontId="24" fillId="2" borderId="6" xfId="1" applyFont="1" applyFill="1" applyBorder="1" applyAlignment="1"/>
    <xf numFmtId="4" fontId="24" fillId="2" borderId="6" xfId="1" applyNumberFormat="1" applyFont="1" applyFill="1" applyBorder="1" applyAlignment="1"/>
    <xf numFmtId="4" fontId="24" fillId="2" borderId="7" xfId="1" applyNumberFormat="1" applyFont="1" applyFill="1" applyBorder="1" applyAlignment="1"/>
    <xf numFmtId="4" fontId="24" fillId="2" borderId="9" xfId="1" applyNumberFormat="1" applyFont="1" applyFill="1" applyBorder="1" applyAlignment="1">
      <alignment horizontal="right"/>
    </xf>
    <xf numFmtId="0" fontId="21" fillId="0" borderId="0" xfId="1" applyFont="1" applyFill="1" applyAlignment="1">
      <alignment vertical="center"/>
    </xf>
    <xf numFmtId="0" fontId="27" fillId="0" borderId="0" xfId="1" applyFont="1"/>
    <xf numFmtId="4" fontId="1" fillId="0" borderId="0" xfId="1" applyNumberFormat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sqref="A1:F1"/>
    </sheetView>
  </sheetViews>
  <sheetFormatPr defaultColWidth="9.140625" defaultRowHeight="15" x14ac:dyDescent="0.25"/>
  <cols>
    <col min="1" max="1" width="9.140625" style="2"/>
    <col min="2" max="2" width="93.140625" style="2" customWidth="1"/>
    <col min="3" max="3" width="10.7109375" style="2" bestFit="1" customWidth="1"/>
    <col min="4" max="4" width="13.5703125" style="2" customWidth="1"/>
    <col min="5" max="5" width="12.7109375" style="2" customWidth="1"/>
    <col min="6" max="6" width="20.140625" style="2" customWidth="1"/>
    <col min="7" max="7" width="20.85546875" style="2" customWidth="1"/>
    <col min="8" max="16384" width="9.140625" style="2"/>
  </cols>
  <sheetData>
    <row r="1" spans="1:7" ht="28.5" thickBot="1" x14ac:dyDescent="0.3">
      <c r="A1" s="109" t="s">
        <v>61</v>
      </c>
      <c r="B1" s="110"/>
      <c r="C1" s="110"/>
      <c r="D1" s="110"/>
      <c r="E1" s="110"/>
      <c r="F1" s="111"/>
      <c r="G1" s="1"/>
    </row>
    <row r="2" spans="1:7" s="8" customFormat="1" ht="7.5" customHeight="1" x14ac:dyDescent="0.25">
      <c r="A2" s="3"/>
      <c r="B2" s="4"/>
      <c r="C2" s="5"/>
      <c r="D2" s="5"/>
      <c r="E2" s="5"/>
      <c r="F2" s="6"/>
      <c r="G2" s="7"/>
    </row>
    <row r="3" spans="1:7" s="8" customFormat="1" ht="15.75" customHeight="1" x14ac:dyDescent="0.25">
      <c r="A3" s="112" t="s">
        <v>0</v>
      </c>
      <c r="B3" s="113"/>
      <c r="C3" s="113"/>
      <c r="D3" s="113"/>
      <c r="E3" s="113"/>
      <c r="F3" s="114"/>
      <c r="G3" s="7"/>
    </row>
    <row r="4" spans="1:7" s="8" customFormat="1" ht="7.5" customHeight="1" x14ac:dyDescent="0.25">
      <c r="A4" s="9"/>
      <c r="B4" s="10"/>
      <c r="C4" s="11"/>
      <c r="D4" s="11"/>
      <c r="E4" s="11"/>
      <c r="F4" s="12"/>
      <c r="G4" s="7"/>
    </row>
    <row r="5" spans="1:7" s="8" customFormat="1" ht="15.75" x14ac:dyDescent="0.25">
      <c r="A5" s="112" t="s">
        <v>1</v>
      </c>
      <c r="B5" s="113"/>
      <c r="C5" s="11"/>
      <c r="D5" s="11"/>
      <c r="E5" s="11"/>
      <c r="F5" s="12"/>
      <c r="G5" s="7"/>
    </row>
    <row r="6" spans="1:7" s="8" customFormat="1" ht="7.5" customHeight="1" thickBot="1" x14ac:dyDescent="0.3">
      <c r="A6" s="9"/>
      <c r="B6" s="10"/>
      <c r="C6" s="11"/>
      <c r="D6" s="11"/>
      <c r="E6" s="11"/>
      <c r="F6" s="12"/>
      <c r="G6" s="7"/>
    </row>
    <row r="7" spans="1:7" ht="21" thickBot="1" x14ac:dyDescent="0.3">
      <c r="A7" s="115"/>
      <c r="B7" s="116"/>
      <c r="C7" s="117" t="s">
        <v>2</v>
      </c>
      <c r="D7" s="118"/>
      <c r="E7" s="118"/>
      <c r="F7" s="119"/>
      <c r="G7" s="13"/>
    </row>
    <row r="8" spans="1:7" ht="43.5" thickBot="1" x14ac:dyDescent="0.3">
      <c r="A8" s="14" t="s">
        <v>3</v>
      </c>
      <c r="B8" s="14" t="s">
        <v>4</v>
      </c>
      <c r="C8" s="15" t="s">
        <v>5</v>
      </c>
      <c r="D8" s="16" t="s">
        <v>6</v>
      </c>
      <c r="E8" s="15" t="s">
        <v>7</v>
      </c>
      <c r="F8" s="15" t="s">
        <v>8</v>
      </c>
      <c r="G8" s="17"/>
    </row>
    <row r="9" spans="1:7" ht="16.5" thickBot="1" x14ac:dyDescent="0.3">
      <c r="A9" s="18"/>
      <c r="B9" s="19" t="s">
        <v>9</v>
      </c>
      <c r="C9" s="20"/>
      <c r="D9" s="21"/>
      <c r="E9" s="21"/>
      <c r="F9" s="22">
        <f>SUM(F10:F22)</f>
        <v>0</v>
      </c>
      <c r="G9" s="23"/>
    </row>
    <row r="10" spans="1:7" ht="34.35" customHeight="1" x14ac:dyDescent="0.25">
      <c r="A10" s="24">
        <v>1</v>
      </c>
      <c r="B10" s="25" t="s">
        <v>10</v>
      </c>
      <c r="C10" s="26" t="s">
        <v>11</v>
      </c>
      <c r="D10" s="27">
        <f>321.6+32.4+19.5+9.5+1.5</f>
        <v>384.5</v>
      </c>
      <c r="E10" s="28"/>
      <c r="F10" s="29">
        <f t="shared" ref="F10:F22" si="0">D10*E10</f>
        <v>0</v>
      </c>
      <c r="G10" s="30"/>
    </row>
    <row r="11" spans="1:7" ht="26.45" customHeight="1" x14ac:dyDescent="0.25">
      <c r="A11" s="31">
        <v>2</v>
      </c>
      <c r="B11" s="25" t="s">
        <v>12</v>
      </c>
      <c r="C11" s="32" t="s">
        <v>13</v>
      </c>
      <c r="D11" s="33">
        <v>8.5</v>
      </c>
      <c r="E11" s="28"/>
      <c r="F11" s="29">
        <f t="shared" si="0"/>
        <v>0</v>
      </c>
      <c r="G11" s="30"/>
    </row>
    <row r="12" spans="1:7" ht="41.1" customHeight="1" x14ac:dyDescent="0.25">
      <c r="A12" s="31">
        <v>3</v>
      </c>
      <c r="B12" s="25" t="s">
        <v>14</v>
      </c>
      <c r="C12" s="32" t="s">
        <v>11</v>
      </c>
      <c r="D12" s="33">
        <f>D10</f>
        <v>384.5</v>
      </c>
      <c r="E12" s="28"/>
      <c r="F12" s="29">
        <f t="shared" si="0"/>
        <v>0</v>
      </c>
      <c r="G12" s="30"/>
    </row>
    <row r="13" spans="1:7" ht="19.350000000000001" customHeight="1" x14ac:dyDescent="0.25">
      <c r="A13" s="31">
        <v>4</v>
      </c>
      <c r="B13" s="25" t="s">
        <v>15</v>
      </c>
      <c r="C13" s="32" t="s">
        <v>11</v>
      </c>
      <c r="D13" s="33">
        <f>D10</f>
        <v>384.5</v>
      </c>
      <c r="E13" s="28"/>
      <c r="F13" s="29">
        <f t="shared" si="0"/>
        <v>0</v>
      </c>
      <c r="G13" s="30"/>
    </row>
    <row r="14" spans="1:7" x14ac:dyDescent="0.25">
      <c r="A14" s="31">
        <v>5</v>
      </c>
      <c r="B14" s="34" t="s">
        <v>16</v>
      </c>
      <c r="C14" s="32" t="s">
        <v>17</v>
      </c>
      <c r="D14" s="33">
        <f>(85*4)+12+9</f>
        <v>361</v>
      </c>
      <c r="E14" s="28"/>
      <c r="F14" s="29">
        <f t="shared" si="0"/>
        <v>0</v>
      </c>
      <c r="G14" s="30"/>
    </row>
    <row r="15" spans="1:7" ht="21" customHeight="1" x14ac:dyDescent="0.25">
      <c r="A15" s="31">
        <v>6</v>
      </c>
      <c r="B15" s="25" t="s">
        <v>18</v>
      </c>
      <c r="C15" s="32" t="s">
        <v>19</v>
      </c>
      <c r="D15" s="33">
        <f>(D14*0.2*0.15*2.1)+(D10*0.25*2.1)+(D12*0.2*1.8)+(D11*2.1)+16</f>
        <v>396.87550000000005</v>
      </c>
      <c r="E15" s="28"/>
      <c r="F15" s="35">
        <f t="shared" si="0"/>
        <v>0</v>
      </c>
      <c r="G15" s="36"/>
    </row>
    <row r="16" spans="1:7" ht="21" customHeight="1" x14ac:dyDescent="0.25">
      <c r="A16" s="31">
        <v>7</v>
      </c>
      <c r="B16" s="25" t="s">
        <v>20</v>
      </c>
      <c r="C16" s="32" t="s">
        <v>19</v>
      </c>
      <c r="D16" s="33">
        <f>D15</f>
        <v>396.87550000000005</v>
      </c>
      <c r="E16" s="28"/>
      <c r="F16" s="35">
        <f t="shared" si="0"/>
        <v>0</v>
      </c>
      <c r="G16" s="36"/>
    </row>
    <row r="17" spans="1:7" x14ac:dyDescent="0.25">
      <c r="A17" s="31">
        <v>8</v>
      </c>
      <c r="B17" s="37" t="s">
        <v>21</v>
      </c>
      <c r="C17" s="38" t="s">
        <v>19</v>
      </c>
      <c r="D17" s="39">
        <f>D15*10</f>
        <v>3968.7550000000006</v>
      </c>
      <c r="E17" s="40"/>
      <c r="F17" s="41">
        <f t="shared" si="0"/>
        <v>0</v>
      </c>
      <c r="G17" s="42"/>
    </row>
    <row r="18" spans="1:7" ht="18" customHeight="1" x14ac:dyDescent="0.25">
      <c r="A18" s="31">
        <v>9</v>
      </c>
      <c r="B18" s="25" t="s">
        <v>22</v>
      </c>
      <c r="C18" s="43" t="s">
        <v>19</v>
      </c>
      <c r="D18" s="44">
        <f>D15</f>
        <v>396.87550000000005</v>
      </c>
      <c r="E18" s="45"/>
      <c r="F18" s="46">
        <f t="shared" si="0"/>
        <v>0</v>
      </c>
      <c r="G18" s="47"/>
    </row>
    <row r="19" spans="1:7" x14ac:dyDescent="0.25">
      <c r="A19" s="31">
        <v>10</v>
      </c>
      <c r="B19" s="48" t="s">
        <v>23</v>
      </c>
      <c r="C19" s="32" t="s">
        <v>11</v>
      </c>
      <c r="D19" s="33">
        <f>D20</f>
        <v>283.17500000000001</v>
      </c>
      <c r="E19" s="28"/>
      <c r="F19" s="35">
        <f t="shared" si="0"/>
        <v>0</v>
      </c>
      <c r="G19" s="47"/>
    </row>
    <row r="20" spans="1:7" s="51" customFormat="1" ht="22.5" customHeight="1" x14ac:dyDescent="0.25">
      <c r="A20" s="31">
        <v>11</v>
      </c>
      <c r="B20" s="49" t="s">
        <v>24</v>
      </c>
      <c r="C20" s="38" t="s">
        <v>11</v>
      </c>
      <c r="D20" s="39">
        <f>(2.35*67.5)+(1.7*67.5)+(D52*0.3)+3.5</f>
        <v>283.17500000000001</v>
      </c>
      <c r="E20" s="40"/>
      <c r="F20" s="50">
        <f t="shared" si="0"/>
        <v>0</v>
      </c>
      <c r="G20" s="30"/>
    </row>
    <row r="21" spans="1:7" s="56" customFormat="1" ht="24" customHeight="1" x14ac:dyDescent="0.25">
      <c r="A21" s="24">
        <v>12</v>
      </c>
      <c r="B21" s="25" t="s">
        <v>25</v>
      </c>
      <c r="C21" s="52" t="s">
        <v>17</v>
      </c>
      <c r="D21" s="53">
        <v>18</v>
      </c>
      <c r="E21" s="54"/>
      <c r="F21" s="29">
        <f t="shared" si="0"/>
        <v>0</v>
      </c>
      <c r="G21" s="55"/>
    </row>
    <row r="22" spans="1:7" ht="28.7" customHeight="1" thickBot="1" x14ac:dyDescent="0.3">
      <c r="A22" s="24">
        <v>13</v>
      </c>
      <c r="B22" s="49" t="s">
        <v>26</v>
      </c>
      <c r="C22" s="32" t="s">
        <v>11</v>
      </c>
      <c r="D22" s="33">
        <f>D20</f>
        <v>283.17500000000001</v>
      </c>
      <c r="E22" s="28"/>
      <c r="F22" s="35">
        <f t="shared" si="0"/>
        <v>0</v>
      </c>
      <c r="G22" s="36"/>
    </row>
    <row r="23" spans="1:7" ht="16.5" thickBot="1" x14ac:dyDescent="0.3">
      <c r="A23" s="18"/>
      <c r="B23" s="19" t="s">
        <v>27</v>
      </c>
      <c r="C23" s="20"/>
      <c r="D23" s="21"/>
      <c r="E23" s="57"/>
      <c r="F23" s="22">
        <f>SUM(F24:F32)</f>
        <v>0</v>
      </c>
      <c r="G23" s="58"/>
    </row>
    <row r="24" spans="1:7" s="56" customFormat="1" ht="19.5" customHeight="1" x14ac:dyDescent="0.25">
      <c r="A24" s="31">
        <v>14</v>
      </c>
      <c r="B24" s="48" t="s">
        <v>28</v>
      </c>
      <c r="C24" s="59" t="s">
        <v>17</v>
      </c>
      <c r="D24" s="33">
        <f>D21</f>
        <v>18</v>
      </c>
      <c r="E24" s="60"/>
      <c r="F24" s="35">
        <f t="shared" ref="F24:F32" si="1">D24*E24</f>
        <v>0</v>
      </c>
      <c r="G24" s="55"/>
    </row>
    <row r="25" spans="1:7" x14ac:dyDescent="0.25">
      <c r="A25" s="31">
        <v>15</v>
      </c>
      <c r="B25" s="34" t="s">
        <v>29</v>
      </c>
      <c r="C25" s="59" t="s">
        <v>11</v>
      </c>
      <c r="D25" s="33">
        <f>(67*2)+(67*2.8)+16+(2*18.5)+(1.7*10.7)+6+9.5</f>
        <v>408.29</v>
      </c>
      <c r="E25" s="28"/>
      <c r="F25" s="35">
        <f t="shared" si="1"/>
        <v>0</v>
      </c>
      <c r="G25" s="61"/>
    </row>
    <row r="26" spans="1:7" x14ac:dyDescent="0.25">
      <c r="A26" s="31">
        <v>16</v>
      </c>
      <c r="B26" s="34" t="s">
        <v>30</v>
      </c>
      <c r="C26" s="59" t="s">
        <v>19</v>
      </c>
      <c r="D26" s="33">
        <v>1.5</v>
      </c>
      <c r="E26" s="28"/>
      <c r="F26" s="35">
        <f t="shared" si="1"/>
        <v>0</v>
      </c>
      <c r="G26" s="42"/>
    </row>
    <row r="27" spans="1:7" x14ac:dyDescent="0.25">
      <c r="A27" s="31">
        <v>17</v>
      </c>
      <c r="B27" s="34" t="s">
        <v>31</v>
      </c>
      <c r="C27" s="59" t="s">
        <v>19</v>
      </c>
      <c r="D27" s="33">
        <v>1.5</v>
      </c>
      <c r="E27" s="28"/>
      <c r="F27" s="35">
        <f t="shared" si="1"/>
        <v>0</v>
      </c>
      <c r="G27" s="62"/>
    </row>
    <row r="28" spans="1:7" ht="25.35" customHeight="1" x14ac:dyDescent="0.25">
      <c r="A28" s="31">
        <v>18</v>
      </c>
      <c r="B28" s="49" t="s">
        <v>32</v>
      </c>
      <c r="C28" s="63" t="s">
        <v>19</v>
      </c>
      <c r="D28" s="64">
        <f>D25*0.12*2.5</f>
        <v>122.48699999999999</v>
      </c>
      <c r="E28" s="65"/>
      <c r="F28" s="66">
        <f t="shared" si="1"/>
        <v>0</v>
      </c>
      <c r="G28" s="62"/>
    </row>
    <row r="29" spans="1:7" ht="27.6" customHeight="1" x14ac:dyDescent="0.25">
      <c r="A29" s="31">
        <v>19</v>
      </c>
      <c r="B29" s="49" t="s">
        <v>33</v>
      </c>
      <c r="C29" s="63" t="s">
        <v>19</v>
      </c>
      <c r="D29" s="64">
        <f>D28</f>
        <v>122.48699999999999</v>
      </c>
      <c r="E29" s="65"/>
      <c r="F29" s="66">
        <f t="shared" si="1"/>
        <v>0</v>
      </c>
      <c r="G29" s="62"/>
    </row>
    <row r="30" spans="1:7" x14ac:dyDescent="0.25">
      <c r="A30" s="31">
        <v>20</v>
      </c>
      <c r="B30" s="37" t="s">
        <v>21</v>
      </c>
      <c r="C30" s="38" t="s">
        <v>19</v>
      </c>
      <c r="D30" s="39">
        <f>D28</f>
        <v>122.48699999999999</v>
      </c>
      <c r="E30" s="40"/>
      <c r="F30" s="50">
        <f t="shared" si="1"/>
        <v>0</v>
      </c>
      <c r="G30" s="42"/>
    </row>
    <row r="31" spans="1:7" ht="23.45" customHeight="1" x14ac:dyDescent="0.25">
      <c r="A31" s="31">
        <v>21</v>
      </c>
      <c r="B31" s="49" t="s">
        <v>34</v>
      </c>
      <c r="C31" s="63" t="s">
        <v>19</v>
      </c>
      <c r="D31" s="64">
        <f>D29</f>
        <v>122.48699999999999</v>
      </c>
      <c r="E31" s="65"/>
      <c r="F31" s="66">
        <f t="shared" si="1"/>
        <v>0</v>
      </c>
      <c r="G31" s="62"/>
    </row>
    <row r="32" spans="1:7" ht="15.75" thickBot="1" x14ac:dyDescent="0.3">
      <c r="A32" s="67">
        <v>22</v>
      </c>
      <c r="B32" s="37" t="s">
        <v>35</v>
      </c>
      <c r="C32" s="38" t="s">
        <v>11</v>
      </c>
      <c r="D32" s="39">
        <f>(2*18.5)+(1.7*10.7)+(7.2*6.5)</f>
        <v>101.99000000000001</v>
      </c>
      <c r="E32" s="40"/>
      <c r="F32" s="50">
        <f t="shared" si="1"/>
        <v>0</v>
      </c>
      <c r="G32" s="42"/>
    </row>
    <row r="33" spans="1:7" ht="16.5" thickBot="1" x14ac:dyDescent="0.3">
      <c r="A33" s="68"/>
      <c r="B33" s="69" t="s">
        <v>36</v>
      </c>
      <c r="C33" s="70"/>
      <c r="D33" s="71"/>
      <c r="E33" s="72"/>
      <c r="F33" s="22">
        <f>SUM(F34:F36)</f>
        <v>0</v>
      </c>
      <c r="G33" s="73"/>
    </row>
    <row r="34" spans="1:7" x14ac:dyDescent="0.25">
      <c r="A34" s="74">
        <v>23</v>
      </c>
      <c r="B34" s="75" t="s">
        <v>37</v>
      </c>
      <c r="C34" s="76" t="s">
        <v>38</v>
      </c>
      <c r="D34" s="77">
        <f>43*43</f>
        <v>1849</v>
      </c>
      <c r="E34" s="40"/>
      <c r="F34" s="41">
        <f t="shared" ref="F34:F36" si="2">D34*E34</f>
        <v>0</v>
      </c>
      <c r="G34" s="42"/>
    </row>
    <row r="35" spans="1:7" x14ac:dyDescent="0.25">
      <c r="A35" s="74">
        <v>24</v>
      </c>
      <c r="B35" s="75" t="s">
        <v>39</v>
      </c>
      <c r="C35" s="76" t="s">
        <v>38</v>
      </c>
      <c r="D35" s="77">
        <f>41*14</f>
        <v>574</v>
      </c>
      <c r="E35" s="40"/>
      <c r="F35" s="41">
        <f t="shared" si="2"/>
        <v>0</v>
      </c>
      <c r="G35" s="42"/>
    </row>
    <row r="36" spans="1:7" ht="15.75" thickBot="1" x14ac:dyDescent="0.3">
      <c r="A36" s="74">
        <v>25</v>
      </c>
      <c r="B36" s="37" t="s">
        <v>40</v>
      </c>
      <c r="C36" s="38" t="s">
        <v>38</v>
      </c>
      <c r="D36" s="77">
        <f>41*14</f>
        <v>574</v>
      </c>
      <c r="E36" s="40"/>
      <c r="F36" s="50">
        <f t="shared" si="2"/>
        <v>0</v>
      </c>
      <c r="G36" s="42"/>
    </row>
    <row r="37" spans="1:7" ht="16.5" thickBot="1" x14ac:dyDescent="0.3">
      <c r="A37" s="68"/>
      <c r="B37" s="69" t="s">
        <v>41</v>
      </c>
      <c r="C37" s="78"/>
      <c r="D37" s="79"/>
      <c r="E37" s="72"/>
      <c r="F37" s="22">
        <f>SUM(F38:F40)</f>
        <v>0</v>
      </c>
      <c r="G37" s="73"/>
    </row>
    <row r="38" spans="1:7" ht="21" customHeight="1" x14ac:dyDescent="0.25">
      <c r="A38" s="80">
        <v>26</v>
      </c>
      <c r="B38" s="25" t="s">
        <v>42</v>
      </c>
      <c r="C38" s="59" t="s">
        <v>43</v>
      </c>
      <c r="D38" s="33">
        <v>1</v>
      </c>
      <c r="E38" s="28"/>
      <c r="F38" s="35">
        <f t="shared" ref="F38:F40" si="3">D38*E38</f>
        <v>0</v>
      </c>
      <c r="G38" s="42"/>
    </row>
    <row r="39" spans="1:7" x14ac:dyDescent="0.25">
      <c r="A39" s="80">
        <v>27</v>
      </c>
      <c r="B39" s="34" t="s">
        <v>44</v>
      </c>
      <c r="C39" s="59" t="s">
        <v>43</v>
      </c>
      <c r="D39" s="33">
        <v>1</v>
      </c>
      <c r="E39" s="28"/>
      <c r="F39" s="35">
        <f t="shared" si="3"/>
        <v>0</v>
      </c>
      <c r="G39" s="42"/>
    </row>
    <row r="40" spans="1:7" ht="15.75" thickBot="1" x14ac:dyDescent="0.3">
      <c r="A40" s="80">
        <v>28</v>
      </c>
      <c r="B40" s="81" t="s">
        <v>45</v>
      </c>
      <c r="C40" s="82" t="s">
        <v>46</v>
      </c>
      <c r="D40" s="83">
        <v>50</v>
      </c>
      <c r="E40" s="84"/>
      <c r="F40" s="85">
        <f t="shared" si="3"/>
        <v>0</v>
      </c>
      <c r="G40" s="42"/>
    </row>
    <row r="41" spans="1:7" ht="16.5" thickBot="1" x14ac:dyDescent="0.3">
      <c r="A41" s="18"/>
      <c r="B41" s="19" t="s">
        <v>47</v>
      </c>
      <c r="C41" s="20"/>
      <c r="D41" s="21"/>
      <c r="E41" s="57"/>
      <c r="F41" s="22">
        <f>SUM(F42:F53)</f>
        <v>0</v>
      </c>
      <c r="G41" s="42"/>
    </row>
    <row r="42" spans="1:7" ht="19.5" customHeight="1" x14ac:dyDescent="0.25">
      <c r="A42" s="74">
        <f>A40+1</f>
        <v>29</v>
      </c>
      <c r="B42" s="86" t="s">
        <v>48</v>
      </c>
      <c r="C42" s="87" t="s">
        <v>17</v>
      </c>
      <c r="D42" s="88">
        <v>130</v>
      </c>
      <c r="E42" s="89"/>
      <c r="F42" s="90">
        <f t="shared" ref="F42:F53" si="4">D42*E42</f>
        <v>0</v>
      </c>
      <c r="G42" s="42"/>
    </row>
    <row r="43" spans="1:7" ht="64.5" x14ac:dyDescent="0.25">
      <c r="A43" s="74">
        <f>A42+1</f>
        <v>30</v>
      </c>
      <c r="B43" s="91" t="s">
        <v>49</v>
      </c>
      <c r="C43" s="87" t="s">
        <v>17</v>
      </c>
      <c r="D43" s="88">
        <v>117</v>
      </c>
      <c r="E43" s="89"/>
      <c r="F43" s="90">
        <f t="shared" si="4"/>
        <v>0</v>
      </c>
      <c r="G43" s="42"/>
    </row>
    <row r="44" spans="1:7" ht="29.1" customHeight="1" x14ac:dyDescent="0.25">
      <c r="A44" s="74">
        <f t="shared" ref="A44:A53" si="5">A43+1</f>
        <v>31</v>
      </c>
      <c r="B44" s="91" t="s">
        <v>50</v>
      </c>
      <c r="C44" s="87" t="s">
        <v>17</v>
      </c>
      <c r="D44" s="88">
        <v>117</v>
      </c>
      <c r="E44" s="89"/>
      <c r="F44" s="90">
        <f t="shared" si="4"/>
        <v>0</v>
      </c>
      <c r="G44" s="42"/>
    </row>
    <row r="45" spans="1:7" ht="29.1" customHeight="1" x14ac:dyDescent="0.25">
      <c r="A45" s="74">
        <f t="shared" si="5"/>
        <v>32</v>
      </c>
      <c r="B45" s="91" t="s">
        <v>51</v>
      </c>
      <c r="C45" s="87" t="s">
        <v>17</v>
      </c>
      <c r="D45" s="88">
        <f>D44</f>
        <v>117</v>
      </c>
      <c r="E45" s="89"/>
      <c r="F45" s="90">
        <f t="shared" si="4"/>
        <v>0</v>
      </c>
      <c r="G45" s="42"/>
    </row>
    <row r="46" spans="1:7" ht="20.100000000000001" customHeight="1" x14ac:dyDescent="0.25">
      <c r="A46" s="74">
        <f t="shared" si="5"/>
        <v>33</v>
      </c>
      <c r="B46" s="86" t="s">
        <v>52</v>
      </c>
      <c r="C46" s="87" t="s">
        <v>17</v>
      </c>
      <c r="D46" s="88">
        <f>D45</f>
        <v>117</v>
      </c>
      <c r="E46" s="89"/>
      <c r="F46" s="90">
        <f t="shared" si="4"/>
        <v>0</v>
      </c>
      <c r="G46" s="42"/>
    </row>
    <row r="47" spans="1:7" ht="18.95" customHeight="1" x14ac:dyDescent="0.25">
      <c r="A47" s="74">
        <f t="shared" si="5"/>
        <v>34</v>
      </c>
      <c r="B47" s="48" t="s">
        <v>53</v>
      </c>
      <c r="C47" s="59" t="s">
        <v>13</v>
      </c>
      <c r="D47" s="33">
        <f>(D45*0.3*0.9)+(D45*0.1*0.5)</f>
        <v>37.440000000000005</v>
      </c>
      <c r="E47" s="28"/>
      <c r="F47" s="35">
        <f t="shared" si="4"/>
        <v>0</v>
      </c>
      <c r="G47" s="42"/>
    </row>
    <row r="48" spans="1:7" ht="18.95" customHeight="1" x14ac:dyDescent="0.25">
      <c r="A48" s="74">
        <f t="shared" si="5"/>
        <v>35</v>
      </c>
      <c r="B48" s="48" t="s">
        <v>54</v>
      </c>
      <c r="C48" s="59" t="s">
        <v>13</v>
      </c>
      <c r="D48" s="33">
        <v>13.5</v>
      </c>
      <c r="E48" s="28"/>
      <c r="F48" s="29">
        <f t="shared" si="4"/>
        <v>0</v>
      </c>
      <c r="G48" s="42"/>
    </row>
    <row r="49" spans="1:7" ht="43.5" customHeight="1" x14ac:dyDescent="0.25">
      <c r="A49" s="74">
        <f t="shared" si="5"/>
        <v>36</v>
      </c>
      <c r="B49" s="92" t="s">
        <v>55</v>
      </c>
      <c r="C49" s="82" t="s">
        <v>17</v>
      </c>
      <c r="D49" s="83">
        <f>(65*2)+6</f>
        <v>136</v>
      </c>
      <c r="E49" s="84"/>
      <c r="F49" s="93">
        <f t="shared" si="4"/>
        <v>0</v>
      </c>
      <c r="G49" s="42"/>
    </row>
    <row r="50" spans="1:7" ht="20.45" customHeight="1" x14ac:dyDescent="0.25">
      <c r="A50" s="74">
        <f t="shared" si="5"/>
        <v>37</v>
      </c>
      <c r="B50" s="92" t="s">
        <v>56</v>
      </c>
      <c r="C50" s="82" t="s">
        <v>17</v>
      </c>
      <c r="D50" s="83">
        <v>124</v>
      </c>
      <c r="E50" s="84"/>
      <c r="F50" s="93">
        <f t="shared" si="4"/>
        <v>0</v>
      </c>
      <c r="G50" s="42"/>
    </row>
    <row r="51" spans="1:7" ht="23.45" customHeight="1" x14ac:dyDescent="0.25">
      <c r="A51" s="74">
        <f t="shared" si="5"/>
        <v>38</v>
      </c>
      <c r="B51" s="92" t="s">
        <v>57</v>
      </c>
      <c r="C51" s="82" t="s">
        <v>17</v>
      </c>
      <c r="D51" s="83">
        <v>2</v>
      </c>
      <c r="E51" s="84"/>
      <c r="F51" s="93">
        <f t="shared" si="4"/>
        <v>0</v>
      </c>
      <c r="G51" s="42"/>
    </row>
    <row r="52" spans="1:7" s="56" customFormat="1" ht="32.450000000000003" customHeight="1" x14ac:dyDescent="0.25">
      <c r="A52" s="94">
        <f t="shared" si="5"/>
        <v>39</v>
      </c>
      <c r="B52" s="95" t="s">
        <v>58</v>
      </c>
      <c r="C52" s="96" t="s">
        <v>17</v>
      </c>
      <c r="D52" s="97">
        <v>21</v>
      </c>
      <c r="E52" s="54"/>
      <c r="F52" s="98">
        <f t="shared" si="4"/>
        <v>0</v>
      </c>
      <c r="G52" s="55"/>
    </row>
    <row r="53" spans="1:7" ht="33.6" customHeight="1" thickBot="1" x14ac:dyDescent="0.3">
      <c r="A53" s="99">
        <f t="shared" si="5"/>
        <v>40</v>
      </c>
      <c r="B53" s="95" t="s">
        <v>59</v>
      </c>
      <c r="C53" s="96" t="s">
        <v>17</v>
      </c>
      <c r="D53" s="97">
        <v>124</v>
      </c>
      <c r="E53" s="100"/>
      <c r="F53" s="98">
        <f t="shared" si="4"/>
        <v>0</v>
      </c>
      <c r="G53" s="42"/>
    </row>
    <row r="54" spans="1:7" ht="22.5" customHeight="1" thickBot="1" x14ac:dyDescent="0.3">
      <c r="A54" s="101"/>
      <c r="B54" s="101" t="s">
        <v>60</v>
      </c>
      <c r="C54" s="102"/>
      <c r="D54" s="103"/>
      <c r="E54" s="104"/>
      <c r="F54" s="105">
        <f>F9+F23+F33+F37+F41</f>
        <v>0</v>
      </c>
      <c r="G54" s="106"/>
    </row>
    <row r="55" spans="1:7" ht="18.75" x14ac:dyDescent="0.3">
      <c r="B55" s="107"/>
      <c r="D55" s="108"/>
      <c r="E55" s="108"/>
    </row>
    <row r="56" spans="1:7" ht="18.75" x14ac:dyDescent="0.3">
      <c r="A56" s="107"/>
      <c r="B56" s="107"/>
      <c r="C56" s="107"/>
      <c r="D56" s="107"/>
      <c r="E56" s="107"/>
      <c r="F56" s="107"/>
      <c r="G56" s="107"/>
    </row>
    <row r="57" spans="1:7" ht="18.75" x14ac:dyDescent="0.3">
      <c r="A57" s="107"/>
      <c r="B57" s="107"/>
      <c r="C57" s="107"/>
      <c r="D57" s="107"/>
      <c r="E57" s="107"/>
      <c r="F57" s="107"/>
      <c r="G57" s="107"/>
    </row>
  </sheetData>
  <protectedRanges>
    <protectedRange sqref="E31 E18" name="Rozsah1"/>
    <protectedRange sqref="F31 F18 F28:F29" name="Rozsah2"/>
  </protectedRanges>
  <mergeCells count="5">
    <mergeCell ref="A1:F1"/>
    <mergeCell ref="A3:F3"/>
    <mergeCell ref="A5:B5"/>
    <mergeCell ref="A7:B7"/>
    <mergeCell ref="C7:F7"/>
  </mergeCells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2023-04-04T08:30:36Z</dcterms:modified>
</cp:coreProperties>
</file>